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stall\FINAL_APP\dashboard(충남고속)\file\"/>
    </mc:Choice>
  </mc:AlternateContent>
  <xr:revisionPtr revIDLastSave="0" documentId="13_ncr:1_{9E28CD6C-1692-49B8-A165-429BF68863B0}" xr6:coauthVersionLast="47" xr6:coauthVersionMax="47" xr10:uidLastSave="{00000000-0000-0000-0000-000000000000}"/>
  <bookViews>
    <workbookView xWindow="-120" yWindow="-120" windowWidth="29040" windowHeight="15720" xr2:uid="{83F530E4-99FC-4BDC-9A2C-BA83F81BE061}"/>
  </bookViews>
  <sheets>
    <sheet name="탕데이터" sheetId="1" r:id="rId1"/>
    <sheet name="차량별" sheetId="9" r:id="rId2"/>
    <sheet name="운전자별" sheetId="3" r:id="rId3"/>
    <sheet name="차량+운전자별" sheetId="8" r:id="rId4"/>
    <sheet name="코스+운전자별" sheetId="10" r:id="rId5"/>
    <sheet name="출력예시" sheetId="4" r:id="rId6"/>
    <sheet name="코스차량분석" sheetId="6" r:id="rId7"/>
    <sheet name="차량별-코스별" sheetId="5" r:id="rId8"/>
    <sheet name="차량별코스" sheetId="2" r:id="rId9"/>
  </sheets>
  <definedNames>
    <definedName name="_xlnm._FilterDatabase" localSheetId="2" hidden="1">운전자별!$A$1:$Z$39</definedName>
    <definedName name="_xlnm._FilterDatabase" localSheetId="7" hidden="1">'차량별-코스별'!$A$1:$E$163</definedName>
    <definedName name="_xlnm._FilterDatabase" localSheetId="4" hidden="1">'코스+운전자별'!$A$1:$AH$87</definedName>
    <definedName name="_xlnm._FilterDatabase" localSheetId="0" hidden="1">탕데이터!$A$1:$BX$438</definedName>
    <definedName name="_xlnm.Print_Area" localSheetId="5">출력예시!$A$1:$W$53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0" l="1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2" i="10"/>
  <c r="AE26" i="8" l="1"/>
  <c r="AF26" i="8"/>
  <c r="AE27" i="8"/>
  <c r="AF27" i="8"/>
  <c r="AG27" i="8" s="1"/>
  <c r="Y31" i="3" s="1"/>
  <c r="Z31" i="3" s="1" a="1"/>
  <c r="Z31" i="3" s="1"/>
  <c r="AE28" i="8"/>
  <c r="AF28" i="8"/>
  <c r="AE29" i="8"/>
  <c r="AF29" i="8"/>
  <c r="AE30" i="8"/>
  <c r="AG30" i="8" s="1"/>
  <c r="AF30" i="8"/>
  <c r="AE31" i="8"/>
  <c r="AF31" i="8"/>
  <c r="AE32" i="8"/>
  <c r="AG32" i="8" s="1"/>
  <c r="Y11" i="3" s="1"/>
  <c r="Z11" i="3" s="1" a="1"/>
  <c r="Z11" i="3" s="1"/>
  <c r="AF32" i="8"/>
  <c r="AE33" i="8"/>
  <c r="AF33" i="8"/>
  <c r="AG33" i="8"/>
  <c r="AE34" i="8"/>
  <c r="AG34" i="8" s="1"/>
  <c r="AF34" i="8"/>
  <c r="AE35" i="8"/>
  <c r="AF35" i="8"/>
  <c r="AG35" i="8" s="1"/>
  <c r="Y13" i="3" s="1"/>
  <c r="Z13" i="3" s="1" a="1"/>
  <c r="Z13" i="3" s="1"/>
  <c r="AE36" i="8"/>
  <c r="AF36" i="8"/>
  <c r="AE37" i="8"/>
  <c r="AF37" i="8"/>
  <c r="AE38" i="8"/>
  <c r="AG38" i="8" s="1"/>
  <c r="Y10" i="3" s="1"/>
  <c r="Z10" i="3" s="1" a="1"/>
  <c r="Z10" i="3" s="1"/>
  <c r="AF38" i="8"/>
  <c r="AE39" i="8"/>
  <c r="AF39" i="8"/>
  <c r="AE40" i="8"/>
  <c r="AF40" i="8"/>
  <c r="AG40" i="8"/>
  <c r="AE41" i="8"/>
  <c r="AG41" i="8" s="1"/>
  <c r="AF41" i="8"/>
  <c r="AE42" i="8"/>
  <c r="AF42" i="8"/>
  <c r="AE43" i="8"/>
  <c r="AF43" i="8"/>
  <c r="AG43" i="8" s="1"/>
  <c r="Y28" i="3" s="1"/>
  <c r="Z28" i="3" s="1" a="1"/>
  <c r="Z28" i="3" s="1"/>
  <c r="AE44" i="8"/>
  <c r="AF44" i="8"/>
  <c r="AE45" i="8"/>
  <c r="AG45" i="8" s="1"/>
  <c r="AF45" i="8"/>
  <c r="AE46" i="8"/>
  <c r="AF46" i="8"/>
  <c r="AG46" i="8"/>
  <c r="AE47" i="8"/>
  <c r="AF47" i="8"/>
  <c r="AE48" i="8"/>
  <c r="AG48" i="8" s="1"/>
  <c r="Y7" i="3" s="1"/>
  <c r="Z7" i="3" s="1" a="1"/>
  <c r="Z7" i="3" s="1"/>
  <c r="AF48" i="8"/>
  <c r="AE49" i="8"/>
  <c r="AF49" i="8"/>
  <c r="AG49" i="8"/>
  <c r="Y9" i="3" s="1"/>
  <c r="Z9" i="3" s="1" a="1"/>
  <c r="Z9" i="3" s="1"/>
  <c r="AE50" i="8"/>
  <c r="AF50" i="8"/>
  <c r="AE51" i="8"/>
  <c r="AF51" i="8"/>
  <c r="AG51" i="8" s="1"/>
  <c r="Y27" i="3" s="1"/>
  <c r="Z27" i="3" s="1" a="1"/>
  <c r="Z27" i="3" s="1"/>
  <c r="AE52" i="8"/>
  <c r="AG52" i="8" s="1"/>
  <c r="Y24" i="3" s="1"/>
  <c r="Z24" i="3" s="1" a="1"/>
  <c r="Z24" i="3" s="1"/>
  <c r="AF52" i="8"/>
  <c r="AE53" i="8"/>
  <c r="AF53" i="8"/>
  <c r="AE54" i="8"/>
  <c r="AF54" i="8"/>
  <c r="AG54" i="8"/>
  <c r="Y8" i="3" s="1"/>
  <c r="Z8" i="3" s="1" a="1"/>
  <c r="Z8" i="3" s="1"/>
  <c r="AE55" i="8"/>
  <c r="AG55" i="8" s="1"/>
  <c r="Y23" i="3" s="1"/>
  <c r="Z23" i="3" s="1" a="1"/>
  <c r="Z23" i="3" s="1"/>
  <c r="AF55" i="8"/>
  <c r="AE56" i="8"/>
  <c r="AF56" i="8"/>
  <c r="AG56" i="8"/>
  <c r="AE57" i="8"/>
  <c r="AF57" i="8"/>
  <c r="AG57" i="8" s="1"/>
  <c r="AE58" i="8"/>
  <c r="AF58" i="8"/>
  <c r="X6" i="3" a="1"/>
  <c r="X6" i="3" s="1"/>
  <c r="X7" i="3" a="1"/>
  <c r="X7" i="3" s="1"/>
  <c r="X8" i="3" a="1"/>
  <c r="X8" i="3" s="1"/>
  <c r="X9" i="3" a="1"/>
  <c r="X9" i="3" s="1"/>
  <c r="X10" i="3" a="1"/>
  <c r="X10" i="3" s="1"/>
  <c r="X11" i="3" a="1"/>
  <c r="X11" i="3" s="1"/>
  <c r="X12" i="3" a="1"/>
  <c r="X12" i="3" s="1"/>
  <c r="X13" i="3" a="1"/>
  <c r="X13" i="3" s="1"/>
  <c r="X14" i="3" a="1"/>
  <c r="X14" i="3" s="1"/>
  <c r="X15" i="3" a="1"/>
  <c r="X15" i="3" s="1"/>
  <c r="X16" i="3" a="1"/>
  <c r="X16" i="3" s="1"/>
  <c r="Y16" i="3"/>
  <c r="Z16" i="3" s="1" a="1"/>
  <c r="Z16" i="3" s="1"/>
  <c r="X17" i="3" a="1"/>
  <c r="X17" i="3" s="1"/>
  <c r="X18" i="3" a="1"/>
  <c r="X18" i="3" s="1"/>
  <c r="X19" i="3" a="1"/>
  <c r="X19" i="3" s="1"/>
  <c r="X20" i="3" a="1"/>
  <c r="X20" i="3" s="1"/>
  <c r="X21" i="3" a="1"/>
  <c r="X21" i="3" s="1"/>
  <c r="X22" i="3" a="1"/>
  <c r="X22" i="3" s="1"/>
  <c r="X23" i="3" a="1"/>
  <c r="X23" i="3" s="1"/>
  <c r="X24" i="3" a="1"/>
  <c r="X24" i="3" s="1"/>
  <c r="X25" i="3" a="1"/>
  <c r="X25" i="3" s="1"/>
  <c r="X26" i="3" a="1"/>
  <c r="X26" i="3" s="1"/>
  <c r="X27" i="3" a="1"/>
  <c r="X27" i="3" s="1"/>
  <c r="X28" i="3" a="1"/>
  <c r="X28" i="3" s="1"/>
  <c r="X29" i="3" a="1"/>
  <c r="X29" i="3" s="1"/>
  <c r="X30" i="3" a="1"/>
  <c r="X30" i="3" s="1"/>
  <c r="X31" i="3" a="1"/>
  <c r="X31" i="3" s="1"/>
  <c r="X32" i="3" a="1"/>
  <c r="X32" i="3" s="1"/>
  <c r="X33" i="3" a="1"/>
  <c r="X33" i="3" s="1"/>
  <c r="X34" i="3" a="1"/>
  <c r="X34" i="3" s="1"/>
  <c r="X35" i="3" a="1"/>
  <c r="X35" i="3" s="1"/>
  <c r="X36" i="3" a="1"/>
  <c r="X36" i="3" s="1"/>
  <c r="Y36" i="3"/>
  <c r="Z36" i="3" s="1" a="1"/>
  <c r="Z36" i="3" s="1"/>
  <c r="X37" i="3" a="1"/>
  <c r="X37" i="3" s="1"/>
  <c r="X38" i="3" a="1"/>
  <c r="X38" i="3" s="1"/>
  <c r="X39" i="3" a="1"/>
  <c r="X39" i="3" s="1"/>
  <c r="AE14" i="2"/>
  <c r="AF14" i="2" s="1"/>
  <c r="AG14" i="2" s="1"/>
  <c r="AH14" i="2" s="1"/>
  <c r="AI14" i="2" s="1"/>
  <c r="AJ14" i="2" s="1"/>
  <c r="AK14" i="2" s="1"/>
  <c r="AL14" i="2" s="1"/>
  <c r="AM14" i="2" s="1"/>
  <c r="AN14" i="2" s="1"/>
  <c r="AO14" i="2" s="1"/>
  <c r="AE15" i="2"/>
  <c r="AF15" i="2"/>
  <c r="AG15" i="2"/>
  <c r="AH15" i="2"/>
  <c r="AI15" i="2"/>
  <c r="AJ15" i="2" s="1"/>
  <c r="AK15" i="2" s="1"/>
  <c r="AL15" i="2" s="1"/>
  <c r="AM15" i="2" s="1"/>
  <c r="AN15" i="2" s="1"/>
  <c r="AO15" i="2" s="1"/>
  <c r="AE16" i="2"/>
  <c r="AF16" i="2"/>
  <c r="AG16" i="2" s="1"/>
  <c r="AH16" i="2" s="1"/>
  <c r="AI16" i="2" s="1"/>
  <c r="AJ16" i="2" s="1"/>
  <c r="AK16" i="2" s="1"/>
  <c r="AL16" i="2" s="1"/>
  <c r="AM16" i="2" s="1"/>
  <c r="AN16" i="2" s="1"/>
  <c r="AO16" i="2" s="1"/>
  <c r="AE17" i="2"/>
  <c r="AF17" i="2"/>
  <c r="AG17" i="2"/>
  <c r="AH17" i="2"/>
  <c r="AI17" i="2"/>
  <c r="AJ17" i="2"/>
  <c r="AK17" i="2"/>
  <c r="AL17" i="2" s="1"/>
  <c r="AM17" i="2" s="1"/>
  <c r="AN17" i="2" s="1"/>
  <c r="AO17" i="2" s="1"/>
  <c r="AE18" i="2"/>
  <c r="AF18" i="2"/>
  <c r="AG18" i="2"/>
  <c r="AH18" i="2"/>
  <c r="AI18" i="2" s="1"/>
  <c r="AJ18" i="2" s="1"/>
  <c r="AK18" i="2" s="1"/>
  <c r="AL18" i="2" s="1"/>
  <c r="AM18" i="2" s="1"/>
  <c r="AN18" i="2" s="1"/>
  <c r="AO18" i="2" s="1"/>
  <c r="AE19" i="2"/>
  <c r="AF19" i="2" s="1"/>
  <c r="AG19" i="2" s="1"/>
  <c r="AH19" i="2" s="1"/>
  <c r="AI19" i="2" s="1"/>
  <c r="AJ19" i="2" s="1"/>
  <c r="AK19" i="2" s="1"/>
  <c r="AL19" i="2" s="1"/>
  <c r="AM19" i="2" s="1"/>
  <c r="AN19" i="2" s="1"/>
  <c r="AO19" i="2" s="1"/>
  <c r="AE20" i="2"/>
  <c r="AF20" i="2"/>
  <c r="AG20" i="2"/>
  <c r="AH20" i="2"/>
  <c r="AI20" i="2"/>
  <c r="AJ20" i="2"/>
  <c r="AK20" i="2" s="1"/>
  <c r="AL20" i="2" s="1"/>
  <c r="AM20" i="2" s="1"/>
  <c r="AN20" i="2" s="1"/>
  <c r="AO20" i="2" s="1"/>
  <c r="AF13" i="2"/>
  <c r="AG13" i="2" s="1"/>
  <c r="AH13" i="2" s="1"/>
  <c r="AI13" i="2" s="1"/>
  <c r="AJ13" i="2" s="1"/>
  <c r="AK13" i="2" s="1"/>
  <c r="AL13" i="2" s="1"/>
  <c r="AM13" i="2" s="1"/>
  <c r="AN13" i="2" s="1"/>
  <c r="AO13" i="2" s="1"/>
  <c r="AE13" i="2"/>
  <c r="AF2" i="2"/>
  <c r="AG2" i="2" s="1"/>
  <c r="AH2" i="2" s="1"/>
  <c r="AI2" i="2" s="1"/>
  <c r="AJ2" i="2" s="1"/>
  <c r="AK2" i="2" s="1"/>
  <c r="AL2" i="2" s="1"/>
  <c r="AM2" i="2" s="1"/>
  <c r="AN2" i="2" s="1"/>
  <c r="AO2" i="2" s="1"/>
  <c r="AF3" i="2"/>
  <c r="AG3" i="2"/>
  <c r="AH3" i="2"/>
  <c r="AI3" i="2"/>
  <c r="AJ3" i="2"/>
  <c r="AK3" i="2"/>
  <c r="AL3" i="2" s="1"/>
  <c r="AM3" i="2" s="1"/>
  <c r="AN3" i="2" s="1"/>
  <c r="AO3" i="2" s="1"/>
  <c r="AF4" i="2"/>
  <c r="AG4" i="2"/>
  <c r="AH4" i="2"/>
  <c r="AI4" i="2"/>
  <c r="AJ4" i="2" s="1"/>
  <c r="AK4" i="2" s="1"/>
  <c r="AL4" i="2" s="1"/>
  <c r="AM4" i="2" s="1"/>
  <c r="AN4" i="2" s="1"/>
  <c r="AO4" i="2" s="1"/>
  <c r="AF5" i="2"/>
  <c r="AG5" i="2"/>
  <c r="AH5" i="2" s="1"/>
  <c r="AI5" i="2" s="1"/>
  <c r="AJ5" i="2" s="1"/>
  <c r="AK5" i="2" s="1"/>
  <c r="AL5" i="2" s="1"/>
  <c r="AM5" i="2" s="1"/>
  <c r="AN5" i="2" s="1"/>
  <c r="AO5" i="2" s="1"/>
  <c r="AF6" i="2"/>
  <c r="AG6" i="2" s="1"/>
  <c r="AH6" i="2" s="1"/>
  <c r="AI6" i="2" s="1"/>
  <c r="AJ6" i="2" s="1"/>
  <c r="AK6" i="2" s="1"/>
  <c r="AL6" i="2" s="1"/>
  <c r="AM6" i="2" s="1"/>
  <c r="AN6" i="2" s="1"/>
  <c r="AO6" i="2" s="1"/>
  <c r="AF7" i="2"/>
  <c r="AG7" i="2"/>
  <c r="AH7" i="2"/>
  <c r="AI7" i="2"/>
  <c r="AJ7" i="2"/>
  <c r="AK7" i="2"/>
  <c r="AL7" i="2" s="1"/>
  <c r="AM7" i="2" s="1"/>
  <c r="AN7" i="2" s="1"/>
  <c r="AO7" i="2" s="1"/>
  <c r="AF8" i="2"/>
  <c r="AG8" i="2"/>
  <c r="AH8" i="2"/>
  <c r="AI8" i="2"/>
  <c r="AJ8" i="2" s="1"/>
  <c r="AK8" i="2" s="1"/>
  <c r="AL8" i="2" s="1"/>
  <c r="AM8" i="2" s="1"/>
  <c r="AN8" i="2" s="1"/>
  <c r="AO8" i="2" s="1"/>
  <c r="AF9" i="2"/>
  <c r="AG9" i="2"/>
  <c r="AH9" i="2" s="1"/>
  <c r="AI9" i="2" s="1"/>
  <c r="AJ9" i="2" s="1"/>
  <c r="AK9" i="2" s="1"/>
  <c r="AL9" i="2" s="1"/>
  <c r="AM9" i="2" s="1"/>
  <c r="AN9" i="2" s="1"/>
  <c r="AO9" i="2" s="1"/>
  <c r="AF10" i="2"/>
  <c r="AG10" i="2" s="1"/>
  <c r="AH10" i="2" s="1"/>
  <c r="AI10" i="2" s="1"/>
  <c r="AJ10" i="2" s="1"/>
  <c r="AK10" i="2" s="1"/>
  <c r="AL10" i="2" s="1"/>
  <c r="AM10" i="2" s="1"/>
  <c r="AN10" i="2" s="1"/>
  <c r="AO10" i="2" s="1"/>
  <c r="AF11" i="2"/>
  <c r="AG11" i="2"/>
  <c r="AH11" i="2"/>
  <c r="AI11" i="2"/>
  <c r="AJ11" i="2"/>
  <c r="AK11" i="2"/>
  <c r="AL11" i="2" s="1"/>
  <c r="AM11" i="2" s="1"/>
  <c r="AN11" i="2" s="1"/>
  <c r="AO11" i="2" s="1"/>
  <c r="AF12" i="2"/>
  <c r="AG12" i="2"/>
  <c r="AH12" i="2"/>
  <c r="AI12" i="2"/>
  <c r="AJ12" i="2" s="1"/>
  <c r="AK12" i="2" s="1"/>
  <c r="AL12" i="2" s="1"/>
  <c r="AM12" i="2" s="1"/>
  <c r="AN12" i="2" s="1"/>
  <c r="AO12" i="2" s="1"/>
  <c r="AE4" i="2"/>
  <c r="AE5" i="2"/>
  <c r="AE6" i="2"/>
  <c r="AE7" i="2"/>
  <c r="AE8" i="2"/>
  <c r="AE9" i="2"/>
  <c r="AE10" i="2"/>
  <c r="AE11" i="2"/>
  <c r="AE12" i="2"/>
  <c r="AE3" i="2"/>
  <c r="AE2" i="2"/>
  <c r="AG44" i="8" l="1"/>
  <c r="Y18" i="3" s="1"/>
  <c r="Z18" i="3" s="1" a="1"/>
  <c r="Z18" i="3" s="1"/>
  <c r="AG53" i="8"/>
  <c r="AG36" i="8"/>
  <c r="AG42" i="8"/>
  <c r="AG39" i="8"/>
  <c r="Y15" i="3" s="1"/>
  <c r="Z15" i="3" s="1" a="1"/>
  <c r="Z15" i="3" s="1"/>
  <c r="AG29" i="8"/>
  <c r="AG58" i="8"/>
  <c r="Y25" i="3" s="1"/>
  <c r="Z25" i="3" s="1" a="1"/>
  <c r="Z25" i="3" s="1"/>
  <c r="AG28" i="8"/>
  <c r="Y33" i="3" s="1"/>
  <c r="Z33" i="3" s="1" a="1"/>
  <c r="Z33" i="3" s="1"/>
  <c r="AG31" i="8"/>
  <c r="AG37" i="8"/>
  <c r="Y20" i="3" s="1"/>
  <c r="Z20" i="3" s="1" a="1"/>
  <c r="Z20" i="3" s="1"/>
  <c r="AG50" i="8"/>
  <c r="Y32" i="3" s="1"/>
  <c r="Z32" i="3" s="1" a="1"/>
  <c r="Z32" i="3" s="1"/>
  <c r="AG47" i="8"/>
  <c r="AG26" i="8"/>
  <c r="X4" i="3" a="1"/>
  <c r="X4" i="3" s="1"/>
  <c r="X5" i="3" a="1"/>
  <c r="X5" i="3" s="1"/>
  <c r="Y3" i="3" l="1"/>
  <c r="Z3" i="3" s="1" a="1"/>
  <c r="Z3" i="3" s="1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" i="8"/>
  <c r="AE3" i="8"/>
  <c r="AG3" i="8" s="1"/>
  <c r="Y12" i="3" s="1"/>
  <c r="Z12" i="3" s="1" a="1"/>
  <c r="Z12" i="3" s="1"/>
  <c r="AE4" i="8"/>
  <c r="AG4" i="8" s="1"/>
  <c r="Y35" i="3" s="1"/>
  <c r="Z35" i="3" s="1" a="1"/>
  <c r="Z35" i="3" s="1"/>
  <c r="AE5" i="8"/>
  <c r="AG5" i="8" s="1"/>
  <c r="AE6" i="8"/>
  <c r="AG6" i="8" s="1"/>
  <c r="Y17" i="3" s="1"/>
  <c r="Z17" i="3" s="1" a="1"/>
  <c r="Z17" i="3" s="1"/>
  <c r="AE7" i="8"/>
  <c r="AG7" i="8" s="1"/>
  <c r="AE8" i="8"/>
  <c r="AE9" i="8"/>
  <c r="AG9" i="8" s="1"/>
  <c r="AE10" i="8"/>
  <c r="AG10" i="8" s="1"/>
  <c r="AE11" i="8"/>
  <c r="AG11" i="8" s="1"/>
  <c r="Y34" i="3" s="1"/>
  <c r="Z34" i="3" s="1" a="1"/>
  <c r="Z34" i="3" s="1"/>
  <c r="AE12" i="8"/>
  <c r="AG12" i="8" s="1"/>
  <c r="Y21" i="3" s="1"/>
  <c r="Z21" i="3" s="1" a="1"/>
  <c r="Z21" i="3" s="1"/>
  <c r="AE13" i="8"/>
  <c r="AG13" i="8" s="1"/>
  <c r="AE14" i="8"/>
  <c r="AG14" i="8" s="1"/>
  <c r="Y30" i="3" s="1"/>
  <c r="Z30" i="3" s="1" a="1"/>
  <c r="Z30" i="3" s="1"/>
  <c r="AE15" i="8"/>
  <c r="AE16" i="8"/>
  <c r="AE17" i="8"/>
  <c r="AG17" i="8" s="1"/>
  <c r="Y22" i="3" s="1"/>
  <c r="Z22" i="3" s="1" a="1"/>
  <c r="Z22" i="3" s="1"/>
  <c r="AE18" i="8"/>
  <c r="AG18" i="8" s="1"/>
  <c r="Y14" i="3" s="1"/>
  <c r="Z14" i="3" s="1" a="1"/>
  <c r="Z14" i="3" s="1"/>
  <c r="AE19" i="8"/>
  <c r="AG19" i="8" s="1"/>
  <c r="Y4" i="3" s="1"/>
  <c r="Z4" i="3" s="1" a="1"/>
  <c r="Z4" i="3" s="1"/>
  <c r="AE20" i="8"/>
  <c r="AG20" i="8" s="1"/>
  <c r="Y19" i="3" s="1"/>
  <c r="Z19" i="3" s="1" a="1"/>
  <c r="Z19" i="3" s="1"/>
  <c r="AE21" i="8"/>
  <c r="AG21" i="8" s="1"/>
  <c r="Y6" i="3" s="1"/>
  <c r="Z6" i="3" s="1" a="1"/>
  <c r="Z6" i="3" s="1"/>
  <c r="AE22" i="8"/>
  <c r="AG22" i="8" s="1"/>
  <c r="Y39" i="3" s="1"/>
  <c r="Z39" i="3" s="1" a="1"/>
  <c r="Z39" i="3" s="1"/>
  <c r="AE23" i="8"/>
  <c r="AE24" i="8"/>
  <c r="AE25" i="8"/>
  <c r="AG25" i="8" s="1"/>
  <c r="AE2" i="8"/>
  <c r="AG2" i="8" s="1"/>
  <c r="Y5" i="3" s="1"/>
  <c r="Z5" i="3" s="1" a="1"/>
  <c r="Z5" i="3" s="1"/>
  <c r="AG24" i="8" l="1"/>
  <c r="Y26" i="3" s="1"/>
  <c r="Z26" i="3" s="1" a="1"/>
  <c r="Z26" i="3" s="1"/>
  <c r="AG16" i="8"/>
  <c r="Y29" i="3" s="1"/>
  <c r="Z29" i="3" s="1" a="1"/>
  <c r="Z29" i="3" s="1"/>
  <c r="AG8" i="8"/>
  <c r="Y37" i="3" s="1"/>
  <c r="Z37" i="3" s="1" a="1"/>
  <c r="Z37" i="3" s="1"/>
  <c r="AG23" i="8"/>
  <c r="Y2" i="3" s="1"/>
  <c r="Z2" i="3" s="1" a="1"/>
  <c r="Z2" i="3" s="1"/>
  <c r="AG15" i="8"/>
  <c r="Y38" i="3"/>
  <c r="Z38" i="3" s="1" a="1"/>
  <c r="Z38" i="3" s="1"/>
  <c r="BP2" i="1"/>
  <c r="S13" i="4"/>
  <c r="O13" i="4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P436" i="1"/>
  <c r="BP437" i="1"/>
  <c r="BP438" i="1"/>
  <c r="BQ3" i="1"/>
  <c r="BR3" i="1"/>
  <c r="BS3" i="1"/>
  <c r="BT3" i="1"/>
  <c r="BU3" i="1"/>
  <c r="BV3" i="1"/>
  <c r="BQ4" i="1"/>
  <c r="BR4" i="1"/>
  <c r="BS4" i="1"/>
  <c r="BT4" i="1"/>
  <c r="BU4" i="1"/>
  <c r="BV4" i="1"/>
  <c r="BQ5" i="1"/>
  <c r="BR5" i="1"/>
  <c r="BS5" i="1"/>
  <c r="BT5" i="1"/>
  <c r="BU5" i="1"/>
  <c r="BV5" i="1"/>
  <c r="BQ6" i="1"/>
  <c r="BR6" i="1"/>
  <c r="BS6" i="1"/>
  <c r="BT6" i="1"/>
  <c r="BU6" i="1"/>
  <c r="BV6" i="1"/>
  <c r="BQ7" i="1"/>
  <c r="BR7" i="1"/>
  <c r="BS7" i="1"/>
  <c r="BT7" i="1"/>
  <c r="BU7" i="1"/>
  <c r="BV7" i="1"/>
  <c r="BQ8" i="1"/>
  <c r="BR8" i="1"/>
  <c r="BS8" i="1"/>
  <c r="BT8" i="1"/>
  <c r="BU8" i="1"/>
  <c r="BV8" i="1"/>
  <c r="BQ9" i="1"/>
  <c r="BR9" i="1"/>
  <c r="BS9" i="1"/>
  <c r="BT9" i="1"/>
  <c r="BU9" i="1"/>
  <c r="BV9" i="1"/>
  <c r="BQ10" i="1"/>
  <c r="BR10" i="1"/>
  <c r="BS10" i="1"/>
  <c r="BT10" i="1"/>
  <c r="BU10" i="1"/>
  <c r="BV10" i="1"/>
  <c r="BQ11" i="1"/>
  <c r="BR11" i="1"/>
  <c r="BS11" i="1"/>
  <c r="BT11" i="1"/>
  <c r="BU11" i="1"/>
  <c r="BV11" i="1"/>
  <c r="BQ12" i="1"/>
  <c r="BR12" i="1"/>
  <c r="BS12" i="1"/>
  <c r="BT12" i="1"/>
  <c r="BU12" i="1"/>
  <c r="BV12" i="1"/>
  <c r="BQ13" i="1"/>
  <c r="BR13" i="1"/>
  <c r="BS13" i="1"/>
  <c r="BT13" i="1"/>
  <c r="BU13" i="1"/>
  <c r="BV13" i="1"/>
  <c r="BQ14" i="1"/>
  <c r="BR14" i="1"/>
  <c r="BS14" i="1"/>
  <c r="BT14" i="1"/>
  <c r="BU14" i="1"/>
  <c r="BV14" i="1"/>
  <c r="BQ15" i="1"/>
  <c r="BR15" i="1"/>
  <c r="BS15" i="1"/>
  <c r="BT15" i="1"/>
  <c r="BU15" i="1"/>
  <c r="BV15" i="1"/>
  <c r="BQ16" i="1"/>
  <c r="BR16" i="1"/>
  <c r="BS16" i="1"/>
  <c r="BT16" i="1"/>
  <c r="BU16" i="1"/>
  <c r="BV16" i="1"/>
  <c r="BQ17" i="1"/>
  <c r="BR17" i="1"/>
  <c r="BS17" i="1"/>
  <c r="BT17" i="1"/>
  <c r="BU17" i="1"/>
  <c r="BV17" i="1"/>
  <c r="BQ18" i="1"/>
  <c r="BR18" i="1"/>
  <c r="BS18" i="1"/>
  <c r="BT18" i="1"/>
  <c r="BU18" i="1"/>
  <c r="BV18" i="1"/>
  <c r="BQ19" i="1"/>
  <c r="BR19" i="1"/>
  <c r="BS19" i="1"/>
  <c r="BT19" i="1"/>
  <c r="BU19" i="1"/>
  <c r="BV19" i="1"/>
  <c r="BQ20" i="1"/>
  <c r="BR20" i="1"/>
  <c r="BS20" i="1"/>
  <c r="BT20" i="1"/>
  <c r="BU20" i="1"/>
  <c r="BV20" i="1"/>
  <c r="BQ21" i="1"/>
  <c r="BR21" i="1"/>
  <c r="BS21" i="1"/>
  <c r="BT21" i="1"/>
  <c r="BU21" i="1"/>
  <c r="BV21" i="1"/>
  <c r="BQ22" i="1"/>
  <c r="BR22" i="1"/>
  <c r="BS22" i="1"/>
  <c r="BT22" i="1"/>
  <c r="BU22" i="1"/>
  <c r="BV22" i="1"/>
  <c r="BQ23" i="1"/>
  <c r="BR23" i="1"/>
  <c r="BS23" i="1"/>
  <c r="BT23" i="1"/>
  <c r="BU23" i="1"/>
  <c r="BV23" i="1"/>
  <c r="BQ24" i="1"/>
  <c r="BR24" i="1"/>
  <c r="BS24" i="1"/>
  <c r="BT24" i="1"/>
  <c r="BU24" i="1"/>
  <c r="BV24" i="1"/>
  <c r="BQ25" i="1"/>
  <c r="BR25" i="1"/>
  <c r="BS25" i="1"/>
  <c r="BT25" i="1"/>
  <c r="BU25" i="1"/>
  <c r="BV25" i="1"/>
  <c r="BQ26" i="1"/>
  <c r="BR26" i="1"/>
  <c r="BS26" i="1"/>
  <c r="BT26" i="1"/>
  <c r="BU26" i="1"/>
  <c r="BV26" i="1"/>
  <c r="BQ27" i="1"/>
  <c r="BR27" i="1"/>
  <c r="BS27" i="1"/>
  <c r="BT27" i="1"/>
  <c r="BU27" i="1"/>
  <c r="BV27" i="1"/>
  <c r="BQ28" i="1"/>
  <c r="BR28" i="1"/>
  <c r="BS28" i="1"/>
  <c r="BT28" i="1"/>
  <c r="BU28" i="1"/>
  <c r="BV28" i="1"/>
  <c r="BQ29" i="1"/>
  <c r="BR29" i="1"/>
  <c r="BS29" i="1"/>
  <c r="BT29" i="1"/>
  <c r="BU29" i="1"/>
  <c r="BV29" i="1"/>
  <c r="BQ30" i="1"/>
  <c r="BR30" i="1"/>
  <c r="BS30" i="1"/>
  <c r="BT30" i="1"/>
  <c r="BU30" i="1"/>
  <c r="BV30" i="1"/>
  <c r="BQ31" i="1"/>
  <c r="BR31" i="1"/>
  <c r="BS31" i="1"/>
  <c r="BT31" i="1"/>
  <c r="BU31" i="1"/>
  <c r="BV31" i="1"/>
  <c r="BQ32" i="1"/>
  <c r="BR32" i="1"/>
  <c r="BS32" i="1"/>
  <c r="BT32" i="1"/>
  <c r="BU32" i="1"/>
  <c r="BV32" i="1"/>
  <c r="BQ33" i="1"/>
  <c r="BR33" i="1"/>
  <c r="BS33" i="1"/>
  <c r="BT33" i="1"/>
  <c r="BU33" i="1"/>
  <c r="BV33" i="1"/>
  <c r="BQ34" i="1"/>
  <c r="BR34" i="1"/>
  <c r="BS34" i="1"/>
  <c r="BT34" i="1"/>
  <c r="BU34" i="1"/>
  <c r="BV34" i="1"/>
  <c r="BQ35" i="1"/>
  <c r="BR35" i="1"/>
  <c r="BS35" i="1"/>
  <c r="BT35" i="1"/>
  <c r="BU35" i="1"/>
  <c r="BV35" i="1"/>
  <c r="BQ36" i="1"/>
  <c r="BR36" i="1"/>
  <c r="BS36" i="1"/>
  <c r="BT36" i="1"/>
  <c r="BU36" i="1"/>
  <c r="BV36" i="1"/>
  <c r="BQ37" i="1"/>
  <c r="BR37" i="1"/>
  <c r="BS37" i="1"/>
  <c r="BT37" i="1"/>
  <c r="BU37" i="1"/>
  <c r="BV37" i="1"/>
  <c r="BQ38" i="1"/>
  <c r="BR38" i="1"/>
  <c r="BS38" i="1"/>
  <c r="BT38" i="1"/>
  <c r="BU38" i="1"/>
  <c r="BV38" i="1"/>
  <c r="BQ39" i="1"/>
  <c r="BR39" i="1"/>
  <c r="BS39" i="1"/>
  <c r="BT39" i="1"/>
  <c r="BU39" i="1"/>
  <c r="BV39" i="1"/>
  <c r="BQ40" i="1"/>
  <c r="BR40" i="1"/>
  <c r="BS40" i="1"/>
  <c r="BT40" i="1"/>
  <c r="BU40" i="1"/>
  <c r="BV40" i="1"/>
  <c r="BQ41" i="1"/>
  <c r="BR41" i="1"/>
  <c r="BS41" i="1"/>
  <c r="BT41" i="1"/>
  <c r="BU41" i="1"/>
  <c r="BV41" i="1"/>
  <c r="BQ42" i="1"/>
  <c r="BR42" i="1"/>
  <c r="BS42" i="1"/>
  <c r="BT42" i="1"/>
  <c r="BU42" i="1"/>
  <c r="BV42" i="1"/>
  <c r="BQ43" i="1"/>
  <c r="BR43" i="1"/>
  <c r="BS43" i="1"/>
  <c r="BT43" i="1"/>
  <c r="BU43" i="1"/>
  <c r="BV43" i="1"/>
  <c r="BQ44" i="1"/>
  <c r="BR44" i="1"/>
  <c r="BS44" i="1"/>
  <c r="BT44" i="1"/>
  <c r="BU44" i="1"/>
  <c r="BV44" i="1"/>
  <c r="BQ45" i="1"/>
  <c r="BR45" i="1"/>
  <c r="BS45" i="1"/>
  <c r="BT45" i="1"/>
  <c r="BU45" i="1"/>
  <c r="BV45" i="1"/>
  <c r="BQ46" i="1"/>
  <c r="BR46" i="1"/>
  <c r="BS46" i="1"/>
  <c r="BT46" i="1"/>
  <c r="BU46" i="1"/>
  <c r="BV46" i="1"/>
  <c r="BQ47" i="1"/>
  <c r="BR47" i="1"/>
  <c r="BS47" i="1"/>
  <c r="BT47" i="1"/>
  <c r="BU47" i="1"/>
  <c r="BV47" i="1"/>
  <c r="BQ48" i="1"/>
  <c r="BR48" i="1"/>
  <c r="BS48" i="1"/>
  <c r="BT48" i="1"/>
  <c r="BU48" i="1"/>
  <c r="BV48" i="1"/>
  <c r="BQ49" i="1"/>
  <c r="BR49" i="1"/>
  <c r="BS49" i="1"/>
  <c r="BT49" i="1"/>
  <c r="BU49" i="1"/>
  <c r="BV49" i="1"/>
  <c r="BQ50" i="1"/>
  <c r="BR50" i="1"/>
  <c r="BS50" i="1"/>
  <c r="BT50" i="1"/>
  <c r="BU50" i="1"/>
  <c r="BV50" i="1"/>
  <c r="BQ51" i="1"/>
  <c r="BR51" i="1"/>
  <c r="BS51" i="1"/>
  <c r="BT51" i="1"/>
  <c r="BU51" i="1"/>
  <c r="BV51" i="1"/>
  <c r="BQ52" i="1"/>
  <c r="BR52" i="1"/>
  <c r="BS52" i="1"/>
  <c r="BT52" i="1"/>
  <c r="BU52" i="1"/>
  <c r="BV52" i="1"/>
  <c r="BQ53" i="1"/>
  <c r="BR53" i="1"/>
  <c r="BS53" i="1"/>
  <c r="BT53" i="1"/>
  <c r="BU53" i="1"/>
  <c r="BV53" i="1"/>
  <c r="BQ54" i="1"/>
  <c r="BR54" i="1"/>
  <c r="BS54" i="1"/>
  <c r="BT54" i="1"/>
  <c r="BU54" i="1"/>
  <c r="BV54" i="1"/>
  <c r="BQ55" i="1"/>
  <c r="BR55" i="1"/>
  <c r="BS55" i="1"/>
  <c r="BT55" i="1"/>
  <c r="BU55" i="1"/>
  <c r="BV55" i="1"/>
  <c r="BQ56" i="1"/>
  <c r="BR56" i="1"/>
  <c r="BS56" i="1"/>
  <c r="BT56" i="1"/>
  <c r="BU56" i="1"/>
  <c r="BV56" i="1"/>
  <c r="BQ57" i="1"/>
  <c r="BR57" i="1"/>
  <c r="BS57" i="1"/>
  <c r="BT57" i="1"/>
  <c r="BU57" i="1"/>
  <c r="BV57" i="1"/>
  <c r="BQ58" i="1"/>
  <c r="BR58" i="1"/>
  <c r="BS58" i="1"/>
  <c r="BT58" i="1"/>
  <c r="BU58" i="1"/>
  <c r="BV58" i="1"/>
  <c r="BQ59" i="1"/>
  <c r="BR59" i="1"/>
  <c r="BS59" i="1"/>
  <c r="BT59" i="1"/>
  <c r="BU59" i="1"/>
  <c r="BV59" i="1"/>
  <c r="BQ60" i="1"/>
  <c r="BR60" i="1"/>
  <c r="BS60" i="1"/>
  <c r="BT60" i="1"/>
  <c r="BU60" i="1"/>
  <c r="BV60" i="1"/>
  <c r="BQ61" i="1"/>
  <c r="BR61" i="1"/>
  <c r="BS61" i="1"/>
  <c r="BT61" i="1"/>
  <c r="BU61" i="1"/>
  <c r="BV61" i="1"/>
  <c r="BQ62" i="1"/>
  <c r="BR62" i="1"/>
  <c r="BS62" i="1"/>
  <c r="BT62" i="1"/>
  <c r="BU62" i="1"/>
  <c r="BV62" i="1"/>
  <c r="BQ63" i="1"/>
  <c r="BR63" i="1"/>
  <c r="BS63" i="1"/>
  <c r="BT63" i="1"/>
  <c r="BU63" i="1"/>
  <c r="BV63" i="1"/>
  <c r="BQ64" i="1"/>
  <c r="BR64" i="1"/>
  <c r="BS64" i="1"/>
  <c r="BT64" i="1"/>
  <c r="BU64" i="1"/>
  <c r="BV64" i="1"/>
  <c r="BQ65" i="1"/>
  <c r="BR65" i="1"/>
  <c r="BS65" i="1"/>
  <c r="BT65" i="1"/>
  <c r="BU65" i="1"/>
  <c r="BV65" i="1"/>
  <c r="BQ66" i="1"/>
  <c r="BR66" i="1"/>
  <c r="BS66" i="1"/>
  <c r="BT66" i="1"/>
  <c r="BU66" i="1"/>
  <c r="BV66" i="1"/>
  <c r="BQ67" i="1"/>
  <c r="BR67" i="1"/>
  <c r="BS67" i="1"/>
  <c r="BT67" i="1"/>
  <c r="BU67" i="1"/>
  <c r="BV67" i="1"/>
  <c r="BQ68" i="1"/>
  <c r="BR68" i="1"/>
  <c r="BS68" i="1"/>
  <c r="BT68" i="1"/>
  <c r="BU68" i="1"/>
  <c r="BV68" i="1"/>
  <c r="BQ69" i="1"/>
  <c r="BR69" i="1"/>
  <c r="BS69" i="1"/>
  <c r="BT69" i="1"/>
  <c r="BU69" i="1"/>
  <c r="BV69" i="1"/>
  <c r="BQ70" i="1"/>
  <c r="BR70" i="1"/>
  <c r="BS70" i="1"/>
  <c r="BT70" i="1"/>
  <c r="BU70" i="1"/>
  <c r="BV70" i="1"/>
  <c r="BQ71" i="1"/>
  <c r="BR71" i="1"/>
  <c r="BS71" i="1"/>
  <c r="BT71" i="1"/>
  <c r="BU71" i="1"/>
  <c r="BV71" i="1"/>
  <c r="BQ72" i="1"/>
  <c r="BR72" i="1"/>
  <c r="BS72" i="1"/>
  <c r="BT72" i="1"/>
  <c r="BU72" i="1"/>
  <c r="BV72" i="1"/>
  <c r="BQ73" i="1"/>
  <c r="BR73" i="1"/>
  <c r="BS73" i="1"/>
  <c r="BT73" i="1"/>
  <c r="BU73" i="1"/>
  <c r="BV73" i="1"/>
  <c r="BQ74" i="1"/>
  <c r="BR74" i="1"/>
  <c r="BS74" i="1"/>
  <c r="BT74" i="1"/>
  <c r="BU74" i="1"/>
  <c r="BV74" i="1"/>
  <c r="BQ75" i="1"/>
  <c r="BR75" i="1"/>
  <c r="BS75" i="1"/>
  <c r="BT75" i="1"/>
  <c r="BU75" i="1"/>
  <c r="BV75" i="1"/>
  <c r="BQ76" i="1"/>
  <c r="BR76" i="1"/>
  <c r="BS76" i="1"/>
  <c r="BT76" i="1"/>
  <c r="BU76" i="1"/>
  <c r="BV76" i="1"/>
  <c r="BQ77" i="1"/>
  <c r="BR77" i="1"/>
  <c r="BS77" i="1"/>
  <c r="BT77" i="1"/>
  <c r="BU77" i="1"/>
  <c r="BV77" i="1"/>
  <c r="BQ78" i="1"/>
  <c r="BR78" i="1"/>
  <c r="BS78" i="1"/>
  <c r="BT78" i="1"/>
  <c r="BU78" i="1"/>
  <c r="BV78" i="1"/>
  <c r="BQ79" i="1"/>
  <c r="BR79" i="1"/>
  <c r="BS79" i="1"/>
  <c r="BT79" i="1"/>
  <c r="BU79" i="1"/>
  <c r="BV79" i="1"/>
  <c r="BQ80" i="1"/>
  <c r="BR80" i="1"/>
  <c r="BS80" i="1"/>
  <c r="BT80" i="1"/>
  <c r="BU80" i="1"/>
  <c r="BV80" i="1"/>
  <c r="BQ81" i="1"/>
  <c r="BR81" i="1"/>
  <c r="BS81" i="1"/>
  <c r="BT81" i="1"/>
  <c r="BU81" i="1"/>
  <c r="BV81" i="1"/>
  <c r="BQ82" i="1"/>
  <c r="BR82" i="1"/>
  <c r="BS82" i="1"/>
  <c r="BT82" i="1"/>
  <c r="BU82" i="1"/>
  <c r="BV82" i="1"/>
  <c r="BQ83" i="1"/>
  <c r="BR83" i="1"/>
  <c r="BS83" i="1"/>
  <c r="BT83" i="1"/>
  <c r="BU83" i="1"/>
  <c r="BV83" i="1"/>
  <c r="BQ84" i="1"/>
  <c r="BR84" i="1"/>
  <c r="BS84" i="1"/>
  <c r="BT84" i="1"/>
  <c r="BU84" i="1"/>
  <c r="BV84" i="1"/>
  <c r="BQ85" i="1"/>
  <c r="BR85" i="1"/>
  <c r="BS85" i="1"/>
  <c r="BT85" i="1"/>
  <c r="BU85" i="1"/>
  <c r="BV85" i="1"/>
  <c r="BQ86" i="1"/>
  <c r="BR86" i="1"/>
  <c r="BS86" i="1"/>
  <c r="BT86" i="1"/>
  <c r="BU86" i="1"/>
  <c r="BV86" i="1"/>
  <c r="BQ87" i="1"/>
  <c r="BR87" i="1"/>
  <c r="BS87" i="1"/>
  <c r="BT87" i="1"/>
  <c r="BU87" i="1"/>
  <c r="BV87" i="1"/>
  <c r="BQ88" i="1"/>
  <c r="BR88" i="1"/>
  <c r="BS88" i="1"/>
  <c r="BT88" i="1"/>
  <c r="BU88" i="1"/>
  <c r="BV88" i="1"/>
  <c r="BQ89" i="1"/>
  <c r="BR89" i="1"/>
  <c r="BS89" i="1"/>
  <c r="BT89" i="1"/>
  <c r="BU89" i="1"/>
  <c r="BV89" i="1"/>
  <c r="BQ90" i="1"/>
  <c r="BR90" i="1"/>
  <c r="BS90" i="1"/>
  <c r="BT90" i="1"/>
  <c r="BU90" i="1"/>
  <c r="BV90" i="1"/>
  <c r="BQ91" i="1"/>
  <c r="BR91" i="1"/>
  <c r="BS91" i="1"/>
  <c r="BT91" i="1"/>
  <c r="BU91" i="1"/>
  <c r="BV91" i="1"/>
  <c r="BQ92" i="1"/>
  <c r="BR92" i="1"/>
  <c r="BS92" i="1"/>
  <c r="BT92" i="1"/>
  <c r="BU92" i="1"/>
  <c r="BV92" i="1"/>
  <c r="BQ93" i="1"/>
  <c r="BR93" i="1"/>
  <c r="BS93" i="1"/>
  <c r="BT93" i="1"/>
  <c r="BU93" i="1"/>
  <c r="BV93" i="1"/>
  <c r="BQ94" i="1"/>
  <c r="BR94" i="1"/>
  <c r="BS94" i="1"/>
  <c r="BT94" i="1"/>
  <c r="BU94" i="1"/>
  <c r="BV94" i="1"/>
  <c r="BQ95" i="1"/>
  <c r="BR95" i="1"/>
  <c r="BS95" i="1"/>
  <c r="BT95" i="1"/>
  <c r="BU95" i="1"/>
  <c r="BV95" i="1"/>
  <c r="BQ96" i="1"/>
  <c r="BR96" i="1"/>
  <c r="BS96" i="1"/>
  <c r="BT96" i="1"/>
  <c r="BU96" i="1"/>
  <c r="BV96" i="1"/>
  <c r="BQ97" i="1"/>
  <c r="BR97" i="1"/>
  <c r="BS97" i="1"/>
  <c r="BT97" i="1"/>
  <c r="BU97" i="1"/>
  <c r="BV97" i="1"/>
  <c r="BQ98" i="1"/>
  <c r="BR98" i="1"/>
  <c r="BS98" i="1"/>
  <c r="BT98" i="1"/>
  <c r="BU98" i="1"/>
  <c r="BV98" i="1"/>
  <c r="BQ99" i="1"/>
  <c r="BR99" i="1"/>
  <c r="BS99" i="1"/>
  <c r="BT99" i="1"/>
  <c r="BU99" i="1"/>
  <c r="BV99" i="1"/>
  <c r="BQ100" i="1"/>
  <c r="BR100" i="1"/>
  <c r="BS100" i="1"/>
  <c r="BT100" i="1"/>
  <c r="BU100" i="1"/>
  <c r="BV100" i="1"/>
  <c r="BQ101" i="1"/>
  <c r="BR101" i="1"/>
  <c r="BS101" i="1"/>
  <c r="BT101" i="1"/>
  <c r="BU101" i="1"/>
  <c r="BV101" i="1"/>
  <c r="BQ102" i="1"/>
  <c r="BR102" i="1"/>
  <c r="BS102" i="1"/>
  <c r="BT102" i="1"/>
  <c r="BU102" i="1"/>
  <c r="BV102" i="1"/>
  <c r="BQ103" i="1"/>
  <c r="BR103" i="1"/>
  <c r="BS103" i="1"/>
  <c r="BT103" i="1"/>
  <c r="BU103" i="1"/>
  <c r="BV103" i="1"/>
  <c r="BQ104" i="1"/>
  <c r="BR104" i="1"/>
  <c r="BS104" i="1"/>
  <c r="BT104" i="1"/>
  <c r="BU104" i="1"/>
  <c r="BV104" i="1"/>
  <c r="BQ105" i="1"/>
  <c r="BR105" i="1"/>
  <c r="BS105" i="1"/>
  <c r="BT105" i="1"/>
  <c r="BU105" i="1"/>
  <c r="BV105" i="1"/>
  <c r="BQ106" i="1"/>
  <c r="BR106" i="1"/>
  <c r="BS106" i="1"/>
  <c r="BT106" i="1"/>
  <c r="BU106" i="1"/>
  <c r="BV106" i="1"/>
  <c r="BQ107" i="1"/>
  <c r="BR107" i="1"/>
  <c r="BS107" i="1"/>
  <c r="BT107" i="1"/>
  <c r="BU107" i="1"/>
  <c r="BV107" i="1"/>
  <c r="BQ108" i="1"/>
  <c r="BR108" i="1"/>
  <c r="BS108" i="1"/>
  <c r="BT108" i="1"/>
  <c r="BU108" i="1"/>
  <c r="BV108" i="1"/>
  <c r="BQ109" i="1"/>
  <c r="BR109" i="1"/>
  <c r="BS109" i="1"/>
  <c r="BT109" i="1"/>
  <c r="BU109" i="1"/>
  <c r="BV109" i="1"/>
  <c r="BQ110" i="1"/>
  <c r="BR110" i="1"/>
  <c r="BS110" i="1"/>
  <c r="BT110" i="1"/>
  <c r="BU110" i="1"/>
  <c r="BV110" i="1"/>
  <c r="BQ111" i="1"/>
  <c r="BR111" i="1"/>
  <c r="BS111" i="1"/>
  <c r="BT111" i="1"/>
  <c r="BU111" i="1"/>
  <c r="BV111" i="1"/>
  <c r="BQ112" i="1"/>
  <c r="BR112" i="1"/>
  <c r="BS112" i="1"/>
  <c r="BT112" i="1"/>
  <c r="BU112" i="1"/>
  <c r="BV112" i="1"/>
  <c r="BQ113" i="1"/>
  <c r="BR113" i="1"/>
  <c r="BS113" i="1"/>
  <c r="BT113" i="1"/>
  <c r="BU113" i="1"/>
  <c r="BV113" i="1"/>
  <c r="BQ114" i="1"/>
  <c r="BR114" i="1"/>
  <c r="BS114" i="1"/>
  <c r="BT114" i="1"/>
  <c r="BU114" i="1"/>
  <c r="BV114" i="1"/>
  <c r="BQ115" i="1"/>
  <c r="BR115" i="1"/>
  <c r="BS115" i="1"/>
  <c r="BT115" i="1"/>
  <c r="BU115" i="1"/>
  <c r="BV115" i="1"/>
  <c r="BQ116" i="1"/>
  <c r="BR116" i="1"/>
  <c r="BS116" i="1"/>
  <c r="BT116" i="1"/>
  <c r="BU116" i="1"/>
  <c r="BV116" i="1"/>
  <c r="BQ117" i="1"/>
  <c r="BR117" i="1"/>
  <c r="BS117" i="1"/>
  <c r="BT117" i="1"/>
  <c r="BU117" i="1"/>
  <c r="BV117" i="1"/>
  <c r="BQ118" i="1"/>
  <c r="BR118" i="1"/>
  <c r="BS118" i="1"/>
  <c r="BT118" i="1"/>
  <c r="BU118" i="1"/>
  <c r="BV118" i="1"/>
  <c r="BQ119" i="1"/>
  <c r="BR119" i="1"/>
  <c r="BS119" i="1"/>
  <c r="BT119" i="1"/>
  <c r="BU119" i="1"/>
  <c r="BV119" i="1"/>
  <c r="BQ120" i="1"/>
  <c r="BR120" i="1"/>
  <c r="BS120" i="1"/>
  <c r="BT120" i="1"/>
  <c r="BU120" i="1"/>
  <c r="BV120" i="1"/>
  <c r="BQ121" i="1"/>
  <c r="BR121" i="1"/>
  <c r="BS121" i="1"/>
  <c r="BT121" i="1"/>
  <c r="BU121" i="1"/>
  <c r="BV121" i="1"/>
  <c r="BQ122" i="1"/>
  <c r="BR122" i="1"/>
  <c r="BS122" i="1"/>
  <c r="BT122" i="1"/>
  <c r="BU122" i="1"/>
  <c r="BV122" i="1"/>
  <c r="BQ123" i="1"/>
  <c r="BR123" i="1"/>
  <c r="BS123" i="1"/>
  <c r="BT123" i="1"/>
  <c r="BU123" i="1"/>
  <c r="BV123" i="1"/>
  <c r="BQ124" i="1"/>
  <c r="BR124" i="1"/>
  <c r="BS124" i="1"/>
  <c r="BT124" i="1"/>
  <c r="BU124" i="1"/>
  <c r="BV124" i="1"/>
  <c r="BQ125" i="1"/>
  <c r="BR125" i="1"/>
  <c r="BS125" i="1"/>
  <c r="BT125" i="1"/>
  <c r="BU125" i="1"/>
  <c r="BV125" i="1"/>
  <c r="BQ126" i="1"/>
  <c r="BR126" i="1"/>
  <c r="BS126" i="1"/>
  <c r="BT126" i="1"/>
  <c r="BU126" i="1"/>
  <c r="BV126" i="1"/>
  <c r="BQ127" i="1"/>
  <c r="BR127" i="1"/>
  <c r="BS127" i="1"/>
  <c r="BT127" i="1"/>
  <c r="BU127" i="1"/>
  <c r="BV127" i="1"/>
  <c r="BQ128" i="1"/>
  <c r="BR128" i="1"/>
  <c r="BS128" i="1"/>
  <c r="BT128" i="1"/>
  <c r="BU128" i="1"/>
  <c r="BV128" i="1"/>
  <c r="BQ129" i="1"/>
  <c r="BR129" i="1"/>
  <c r="BS129" i="1"/>
  <c r="BT129" i="1"/>
  <c r="BU129" i="1"/>
  <c r="BV129" i="1"/>
  <c r="BQ130" i="1"/>
  <c r="BR130" i="1"/>
  <c r="BS130" i="1"/>
  <c r="BT130" i="1"/>
  <c r="BU130" i="1"/>
  <c r="BV130" i="1"/>
  <c r="BQ131" i="1"/>
  <c r="BR131" i="1"/>
  <c r="BS131" i="1"/>
  <c r="BT131" i="1"/>
  <c r="BU131" i="1"/>
  <c r="BV131" i="1"/>
  <c r="BQ132" i="1"/>
  <c r="BR132" i="1"/>
  <c r="BS132" i="1"/>
  <c r="BT132" i="1"/>
  <c r="BU132" i="1"/>
  <c r="BV132" i="1"/>
  <c r="BQ133" i="1"/>
  <c r="BR133" i="1"/>
  <c r="BS133" i="1"/>
  <c r="BT133" i="1"/>
  <c r="BU133" i="1"/>
  <c r="BV133" i="1"/>
  <c r="BQ134" i="1"/>
  <c r="BR134" i="1"/>
  <c r="BS134" i="1"/>
  <c r="BT134" i="1"/>
  <c r="BU134" i="1"/>
  <c r="BV134" i="1"/>
  <c r="BQ135" i="1"/>
  <c r="BR135" i="1"/>
  <c r="BS135" i="1"/>
  <c r="BT135" i="1"/>
  <c r="BU135" i="1"/>
  <c r="BV135" i="1"/>
  <c r="BQ136" i="1"/>
  <c r="BR136" i="1"/>
  <c r="BS136" i="1"/>
  <c r="BT136" i="1"/>
  <c r="BU136" i="1"/>
  <c r="BV136" i="1"/>
  <c r="BQ137" i="1"/>
  <c r="BR137" i="1"/>
  <c r="BS137" i="1"/>
  <c r="BT137" i="1"/>
  <c r="BU137" i="1"/>
  <c r="BV137" i="1"/>
  <c r="BQ138" i="1"/>
  <c r="BR138" i="1"/>
  <c r="BS138" i="1"/>
  <c r="BT138" i="1"/>
  <c r="BU138" i="1"/>
  <c r="BV138" i="1"/>
  <c r="BQ139" i="1"/>
  <c r="BR139" i="1"/>
  <c r="BS139" i="1"/>
  <c r="BT139" i="1"/>
  <c r="BU139" i="1"/>
  <c r="BV139" i="1"/>
  <c r="BQ140" i="1"/>
  <c r="BR140" i="1"/>
  <c r="BS140" i="1"/>
  <c r="BT140" i="1"/>
  <c r="BU140" i="1"/>
  <c r="BV140" i="1"/>
  <c r="BQ141" i="1"/>
  <c r="BR141" i="1"/>
  <c r="BS141" i="1"/>
  <c r="BT141" i="1"/>
  <c r="BU141" i="1"/>
  <c r="BV141" i="1"/>
  <c r="BQ142" i="1"/>
  <c r="BR142" i="1"/>
  <c r="BS142" i="1"/>
  <c r="BT142" i="1"/>
  <c r="BU142" i="1"/>
  <c r="BV142" i="1"/>
  <c r="BQ143" i="1"/>
  <c r="BR143" i="1"/>
  <c r="BS143" i="1"/>
  <c r="BT143" i="1"/>
  <c r="BU143" i="1"/>
  <c r="BV143" i="1"/>
  <c r="BQ144" i="1"/>
  <c r="BR144" i="1"/>
  <c r="BS144" i="1"/>
  <c r="BT144" i="1"/>
  <c r="BU144" i="1"/>
  <c r="BV144" i="1"/>
  <c r="BQ145" i="1"/>
  <c r="BR145" i="1"/>
  <c r="BS145" i="1"/>
  <c r="BT145" i="1"/>
  <c r="BU145" i="1"/>
  <c r="BV145" i="1"/>
  <c r="BQ146" i="1"/>
  <c r="BR146" i="1"/>
  <c r="BS146" i="1"/>
  <c r="BT146" i="1"/>
  <c r="BU146" i="1"/>
  <c r="BV146" i="1"/>
  <c r="BQ147" i="1"/>
  <c r="BR147" i="1"/>
  <c r="BS147" i="1"/>
  <c r="BT147" i="1"/>
  <c r="BU147" i="1"/>
  <c r="BV147" i="1"/>
  <c r="BQ148" i="1"/>
  <c r="BR148" i="1"/>
  <c r="BS148" i="1"/>
  <c r="BT148" i="1"/>
  <c r="BU148" i="1"/>
  <c r="BV148" i="1"/>
  <c r="BQ149" i="1"/>
  <c r="BR149" i="1"/>
  <c r="BS149" i="1"/>
  <c r="BT149" i="1"/>
  <c r="BU149" i="1"/>
  <c r="BV149" i="1"/>
  <c r="BQ150" i="1"/>
  <c r="BR150" i="1"/>
  <c r="BS150" i="1"/>
  <c r="BT150" i="1"/>
  <c r="BU150" i="1"/>
  <c r="BV150" i="1"/>
  <c r="BQ151" i="1"/>
  <c r="BR151" i="1"/>
  <c r="BS151" i="1"/>
  <c r="BT151" i="1"/>
  <c r="BU151" i="1"/>
  <c r="BV151" i="1"/>
  <c r="BQ152" i="1"/>
  <c r="BR152" i="1"/>
  <c r="BS152" i="1"/>
  <c r="BT152" i="1"/>
  <c r="BU152" i="1"/>
  <c r="BV152" i="1"/>
  <c r="BQ153" i="1"/>
  <c r="BR153" i="1"/>
  <c r="BS153" i="1"/>
  <c r="BT153" i="1"/>
  <c r="BU153" i="1"/>
  <c r="BV153" i="1"/>
  <c r="BQ154" i="1"/>
  <c r="BR154" i="1"/>
  <c r="BS154" i="1"/>
  <c r="BT154" i="1"/>
  <c r="BU154" i="1"/>
  <c r="BV154" i="1"/>
  <c r="BQ155" i="1"/>
  <c r="BR155" i="1"/>
  <c r="BS155" i="1"/>
  <c r="BT155" i="1"/>
  <c r="BU155" i="1"/>
  <c r="BV155" i="1"/>
  <c r="BQ156" i="1"/>
  <c r="BR156" i="1"/>
  <c r="BS156" i="1"/>
  <c r="BT156" i="1"/>
  <c r="BU156" i="1"/>
  <c r="BV156" i="1"/>
  <c r="BQ157" i="1"/>
  <c r="BR157" i="1"/>
  <c r="BS157" i="1"/>
  <c r="BT157" i="1"/>
  <c r="BU157" i="1"/>
  <c r="BV157" i="1"/>
  <c r="BQ158" i="1"/>
  <c r="BR158" i="1"/>
  <c r="BS158" i="1"/>
  <c r="BT158" i="1"/>
  <c r="BU158" i="1"/>
  <c r="BV158" i="1"/>
  <c r="BQ159" i="1"/>
  <c r="BR159" i="1"/>
  <c r="BS159" i="1"/>
  <c r="BT159" i="1"/>
  <c r="BU159" i="1"/>
  <c r="BV159" i="1"/>
  <c r="BQ160" i="1"/>
  <c r="BR160" i="1"/>
  <c r="BS160" i="1"/>
  <c r="BT160" i="1"/>
  <c r="BU160" i="1"/>
  <c r="BV160" i="1"/>
  <c r="BQ161" i="1"/>
  <c r="BR161" i="1"/>
  <c r="BS161" i="1"/>
  <c r="BT161" i="1"/>
  <c r="BU161" i="1"/>
  <c r="BV161" i="1"/>
  <c r="BQ162" i="1"/>
  <c r="BR162" i="1"/>
  <c r="BS162" i="1"/>
  <c r="BT162" i="1"/>
  <c r="BU162" i="1"/>
  <c r="BV162" i="1"/>
  <c r="BQ163" i="1"/>
  <c r="BR163" i="1"/>
  <c r="BS163" i="1"/>
  <c r="BT163" i="1"/>
  <c r="BU163" i="1"/>
  <c r="BV163" i="1"/>
  <c r="BQ164" i="1"/>
  <c r="BR164" i="1"/>
  <c r="BS164" i="1"/>
  <c r="BT164" i="1"/>
  <c r="BU164" i="1"/>
  <c r="BV164" i="1"/>
  <c r="BQ165" i="1"/>
  <c r="BR165" i="1"/>
  <c r="BS165" i="1"/>
  <c r="BT165" i="1"/>
  <c r="BU165" i="1"/>
  <c r="BV165" i="1"/>
  <c r="BQ166" i="1"/>
  <c r="BR166" i="1"/>
  <c r="BS166" i="1"/>
  <c r="BT166" i="1"/>
  <c r="BU166" i="1"/>
  <c r="BV166" i="1"/>
  <c r="BQ167" i="1"/>
  <c r="BR167" i="1"/>
  <c r="BS167" i="1"/>
  <c r="BT167" i="1"/>
  <c r="BU167" i="1"/>
  <c r="BV167" i="1"/>
  <c r="BQ168" i="1"/>
  <c r="BR168" i="1"/>
  <c r="BS168" i="1"/>
  <c r="BT168" i="1"/>
  <c r="BU168" i="1"/>
  <c r="BV168" i="1"/>
  <c r="BQ169" i="1"/>
  <c r="BR169" i="1"/>
  <c r="BS169" i="1"/>
  <c r="BT169" i="1"/>
  <c r="BU169" i="1"/>
  <c r="BV169" i="1"/>
  <c r="BQ170" i="1"/>
  <c r="BR170" i="1"/>
  <c r="BS170" i="1"/>
  <c r="BT170" i="1"/>
  <c r="BU170" i="1"/>
  <c r="BV170" i="1"/>
  <c r="BQ171" i="1"/>
  <c r="BR171" i="1"/>
  <c r="BS171" i="1"/>
  <c r="BT171" i="1"/>
  <c r="BU171" i="1"/>
  <c r="BV171" i="1"/>
  <c r="BQ172" i="1"/>
  <c r="BR172" i="1"/>
  <c r="BS172" i="1"/>
  <c r="BT172" i="1"/>
  <c r="BU172" i="1"/>
  <c r="BV172" i="1"/>
  <c r="BQ173" i="1"/>
  <c r="BR173" i="1"/>
  <c r="BS173" i="1"/>
  <c r="BT173" i="1"/>
  <c r="BU173" i="1"/>
  <c r="BV173" i="1"/>
  <c r="BQ174" i="1"/>
  <c r="BR174" i="1"/>
  <c r="BS174" i="1"/>
  <c r="BT174" i="1"/>
  <c r="BU174" i="1"/>
  <c r="BV174" i="1"/>
  <c r="BQ175" i="1"/>
  <c r="BR175" i="1"/>
  <c r="BS175" i="1"/>
  <c r="BT175" i="1"/>
  <c r="BU175" i="1"/>
  <c r="BV175" i="1"/>
  <c r="BQ176" i="1"/>
  <c r="BR176" i="1"/>
  <c r="BS176" i="1"/>
  <c r="BT176" i="1"/>
  <c r="BU176" i="1"/>
  <c r="BV176" i="1"/>
  <c r="BQ177" i="1"/>
  <c r="BR177" i="1"/>
  <c r="BS177" i="1"/>
  <c r="BT177" i="1"/>
  <c r="BU177" i="1"/>
  <c r="BV177" i="1"/>
  <c r="BQ178" i="1"/>
  <c r="BR178" i="1"/>
  <c r="BS178" i="1"/>
  <c r="BT178" i="1"/>
  <c r="BU178" i="1"/>
  <c r="BV178" i="1"/>
  <c r="BQ179" i="1"/>
  <c r="BR179" i="1"/>
  <c r="BS179" i="1"/>
  <c r="BT179" i="1"/>
  <c r="BU179" i="1"/>
  <c r="BV179" i="1"/>
  <c r="BQ180" i="1"/>
  <c r="BR180" i="1"/>
  <c r="BS180" i="1"/>
  <c r="BT180" i="1"/>
  <c r="BU180" i="1"/>
  <c r="BV180" i="1"/>
  <c r="BQ181" i="1"/>
  <c r="BR181" i="1"/>
  <c r="BS181" i="1"/>
  <c r="BT181" i="1"/>
  <c r="BU181" i="1"/>
  <c r="BV181" i="1"/>
  <c r="BQ182" i="1"/>
  <c r="BR182" i="1"/>
  <c r="BS182" i="1"/>
  <c r="BT182" i="1"/>
  <c r="BU182" i="1"/>
  <c r="BV182" i="1"/>
  <c r="BQ183" i="1"/>
  <c r="BR183" i="1"/>
  <c r="BS183" i="1"/>
  <c r="BT183" i="1"/>
  <c r="BU183" i="1"/>
  <c r="BV183" i="1"/>
  <c r="BQ184" i="1"/>
  <c r="BR184" i="1"/>
  <c r="BS184" i="1"/>
  <c r="BT184" i="1"/>
  <c r="BU184" i="1"/>
  <c r="BV184" i="1"/>
  <c r="BQ185" i="1"/>
  <c r="BR185" i="1"/>
  <c r="BS185" i="1"/>
  <c r="BT185" i="1"/>
  <c r="BU185" i="1"/>
  <c r="BV185" i="1"/>
  <c r="BQ186" i="1"/>
  <c r="BR186" i="1"/>
  <c r="BS186" i="1"/>
  <c r="BT186" i="1"/>
  <c r="BU186" i="1"/>
  <c r="BV186" i="1"/>
  <c r="BQ187" i="1"/>
  <c r="BR187" i="1"/>
  <c r="BS187" i="1"/>
  <c r="BT187" i="1"/>
  <c r="BU187" i="1"/>
  <c r="BV187" i="1"/>
  <c r="BQ188" i="1"/>
  <c r="BR188" i="1"/>
  <c r="BS188" i="1"/>
  <c r="BT188" i="1"/>
  <c r="BU188" i="1"/>
  <c r="BV188" i="1"/>
  <c r="BQ189" i="1"/>
  <c r="BR189" i="1"/>
  <c r="BS189" i="1"/>
  <c r="BT189" i="1"/>
  <c r="BU189" i="1"/>
  <c r="BV189" i="1"/>
  <c r="BQ190" i="1"/>
  <c r="BR190" i="1"/>
  <c r="BS190" i="1"/>
  <c r="BT190" i="1"/>
  <c r="BU190" i="1"/>
  <c r="BV190" i="1"/>
  <c r="BQ191" i="1"/>
  <c r="BR191" i="1"/>
  <c r="BS191" i="1"/>
  <c r="BT191" i="1"/>
  <c r="BU191" i="1"/>
  <c r="BV191" i="1"/>
  <c r="BQ192" i="1"/>
  <c r="BR192" i="1"/>
  <c r="BS192" i="1"/>
  <c r="BT192" i="1"/>
  <c r="BU192" i="1"/>
  <c r="BV192" i="1"/>
  <c r="BQ193" i="1"/>
  <c r="BR193" i="1"/>
  <c r="BS193" i="1"/>
  <c r="BT193" i="1"/>
  <c r="BU193" i="1"/>
  <c r="BV193" i="1"/>
  <c r="BQ194" i="1"/>
  <c r="BR194" i="1"/>
  <c r="BS194" i="1"/>
  <c r="BT194" i="1"/>
  <c r="BU194" i="1"/>
  <c r="BV194" i="1"/>
  <c r="BQ195" i="1"/>
  <c r="BR195" i="1"/>
  <c r="BS195" i="1"/>
  <c r="BT195" i="1"/>
  <c r="BU195" i="1"/>
  <c r="BV195" i="1"/>
  <c r="BQ196" i="1"/>
  <c r="BR196" i="1"/>
  <c r="BS196" i="1"/>
  <c r="BT196" i="1"/>
  <c r="BU196" i="1"/>
  <c r="BV196" i="1"/>
  <c r="BQ197" i="1"/>
  <c r="BR197" i="1"/>
  <c r="BS197" i="1"/>
  <c r="BT197" i="1"/>
  <c r="BU197" i="1"/>
  <c r="BV197" i="1"/>
  <c r="BQ198" i="1"/>
  <c r="BR198" i="1"/>
  <c r="BS198" i="1"/>
  <c r="BT198" i="1"/>
  <c r="BU198" i="1"/>
  <c r="BV198" i="1"/>
  <c r="BQ199" i="1"/>
  <c r="BR199" i="1"/>
  <c r="BS199" i="1"/>
  <c r="BT199" i="1"/>
  <c r="BU199" i="1"/>
  <c r="BV199" i="1"/>
  <c r="BQ200" i="1"/>
  <c r="BR200" i="1"/>
  <c r="BS200" i="1"/>
  <c r="BT200" i="1"/>
  <c r="BU200" i="1"/>
  <c r="BV200" i="1"/>
  <c r="BQ201" i="1"/>
  <c r="BR201" i="1"/>
  <c r="BS201" i="1"/>
  <c r="BT201" i="1"/>
  <c r="BU201" i="1"/>
  <c r="BV201" i="1"/>
  <c r="BQ202" i="1"/>
  <c r="BR202" i="1"/>
  <c r="BS202" i="1"/>
  <c r="BT202" i="1"/>
  <c r="BU202" i="1"/>
  <c r="BV202" i="1"/>
  <c r="BQ203" i="1"/>
  <c r="BR203" i="1"/>
  <c r="BS203" i="1"/>
  <c r="BT203" i="1"/>
  <c r="BU203" i="1"/>
  <c r="BV203" i="1"/>
  <c r="BQ204" i="1"/>
  <c r="BR204" i="1"/>
  <c r="BS204" i="1"/>
  <c r="BT204" i="1"/>
  <c r="BU204" i="1"/>
  <c r="BV204" i="1"/>
  <c r="BQ205" i="1"/>
  <c r="BR205" i="1"/>
  <c r="BS205" i="1"/>
  <c r="BT205" i="1"/>
  <c r="BU205" i="1"/>
  <c r="BV205" i="1"/>
  <c r="BQ206" i="1"/>
  <c r="BR206" i="1"/>
  <c r="BS206" i="1"/>
  <c r="BT206" i="1"/>
  <c r="BU206" i="1"/>
  <c r="BV206" i="1"/>
  <c r="BQ207" i="1"/>
  <c r="BR207" i="1"/>
  <c r="BS207" i="1"/>
  <c r="BT207" i="1"/>
  <c r="BU207" i="1"/>
  <c r="BV207" i="1"/>
  <c r="BQ208" i="1"/>
  <c r="BR208" i="1"/>
  <c r="BS208" i="1"/>
  <c r="BT208" i="1"/>
  <c r="BU208" i="1"/>
  <c r="BV208" i="1"/>
  <c r="BQ209" i="1"/>
  <c r="BR209" i="1"/>
  <c r="BS209" i="1"/>
  <c r="BT209" i="1"/>
  <c r="BU209" i="1"/>
  <c r="BV209" i="1"/>
  <c r="BQ210" i="1"/>
  <c r="BR210" i="1"/>
  <c r="BS210" i="1"/>
  <c r="BT210" i="1"/>
  <c r="BU210" i="1"/>
  <c r="BV210" i="1"/>
  <c r="BQ211" i="1"/>
  <c r="BR211" i="1"/>
  <c r="BS211" i="1"/>
  <c r="BT211" i="1"/>
  <c r="BU211" i="1"/>
  <c r="BV211" i="1"/>
  <c r="BQ212" i="1"/>
  <c r="BR212" i="1"/>
  <c r="BS212" i="1"/>
  <c r="BT212" i="1"/>
  <c r="BU212" i="1"/>
  <c r="BV212" i="1"/>
  <c r="BQ213" i="1"/>
  <c r="BR213" i="1"/>
  <c r="BS213" i="1"/>
  <c r="BT213" i="1"/>
  <c r="BU213" i="1"/>
  <c r="BV213" i="1"/>
  <c r="BQ214" i="1"/>
  <c r="BR214" i="1"/>
  <c r="BS214" i="1"/>
  <c r="BT214" i="1"/>
  <c r="BU214" i="1"/>
  <c r="BV214" i="1"/>
  <c r="BQ215" i="1"/>
  <c r="BR215" i="1"/>
  <c r="BS215" i="1"/>
  <c r="BT215" i="1"/>
  <c r="BU215" i="1"/>
  <c r="BV215" i="1"/>
  <c r="BQ216" i="1"/>
  <c r="BR216" i="1"/>
  <c r="BS216" i="1"/>
  <c r="BT216" i="1"/>
  <c r="BU216" i="1"/>
  <c r="BV216" i="1"/>
  <c r="BQ217" i="1"/>
  <c r="BR217" i="1"/>
  <c r="BS217" i="1"/>
  <c r="BT217" i="1"/>
  <c r="BU217" i="1"/>
  <c r="BV217" i="1"/>
  <c r="BQ218" i="1"/>
  <c r="BR218" i="1"/>
  <c r="BS218" i="1"/>
  <c r="BT218" i="1"/>
  <c r="BU218" i="1"/>
  <c r="BV218" i="1"/>
  <c r="BQ219" i="1"/>
  <c r="BR219" i="1"/>
  <c r="BS219" i="1"/>
  <c r="BT219" i="1"/>
  <c r="BU219" i="1"/>
  <c r="BV219" i="1"/>
  <c r="BQ220" i="1"/>
  <c r="BR220" i="1"/>
  <c r="BS220" i="1"/>
  <c r="BT220" i="1"/>
  <c r="BU220" i="1"/>
  <c r="BV220" i="1"/>
  <c r="BQ221" i="1"/>
  <c r="BR221" i="1"/>
  <c r="BS221" i="1"/>
  <c r="BT221" i="1"/>
  <c r="BU221" i="1"/>
  <c r="BV221" i="1"/>
  <c r="BQ222" i="1"/>
  <c r="BR222" i="1"/>
  <c r="BS222" i="1"/>
  <c r="BT222" i="1"/>
  <c r="BU222" i="1"/>
  <c r="BV222" i="1"/>
  <c r="BQ223" i="1"/>
  <c r="BR223" i="1"/>
  <c r="BS223" i="1"/>
  <c r="BT223" i="1"/>
  <c r="BU223" i="1"/>
  <c r="BV223" i="1"/>
  <c r="BQ224" i="1"/>
  <c r="BR224" i="1"/>
  <c r="BS224" i="1"/>
  <c r="BT224" i="1"/>
  <c r="BU224" i="1"/>
  <c r="BV224" i="1"/>
  <c r="BQ225" i="1"/>
  <c r="BR225" i="1"/>
  <c r="BS225" i="1"/>
  <c r="BT225" i="1"/>
  <c r="BU225" i="1"/>
  <c r="BV225" i="1"/>
  <c r="BQ226" i="1"/>
  <c r="BR226" i="1"/>
  <c r="BS226" i="1"/>
  <c r="BT226" i="1"/>
  <c r="BU226" i="1"/>
  <c r="BV226" i="1"/>
  <c r="BQ227" i="1"/>
  <c r="BR227" i="1"/>
  <c r="BS227" i="1"/>
  <c r="BT227" i="1"/>
  <c r="BU227" i="1"/>
  <c r="BV227" i="1"/>
  <c r="BQ228" i="1"/>
  <c r="BR228" i="1"/>
  <c r="BS228" i="1"/>
  <c r="BT228" i="1"/>
  <c r="BU228" i="1"/>
  <c r="BV228" i="1"/>
  <c r="BQ229" i="1"/>
  <c r="BR229" i="1"/>
  <c r="BS229" i="1"/>
  <c r="BT229" i="1"/>
  <c r="BU229" i="1"/>
  <c r="BV229" i="1"/>
  <c r="BQ230" i="1"/>
  <c r="BR230" i="1"/>
  <c r="BS230" i="1"/>
  <c r="BT230" i="1"/>
  <c r="BU230" i="1"/>
  <c r="BV230" i="1"/>
  <c r="BQ231" i="1"/>
  <c r="BR231" i="1"/>
  <c r="BS231" i="1"/>
  <c r="BT231" i="1"/>
  <c r="BU231" i="1"/>
  <c r="BV231" i="1"/>
  <c r="BQ232" i="1"/>
  <c r="BR232" i="1"/>
  <c r="BS232" i="1"/>
  <c r="BT232" i="1"/>
  <c r="BU232" i="1"/>
  <c r="BV232" i="1"/>
  <c r="BQ233" i="1"/>
  <c r="BR233" i="1"/>
  <c r="BS233" i="1"/>
  <c r="BT233" i="1"/>
  <c r="BU233" i="1"/>
  <c r="BV233" i="1"/>
  <c r="BQ234" i="1"/>
  <c r="BR234" i="1"/>
  <c r="BS234" i="1"/>
  <c r="BT234" i="1"/>
  <c r="BU234" i="1"/>
  <c r="BV234" i="1"/>
  <c r="BQ235" i="1"/>
  <c r="BR235" i="1"/>
  <c r="BS235" i="1"/>
  <c r="BT235" i="1"/>
  <c r="BU235" i="1"/>
  <c r="BV235" i="1"/>
  <c r="BQ236" i="1"/>
  <c r="BR236" i="1"/>
  <c r="BS236" i="1"/>
  <c r="BT236" i="1"/>
  <c r="BU236" i="1"/>
  <c r="BV236" i="1"/>
  <c r="BQ237" i="1"/>
  <c r="BR237" i="1"/>
  <c r="BS237" i="1"/>
  <c r="BT237" i="1"/>
  <c r="BU237" i="1"/>
  <c r="BV237" i="1"/>
  <c r="BQ238" i="1"/>
  <c r="BR238" i="1"/>
  <c r="BS238" i="1"/>
  <c r="BT238" i="1"/>
  <c r="BU238" i="1"/>
  <c r="BV238" i="1"/>
  <c r="BQ239" i="1"/>
  <c r="BR239" i="1"/>
  <c r="BS239" i="1"/>
  <c r="BT239" i="1"/>
  <c r="BU239" i="1"/>
  <c r="BV239" i="1"/>
  <c r="BQ240" i="1"/>
  <c r="BR240" i="1"/>
  <c r="BS240" i="1"/>
  <c r="BT240" i="1"/>
  <c r="BU240" i="1"/>
  <c r="BV240" i="1"/>
  <c r="BQ241" i="1"/>
  <c r="BR241" i="1"/>
  <c r="BS241" i="1"/>
  <c r="BT241" i="1"/>
  <c r="BU241" i="1"/>
  <c r="BV241" i="1"/>
  <c r="BQ242" i="1"/>
  <c r="BR242" i="1"/>
  <c r="BS242" i="1"/>
  <c r="BT242" i="1"/>
  <c r="BU242" i="1"/>
  <c r="BV242" i="1"/>
  <c r="BQ243" i="1"/>
  <c r="BR243" i="1"/>
  <c r="BS243" i="1"/>
  <c r="BT243" i="1"/>
  <c r="BU243" i="1"/>
  <c r="BV243" i="1"/>
  <c r="BQ244" i="1"/>
  <c r="BR244" i="1"/>
  <c r="BS244" i="1"/>
  <c r="BT244" i="1"/>
  <c r="BU244" i="1"/>
  <c r="BV244" i="1"/>
  <c r="BQ245" i="1"/>
  <c r="BR245" i="1"/>
  <c r="BS245" i="1"/>
  <c r="BT245" i="1"/>
  <c r="BU245" i="1"/>
  <c r="BV245" i="1"/>
  <c r="BQ246" i="1"/>
  <c r="BR246" i="1"/>
  <c r="BS246" i="1"/>
  <c r="BT246" i="1"/>
  <c r="BU246" i="1"/>
  <c r="BV246" i="1"/>
  <c r="BQ247" i="1"/>
  <c r="BR247" i="1"/>
  <c r="BS247" i="1"/>
  <c r="BT247" i="1"/>
  <c r="BU247" i="1"/>
  <c r="BV247" i="1"/>
  <c r="BQ248" i="1"/>
  <c r="BR248" i="1"/>
  <c r="BS248" i="1"/>
  <c r="BT248" i="1"/>
  <c r="BU248" i="1"/>
  <c r="BV248" i="1"/>
  <c r="BQ249" i="1"/>
  <c r="BR249" i="1"/>
  <c r="BS249" i="1"/>
  <c r="BT249" i="1"/>
  <c r="BU249" i="1"/>
  <c r="BV249" i="1"/>
  <c r="BQ250" i="1"/>
  <c r="BR250" i="1"/>
  <c r="BS250" i="1"/>
  <c r="BT250" i="1"/>
  <c r="BU250" i="1"/>
  <c r="BV250" i="1"/>
  <c r="BQ251" i="1"/>
  <c r="BR251" i="1"/>
  <c r="BS251" i="1"/>
  <c r="BT251" i="1"/>
  <c r="BU251" i="1"/>
  <c r="BV251" i="1"/>
  <c r="BQ252" i="1"/>
  <c r="BR252" i="1"/>
  <c r="BS252" i="1"/>
  <c r="BT252" i="1"/>
  <c r="BU252" i="1"/>
  <c r="BV252" i="1"/>
  <c r="BQ253" i="1"/>
  <c r="BR253" i="1"/>
  <c r="BS253" i="1"/>
  <c r="BT253" i="1"/>
  <c r="BU253" i="1"/>
  <c r="BV253" i="1"/>
  <c r="BQ254" i="1"/>
  <c r="BR254" i="1"/>
  <c r="BS254" i="1"/>
  <c r="BT254" i="1"/>
  <c r="BU254" i="1"/>
  <c r="BV254" i="1"/>
  <c r="BQ255" i="1"/>
  <c r="BR255" i="1"/>
  <c r="BS255" i="1"/>
  <c r="BT255" i="1"/>
  <c r="BU255" i="1"/>
  <c r="BV255" i="1"/>
  <c r="BQ256" i="1"/>
  <c r="BR256" i="1"/>
  <c r="BS256" i="1"/>
  <c r="BT256" i="1"/>
  <c r="BU256" i="1"/>
  <c r="BV256" i="1"/>
  <c r="BQ257" i="1"/>
  <c r="BR257" i="1"/>
  <c r="BS257" i="1"/>
  <c r="BT257" i="1"/>
  <c r="BU257" i="1"/>
  <c r="BV257" i="1"/>
  <c r="BQ258" i="1"/>
  <c r="BR258" i="1"/>
  <c r="BS258" i="1"/>
  <c r="BT258" i="1"/>
  <c r="BU258" i="1"/>
  <c r="BV258" i="1"/>
  <c r="BQ259" i="1"/>
  <c r="BR259" i="1"/>
  <c r="BS259" i="1"/>
  <c r="BT259" i="1"/>
  <c r="BU259" i="1"/>
  <c r="BV259" i="1"/>
  <c r="BQ260" i="1"/>
  <c r="BR260" i="1"/>
  <c r="BS260" i="1"/>
  <c r="BT260" i="1"/>
  <c r="BU260" i="1"/>
  <c r="BV260" i="1"/>
  <c r="BQ261" i="1"/>
  <c r="BR261" i="1"/>
  <c r="BS261" i="1"/>
  <c r="BT261" i="1"/>
  <c r="BU261" i="1"/>
  <c r="BV261" i="1"/>
  <c r="BQ262" i="1"/>
  <c r="BR262" i="1"/>
  <c r="BS262" i="1"/>
  <c r="BT262" i="1"/>
  <c r="BU262" i="1"/>
  <c r="BV262" i="1"/>
  <c r="BQ263" i="1"/>
  <c r="BR263" i="1"/>
  <c r="BS263" i="1"/>
  <c r="BT263" i="1"/>
  <c r="BU263" i="1"/>
  <c r="BV263" i="1"/>
  <c r="BQ264" i="1"/>
  <c r="BR264" i="1"/>
  <c r="BS264" i="1"/>
  <c r="BT264" i="1"/>
  <c r="BU264" i="1"/>
  <c r="BV264" i="1"/>
  <c r="BQ265" i="1"/>
  <c r="BR265" i="1"/>
  <c r="BS265" i="1"/>
  <c r="BT265" i="1"/>
  <c r="BU265" i="1"/>
  <c r="BV265" i="1"/>
  <c r="BQ266" i="1"/>
  <c r="BR266" i="1"/>
  <c r="BS266" i="1"/>
  <c r="BT266" i="1"/>
  <c r="BU266" i="1"/>
  <c r="BV266" i="1"/>
  <c r="BQ267" i="1"/>
  <c r="BR267" i="1"/>
  <c r="BS267" i="1"/>
  <c r="BT267" i="1"/>
  <c r="BU267" i="1"/>
  <c r="BV267" i="1"/>
  <c r="BQ268" i="1"/>
  <c r="BR268" i="1"/>
  <c r="BS268" i="1"/>
  <c r="BT268" i="1"/>
  <c r="BU268" i="1"/>
  <c r="BV268" i="1"/>
  <c r="BQ269" i="1"/>
  <c r="BR269" i="1"/>
  <c r="BS269" i="1"/>
  <c r="BT269" i="1"/>
  <c r="BU269" i="1"/>
  <c r="BV269" i="1"/>
  <c r="BQ270" i="1"/>
  <c r="BR270" i="1"/>
  <c r="BS270" i="1"/>
  <c r="BT270" i="1"/>
  <c r="BU270" i="1"/>
  <c r="BV270" i="1"/>
  <c r="BQ271" i="1"/>
  <c r="BR271" i="1"/>
  <c r="BS271" i="1"/>
  <c r="BT271" i="1"/>
  <c r="BU271" i="1"/>
  <c r="BV271" i="1"/>
  <c r="BQ272" i="1"/>
  <c r="BR272" i="1"/>
  <c r="BS272" i="1"/>
  <c r="BT272" i="1"/>
  <c r="BU272" i="1"/>
  <c r="BV272" i="1"/>
  <c r="BQ273" i="1"/>
  <c r="BR273" i="1"/>
  <c r="BS273" i="1"/>
  <c r="BT273" i="1"/>
  <c r="BU273" i="1"/>
  <c r="BV273" i="1"/>
  <c r="BQ274" i="1"/>
  <c r="BR274" i="1"/>
  <c r="BS274" i="1"/>
  <c r="BT274" i="1"/>
  <c r="BU274" i="1"/>
  <c r="BV274" i="1"/>
  <c r="BQ275" i="1"/>
  <c r="BR275" i="1"/>
  <c r="BS275" i="1"/>
  <c r="BT275" i="1"/>
  <c r="BU275" i="1"/>
  <c r="BV275" i="1"/>
  <c r="BQ276" i="1"/>
  <c r="BR276" i="1"/>
  <c r="BS276" i="1"/>
  <c r="BT276" i="1"/>
  <c r="BU276" i="1"/>
  <c r="BV276" i="1"/>
  <c r="BQ277" i="1"/>
  <c r="BR277" i="1"/>
  <c r="BS277" i="1"/>
  <c r="BT277" i="1"/>
  <c r="BU277" i="1"/>
  <c r="BV277" i="1"/>
  <c r="BQ278" i="1"/>
  <c r="BR278" i="1"/>
  <c r="BS278" i="1"/>
  <c r="BT278" i="1"/>
  <c r="BU278" i="1"/>
  <c r="BV278" i="1"/>
  <c r="BQ279" i="1"/>
  <c r="BR279" i="1"/>
  <c r="BS279" i="1"/>
  <c r="BT279" i="1"/>
  <c r="BU279" i="1"/>
  <c r="BV279" i="1"/>
  <c r="BQ280" i="1"/>
  <c r="BR280" i="1"/>
  <c r="BS280" i="1"/>
  <c r="BT280" i="1"/>
  <c r="BU280" i="1"/>
  <c r="BV280" i="1"/>
  <c r="BQ281" i="1"/>
  <c r="BR281" i="1"/>
  <c r="BS281" i="1"/>
  <c r="BT281" i="1"/>
  <c r="BU281" i="1"/>
  <c r="BV281" i="1"/>
  <c r="BQ282" i="1"/>
  <c r="BR282" i="1"/>
  <c r="BS282" i="1"/>
  <c r="BT282" i="1"/>
  <c r="BU282" i="1"/>
  <c r="BV282" i="1"/>
  <c r="BQ283" i="1"/>
  <c r="BR283" i="1"/>
  <c r="BS283" i="1"/>
  <c r="BT283" i="1"/>
  <c r="BU283" i="1"/>
  <c r="BV283" i="1"/>
  <c r="BQ284" i="1"/>
  <c r="BR284" i="1"/>
  <c r="BS284" i="1"/>
  <c r="BT284" i="1"/>
  <c r="BU284" i="1"/>
  <c r="BV284" i="1"/>
  <c r="BQ285" i="1"/>
  <c r="BR285" i="1"/>
  <c r="BS285" i="1"/>
  <c r="BT285" i="1"/>
  <c r="BU285" i="1"/>
  <c r="BV285" i="1"/>
  <c r="BQ286" i="1"/>
  <c r="BR286" i="1"/>
  <c r="BS286" i="1"/>
  <c r="BT286" i="1"/>
  <c r="BU286" i="1"/>
  <c r="BV286" i="1"/>
  <c r="BQ287" i="1"/>
  <c r="BR287" i="1"/>
  <c r="BS287" i="1"/>
  <c r="BT287" i="1"/>
  <c r="BU287" i="1"/>
  <c r="BV287" i="1"/>
  <c r="BQ288" i="1"/>
  <c r="BR288" i="1"/>
  <c r="BS288" i="1"/>
  <c r="BT288" i="1"/>
  <c r="BU288" i="1"/>
  <c r="BV288" i="1"/>
  <c r="BQ289" i="1"/>
  <c r="BR289" i="1"/>
  <c r="BS289" i="1"/>
  <c r="BT289" i="1"/>
  <c r="BU289" i="1"/>
  <c r="BV289" i="1"/>
  <c r="BQ290" i="1"/>
  <c r="BR290" i="1"/>
  <c r="BS290" i="1"/>
  <c r="BT290" i="1"/>
  <c r="BU290" i="1"/>
  <c r="BV290" i="1"/>
  <c r="BQ291" i="1"/>
  <c r="BR291" i="1"/>
  <c r="BS291" i="1"/>
  <c r="BT291" i="1"/>
  <c r="BU291" i="1"/>
  <c r="BV291" i="1"/>
  <c r="BQ292" i="1"/>
  <c r="BR292" i="1"/>
  <c r="BS292" i="1"/>
  <c r="BT292" i="1"/>
  <c r="BU292" i="1"/>
  <c r="BV292" i="1"/>
  <c r="BQ293" i="1"/>
  <c r="BR293" i="1"/>
  <c r="BS293" i="1"/>
  <c r="BT293" i="1"/>
  <c r="BU293" i="1"/>
  <c r="BV293" i="1"/>
  <c r="BQ294" i="1"/>
  <c r="BR294" i="1"/>
  <c r="BS294" i="1"/>
  <c r="BT294" i="1"/>
  <c r="BU294" i="1"/>
  <c r="BV294" i="1"/>
  <c r="BQ295" i="1"/>
  <c r="BR295" i="1"/>
  <c r="BS295" i="1"/>
  <c r="BT295" i="1"/>
  <c r="BU295" i="1"/>
  <c r="BV295" i="1"/>
  <c r="BQ296" i="1"/>
  <c r="BR296" i="1"/>
  <c r="BS296" i="1"/>
  <c r="BT296" i="1"/>
  <c r="BU296" i="1"/>
  <c r="BV296" i="1"/>
  <c r="BQ297" i="1"/>
  <c r="BR297" i="1"/>
  <c r="BS297" i="1"/>
  <c r="BT297" i="1"/>
  <c r="BU297" i="1"/>
  <c r="BV297" i="1"/>
  <c r="BQ298" i="1"/>
  <c r="BR298" i="1"/>
  <c r="BS298" i="1"/>
  <c r="BT298" i="1"/>
  <c r="BU298" i="1"/>
  <c r="BV298" i="1"/>
  <c r="BQ299" i="1"/>
  <c r="BR299" i="1"/>
  <c r="BS299" i="1"/>
  <c r="BT299" i="1"/>
  <c r="BU299" i="1"/>
  <c r="BV299" i="1"/>
  <c r="BQ300" i="1"/>
  <c r="BR300" i="1"/>
  <c r="BS300" i="1"/>
  <c r="BT300" i="1"/>
  <c r="BU300" i="1"/>
  <c r="BV300" i="1"/>
  <c r="BQ301" i="1"/>
  <c r="BR301" i="1"/>
  <c r="BS301" i="1"/>
  <c r="BT301" i="1"/>
  <c r="BU301" i="1"/>
  <c r="BV301" i="1"/>
  <c r="BQ302" i="1"/>
  <c r="BR302" i="1"/>
  <c r="BS302" i="1"/>
  <c r="BT302" i="1"/>
  <c r="BU302" i="1"/>
  <c r="BV302" i="1"/>
  <c r="BQ303" i="1"/>
  <c r="BR303" i="1"/>
  <c r="BS303" i="1"/>
  <c r="BT303" i="1"/>
  <c r="BU303" i="1"/>
  <c r="BV303" i="1"/>
  <c r="BQ304" i="1"/>
  <c r="BR304" i="1"/>
  <c r="BS304" i="1"/>
  <c r="BT304" i="1"/>
  <c r="BU304" i="1"/>
  <c r="BV304" i="1"/>
  <c r="BQ305" i="1"/>
  <c r="BR305" i="1"/>
  <c r="BS305" i="1"/>
  <c r="BT305" i="1"/>
  <c r="BU305" i="1"/>
  <c r="BV305" i="1"/>
  <c r="BQ306" i="1"/>
  <c r="BR306" i="1"/>
  <c r="BS306" i="1"/>
  <c r="BT306" i="1"/>
  <c r="BU306" i="1"/>
  <c r="BV306" i="1"/>
  <c r="BQ307" i="1"/>
  <c r="BR307" i="1"/>
  <c r="BS307" i="1"/>
  <c r="BT307" i="1"/>
  <c r="BU307" i="1"/>
  <c r="BV307" i="1"/>
  <c r="BQ308" i="1"/>
  <c r="BR308" i="1"/>
  <c r="BS308" i="1"/>
  <c r="BT308" i="1"/>
  <c r="BU308" i="1"/>
  <c r="BV308" i="1"/>
  <c r="BQ309" i="1"/>
  <c r="BR309" i="1"/>
  <c r="BS309" i="1"/>
  <c r="BT309" i="1"/>
  <c r="BU309" i="1"/>
  <c r="BV309" i="1"/>
  <c r="BQ310" i="1"/>
  <c r="BR310" i="1"/>
  <c r="BS310" i="1"/>
  <c r="BT310" i="1"/>
  <c r="BU310" i="1"/>
  <c r="BV310" i="1"/>
  <c r="BQ311" i="1"/>
  <c r="BR311" i="1"/>
  <c r="BS311" i="1"/>
  <c r="BT311" i="1"/>
  <c r="BU311" i="1"/>
  <c r="BV311" i="1"/>
  <c r="BQ312" i="1"/>
  <c r="BR312" i="1"/>
  <c r="BS312" i="1"/>
  <c r="BT312" i="1"/>
  <c r="BU312" i="1"/>
  <c r="BV312" i="1"/>
  <c r="BQ313" i="1"/>
  <c r="BR313" i="1"/>
  <c r="BS313" i="1"/>
  <c r="BT313" i="1"/>
  <c r="BU313" i="1"/>
  <c r="BV313" i="1"/>
  <c r="BQ314" i="1"/>
  <c r="BR314" i="1"/>
  <c r="BS314" i="1"/>
  <c r="BT314" i="1"/>
  <c r="BU314" i="1"/>
  <c r="BV314" i="1"/>
  <c r="BQ315" i="1"/>
  <c r="BR315" i="1"/>
  <c r="BS315" i="1"/>
  <c r="BT315" i="1"/>
  <c r="BU315" i="1"/>
  <c r="BV315" i="1"/>
  <c r="BQ316" i="1"/>
  <c r="BR316" i="1"/>
  <c r="BS316" i="1"/>
  <c r="BT316" i="1"/>
  <c r="BU316" i="1"/>
  <c r="BV316" i="1"/>
  <c r="BQ317" i="1"/>
  <c r="BR317" i="1"/>
  <c r="BS317" i="1"/>
  <c r="BT317" i="1"/>
  <c r="BU317" i="1"/>
  <c r="BV317" i="1"/>
  <c r="BQ318" i="1"/>
  <c r="BR318" i="1"/>
  <c r="BS318" i="1"/>
  <c r="BT318" i="1"/>
  <c r="BU318" i="1"/>
  <c r="BV318" i="1"/>
  <c r="BQ319" i="1"/>
  <c r="BR319" i="1"/>
  <c r="BS319" i="1"/>
  <c r="BT319" i="1"/>
  <c r="BU319" i="1"/>
  <c r="BV319" i="1"/>
  <c r="BQ320" i="1"/>
  <c r="BR320" i="1"/>
  <c r="BS320" i="1"/>
  <c r="BT320" i="1"/>
  <c r="BU320" i="1"/>
  <c r="BV320" i="1"/>
  <c r="BQ321" i="1"/>
  <c r="BR321" i="1"/>
  <c r="BS321" i="1"/>
  <c r="BT321" i="1"/>
  <c r="BU321" i="1"/>
  <c r="BV321" i="1"/>
  <c r="BQ322" i="1"/>
  <c r="BR322" i="1"/>
  <c r="BS322" i="1"/>
  <c r="BT322" i="1"/>
  <c r="BU322" i="1"/>
  <c r="BV322" i="1"/>
  <c r="BQ323" i="1"/>
  <c r="BR323" i="1"/>
  <c r="BS323" i="1"/>
  <c r="BT323" i="1"/>
  <c r="BU323" i="1"/>
  <c r="BV323" i="1"/>
  <c r="BQ324" i="1"/>
  <c r="BR324" i="1"/>
  <c r="BS324" i="1"/>
  <c r="BT324" i="1"/>
  <c r="BU324" i="1"/>
  <c r="BV324" i="1"/>
  <c r="BQ325" i="1"/>
  <c r="BR325" i="1"/>
  <c r="BS325" i="1"/>
  <c r="BT325" i="1"/>
  <c r="BU325" i="1"/>
  <c r="BV325" i="1"/>
  <c r="BQ326" i="1"/>
  <c r="BR326" i="1"/>
  <c r="BS326" i="1"/>
  <c r="BT326" i="1"/>
  <c r="BU326" i="1"/>
  <c r="BV326" i="1"/>
  <c r="BQ327" i="1"/>
  <c r="BR327" i="1"/>
  <c r="BS327" i="1"/>
  <c r="BT327" i="1"/>
  <c r="BU327" i="1"/>
  <c r="BV327" i="1"/>
  <c r="BQ328" i="1"/>
  <c r="BR328" i="1"/>
  <c r="BS328" i="1"/>
  <c r="BT328" i="1"/>
  <c r="BU328" i="1"/>
  <c r="BV328" i="1"/>
  <c r="BQ329" i="1"/>
  <c r="BR329" i="1"/>
  <c r="BS329" i="1"/>
  <c r="BT329" i="1"/>
  <c r="BU329" i="1"/>
  <c r="BV329" i="1"/>
  <c r="BQ330" i="1"/>
  <c r="BR330" i="1"/>
  <c r="BS330" i="1"/>
  <c r="BT330" i="1"/>
  <c r="BU330" i="1"/>
  <c r="BV330" i="1"/>
  <c r="BQ331" i="1"/>
  <c r="BR331" i="1"/>
  <c r="BS331" i="1"/>
  <c r="BT331" i="1"/>
  <c r="BU331" i="1"/>
  <c r="BV331" i="1"/>
  <c r="BQ332" i="1"/>
  <c r="BR332" i="1"/>
  <c r="BS332" i="1"/>
  <c r="BT332" i="1"/>
  <c r="BU332" i="1"/>
  <c r="BV332" i="1"/>
  <c r="BQ333" i="1"/>
  <c r="BR333" i="1"/>
  <c r="BS333" i="1"/>
  <c r="BT333" i="1"/>
  <c r="BU333" i="1"/>
  <c r="BV333" i="1"/>
  <c r="BQ334" i="1"/>
  <c r="BR334" i="1"/>
  <c r="BS334" i="1"/>
  <c r="BT334" i="1"/>
  <c r="BU334" i="1"/>
  <c r="BV334" i="1"/>
  <c r="BQ335" i="1"/>
  <c r="BR335" i="1"/>
  <c r="BS335" i="1"/>
  <c r="BT335" i="1"/>
  <c r="BU335" i="1"/>
  <c r="BV335" i="1"/>
  <c r="BQ336" i="1"/>
  <c r="BR336" i="1"/>
  <c r="BS336" i="1"/>
  <c r="BT336" i="1"/>
  <c r="BU336" i="1"/>
  <c r="BV336" i="1"/>
  <c r="BQ337" i="1"/>
  <c r="BR337" i="1"/>
  <c r="BS337" i="1"/>
  <c r="BT337" i="1"/>
  <c r="BU337" i="1"/>
  <c r="BV337" i="1"/>
  <c r="BQ338" i="1"/>
  <c r="BR338" i="1"/>
  <c r="BS338" i="1"/>
  <c r="BT338" i="1"/>
  <c r="BU338" i="1"/>
  <c r="BV338" i="1"/>
  <c r="BQ339" i="1"/>
  <c r="BR339" i="1"/>
  <c r="BS339" i="1"/>
  <c r="BT339" i="1"/>
  <c r="BU339" i="1"/>
  <c r="BV339" i="1"/>
  <c r="BQ340" i="1"/>
  <c r="BR340" i="1"/>
  <c r="BS340" i="1"/>
  <c r="BT340" i="1"/>
  <c r="BU340" i="1"/>
  <c r="BV340" i="1"/>
  <c r="BQ341" i="1"/>
  <c r="BR341" i="1"/>
  <c r="BS341" i="1"/>
  <c r="BT341" i="1"/>
  <c r="BU341" i="1"/>
  <c r="BV341" i="1"/>
  <c r="BQ342" i="1"/>
  <c r="BR342" i="1"/>
  <c r="BS342" i="1"/>
  <c r="BT342" i="1"/>
  <c r="BU342" i="1"/>
  <c r="BV342" i="1"/>
  <c r="BQ343" i="1"/>
  <c r="BR343" i="1"/>
  <c r="BS343" i="1"/>
  <c r="BT343" i="1"/>
  <c r="BU343" i="1"/>
  <c r="BV343" i="1"/>
  <c r="BQ344" i="1"/>
  <c r="BR344" i="1"/>
  <c r="BS344" i="1"/>
  <c r="BT344" i="1"/>
  <c r="BU344" i="1"/>
  <c r="BV344" i="1"/>
  <c r="BQ345" i="1"/>
  <c r="BR345" i="1"/>
  <c r="BS345" i="1"/>
  <c r="BT345" i="1"/>
  <c r="BU345" i="1"/>
  <c r="BV345" i="1"/>
  <c r="BQ346" i="1"/>
  <c r="BR346" i="1"/>
  <c r="BS346" i="1"/>
  <c r="BT346" i="1"/>
  <c r="BU346" i="1"/>
  <c r="BV346" i="1"/>
  <c r="BQ347" i="1"/>
  <c r="BR347" i="1"/>
  <c r="BS347" i="1"/>
  <c r="BT347" i="1"/>
  <c r="BU347" i="1"/>
  <c r="BV347" i="1"/>
  <c r="BQ348" i="1"/>
  <c r="BR348" i="1"/>
  <c r="BS348" i="1"/>
  <c r="BT348" i="1"/>
  <c r="BU348" i="1"/>
  <c r="BV348" i="1"/>
  <c r="BQ349" i="1"/>
  <c r="BR349" i="1"/>
  <c r="BS349" i="1"/>
  <c r="BT349" i="1"/>
  <c r="BU349" i="1"/>
  <c r="BV349" i="1"/>
  <c r="BQ350" i="1"/>
  <c r="BR350" i="1"/>
  <c r="BS350" i="1"/>
  <c r="BT350" i="1"/>
  <c r="BU350" i="1"/>
  <c r="BV350" i="1"/>
  <c r="BQ351" i="1"/>
  <c r="BR351" i="1"/>
  <c r="BS351" i="1"/>
  <c r="BT351" i="1"/>
  <c r="BU351" i="1"/>
  <c r="BV351" i="1"/>
  <c r="BQ352" i="1"/>
  <c r="BR352" i="1"/>
  <c r="BS352" i="1"/>
  <c r="BT352" i="1"/>
  <c r="BU352" i="1"/>
  <c r="BV352" i="1"/>
  <c r="BQ353" i="1"/>
  <c r="BR353" i="1"/>
  <c r="BS353" i="1"/>
  <c r="BT353" i="1"/>
  <c r="BU353" i="1"/>
  <c r="BV353" i="1"/>
  <c r="BQ354" i="1"/>
  <c r="BR354" i="1"/>
  <c r="BS354" i="1"/>
  <c r="BT354" i="1"/>
  <c r="BU354" i="1"/>
  <c r="BV354" i="1"/>
  <c r="BQ355" i="1"/>
  <c r="BR355" i="1"/>
  <c r="BS355" i="1"/>
  <c r="BT355" i="1"/>
  <c r="BU355" i="1"/>
  <c r="BV355" i="1"/>
  <c r="BQ356" i="1"/>
  <c r="BR356" i="1"/>
  <c r="BS356" i="1"/>
  <c r="BT356" i="1"/>
  <c r="BU356" i="1"/>
  <c r="BV356" i="1"/>
  <c r="BQ357" i="1"/>
  <c r="BR357" i="1"/>
  <c r="BS357" i="1"/>
  <c r="BT357" i="1"/>
  <c r="BU357" i="1"/>
  <c r="BV357" i="1"/>
  <c r="BQ358" i="1"/>
  <c r="BR358" i="1"/>
  <c r="BS358" i="1"/>
  <c r="BT358" i="1"/>
  <c r="BU358" i="1"/>
  <c r="BV358" i="1"/>
  <c r="BQ359" i="1"/>
  <c r="BR359" i="1"/>
  <c r="BS359" i="1"/>
  <c r="BT359" i="1"/>
  <c r="BU359" i="1"/>
  <c r="BV359" i="1"/>
  <c r="BQ360" i="1"/>
  <c r="BR360" i="1"/>
  <c r="BS360" i="1"/>
  <c r="BT360" i="1"/>
  <c r="BU360" i="1"/>
  <c r="BV360" i="1"/>
  <c r="BQ361" i="1"/>
  <c r="BR361" i="1"/>
  <c r="BS361" i="1"/>
  <c r="BT361" i="1"/>
  <c r="BU361" i="1"/>
  <c r="BV361" i="1"/>
  <c r="BQ362" i="1"/>
  <c r="BR362" i="1"/>
  <c r="BS362" i="1"/>
  <c r="BT362" i="1"/>
  <c r="BU362" i="1"/>
  <c r="BV362" i="1"/>
  <c r="BQ363" i="1"/>
  <c r="BR363" i="1"/>
  <c r="BS363" i="1"/>
  <c r="BT363" i="1"/>
  <c r="BU363" i="1"/>
  <c r="BV363" i="1"/>
  <c r="BQ364" i="1"/>
  <c r="BR364" i="1"/>
  <c r="BS364" i="1"/>
  <c r="BT364" i="1"/>
  <c r="BU364" i="1"/>
  <c r="BV364" i="1"/>
  <c r="BQ365" i="1"/>
  <c r="BR365" i="1"/>
  <c r="BS365" i="1"/>
  <c r="BT365" i="1"/>
  <c r="BU365" i="1"/>
  <c r="BV365" i="1"/>
  <c r="BQ366" i="1"/>
  <c r="BR366" i="1"/>
  <c r="BS366" i="1"/>
  <c r="BT366" i="1"/>
  <c r="BU366" i="1"/>
  <c r="BV366" i="1"/>
  <c r="BQ367" i="1"/>
  <c r="BR367" i="1"/>
  <c r="BS367" i="1"/>
  <c r="BT367" i="1"/>
  <c r="BU367" i="1"/>
  <c r="BV367" i="1"/>
  <c r="BQ368" i="1"/>
  <c r="BR368" i="1"/>
  <c r="BS368" i="1"/>
  <c r="BT368" i="1"/>
  <c r="BU368" i="1"/>
  <c r="BV368" i="1"/>
  <c r="BQ369" i="1"/>
  <c r="BR369" i="1"/>
  <c r="BS369" i="1"/>
  <c r="BT369" i="1"/>
  <c r="BU369" i="1"/>
  <c r="BV369" i="1"/>
  <c r="BQ370" i="1"/>
  <c r="BR370" i="1"/>
  <c r="BS370" i="1"/>
  <c r="BT370" i="1"/>
  <c r="BU370" i="1"/>
  <c r="BV370" i="1"/>
  <c r="BQ371" i="1"/>
  <c r="BR371" i="1"/>
  <c r="BS371" i="1"/>
  <c r="BT371" i="1"/>
  <c r="BU371" i="1"/>
  <c r="BV371" i="1"/>
  <c r="BQ372" i="1"/>
  <c r="BR372" i="1"/>
  <c r="BS372" i="1"/>
  <c r="BT372" i="1"/>
  <c r="BU372" i="1"/>
  <c r="BV372" i="1"/>
  <c r="BQ373" i="1"/>
  <c r="BR373" i="1"/>
  <c r="BS373" i="1"/>
  <c r="BT373" i="1"/>
  <c r="BU373" i="1"/>
  <c r="BV373" i="1"/>
  <c r="BQ374" i="1"/>
  <c r="BR374" i="1"/>
  <c r="BS374" i="1"/>
  <c r="BT374" i="1"/>
  <c r="BU374" i="1"/>
  <c r="BV374" i="1"/>
  <c r="BQ375" i="1"/>
  <c r="BR375" i="1"/>
  <c r="BS375" i="1"/>
  <c r="BT375" i="1"/>
  <c r="BU375" i="1"/>
  <c r="BV375" i="1"/>
  <c r="BQ376" i="1"/>
  <c r="BR376" i="1"/>
  <c r="BS376" i="1"/>
  <c r="BT376" i="1"/>
  <c r="BU376" i="1"/>
  <c r="BV376" i="1"/>
  <c r="BQ377" i="1"/>
  <c r="BR377" i="1"/>
  <c r="BS377" i="1"/>
  <c r="BT377" i="1"/>
  <c r="BU377" i="1"/>
  <c r="BV377" i="1"/>
  <c r="BQ378" i="1"/>
  <c r="BR378" i="1"/>
  <c r="BS378" i="1"/>
  <c r="BT378" i="1"/>
  <c r="BU378" i="1"/>
  <c r="BV378" i="1"/>
  <c r="BQ379" i="1"/>
  <c r="BR379" i="1"/>
  <c r="BS379" i="1"/>
  <c r="BT379" i="1"/>
  <c r="BU379" i="1"/>
  <c r="BV379" i="1"/>
  <c r="BQ380" i="1"/>
  <c r="BR380" i="1"/>
  <c r="BS380" i="1"/>
  <c r="BT380" i="1"/>
  <c r="BU380" i="1"/>
  <c r="BV380" i="1"/>
  <c r="BQ381" i="1"/>
  <c r="BR381" i="1"/>
  <c r="BS381" i="1"/>
  <c r="BT381" i="1"/>
  <c r="BU381" i="1"/>
  <c r="BV381" i="1"/>
  <c r="BQ382" i="1"/>
  <c r="BR382" i="1"/>
  <c r="BS382" i="1"/>
  <c r="BT382" i="1"/>
  <c r="BU382" i="1"/>
  <c r="BV382" i="1"/>
  <c r="BQ383" i="1"/>
  <c r="BR383" i="1"/>
  <c r="BS383" i="1"/>
  <c r="BT383" i="1"/>
  <c r="BU383" i="1"/>
  <c r="BV383" i="1"/>
  <c r="BQ384" i="1"/>
  <c r="BR384" i="1"/>
  <c r="BS384" i="1"/>
  <c r="BT384" i="1"/>
  <c r="BU384" i="1"/>
  <c r="BV384" i="1"/>
  <c r="BQ385" i="1"/>
  <c r="BR385" i="1"/>
  <c r="BS385" i="1"/>
  <c r="BT385" i="1"/>
  <c r="BU385" i="1"/>
  <c r="BV385" i="1"/>
  <c r="BQ386" i="1"/>
  <c r="BR386" i="1"/>
  <c r="BS386" i="1"/>
  <c r="BT386" i="1"/>
  <c r="BU386" i="1"/>
  <c r="BV386" i="1"/>
  <c r="BQ387" i="1"/>
  <c r="BR387" i="1"/>
  <c r="BS387" i="1"/>
  <c r="BT387" i="1"/>
  <c r="BU387" i="1"/>
  <c r="BV387" i="1"/>
  <c r="BQ388" i="1"/>
  <c r="BR388" i="1"/>
  <c r="BS388" i="1"/>
  <c r="BT388" i="1"/>
  <c r="BU388" i="1"/>
  <c r="BV388" i="1"/>
  <c r="BQ389" i="1"/>
  <c r="BR389" i="1"/>
  <c r="BS389" i="1"/>
  <c r="BT389" i="1"/>
  <c r="BU389" i="1"/>
  <c r="BV389" i="1"/>
  <c r="BQ390" i="1"/>
  <c r="BR390" i="1"/>
  <c r="BS390" i="1"/>
  <c r="BT390" i="1"/>
  <c r="BU390" i="1"/>
  <c r="BV390" i="1"/>
  <c r="BQ391" i="1"/>
  <c r="BR391" i="1"/>
  <c r="BS391" i="1"/>
  <c r="BT391" i="1"/>
  <c r="BU391" i="1"/>
  <c r="BV391" i="1"/>
  <c r="BQ392" i="1"/>
  <c r="BR392" i="1"/>
  <c r="BS392" i="1"/>
  <c r="BT392" i="1"/>
  <c r="BU392" i="1"/>
  <c r="BV392" i="1"/>
  <c r="BQ393" i="1"/>
  <c r="BR393" i="1"/>
  <c r="BS393" i="1"/>
  <c r="BT393" i="1"/>
  <c r="BU393" i="1"/>
  <c r="BV393" i="1"/>
  <c r="BQ394" i="1"/>
  <c r="BR394" i="1"/>
  <c r="BS394" i="1"/>
  <c r="BT394" i="1"/>
  <c r="BU394" i="1"/>
  <c r="BV394" i="1"/>
  <c r="BQ395" i="1"/>
  <c r="BR395" i="1"/>
  <c r="BS395" i="1"/>
  <c r="BT395" i="1"/>
  <c r="BU395" i="1"/>
  <c r="BV395" i="1"/>
  <c r="BQ396" i="1"/>
  <c r="BR396" i="1"/>
  <c r="BS396" i="1"/>
  <c r="BT396" i="1"/>
  <c r="BU396" i="1"/>
  <c r="BV396" i="1"/>
  <c r="BQ397" i="1"/>
  <c r="BR397" i="1"/>
  <c r="BS397" i="1"/>
  <c r="BT397" i="1"/>
  <c r="BU397" i="1"/>
  <c r="BV397" i="1"/>
  <c r="BQ398" i="1"/>
  <c r="BR398" i="1"/>
  <c r="BS398" i="1"/>
  <c r="BT398" i="1"/>
  <c r="BU398" i="1"/>
  <c r="BV398" i="1"/>
  <c r="BQ399" i="1"/>
  <c r="BR399" i="1"/>
  <c r="BS399" i="1"/>
  <c r="BT399" i="1"/>
  <c r="BU399" i="1"/>
  <c r="BV399" i="1"/>
  <c r="BQ400" i="1"/>
  <c r="BR400" i="1"/>
  <c r="BS400" i="1"/>
  <c r="BT400" i="1"/>
  <c r="BU400" i="1"/>
  <c r="BV400" i="1"/>
  <c r="BQ401" i="1"/>
  <c r="BR401" i="1"/>
  <c r="BS401" i="1"/>
  <c r="BT401" i="1"/>
  <c r="BU401" i="1"/>
  <c r="BV401" i="1"/>
  <c r="BQ402" i="1"/>
  <c r="BR402" i="1"/>
  <c r="BS402" i="1"/>
  <c r="BT402" i="1"/>
  <c r="BU402" i="1"/>
  <c r="BV402" i="1"/>
  <c r="BQ403" i="1"/>
  <c r="BR403" i="1"/>
  <c r="BS403" i="1"/>
  <c r="BT403" i="1"/>
  <c r="BU403" i="1"/>
  <c r="BV403" i="1"/>
  <c r="BQ404" i="1"/>
  <c r="BR404" i="1"/>
  <c r="BS404" i="1"/>
  <c r="BT404" i="1"/>
  <c r="BU404" i="1"/>
  <c r="BV404" i="1"/>
  <c r="BQ405" i="1"/>
  <c r="BR405" i="1"/>
  <c r="BS405" i="1"/>
  <c r="BT405" i="1"/>
  <c r="BU405" i="1"/>
  <c r="BV405" i="1"/>
  <c r="BQ406" i="1"/>
  <c r="BR406" i="1"/>
  <c r="BS406" i="1"/>
  <c r="BT406" i="1"/>
  <c r="BU406" i="1"/>
  <c r="BV406" i="1"/>
  <c r="BQ407" i="1"/>
  <c r="BR407" i="1"/>
  <c r="BS407" i="1"/>
  <c r="BT407" i="1"/>
  <c r="BU407" i="1"/>
  <c r="BV407" i="1"/>
  <c r="BQ408" i="1"/>
  <c r="BR408" i="1"/>
  <c r="BS408" i="1"/>
  <c r="BT408" i="1"/>
  <c r="BU408" i="1"/>
  <c r="BV408" i="1"/>
  <c r="BQ409" i="1"/>
  <c r="BR409" i="1"/>
  <c r="BS409" i="1"/>
  <c r="BT409" i="1"/>
  <c r="BU409" i="1"/>
  <c r="BV409" i="1"/>
  <c r="BQ410" i="1"/>
  <c r="BR410" i="1"/>
  <c r="BS410" i="1"/>
  <c r="BT410" i="1"/>
  <c r="BU410" i="1"/>
  <c r="BV410" i="1"/>
  <c r="BQ411" i="1"/>
  <c r="BR411" i="1"/>
  <c r="BS411" i="1"/>
  <c r="BT411" i="1"/>
  <c r="BU411" i="1"/>
  <c r="BV411" i="1"/>
  <c r="BQ412" i="1"/>
  <c r="BR412" i="1"/>
  <c r="BS412" i="1"/>
  <c r="BT412" i="1"/>
  <c r="BU412" i="1"/>
  <c r="BV412" i="1"/>
  <c r="BQ413" i="1"/>
  <c r="BR413" i="1"/>
  <c r="BS413" i="1"/>
  <c r="BT413" i="1"/>
  <c r="BU413" i="1"/>
  <c r="BV413" i="1"/>
  <c r="BQ414" i="1"/>
  <c r="BR414" i="1"/>
  <c r="BS414" i="1"/>
  <c r="BT414" i="1"/>
  <c r="BU414" i="1"/>
  <c r="BV414" i="1"/>
  <c r="BQ415" i="1"/>
  <c r="BR415" i="1"/>
  <c r="BS415" i="1"/>
  <c r="BT415" i="1"/>
  <c r="BU415" i="1"/>
  <c r="BV415" i="1"/>
  <c r="BQ416" i="1"/>
  <c r="BR416" i="1"/>
  <c r="BS416" i="1"/>
  <c r="BT416" i="1"/>
  <c r="BU416" i="1"/>
  <c r="BV416" i="1"/>
  <c r="BQ417" i="1"/>
  <c r="BR417" i="1"/>
  <c r="BS417" i="1"/>
  <c r="BT417" i="1"/>
  <c r="BU417" i="1"/>
  <c r="BV417" i="1"/>
  <c r="BQ418" i="1"/>
  <c r="BR418" i="1"/>
  <c r="BS418" i="1"/>
  <c r="BT418" i="1"/>
  <c r="BU418" i="1"/>
  <c r="BV418" i="1"/>
  <c r="BQ419" i="1"/>
  <c r="BR419" i="1"/>
  <c r="BS419" i="1"/>
  <c r="BT419" i="1"/>
  <c r="BU419" i="1"/>
  <c r="BV419" i="1"/>
  <c r="BQ420" i="1"/>
  <c r="BR420" i="1"/>
  <c r="BS420" i="1"/>
  <c r="BT420" i="1"/>
  <c r="BU420" i="1"/>
  <c r="BV420" i="1"/>
  <c r="BQ421" i="1"/>
  <c r="BR421" i="1"/>
  <c r="BS421" i="1"/>
  <c r="BT421" i="1"/>
  <c r="BU421" i="1"/>
  <c r="BV421" i="1"/>
  <c r="BQ422" i="1"/>
  <c r="BR422" i="1"/>
  <c r="BS422" i="1"/>
  <c r="BT422" i="1"/>
  <c r="BU422" i="1"/>
  <c r="BV422" i="1"/>
  <c r="BQ423" i="1"/>
  <c r="BR423" i="1"/>
  <c r="BS423" i="1"/>
  <c r="BT423" i="1"/>
  <c r="BU423" i="1"/>
  <c r="BV423" i="1"/>
  <c r="BQ424" i="1"/>
  <c r="BR424" i="1"/>
  <c r="BS424" i="1"/>
  <c r="BT424" i="1"/>
  <c r="BU424" i="1"/>
  <c r="BV424" i="1"/>
  <c r="BQ425" i="1"/>
  <c r="BR425" i="1"/>
  <c r="BS425" i="1"/>
  <c r="BT425" i="1"/>
  <c r="BU425" i="1"/>
  <c r="BV425" i="1"/>
  <c r="BQ426" i="1"/>
  <c r="BR426" i="1"/>
  <c r="BS426" i="1"/>
  <c r="BT426" i="1"/>
  <c r="BU426" i="1"/>
  <c r="BV426" i="1"/>
  <c r="BQ427" i="1"/>
  <c r="BR427" i="1"/>
  <c r="BS427" i="1"/>
  <c r="BT427" i="1"/>
  <c r="BU427" i="1"/>
  <c r="BV427" i="1"/>
  <c r="BQ428" i="1"/>
  <c r="BR428" i="1"/>
  <c r="BS428" i="1"/>
  <c r="BT428" i="1"/>
  <c r="BU428" i="1"/>
  <c r="BV428" i="1"/>
  <c r="BQ429" i="1"/>
  <c r="BR429" i="1"/>
  <c r="BS429" i="1"/>
  <c r="BT429" i="1"/>
  <c r="BU429" i="1"/>
  <c r="BV429" i="1"/>
  <c r="BQ430" i="1"/>
  <c r="BR430" i="1"/>
  <c r="BS430" i="1"/>
  <c r="BT430" i="1"/>
  <c r="BU430" i="1"/>
  <c r="BV430" i="1"/>
  <c r="BQ431" i="1"/>
  <c r="BR431" i="1"/>
  <c r="BS431" i="1"/>
  <c r="BT431" i="1"/>
  <c r="BU431" i="1"/>
  <c r="BV431" i="1"/>
  <c r="BQ432" i="1"/>
  <c r="BR432" i="1"/>
  <c r="BS432" i="1"/>
  <c r="BT432" i="1"/>
  <c r="BU432" i="1"/>
  <c r="BV432" i="1"/>
  <c r="BQ433" i="1"/>
  <c r="BR433" i="1"/>
  <c r="BS433" i="1"/>
  <c r="BT433" i="1"/>
  <c r="BU433" i="1"/>
  <c r="BV433" i="1"/>
  <c r="BQ434" i="1"/>
  <c r="BR434" i="1"/>
  <c r="BS434" i="1"/>
  <c r="BT434" i="1"/>
  <c r="BU434" i="1"/>
  <c r="BV434" i="1"/>
  <c r="BQ435" i="1"/>
  <c r="BR435" i="1"/>
  <c r="BS435" i="1"/>
  <c r="BT435" i="1"/>
  <c r="BU435" i="1"/>
  <c r="BV435" i="1"/>
  <c r="BQ436" i="1"/>
  <c r="BR436" i="1"/>
  <c r="BS436" i="1"/>
  <c r="BT436" i="1"/>
  <c r="BU436" i="1"/>
  <c r="BV436" i="1"/>
  <c r="BQ437" i="1"/>
  <c r="BR437" i="1"/>
  <c r="BS437" i="1"/>
  <c r="BT437" i="1"/>
  <c r="BU437" i="1"/>
  <c r="BV437" i="1"/>
  <c r="BQ438" i="1"/>
  <c r="BR438" i="1"/>
  <c r="BS438" i="1"/>
  <c r="BT438" i="1"/>
  <c r="BU438" i="1"/>
  <c r="BV438" i="1"/>
  <c r="BQ2" i="1"/>
  <c r="BR2" i="1"/>
  <c r="BS2" i="1"/>
  <c r="BT2" i="1"/>
  <c r="BU2" i="1"/>
  <c r="BV2" i="1"/>
  <c r="X3" i="3" a="1"/>
  <c r="X3" i="3" s="1"/>
  <c r="X2" i="3" a="1"/>
  <c r="X2" i="3" s="1"/>
  <c r="F11" i="4"/>
  <c r="E11" i="4"/>
  <c r="D11" i="4"/>
  <c r="B11" i="4"/>
  <c r="C11" i="4" s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M435" i="1"/>
  <c r="BM436" i="1"/>
  <c r="BM437" i="1"/>
  <c r="BM438" i="1"/>
  <c r="A2" i="1"/>
  <c r="BL2" i="1" s="1"/>
  <c r="A3" i="1"/>
  <c r="BL3" i="1" s="1"/>
  <c r="A4" i="1"/>
  <c r="BL4" i="1" s="1"/>
  <c r="A5" i="1"/>
  <c r="BL5" i="1" s="1"/>
  <c r="A6" i="1"/>
  <c r="BL6" i="1" s="1"/>
  <c r="A7" i="1"/>
  <c r="BL7" i="1" s="1"/>
  <c r="A8" i="1"/>
  <c r="BL8" i="1" s="1"/>
  <c r="A9" i="1"/>
  <c r="BL9" i="1" s="1"/>
  <c r="A10" i="1"/>
  <c r="BL10" i="1" s="1"/>
  <c r="A11" i="1"/>
  <c r="BL11" i="1" s="1"/>
  <c r="A12" i="1"/>
  <c r="BL12" i="1" s="1"/>
  <c r="A13" i="1"/>
  <c r="BL13" i="1" s="1"/>
  <c r="A14" i="1"/>
  <c r="BL14" i="1" s="1"/>
  <c r="A15" i="1"/>
  <c r="BL15" i="1" s="1"/>
  <c r="A16" i="1"/>
  <c r="BL16" i="1" s="1"/>
  <c r="BN16" i="1" s="1"/>
  <c r="A17" i="1"/>
  <c r="BL17" i="1" s="1"/>
  <c r="A18" i="1"/>
  <c r="BL18" i="1" s="1"/>
  <c r="A19" i="1"/>
  <c r="BL19" i="1" s="1"/>
  <c r="A20" i="1"/>
  <c r="BL20" i="1" s="1"/>
  <c r="A21" i="1"/>
  <c r="BL21" i="1" s="1"/>
  <c r="A22" i="1"/>
  <c r="BL22" i="1" s="1"/>
  <c r="A23" i="1"/>
  <c r="BL23" i="1" s="1"/>
  <c r="A24" i="1"/>
  <c r="BL24" i="1" s="1"/>
  <c r="A25" i="1"/>
  <c r="BL25" i="1" s="1"/>
  <c r="A26" i="1"/>
  <c r="BL26" i="1" s="1"/>
  <c r="A27" i="1"/>
  <c r="BL27" i="1" s="1"/>
  <c r="A28" i="1"/>
  <c r="BL28" i="1" s="1"/>
  <c r="A29" i="1"/>
  <c r="BL29" i="1" s="1"/>
  <c r="A30" i="1"/>
  <c r="BL30" i="1" s="1"/>
  <c r="A31" i="1"/>
  <c r="BL31" i="1" s="1"/>
  <c r="A32" i="1"/>
  <c r="BL32" i="1" s="1"/>
  <c r="A33" i="1"/>
  <c r="BL33" i="1" s="1"/>
  <c r="A34" i="1"/>
  <c r="BL34" i="1" s="1"/>
  <c r="A35" i="1"/>
  <c r="BL35" i="1" s="1"/>
  <c r="A36" i="1"/>
  <c r="BL36" i="1" s="1"/>
  <c r="A37" i="1"/>
  <c r="BL37" i="1" s="1"/>
  <c r="A38" i="1"/>
  <c r="BL38" i="1" s="1"/>
  <c r="A39" i="1"/>
  <c r="BL39" i="1" s="1"/>
  <c r="A40" i="1"/>
  <c r="BL40" i="1" s="1"/>
  <c r="A41" i="1"/>
  <c r="BL41" i="1" s="1"/>
  <c r="A42" i="1"/>
  <c r="BL42" i="1" s="1"/>
  <c r="A43" i="1"/>
  <c r="BL43" i="1" s="1"/>
  <c r="A44" i="1"/>
  <c r="BL44" i="1" s="1"/>
  <c r="A45" i="1"/>
  <c r="BL45" i="1" s="1"/>
  <c r="A46" i="1"/>
  <c r="BL46" i="1" s="1"/>
  <c r="A47" i="1"/>
  <c r="BL47" i="1" s="1"/>
  <c r="A48" i="1"/>
  <c r="BL48" i="1" s="1"/>
  <c r="A49" i="1"/>
  <c r="BL49" i="1" s="1"/>
  <c r="A50" i="1"/>
  <c r="BL50" i="1" s="1"/>
  <c r="A51" i="1"/>
  <c r="BL51" i="1" s="1"/>
  <c r="A52" i="1"/>
  <c r="BL52" i="1" s="1"/>
  <c r="A53" i="1"/>
  <c r="BL53" i="1" s="1"/>
  <c r="A54" i="1"/>
  <c r="BL54" i="1" s="1"/>
  <c r="A55" i="1"/>
  <c r="BL55" i="1" s="1"/>
  <c r="A56" i="1"/>
  <c r="BL56" i="1" s="1"/>
  <c r="A57" i="1"/>
  <c r="BL57" i="1" s="1"/>
  <c r="A58" i="1"/>
  <c r="BL58" i="1" s="1"/>
  <c r="A59" i="1"/>
  <c r="BL59" i="1" s="1"/>
  <c r="A60" i="1"/>
  <c r="BL60" i="1" s="1"/>
  <c r="A61" i="1"/>
  <c r="BL61" i="1" s="1"/>
  <c r="A62" i="1"/>
  <c r="BL62" i="1" s="1"/>
  <c r="A63" i="1"/>
  <c r="BL63" i="1" s="1"/>
  <c r="A64" i="1"/>
  <c r="BL64" i="1" s="1"/>
  <c r="A65" i="1"/>
  <c r="BL65" i="1" s="1"/>
  <c r="A66" i="1"/>
  <c r="BL66" i="1" s="1"/>
  <c r="A67" i="1"/>
  <c r="BL67" i="1" s="1"/>
  <c r="A68" i="1"/>
  <c r="BL68" i="1" s="1"/>
  <c r="A69" i="1"/>
  <c r="BL69" i="1" s="1"/>
  <c r="A70" i="1"/>
  <c r="BL70" i="1" s="1"/>
  <c r="A71" i="1"/>
  <c r="BL71" i="1" s="1"/>
  <c r="A72" i="1"/>
  <c r="BL72" i="1" s="1"/>
  <c r="A73" i="1"/>
  <c r="BL73" i="1" s="1"/>
  <c r="A74" i="1"/>
  <c r="BL74" i="1" s="1"/>
  <c r="A75" i="1"/>
  <c r="BL75" i="1" s="1"/>
  <c r="A76" i="1"/>
  <c r="BL76" i="1" s="1"/>
  <c r="A77" i="1"/>
  <c r="BL77" i="1" s="1"/>
  <c r="A78" i="1"/>
  <c r="BL78" i="1" s="1"/>
  <c r="A79" i="1"/>
  <c r="BL79" i="1" s="1"/>
  <c r="A80" i="1"/>
  <c r="BL80" i="1" s="1"/>
  <c r="A81" i="1"/>
  <c r="BL81" i="1" s="1"/>
  <c r="A82" i="1"/>
  <c r="BL82" i="1" s="1"/>
  <c r="A83" i="1"/>
  <c r="BL83" i="1" s="1"/>
  <c r="A84" i="1"/>
  <c r="BL84" i="1" s="1"/>
  <c r="A85" i="1"/>
  <c r="BL85" i="1" s="1"/>
  <c r="A86" i="1"/>
  <c r="BL86" i="1" s="1"/>
  <c r="A87" i="1"/>
  <c r="BL87" i="1" s="1"/>
  <c r="A88" i="1"/>
  <c r="BL88" i="1" s="1"/>
  <c r="A89" i="1"/>
  <c r="BL89" i="1" s="1"/>
  <c r="A90" i="1"/>
  <c r="BL90" i="1" s="1"/>
  <c r="A91" i="1"/>
  <c r="BL91" i="1" s="1"/>
  <c r="A92" i="1"/>
  <c r="BL92" i="1" s="1"/>
  <c r="A93" i="1"/>
  <c r="BL93" i="1" s="1"/>
  <c r="A94" i="1"/>
  <c r="BL94" i="1" s="1"/>
  <c r="A95" i="1"/>
  <c r="BL95" i="1" s="1"/>
  <c r="A96" i="1"/>
  <c r="BL96" i="1" s="1"/>
  <c r="A97" i="1"/>
  <c r="BL97" i="1" s="1"/>
  <c r="A98" i="1"/>
  <c r="BL98" i="1" s="1"/>
  <c r="A99" i="1"/>
  <c r="BL99" i="1" s="1"/>
  <c r="A100" i="1"/>
  <c r="BL100" i="1" s="1"/>
  <c r="A101" i="1"/>
  <c r="BL101" i="1" s="1"/>
  <c r="A102" i="1"/>
  <c r="BL102" i="1" s="1"/>
  <c r="A103" i="1"/>
  <c r="BL103" i="1" s="1"/>
  <c r="A104" i="1"/>
  <c r="BL104" i="1" s="1"/>
  <c r="A105" i="1"/>
  <c r="BL105" i="1" s="1"/>
  <c r="A106" i="1"/>
  <c r="BL106" i="1" s="1"/>
  <c r="A107" i="1"/>
  <c r="BL107" i="1" s="1"/>
  <c r="A108" i="1"/>
  <c r="BL108" i="1" s="1"/>
  <c r="A109" i="1"/>
  <c r="BL109" i="1" s="1"/>
  <c r="A110" i="1"/>
  <c r="BL110" i="1" s="1"/>
  <c r="A111" i="1"/>
  <c r="BL111" i="1" s="1"/>
  <c r="A112" i="1"/>
  <c r="BL112" i="1" s="1"/>
  <c r="A113" i="1"/>
  <c r="BL113" i="1" s="1"/>
  <c r="A114" i="1"/>
  <c r="BL114" i="1" s="1"/>
  <c r="A115" i="1"/>
  <c r="BL115" i="1" s="1"/>
  <c r="A116" i="1"/>
  <c r="BL116" i="1" s="1"/>
  <c r="A117" i="1"/>
  <c r="BL117" i="1" s="1"/>
  <c r="A118" i="1"/>
  <c r="BL118" i="1" s="1"/>
  <c r="A119" i="1"/>
  <c r="BL119" i="1" s="1"/>
  <c r="A120" i="1"/>
  <c r="BL120" i="1" s="1"/>
  <c r="A121" i="1"/>
  <c r="BL121" i="1" s="1"/>
  <c r="A122" i="1"/>
  <c r="BL122" i="1" s="1"/>
  <c r="A123" i="1"/>
  <c r="BL123" i="1" s="1"/>
  <c r="A124" i="1"/>
  <c r="BL124" i="1" s="1"/>
  <c r="A125" i="1"/>
  <c r="BL125" i="1" s="1"/>
  <c r="A126" i="1"/>
  <c r="BL126" i="1" s="1"/>
  <c r="A127" i="1"/>
  <c r="BL127" i="1" s="1"/>
  <c r="A128" i="1"/>
  <c r="BL128" i="1" s="1"/>
  <c r="A129" i="1"/>
  <c r="BL129" i="1" s="1"/>
  <c r="A130" i="1"/>
  <c r="BL130" i="1" s="1"/>
  <c r="A131" i="1"/>
  <c r="BL131" i="1" s="1"/>
  <c r="A132" i="1"/>
  <c r="BL132" i="1" s="1"/>
  <c r="A133" i="1"/>
  <c r="BL133" i="1" s="1"/>
  <c r="A134" i="1"/>
  <c r="BL134" i="1" s="1"/>
  <c r="A135" i="1"/>
  <c r="BL135" i="1" s="1"/>
  <c r="A136" i="1"/>
  <c r="BL136" i="1" s="1"/>
  <c r="A137" i="1"/>
  <c r="BL137" i="1" s="1"/>
  <c r="A138" i="1"/>
  <c r="BL138" i="1" s="1"/>
  <c r="A139" i="1"/>
  <c r="BL139" i="1" s="1"/>
  <c r="A140" i="1"/>
  <c r="BL140" i="1" s="1"/>
  <c r="A141" i="1"/>
  <c r="BL141" i="1" s="1"/>
  <c r="A142" i="1"/>
  <c r="BL142" i="1" s="1"/>
  <c r="A143" i="1"/>
  <c r="BL143" i="1" s="1"/>
  <c r="A144" i="1"/>
  <c r="BL144" i="1" s="1"/>
  <c r="A145" i="1"/>
  <c r="BL145" i="1" s="1"/>
  <c r="A146" i="1"/>
  <c r="BL146" i="1" s="1"/>
  <c r="A147" i="1"/>
  <c r="BL147" i="1" s="1"/>
  <c r="A148" i="1"/>
  <c r="BL148" i="1" s="1"/>
  <c r="A149" i="1"/>
  <c r="BL149" i="1" s="1"/>
  <c r="A150" i="1"/>
  <c r="BL150" i="1" s="1"/>
  <c r="A151" i="1"/>
  <c r="BL151" i="1" s="1"/>
  <c r="A152" i="1"/>
  <c r="BL152" i="1" s="1"/>
  <c r="A153" i="1"/>
  <c r="BL153" i="1" s="1"/>
  <c r="A154" i="1"/>
  <c r="BL154" i="1" s="1"/>
  <c r="A155" i="1"/>
  <c r="BL155" i="1" s="1"/>
  <c r="A156" i="1"/>
  <c r="BL156" i="1" s="1"/>
  <c r="A157" i="1"/>
  <c r="BL157" i="1" s="1"/>
  <c r="A158" i="1"/>
  <c r="BL158" i="1" s="1"/>
  <c r="A159" i="1"/>
  <c r="BL159" i="1" s="1"/>
  <c r="A160" i="1"/>
  <c r="BL160" i="1" s="1"/>
  <c r="BN160" i="1" s="1"/>
  <c r="A161" i="1"/>
  <c r="BL161" i="1" s="1"/>
  <c r="A162" i="1"/>
  <c r="BL162" i="1" s="1"/>
  <c r="A163" i="1"/>
  <c r="BL163" i="1" s="1"/>
  <c r="A164" i="1"/>
  <c r="BL164" i="1" s="1"/>
  <c r="A165" i="1"/>
  <c r="BL165" i="1" s="1"/>
  <c r="A166" i="1"/>
  <c r="BL166" i="1" s="1"/>
  <c r="A167" i="1"/>
  <c r="BL167" i="1" s="1"/>
  <c r="A168" i="1"/>
  <c r="BL168" i="1" s="1"/>
  <c r="A169" i="1"/>
  <c r="BL169" i="1" s="1"/>
  <c r="A170" i="1"/>
  <c r="BL170" i="1" s="1"/>
  <c r="A171" i="1"/>
  <c r="BL171" i="1" s="1"/>
  <c r="A172" i="1"/>
  <c r="BL172" i="1" s="1"/>
  <c r="A173" i="1"/>
  <c r="BL173" i="1" s="1"/>
  <c r="A174" i="1"/>
  <c r="BL174" i="1" s="1"/>
  <c r="A175" i="1"/>
  <c r="BL175" i="1" s="1"/>
  <c r="A176" i="1"/>
  <c r="BL176" i="1" s="1"/>
  <c r="A177" i="1"/>
  <c r="BL177" i="1" s="1"/>
  <c r="A178" i="1"/>
  <c r="BL178" i="1" s="1"/>
  <c r="A179" i="1"/>
  <c r="BL179" i="1" s="1"/>
  <c r="A180" i="1"/>
  <c r="BL180" i="1" s="1"/>
  <c r="A181" i="1"/>
  <c r="BL181" i="1" s="1"/>
  <c r="A182" i="1"/>
  <c r="BL182" i="1" s="1"/>
  <c r="A183" i="1"/>
  <c r="BL183" i="1" s="1"/>
  <c r="A184" i="1"/>
  <c r="BL184" i="1" s="1"/>
  <c r="A185" i="1"/>
  <c r="BL185" i="1" s="1"/>
  <c r="A186" i="1"/>
  <c r="BL186" i="1" s="1"/>
  <c r="A187" i="1"/>
  <c r="BL187" i="1" s="1"/>
  <c r="A188" i="1"/>
  <c r="BL188" i="1" s="1"/>
  <c r="A189" i="1"/>
  <c r="BL189" i="1" s="1"/>
  <c r="A190" i="1"/>
  <c r="BL190" i="1" s="1"/>
  <c r="A191" i="1"/>
  <c r="BL191" i="1" s="1"/>
  <c r="A192" i="1"/>
  <c r="BL192" i="1" s="1"/>
  <c r="BN192" i="1" s="1"/>
  <c r="A193" i="1"/>
  <c r="BL193" i="1" s="1"/>
  <c r="A194" i="1"/>
  <c r="BL194" i="1" s="1"/>
  <c r="A195" i="1"/>
  <c r="BL195" i="1" s="1"/>
  <c r="A196" i="1"/>
  <c r="BL196" i="1" s="1"/>
  <c r="A197" i="1"/>
  <c r="BL197" i="1" s="1"/>
  <c r="A198" i="1"/>
  <c r="BL198" i="1" s="1"/>
  <c r="A199" i="1"/>
  <c r="BL199" i="1" s="1"/>
  <c r="A200" i="1"/>
  <c r="BL200" i="1" s="1"/>
  <c r="A201" i="1"/>
  <c r="BL201" i="1" s="1"/>
  <c r="A202" i="1"/>
  <c r="BL202" i="1" s="1"/>
  <c r="A203" i="1"/>
  <c r="BL203" i="1" s="1"/>
  <c r="A204" i="1"/>
  <c r="BL204" i="1" s="1"/>
  <c r="A205" i="1"/>
  <c r="BL205" i="1" s="1"/>
  <c r="A206" i="1"/>
  <c r="BL206" i="1" s="1"/>
  <c r="A207" i="1"/>
  <c r="BL207" i="1" s="1"/>
  <c r="A208" i="1"/>
  <c r="BL208" i="1" s="1"/>
  <c r="A209" i="1"/>
  <c r="BL209" i="1" s="1"/>
  <c r="A210" i="1"/>
  <c r="BL210" i="1" s="1"/>
  <c r="A211" i="1"/>
  <c r="BL211" i="1" s="1"/>
  <c r="A212" i="1"/>
  <c r="BL212" i="1" s="1"/>
  <c r="A213" i="1"/>
  <c r="BL213" i="1" s="1"/>
  <c r="A214" i="1"/>
  <c r="BL214" i="1" s="1"/>
  <c r="A215" i="1"/>
  <c r="BL215" i="1" s="1"/>
  <c r="A216" i="1"/>
  <c r="BL216" i="1" s="1"/>
  <c r="A217" i="1"/>
  <c r="BL217" i="1" s="1"/>
  <c r="A218" i="1"/>
  <c r="BL218" i="1" s="1"/>
  <c r="A219" i="1"/>
  <c r="BL219" i="1" s="1"/>
  <c r="A220" i="1"/>
  <c r="BL220" i="1" s="1"/>
  <c r="A221" i="1"/>
  <c r="BL221" i="1" s="1"/>
  <c r="A222" i="1"/>
  <c r="BL222" i="1" s="1"/>
  <c r="A223" i="1"/>
  <c r="BL223" i="1" s="1"/>
  <c r="A224" i="1"/>
  <c r="BL224" i="1" s="1"/>
  <c r="A225" i="1"/>
  <c r="BL225" i="1" s="1"/>
  <c r="A226" i="1"/>
  <c r="BL226" i="1" s="1"/>
  <c r="A227" i="1"/>
  <c r="BL227" i="1" s="1"/>
  <c r="A228" i="1"/>
  <c r="BL228" i="1" s="1"/>
  <c r="A229" i="1"/>
  <c r="BL229" i="1" s="1"/>
  <c r="A230" i="1"/>
  <c r="BL230" i="1" s="1"/>
  <c r="A231" i="1"/>
  <c r="BL231" i="1" s="1"/>
  <c r="A232" i="1"/>
  <c r="BL232" i="1" s="1"/>
  <c r="A233" i="1"/>
  <c r="BL233" i="1" s="1"/>
  <c r="A234" i="1"/>
  <c r="BL234" i="1" s="1"/>
  <c r="A235" i="1"/>
  <c r="BL235" i="1" s="1"/>
  <c r="A236" i="1"/>
  <c r="BL236" i="1" s="1"/>
  <c r="A237" i="1"/>
  <c r="BL237" i="1" s="1"/>
  <c r="A238" i="1"/>
  <c r="BL238" i="1" s="1"/>
  <c r="A239" i="1"/>
  <c r="BL239" i="1" s="1"/>
  <c r="A240" i="1"/>
  <c r="BL240" i="1" s="1"/>
  <c r="A241" i="1"/>
  <c r="BL241" i="1" s="1"/>
  <c r="A242" i="1"/>
  <c r="BL242" i="1" s="1"/>
  <c r="A243" i="1"/>
  <c r="BL243" i="1" s="1"/>
  <c r="A244" i="1"/>
  <c r="BL244" i="1" s="1"/>
  <c r="A245" i="1"/>
  <c r="BL245" i="1" s="1"/>
  <c r="A246" i="1"/>
  <c r="BL246" i="1" s="1"/>
  <c r="A247" i="1"/>
  <c r="BL247" i="1" s="1"/>
  <c r="A248" i="1"/>
  <c r="BL248" i="1" s="1"/>
  <c r="A249" i="1"/>
  <c r="BL249" i="1" s="1"/>
  <c r="A250" i="1"/>
  <c r="BL250" i="1" s="1"/>
  <c r="A251" i="1"/>
  <c r="BL251" i="1" s="1"/>
  <c r="A252" i="1"/>
  <c r="BL252" i="1" s="1"/>
  <c r="A253" i="1"/>
  <c r="BL253" i="1" s="1"/>
  <c r="A254" i="1"/>
  <c r="BL254" i="1" s="1"/>
  <c r="A255" i="1"/>
  <c r="BL255" i="1" s="1"/>
  <c r="A256" i="1"/>
  <c r="BL256" i="1" s="1"/>
  <c r="A257" i="1"/>
  <c r="BL257" i="1" s="1"/>
  <c r="A258" i="1"/>
  <c r="BL258" i="1" s="1"/>
  <c r="A259" i="1"/>
  <c r="BL259" i="1" s="1"/>
  <c r="A260" i="1"/>
  <c r="BL260" i="1" s="1"/>
  <c r="A261" i="1"/>
  <c r="BL261" i="1" s="1"/>
  <c r="A262" i="1"/>
  <c r="BL262" i="1" s="1"/>
  <c r="A263" i="1"/>
  <c r="BL263" i="1" s="1"/>
  <c r="A264" i="1"/>
  <c r="BL264" i="1" s="1"/>
  <c r="A265" i="1"/>
  <c r="BL265" i="1" s="1"/>
  <c r="A266" i="1"/>
  <c r="BL266" i="1" s="1"/>
  <c r="A267" i="1"/>
  <c r="BL267" i="1" s="1"/>
  <c r="A268" i="1"/>
  <c r="BL268" i="1" s="1"/>
  <c r="A269" i="1"/>
  <c r="BL269" i="1" s="1"/>
  <c r="A270" i="1"/>
  <c r="BL270" i="1" s="1"/>
  <c r="A271" i="1"/>
  <c r="BL271" i="1" s="1"/>
  <c r="A272" i="1"/>
  <c r="BL272" i="1" s="1"/>
  <c r="A273" i="1"/>
  <c r="BL273" i="1" s="1"/>
  <c r="A274" i="1"/>
  <c r="BL274" i="1" s="1"/>
  <c r="A275" i="1"/>
  <c r="BL275" i="1" s="1"/>
  <c r="A276" i="1"/>
  <c r="BL276" i="1" s="1"/>
  <c r="A277" i="1"/>
  <c r="BL277" i="1" s="1"/>
  <c r="A278" i="1"/>
  <c r="BL278" i="1" s="1"/>
  <c r="A279" i="1"/>
  <c r="BL279" i="1" s="1"/>
  <c r="A280" i="1"/>
  <c r="BL280" i="1" s="1"/>
  <c r="A281" i="1"/>
  <c r="BL281" i="1" s="1"/>
  <c r="A282" i="1"/>
  <c r="BL282" i="1" s="1"/>
  <c r="A283" i="1"/>
  <c r="BL283" i="1" s="1"/>
  <c r="A284" i="1"/>
  <c r="BL284" i="1" s="1"/>
  <c r="A285" i="1"/>
  <c r="BL285" i="1" s="1"/>
  <c r="A286" i="1"/>
  <c r="BL286" i="1" s="1"/>
  <c r="A287" i="1"/>
  <c r="BL287" i="1" s="1"/>
  <c r="A288" i="1"/>
  <c r="BL288" i="1" s="1"/>
  <c r="A289" i="1"/>
  <c r="BL289" i="1" s="1"/>
  <c r="A290" i="1"/>
  <c r="BL290" i="1" s="1"/>
  <c r="A291" i="1"/>
  <c r="BL291" i="1" s="1"/>
  <c r="A292" i="1"/>
  <c r="BL292" i="1" s="1"/>
  <c r="A293" i="1"/>
  <c r="BL293" i="1" s="1"/>
  <c r="A294" i="1"/>
  <c r="BL294" i="1" s="1"/>
  <c r="A295" i="1"/>
  <c r="BL295" i="1" s="1"/>
  <c r="A296" i="1"/>
  <c r="BL296" i="1" s="1"/>
  <c r="A297" i="1"/>
  <c r="BL297" i="1" s="1"/>
  <c r="A298" i="1"/>
  <c r="BL298" i="1" s="1"/>
  <c r="A299" i="1"/>
  <c r="BL299" i="1" s="1"/>
  <c r="A300" i="1"/>
  <c r="BL300" i="1" s="1"/>
  <c r="A301" i="1"/>
  <c r="BL301" i="1" s="1"/>
  <c r="A302" i="1"/>
  <c r="BL302" i="1" s="1"/>
  <c r="A303" i="1"/>
  <c r="BL303" i="1" s="1"/>
  <c r="A304" i="1"/>
  <c r="BL304" i="1" s="1"/>
  <c r="A305" i="1"/>
  <c r="BL305" i="1" s="1"/>
  <c r="A306" i="1"/>
  <c r="BL306" i="1" s="1"/>
  <c r="A307" i="1"/>
  <c r="BL307" i="1" s="1"/>
  <c r="A308" i="1"/>
  <c r="BL308" i="1" s="1"/>
  <c r="A309" i="1"/>
  <c r="BL309" i="1" s="1"/>
  <c r="A310" i="1"/>
  <c r="BL310" i="1" s="1"/>
  <c r="A311" i="1"/>
  <c r="BL311" i="1" s="1"/>
  <c r="A312" i="1"/>
  <c r="BL312" i="1" s="1"/>
  <c r="A313" i="1"/>
  <c r="BL313" i="1" s="1"/>
  <c r="A314" i="1"/>
  <c r="BL314" i="1" s="1"/>
  <c r="A315" i="1"/>
  <c r="BL315" i="1" s="1"/>
  <c r="A316" i="1"/>
  <c r="BL316" i="1" s="1"/>
  <c r="A317" i="1"/>
  <c r="BL317" i="1" s="1"/>
  <c r="A318" i="1"/>
  <c r="BL318" i="1" s="1"/>
  <c r="A319" i="1"/>
  <c r="BL319" i="1" s="1"/>
  <c r="A320" i="1"/>
  <c r="BL320" i="1" s="1"/>
  <c r="A321" i="1"/>
  <c r="BL321" i="1" s="1"/>
  <c r="A322" i="1"/>
  <c r="BL322" i="1" s="1"/>
  <c r="A323" i="1"/>
  <c r="BL323" i="1" s="1"/>
  <c r="A324" i="1"/>
  <c r="BL324" i="1" s="1"/>
  <c r="A325" i="1"/>
  <c r="BL325" i="1" s="1"/>
  <c r="A326" i="1"/>
  <c r="BL326" i="1" s="1"/>
  <c r="A327" i="1"/>
  <c r="BL327" i="1" s="1"/>
  <c r="A328" i="1"/>
  <c r="BL328" i="1" s="1"/>
  <c r="A329" i="1"/>
  <c r="BL329" i="1" s="1"/>
  <c r="A330" i="1"/>
  <c r="BL330" i="1" s="1"/>
  <c r="A331" i="1"/>
  <c r="BL331" i="1" s="1"/>
  <c r="A332" i="1"/>
  <c r="BL332" i="1" s="1"/>
  <c r="A333" i="1"/>
  <c r="BL333" i="1" s="1"/>
  <c r="A334" i="1"/>
  <c r="BL334" i="1" s="1"/>
  <c r="A335" i="1"/>
  <c r="BL335" i="1" s="1"/>
  <c r="A336" i="1"/>
  <c r="BL336" i="1" s="1"/>
  <c r="A337" i="1"/>
  <c r="BL337" i="1" s="1"/>
  <c r="A338" i="1"/>
  <c r="BL338" i="1" s="1"/>
  <c r="A339" i="1"/>
  <c r="BL339" i="1" s="1"/>
  <c r="A340" i="1"/>
  <c r="BL340" i="1" s="1"/>
  <c r="A341" i="1"/>
  <c r="BL341" i="1" s="1"/>
  <c r="A342" i="1"/>
  <c r="BL342" i="1" s="1"/>
  <c r="A343" i="1"/>
  <c r="BL343" i="1" s="1"/>
  <c r="A344" i="1"/>
  <c r="BL344" i="1" s="1"/>
  <c r="A345" i="1"/>
  <c r="BL345" i="1" s="1"/>
  <c r="A346" i="1"/>
  <c r="BL346" i="1" s="1"/>
  <c r="A347" i="1"/>
  <c r="BL347" i="1" s="1"/>
  <c r="A348" i="1"/>
  <c r="BL348" i="1" s="1"/>
  <c r="A349" i="1"/>
  <c r="BL349" i="1" s="1"/>
  <c r="A350" i="1"/>
  <c r="BL350" i="1" s="1"/>
  <c r="A351" i="1"/>
  <c r="BL351" i="1" s="1"/>
  <c r="A352" i="1"/>
  <c r="BL352" i="1" s="1"/>
  <c r="A353" i="1"/>
  <c r="BL353" i="1" s="1"/>
  <c r="A354" i="1"/>
  <c r="BL354" i="1" s="1"/>
  <c r="A355" i="1"/>
  <c r="BL355" i="1" s="1"/>
  <c r="A356" i="1"/>
  <c r="BL356" i="1" s="1"/>
  <c r="A357" i="1"/>
  <c r="BL357" i="1" s="1"/>
  <c r="A358" i="1"/>
  <c r="BL358" i="1" s="1"/>
  <c r="A359" i="1"/>
  <c r="BL359" i="1" s="1"/>
  <c r="A360" i="1"/>
  <c r="BL360" i="1" s="1"/>
  <c r="A361" i="1"/>
  <c r="BL361" i="1" s="1"/>
  <c r="A362" i="1"/>
  <c r="BL362" i="1" s="1"/>
  <c r="A363" i="1"/>
  <c r="BL363" i="1" s="1"/>
  <c r="A364" i="1"/>
  <c r="BL364" i="1" s="1"/>
  <c r="A365" i="1"/>
  <c r="BL365" i="1" s="1"/>
  <c r="A366" i="1"/>
  <c r="BL366" i="1" s="1"/>
  <c r="A367" i="1"/>
  <c r="BL367" i="1" s="1"/>
  <c r="A368" i="1"/>
  <c r="BL368" i="1" s="1"/>
  <c r="A369" i="1"/>
  <c r="BL369" i="1" s="1"/>
  <c r="A370" i="1"/>
  <c r="BL370" i="1" s="1"/>
  <c r="A371" i="1"/>
  <c r="BL371" i="1" s="1"/>
  <c r="A372" i="1"/>
  <c r="BL372" i="1" s="1"/>
  <c r="A373" i="1"/>
  <c r="BL373" i="1" s="1"/>
  <c r="A374" i="1"/>
  <c r="BL374" i="1" s="1"/>
  <c r="A375" i="1"/>
  <c r="BL375" i="1" s="1"/>
  <c r="A376" i="1"/>
  <c r="BL376" i="1" s="1"/>
  <c r="A377" i="1"/>
  <c r="BL377" i="1" s="1"/>
  <c r="A378" i="1"/>
  <c r="BL378" i="1" s="1"/>
  <c r="A379" i="1"/>
  <c r="BL379" i="1" s="1"/>
  <c r="A380" i="1"/>
  <c r="BL380" i="1" s="1"/>
  <c r="A381" i="1"/>
  <c r="BL381" i="1" s="1"/>
  <c r="A382" i="1"/>
  <c r="BL382" i="1" s="1"/>
  <c r="A383" i="1"/>
  <c r="BL383" i="1" s="1"/>
  <c r="A384" i="1"/>
  <c r="BL384" i="1" s="1"/>
  <c r="A385" i="1"/>
  <c r="BL385" i="1" s="1"/>
  <c r="A386" i="1"/>
  <c r="BL386" i="1" s="1"/>
  <c r="A387" i="1"/>
  <c r="BL387" i="1" s="1"/>
  <c r="A388" i="1"/>
  <c r="BL388" i="1" s="1"/>
  <c r="A389" i="1"/>
  <c r="BL389" i="1" s="1"/>
  <c r="A390" i="1"/>
  <c r="BL390" i="1" s="1"/>
  <c r="A391" i="1"/>
  <c r="BL391" i="1" s="1"/>
  <c r="A392" i="1"/>
  <c r="BL392" i="1" s="1"/>
  <c r="A393" i="1"/>
  <c r="BL393" i="1" s="1"/>
  <c r="A394" i="1"/>
  <c r="BL394" i="1" s="1"/>
  <c r="A395" i="1"/>
  <c r="BL395" i="1" s="1"/>
  <c r="A396" i="1"/>
  <c r="BL396" i="1" s="1"/>
  <c r="A397" i="1"/>
  <c r="BL397" i="1" s="1"/>
  <c r="A398" i="1"/>
  <c r="BL398" i="1" s="1"/>
  <c r="A399" i="1"/>
  <c r="BL399" i="1" s="1"/>
  <c r="A400" i="1"/>
  <c r="BL400" i="1" s="1"/>
  <c r="A401" i="1"/>
  <c r="BL401" i="1" s="1"/>
  <c r="A402" i="1"/>
  <c r="BL402" i="1" s="1"/>
  <c r="A403" i="1"/>
  <c r="BL403" i="1" s="1"/>
  <c r="A404" i="1"/>
  <c r="BL404" i="1" s="1"/>
  <c r="A405" i="1"/>
  <c r="BL405" i="1" s="1"/>
  <c r="A406" i="1"/>
  <c r="BL406" i="1" s="1"/>
  <c r="A407" i="1"/>
  <c r="BL407" i="1" s="1"/>
  <c r="A408" i="1"/>
  <c r="BL408" i="1" s="1"/>
  <c r="A409" i="1"/>
  <c r="BL409" i="1" s="1"/>
  <c r="A410" i="1"/>
  <c r="BL410" i="1" s="1"/>
  <c r="A411" i="1"/>
  <c r="BL411" i="1" s="1"/>
  <c r="A412" i="1"/>
  <c r="BL412" i="1" s="1"/>
  <c r="A413" i="1"/>
  <c r="BL413" i="1" s="1"/>
  <c r="A414" i="1"/>
  <c r="BL414" i="1" s="1"/>
  <c r="A415" i="1"/>
  <c r="BL415" i="1" s="1"/>
  <c r="A416" i="1"/>
  <c r="BL416" i="1" s="1"/>
  <c r="A417" i="1"/>
  <c r="BL417" i="1" s="1"/>
  <c r="A418" i="1"/>
  <c r="BL418" i="1" s="1"/>
  <c r="A419" i="1"/>
  <c r="BL419" i="1" s="1"/>
  <c r="A420" i="1"/>
  <c r="BL420" i="1" s="1"/>
  <c r="A421" i="1"/>
  <c r="BL421" i="1" s="1"/>
  <c r="A422" i="1"/>
  <c r="BL422" i="1" s="1"/>
  <c r="A423" i="1"/>
  <c r="BL423" i="1" s="1"/>
  <c r="A424" i="1"/>
  <c r="BL424" i="1" s="1"/>
  <c r="A425" i="1"/>
  <c r="BL425" i="1" s="1"/>
  <c r="A426" i="1"/>
  <c r="BL426" i="1" s="1"/>
  <c r="A427" i="1"/>
  <c r="BL427" i="1" s="1"/>
  <c r="A428" i="1"/>
  <c r="BL428" i="1" s="1"/>
  <c r="A429" i="1"/>
  <c r="BL429" i="1" s="1"/>
  <c r="A430" i="1"/>
  <c r="BL430" i="1" s="1"/>
  <c r="A431" i="1"/>
  <c r="BL431" i="1" s="1"/>
  <c r="A432" i="1"/>
  <c r="BL432" i="1" s="1"/>
  <c r="A433" i="1"/>
  <c r="BL433" i="1" s="1"/>
  <c r="A434" i="1"/>
  <c r="BL434" i="1" s="1"/>
  <c r="A435" i="1"/>
  <c r="BL435" i="1" s="1"/>
  <c r="A436" i="1"/>
  <c r="BL436" i="1" s="1"/>
  <c r="A437" i="1"/>
  <c r="BL437" i="1" s="1"/>
  <c r="A438" i="1"/>
  <c r="BL438" i="1" s="1"/>
  <c r="BN254" i="1" l="1"/>
  <c r="BN419" i="1"/>
  <c r="BN411" i="1"/>
  <c r="BN18" i="1"/>
  <c r="BN94" i="1"/>
  <c r="BN62" i="1"/>
  <c r="BN373" i="1"/>
  <c r="BN141" i="1"/>
  <c r="M2" i="10"/>
  <c r="D2" i="10"/>
  <c r="T2" i="10"/>
  <c r="K2" i="10"/>
  <c r="S2" i="10"/>
  <c r="J2" i="10"/>
  <c r="Q2" i="10"/>
  <c r="H2" i="10"/>
  <c r="O2" i="10"/>
  <c r="E2" i="10"/>
  <c r="U2" i="10"/>
  <c r="L2" i="10"/>
  <c r="R2" i="10"/>
  <c r="I2" i="10"/>
  <c r="P2" i="10"/>
  <c r="G2" i="10"/>
  <c r="BN316" i="1"/>
  <c r="BN236" i="1"/>
  <c r="BN379" i="1"/>
  <c r="BN43" i="1"/>
  <c r="BN313" i="1"/>
  <c r="BN281" i="1"/>
  <c r="BN241" i="1"/>
  <c r="BN169" i="1"/>
  <c r="BN137" i="1"/>
  <c r="BN304" i="1"/>
  <c r="BN415" i="1"/>
  <c r="BN351" i="1"/>
  <c r="E69" i="10"/>
  <c r="O69" i="10"/>
  <c r="G69" i="10"/>
  <c r="P69" i="10"/>
  <c r="H69" i="10"/>
  <c r="Q69" i="10"/>
  <c r="I69" i="10"/>
  <c r="R69" i="10"/>
  <c r="K69" i="10"/>
  <c r="T69" i="10"/>
  <c r="L69" i="10"/>
  <c r="U69" i="10"/>
  <c r="D69" i="10"/>
  <c r="J69" i="10"/>
  <c r="M69" i="10"/>
  <c r="S69" i="10"/>
  <c r="L51" i="10"/>
  <c r="U51" i="10"/>
  <c r="J52" i="10"/>
  <c r="S52" i="10"/>
  <c r="I53" i="10"/>
  <c r="R53" i="10"/>
  <c r="D51" i="10"/>
  <c r="M51" i="10"/>
  <c r="K52" i="10"/>
  <c r="T52" i="10"/>
  <c r="J53" i="10"/>
  <c r="S53" i="10"/>
  <c r="E51" i="10"/>
  <c r="O51" i="10"/>
  <c r="L52" i="10"/>
  <c r="U52" i="10"/>
  <c r="K53" i="10"/>
  <c r="G51" i="10"/>
  <c r="P51" i="10"/>
  <c r="D52" i="10"/>
  <c r="M52" i="10"/>
  <c r="L53" i="10"/>
  <c r="U53" i="10"/>
  <c r="H51" i="10"/>
  <c r="Q51" i="10"/>
  <c r="E52" i="10"/>
  <c r="O52" i="10"/>
  <c r="D53" i="10"/>
  <c r="M53" i="10"/>
  <c r="J51" i="10"/>
  <c r="P52" i="10"/>
  <c r="Q53" i="10"/>
  <c r="K51" i="10"/>
  <c r="Q52" i="10"/>
  <c r="T53" i="10"/>
  <c r="R51" i="10"/>
  <c r="R52" i="10"/>
  <c r="S51" i="10"/>
  <c r="E53" i="10"/>
  <c r="G52" i="10"/>
  <c r="H53" i="10"/>
  <c r="H52" i="10"/>
  <c r="O53" i="10"/>
  <c r="G53" i="10"/>
  <c r="I51" i="10"/>
  <c r="T51" i="10"/>
  <c r="I52" i="10"/>
  <c r="P53" i="10"/>
  <c r="J34" i="10"/>
  <c r="S34" i="10"/>
  <c r="I35" i="10"/>
  <c r="R35" i="10"/>
  <c r="K34" i="10"/>
  <c r="T34" i="10"/>
  <c r="J35" i="10"/>
  <c r="S35" i="10"/>
  <c r="L34" i="10"/>
  <c r="U34" i="10"/>
  <c r="K35" i="10"/>
  <c r="T35" i="10"/>
  <c r="D34" i="10"/>
  <c r="M34" i="10"/>
  <c r="L35" i="10"/>
  <c r="U35" i="10"/>
  <c r="E34" i="10"/>
  <c r="O34" i="10"/>
  <c r="D35" i="10"/>
  <c r="M35" i="10"/>
  <c r="G34" i="10"/>
  <c r="P34" i="10"/>
  <c r="E35" i="10"/>
  <c r="O35" i="10"/>
  <c r="G35" i="10"/>
  <c r="H35" i="10"/>
  <c r="P35" i="10"/>
  <c r="Q35" i="10"/>
  <c r="I34" i="10"/>
  <c r="X34" i="10" s="1"/>
  <c r="Q34" i="10"/>
  <c r="H34" i="10"/>
  <c r="R34" i="10"/>
  <c r="BN403" i="1"/>
  <c r="H75" i="10"/>
  <c r="Q75" i="10"/>
  <c r="J75" i="10"/>
  <c r="S75" i="10"/>
  <c r="L75" i="10"/>
  <c r="U75" i="10"/>
  <c r="D75" i="10"/>
  <c r="M75" i="10"/>
  <c r="R75" i="10"/>
  <c r="T75" i="10"/>
  <c r="I75" i="10"/>
  <c r="E75" i="10"/>
  <c r="G75" i="10"/>
  <c r="K75" i="10"/>
  <c r="P75" i="10"/>
  <c r="O75" i="10"/>
  <c r="E62" i="10"/>
  <c r="O62" i="10"/>
  <c r="D63" i="10"/>
  <c r="M63" i="10"/>
  <c r="G62" i="10"/>
  <c r="P62" i="10"/>
  <c r="E63" i="10"/>
  <c r="O63" i="10"/>
  <c r="I62" i="10"/>
  <c r="T62" i="10"/>
  <c r="L63" i="10"/>
  <c r="Z63" i="10" s="1"/>
  <c r="J62" i="10"/>
  <c r="U62" i="10"/>
  <c r="P63" i="10"/>
  <c r="K62" i="10"/>
  <c r="Q63" i="10"/>
  <c r="L62" i="10"/>
  <c r="G63" i="10"/>
  <c r="R63" i="10"/>
  <c r="Q62" i="10"/>
  <c r="I63" i="10"/>
  <c r="T63" i="10"/>
  <c r="D62" i="10"/>
  <c r="R62" i="10"/>
  <c r="J63" i="10"/>
  <c r="U63" i="10"/>
  <c r="H63" i="10"/>
  <c r="K63" i="10"/>
  <c r="S63" i="10"/>
  <c r="H62" i="10"/>
  <c r="S62" i="10"/>
  <c r="M62" i="10"/>
  <c r="BN35" i="1"/>
  <c r="G54" i="10"/>
  <c r="P54" i="10"/>
  <c r="E55" i="10"/>
  <c r="H54" i="10"/>
  <c r="Q54" i="10"/>
  <c r="G55" i="10"/>
  <c r="P55" i="10"/>
  <c r="J54" i="10"/>
  <c r="S54" i="10"/>
  <c r="I55" i="10"/>
  <c r="R55" i="10"/>
  <c r="H56" i="10"/>
  <c r="Q56" i="10"/>
  <c r="K54" i="10"/>
  <c r="T54" i="10"/>
  <c r="J55" i="10"/>
  <c r="S55" i="10"/>
  <c r="I56" i="10"/>
  <c r="R56" i="10"/>
  <c r="O54" i="10"/>
  <c r="M55" i="10"/>
  <c r="G56" i="10"/>
  <c r="T56" i="10"/>
  <c r="R54" i="10"/>
  <c r="O55" i="10"/>
  <c r="J56" i="10"/>
  <c r="U56" i="10"/>
  <c r="U54" i="10"/>
  <c r="Q55" i="10"/>
  <c r="K56" i="10"/>
  <c r="D54" i="10"/>
  <c r="T55" i="10"/>
  <c r="L56" i="10"/>
  <c r="I54" i="10"/>
  <c r="H55" i="10"/>
  <c r="O56" i="10"/>
  <c r="L54" i="10"/>
  <c r="K55" i="10"/>
  <c r="D56" i="10"/>
  <c r="P56" i="10"/>
  <c r="D55" i="10"/>
  <c r="L55" i="10"/>
  <c r="U55" i="10"/>
  <c r="M56" i="10"/>
  <c r="E56" i="10"/>
  <c r="S56" i="10"/>
  <c r="M54" i="10"/>
  <c r="E54" i="10"/>
  <c r="I82" i="10"/>
  <c r="R82" i="10"/>
  <c r="H83" i="10"/>
  <c r="Q83" i="10"/>
  <c r="J82" i="10"/>
  <c r="L82" i="10"/>
  <c r="M83" i="10"/>
  <c r="I83" i="10"/>
  <c r="M82" i="10"/>
  <c r="D83" i="10"/>
  <c r="O83" i="10"/>
  <c r="Q82" i="10"/>
  <c r="O82" i="10"/>
  <c r="E83" i="10"/>
  <c r="P83" i="10"/>
  <c r="E82" i="10"/>
  <c r="S83" i="10"/>
  <c r="D82" i="10"/>
  <c r="P82" i="10"/>
  <c r="G83" i="10"/>
  <c r="R83" i="10"/>
  <c r="G82" i="10"/>
  <c r="S82" i="10"/>
  <c r="J83" i="10"/>
  <c r="T83" i="10"/>
  <c r="L83" i="10"/>
  <c r="Z83" i="10" s="1"/>
  <c r="H82" i="10"/>
  <c r="T82" i="10"/>
  <c r="K83" i="10"/>
  <c r="U83" i="10"/>
  <c r="K82" i="10"/>
  <c r="U82" i="10"/>
  <c r="H76" i="10"/>
  <c r="J76" i="10"/>
  <c r="S76" i="10"/>
  <c r="I77" i="10"/>
  <c r="R77" i="10"/>
  <c r="G78" i="10"/>
  <c r="P78" i="10"/>
  <c r="E79" i="10"/>
  <c r="O79" i="10"/>
  <c r="K76" i="10"/>
  <c r="T76" i="10"/>
  <c r="J77" i="10"/>
  <c r="S77" i="10"/>
  <c r="H78" i="10"/>
  <c r="Q78" i="10"/>
  <c r="G79" i="10"/>
  <c r="P79" i="10"/>
  <c r="I76" i="10"/>
  <c r="O77" i="10"/>
  <c r="E78" i="10"/>
  <c r="S78" i="10"/>
  <c r="K79" i="10"/>
  <c r="H77" i="10"/>
  <c r="L76" i="10"/>
  <c r="D77" i="10"/>
  <c r="P77" i="10"/>
  <c r="I78" i="10"/>
  <c r="T78" i="10"/>
  <c r="L79" i="10"/>
  <c r="D79" i="10"/>
  <c r="M76" i="10"/>
  <c r="E77" i="10"/>
  <c r="Q77" i="10"/>
  <c r="J78" i="10"/>
  <c r="U78" i="10"/>
  <c r="M79" i="10"/>
  <c r="L78" i="10"/>
  <c r="R79" i="10"/>
  <c r="O76" i="10"/>
  <c r="G77" i="10"/>
  <c r="T77" i="10"/>
  <c r="K78" i="10"/>
  <c r="Q79" i="10"/>
  <c r="P76" i="10"/>
  <c r="U77" i="10"/>
  <c r="D76" i="10"/>
  <c r="Q76" i="10"/>
  <c r="K77" i="10"/>
  <c r="M78" i="10"/>
  <c r="H79" i="10"/>
  <c r="S79" i="10"/>
  <c r="U76" i="10"/>
  <c r="M77" i="10"/>
  <c r="J79" i="10"/>
  <c r="U79" i="10"/>
  <c r="E76" i="10"/>
  <c r="R76" i="10"/>
  <c r="L77" i="10"/>
  <c r="O78" i="10"/>
  <c r="I79" i="10"/>
  <c r="T79" i="10"/>
  <c r="G76" i="10"/>
  <c r="D78" i="10"/>
  <c r="F78" i="10" s="1"/>
  <c r="R78" i="10"/>
  <c r="L70" i="10"/>
  <c r="U70" i="10"/>
  <c r="D70" i="10"/>
  <c r="M70" i="10"/>
  <c r="L71" i="10"/>
  <c r="U71" i="10"/>
  <c r="K72" i="10"/>
  <c r="T72" i="10"/>
  <c r="J73" i="10"/>
  <c r="S73" i="10"/>
  <c r="I74" i="10"/>
  <c r="R74" i="10"/>
  <c r="E70" i="10"/>
  <c r="O70" i="10"/>
  <c r="D71" i="10"/>
  <c r="M71" i="10"/>
  <c r="L72" i="10"/>
  <c r="G70" i="10"/>
  <c r="P70" i="10"/>
  <c r="E71" i="10"/>
  <c r="O71" i="10"/>
  <c r="D72" i="10"/>
  <c r="M72" i="10"/>
  <c r="L73" i="10"/>
  <c r="U73" i="10"/>
  <c r="K74" i="10"/>
  <c r="T74" i="10"/>
  <c r="I70" i="10"/>
  <c r="R70" i="10"/>
  <c r="H71" i="10"/>
  <c r="Q71" i="10"/>
  <c r="G72" i="10"/>
  <c r="P72" i="10"/>
  <c r="E73" i="10"/>
  <c r="O73" i="10"/>
  <c r="D74" i="10"/>
  <c r="M74" i="10"/>
  <c r="J70" i="10"/>
  <c r="S70" i="10"/>
  <c r="I71" i="10"/>
  <c r="R71" i="10"/>
  <c r="H72" i="10"/>
  <c r="Q72" i="10"/>
  <c r="G73" i="10"/>
  <c r="P73" i="10"/>
  <c r="E74" i="10"/>
  <c r="O74" i="10"/>
  <c r="H70" i="10"/>
  <c r="S71" i="10"/>
  <c r="U72" i="10"/>
  <c r="T73" i="10"/>
  <c r="S74" i="10"/>
  <c r="K73" i="10"/>
  <c r="K70" i="10"/>
  <c r="T71" i="10"/>
  <c r="D73" i="10"/>
  <c r="U74" i="10"/>
  <c r="J72" i="10"/>
  <c r="Q70" i="10"/>
  <c r="E72" i="10"/>
  <c r="H73" i="10"/>
  <c r="G74" i="10"/>
  <c r="G71" i="10"/>
  <c r="T70" i="10"/>
  <c r="I72" i="10"/>
  <c r="I73" i="10"/>
  <c r="H74" i="10"/>
  <c r="J74" i="10"/>
  <c r="J71" i="10"/>
  <c r="O72" i="10"/>
  <c r="M73" i="10"/>
  <c r="L74" i="10"/>
  <c r="P71" i="10"/>
  <c r="Q74" i="10"/>
  <c r="K71" i="10"/>
  <c r="R72" i="10"/>
  <c r="Q73" i="10"/>
  <c r="P74" i="10"/>
  <c r="S72" i="10"/>
  <c r="R73" i="10"/>
  <c r="E57" i="10"/>
  <c r="O57" i="10"/>
  <c r="D58" i="10"/>
  <c r="M58" i="10"/>
  <c r="G57" i="10"/>
  <c r="P57" i="10"/>
  <c r="E58" i="10"/>
  <c r="O58" i="10"/>
  <c r="D57" i="10"/>
  <c r="R57" i="10"/>
  <c r="J58" i="10"/>
  <c r="U58" i="10"/>
  <c r="H57" i="10"/>
  <c r="W57" i="10" s="1"/>
  <c r="S57" i="10"/>
  <c r="K58" i="10"/>
  <c r="I57" i="10"/>
  <c r="T57" i="10"/>
  <c r="L58" i="10"/>
  <c r="J57" i="10"/>
  <c r="U57" i="10"/>
  <c r="P58" i="10"/>
  <c r="L57" i="10"/>
  <c r="G58" i="10"/>
  <c r="R58" i="10"/>
  <c r="M57" i="10"/>
  <c r="H58" i="10"/>
  <c r="S58" i="10"/>
  <c r="K57" i="10"/>
  <c r="Q57" i="10"/>
  <c r="I58" i="10"/>
  <c r="T58" i="10"/>
  <c r="Q58" i="10"/>
  <c r="I41" i="10"/>
  <c r="R41" i="10"/>
  <c r="G42" i="10"/>
  <c r="P42" i="10"/>
  <c r="J41" i="10"/>
  <c r="S41" i="10"/>
  <c r="H42" i="10"/>
  <c r="Q42" i="10"/>
  <c r="K41" i="10"/>
  <c r="T41" i="10"/>
  <c r="I42" i="10"/>
  <c r="X42" i="10" s="1"/>
  <c r="R42" i="10"/>
  <c r="L41" i="10"/>
  <c r="U41" i="10"/>
  <c r="J42" i="10"/>
  <c r="S42" i="10"/>
  <c r="D41" i="10"/>
  <c r="M41" i="10"/>
  <c r="K42" i="10"/>
  <c r="T42" i="10"/>
  <c r="E41" i="10"/>
  <c r="O41" i="10"/>
  <c r="L42" i="10"/>
  <c r="U42" i="10"/>
  <c r="P41" i="10"/>
  <c r="Q41" i="10"/>
  <c r="D42" i="10"/>
  <c r="E42" i="10"/>
  <c r="O42" i="10"/>
  <c r="G41" i="10"/>
  <c r="H41" i="10"/>
  <c r="M42" i="10"/>
  <c r="U28" i="3" a="1"/>
  <c r="U28" i="3" s="1"/>
  <c r="V28" i="3" s="1"/>
  <c r="D39" i="10"/>
  <c r="M39" i="10"/>
  <c r="L40" i="10"/>
  <c r="U40" i="10"/>
  <c r="E39" i="10"/>
  <c r="O39" i="10"/>
  <c r="D40" i="10"/>
  <c r="M40" i="10"/>
  <c r="G39" i="10"/>
  <c r="P39" i="10"/>
  <c r="E40" i="10"/>
  <c r="O40" i="10"/>
  <c r="H39" i="10"/>
  <c r="Q39" i="10"/>
  <c r="G40" i="10"/>
  <c r="P40" i="10"/>
  <c r="I39" i="10"/>
  <c r="X39" i="10" s="1"/>
  <c r="R39" i="10"/>
  <c r="H40" i="10"/>
  <c r="Q40" i="10"/>
  <c r="J39" i="10"/>
  <c r="S39" i="10"/>
  <c r="I40" i="10"/>
  <c r="X40" i="10" s="1"/>
  <c r="R40" i="10"/>
  <c r="S40" i="10"/>
  <c r="T40" i="10"/>
  <c r="K39" i="10"/>
  <c r="L39" i="10"/>
  <c r="U39" i="10"/>
  <c r="J40" i="10"/>
  <c r="T39" i="10"/>
  <c r="K40" i="10"/>
  <c r="J87" i="10"/>
  <c r="S87" i="10"/>
  <c r="O87" i="10"/>
  <c r="K87" i="10"/>
  <c r="T87" i="10"/>
  <c r="L87" i="10"/>
  <c r="U87" i="10"/>
  <c r="E87" i="10"/>
  <c r="D87" i="10"/>
  <c r="M87" i="10"/>
  <c r="G87" i="10"/>
  <c r="P87" i="10"/>
  <c r="I87" i="10"/>
  <c r="X87" i="10" s="1"/>
  <c r="R87" i="10"/>
  <c r="H87" i="10"/>
  <c r="Q87" i="10"/>
  <c r="BN30" i="1"/>
  <c r="K80" i="10"/>
  <c r="T80" i="10"/>
  <c r="J81" i="10"/>
  <c r="S81" i="10"/>
  <c r="L80" i="10"/>
  <c r="U80" i="10"/>
  <c r="K81" i="10"/>
  <c r="T81" i="10"/>
  <c r="O80" i="10"/>
  <c r="G81" i="10"/>
  <c r="R81" i="10"/>
  <c r="M81" i="10"/>
  <c r="D80" i="10"/>
  <c r="P80" i="10"/>
  <c r="H81" i="10"/>
  <c r="U81" i="10"/>
  <c r="S80" i="10"/>
  <c r="E80" i="10"/>
  <c r="Q80" i="10"/>
  <c r="I81" i="10"/>
  <c r="G80" i="10"/>
  <c r="R80" i="10"/>
  <c r="L81" i="10"/>
  <c r="H80" i="10"/>
  <c r="I80" i="10"/>
  <c r="O81" i="10"/>
  <c r="E81" i="10"/>
  <c r="Q81" i="10"/>
  <c r="J80" i="10"/>
  <c r="D81" i="10"/>
  <c r="P81" i="10"/>
  <c r="M80" i="10"/>
  <c r="E50" i="10"/>
  <c r="O50" i="10"/>
  <c r="G50" i="10"/>
  <c r="P50" i="10"/>
  <c r="H50" i="10"/>
  <c r="Q50" i="10"/>
  <c r="I50" i="10"/>
  <c r="R50" i="10"/>
  <c r="J50" i="10"/>
  <c r="S50" i="10"/>
  <c r="D50" i="10"/>
  <c r="K50" i="10"/>
  <c r="M50" i="10"/>
  <c r="T50" i="10"/>
  <c r="U50" i="10"/>
  <c r="L50" i="10"/>
  <c r="E43" i="10"/>
  <c r="O43" i="10"/>
  <c r="D44" i="10"/>
  <c r="M44" i="10"/>
  <c r="L45" i="10"/>
  <c r="U45" i="10"/>
  <c r="K46" i="10"/>
  <c r="T46" i="10"/>
  <c r="G43" i="10"/>
  <c r="P43" i="10"/>
  <c r="E44" i="10"/>
  <c r="O44" i="10"/>
  <c r="D45" i="10"/>
  <c r="M45" i="10"/>
  <c r="L46" i="10"/>
  <c r="U46" i="10"/>
  <c r="H43" i="10"/>
  <c r="Q43" i="10"/>
  <c r="G44" i="10"/>
  <c r="P44" i="10"/>
  <c r="E45" i="10"/>
  <c r="O45" i="10"/>
  <c r="D46" i="10"/>
  <c r="M46" i="10"/>
  <c r="I43" i="10"/>
  <c r="R43" i="10"/>
  <c r="H44" i="10"/>
  <c r="Q44" i="10"/>
  <c r="G45" i="10"/>
  <c r="P45" i="10"/>
  <c r="E46" i="10"/>
  <c r="O46" i="10"/>
  <c r="J43" i="10"/>
  <c r="S43" i="10"/>
  <c r="I44" i="10"/>
  <c r="R44" i="10"/>
  <c r="H45" i="10"/>
  <c r="Q45" i="10"/>
  <c r="G46" i="10"/>
  <c r="P46" i="10"/>
  <c r="K43" i="10"/>
  <c r="T43" i="10"/>
  <c r="J44" i="10"/>
  <c r="S44" i="10"/>
  <c r="I45" i="10"/>
  <c r="R45" i="10"/>
  <c r="H46" i="10"/>
  <c r="Q46" i="10"/>
  <c r="L43" i="10"/>
  <c r="J45" i="10"/>
  <c r="M43" i="10"/>
  <c r="K45" i="10"/>
  <c r="U43" i="10"/>
  <c r="S45" i="10"/>
  <c r="T45" i="10"/>
  <c r="L44" i="10"/>
  <c r="J46" i="10"/>
  <c r="T44" i="10"/>
  <c r="R46" i="10"/>
  <c r="I46" i="10"/>
  <c r="S46" i="10"/>
  <c r="D43" i="10"/>
  <c r="U44" i="10"/>
  <c r="K44" i="10"/>
  <c r="BN298" i="1"/>
  <c r="BN246" i="1"/>
  <c r="BN67" i="1"/>
  <c r="BN37" i="1"/>
  <c r="L64" i="10"/>
  <c r="U64" i="10"/>
  <c r="K65" i="10"/>
  <c r="D64" i="10"/>
  <c r="M64" i="10"/>
  <c r="G64" i="10"/>
  <c r="R64" i="10"/>
  <c r="J65" i="10"/>
  <c r="T65" i="10"/>
  <c r="I66" i="10"/>
  <c r="R66" i="10"/>
  <c r="H67" i="10"/>
  <c r="Q67" i="10"/>
  <c r="G68" i="10"/>
  <c r="P68" i="10"/>
  <c r="H64" i="10"/>
  <c r="S64" i="10"/>
  <c r="L65" i="10"/>
  <c r="U65" i="10"/>
  <c r="J66" i="10"/>
  <c r="S66" i="10"/>
  <c r="I67" i="10"/>
  <c r="R67" i="10"/>
  <c r="H68" i="10"/>
  <c r="Q68" i="10"/>
  <c r="I64" i="10"/>
  <c r="T64" i="10"/>
  <c r="M65" i="10"/>
  <c r="K66" i="10"/>
  <c r="T66" i="10"/>
  <c r="J67" i="10"/>
  <c r="S67" i="10"/>
  <c r="I68" i="10"/>
  <c r="R68" i="10"/>
  <c r="J64" i="10"/>
  <c r="D65" i="10"/>
  <c r="O65" i="10"/>
  <c r="L66" i="10"/>
  <c r="U66" i="10"/>
  <c r="K67" i="10"/>
  <c r="T67" i="10"/>
  <c r="J68" i="10"/>
  <c r="S68" i="10"/>
  <c r="O64" i="10"/>
  <c r="G65" i="10"/>
  <c r="Q65" i="10"/>
  <c r="E66" i="10"/>
  <c r="O66" i="10"/>
  <c r="D67" i="10"/>
  <c r="M67" i="10"/>
  <c r="L68" i="10"/>
  <c r="U68" i="10"/>
  <c r="P64" i="10"/>
  <c r="H65" i="10"/>
  <c r="R65" i="10"/>
  <c r="G66" i="10"/>
  <c r="P66" i="10"/>
  <c r="E67" i="10"/>
  <c r="O67" i="10"/>
  <c r="D68" i="10"/>
  <c r="M68" i="10"/>
  <c r="P65" i="10"/>
  <c r="M66" i="10"/>
  <c r="K68" i="10"/>
  <c r="K64" i="10"/>
  <c r="S65" i="10"/>
  <c r="Q66" i="10"/>
  <c r="O68" i="10"/>
  <c r="L67" i="10"/>
  <c r="T68" i="10"/>
  <c r="E64" i="10"/>
  <c r="G67" i="10"/>
  <c r="Q64" i="10"/>
  <c r="P67" i="10"/>
  <c r="I65" i="10"/>
  <c r="E68" i="10"/>
  <c r="E65" i="10"/>
  <c r="D66" i="10"/>
  <c r="U67" i="10"/>
  <c r="H66" i="10"/>
  <c r="L59" i="10"/>
  <c r="U59" i="10"/>
  <c r="K60" i="10"/>
  <c r="T60" i="10"/>
  <c r="I61" i="10"/>
  <c r="R61" i="10"/>
  <c r="D59" i="10"/>
  <c r="M59" i="10"/>
  <c r="L60" i="10"/>
  <c r="U60" i="10"/>
  <c r="J61" i="10"/>
  <c r="S61" i="10"/>
  <c r="P59" i="10"/>
  <c r="H60" i="10"/>
  <c r="S60" i="10"/>
  <c r="L61" i="10"/>
  <c r="E59" i="10"/>
  <c r="Q59" i="10"/>
  <c r="I60" i="10"/>
  <c r="M61" i="10"/>
  <c r="G59" i="10"/>
  <c r="R59" i="10"/>
  <c r="J60" i="10"/>
  <c r="O61" i="10"/>
  <c r="H59" i="10"/>
  <c r="S59" i="10"/>
  <c r="M60" i="10"/>
  <c r="D61" i="10"/>
  <c r="P61" i="10"/>
  <c r="J59" i="10"/>
  <c r="D60" i="10"/>
  <c r="P60" i="10"/>
  <c r="G61" i="10"/>
  <c r="T61" i="10"/>
  <c r="K59" i="10"/>
  <c r="E60" i="10"/>
  <c r="Q60" i="10"/>
  <c r="H61" i="10"/>
  <c r="U61" i="10"/>
  <c r="I59" i="10"/>
  <c r="Q61" i="10"/>
  <c r="O60" i="10"/>
  <c r="O59" i="10"/>
  <c r="T59" i="10"/>
  <c r="G60" i="10"/>
  <c r="R60" i="10"/>
  <c r="K61" i="10"/>
  <c r="E61" i="10"/>
  <c r="H36" i="10"/>
  <c r="Q36" i="10"/>
  <c r="G37" i="10"/>
  <c r="P37" i="10"/>
  <c r="E38" i="10"/>
  <c r="O38" i="10"/>
  <c r="I36" i="10"/>
  <c r="R36" i="10"/>
  <c r="H37" i="10"/>
  <c r="Q37" i="10"/>
  <c r="G38" i="10"/>
  <c r="P38" i="10"/>
  <c r="J36" i="10"/>
  <c r="S36" i="10"/>
  <c r="I37" i="10"/>
  <c r="R37" i="10"/>
  <c r="H38" i="10"/>
  <c r="Q38" i="10"/>
  <c r="K36" i="10"/>
  <c r="T36" i="10"/>
  <c r="J37" i="10"/>
  <c r="S37" i="10"/>
  <c r="I38" i="10"/>
  <c r="R38" i="10"/>
  <c r="L36" i="10"/>
  <c r="U36" i="10"/>
  <c r="K37" i="10"/>
  <c r="T37" i="10"/>
  <c r="J38" i="10"/>
  <c r="S38" i="10"/>
  <c r="D36" i="10"/>
  <c r="M36" i="10"/>
  <c r="L37" i="10"/>
  <c r="U37" i="10"/>
  <c r="K38" i="10"/>
  <c r="T38" i="10"/>
  <c r="D37" i="10"/>
  <c r="U38" i="10"/>
  <c r="E37" i="10"/>
  <c r="M37" i="10"/>
  <c r="O37" i="10"/>
  <c r="G36" i="10"/>
  <c r="D38" i="10"/>
  <c r="O36" i="10"/>
  <c r="L38" i="10"/>
  <c r="E36" i="10"/>
  <c r="P36" i="10"/>
  <c r="M38" i="10"/>
  <c r="I47" i="10"/>
  <c r="R47" i="10"/>
  <c r="J47" i="10"/>
  <c r="S47" i="10"/>
  <c r="K47" i="10"/>
  <c r="T47" i="10"/>
  <c r="L47" i="10"/>
  <c r="U47" i="10"/>
  <c r="D47" i="10"/>
  <c r="M47" i="10"/>
  <c r="E47" i="10"/>
  <c r="O47" i="10"/>
  <c r="H47" i="10"/>
  <c r="P47" i="10"/>
  <c r="G47" i="10"/>
  <c r="Q47" i="10"/>
  <c r="E84" i="10"/>
  <c r="M84" i="10"/>
  <c r="L85" i="10"/>
  <c r="U85" i="10"/>
  <c r="K86" i="10"/>
  <c r="T86" i="10"/>
  <c r="H85" i="10"/>
  <c r="D84" i="10"/>
  <c r="O84" i="10"/>
  <c r="D85" i="10"/>
  <c r="M85" i="10"/>
  <c r="L86" i="10"/>
  <c r="U86" i="10"/>
  <c r="R84" i="10"/>
  <c r="P86" i="10"/>
  <c r="G84" i="10"/>
  <c r="P84" i="10"/>
  <c r="E85" i="10"/>
  <c r="O85" i="10"/>
  <c r="D86" i="10"/>
  <c r="M86" i="10"/>
  <c r="Q85" i="10"/>
  <c r="H84" i="10"/>
  <c r="Q84" i="10"/>
  <c r="G85" i="10"/>
  <c r="P85" i="10"/>
  <c r="E86" i="10"/>
  <c r="O86" i="10"/>
  <c r="I84" i="10"/>
  <c r="G86" i="10"/>
  <c r="J84" i="10"/>
  <c r="S84" i="10"/>
  <c r="I85" i="10"/>
  <c r="X85" i="10" s="1"/>
  <c r="R85" i="10"/>
  <c r="H86" i="10"/>
  <c r="Q86" i="10"/>
  <c r="L84" i="10"/>
  <c r="K85" i="10"/>
  <c r="T85" i="10"/>
  <c r="K84" i="10"/>
  <c r="Y84" i="10" s="1"/>
  <c r="T84" i="10"/>
  <c r="J85" i="10"/>
  <c r="S85" i="10"/>
  <c r="I86" i="10"/>
  <c r="R86" i="10"/>
  <c r="U84" i="10"/>
  <c r="J86" i="10"/>
  <c r="S86" i="10"/>
  <c r="G48" i="10"/>
  <c r="P48" i="10"/>
  <c r="E49" i="10"/>
  <c r="O49" i="10"/>
  <c r="H48" i="10"/>
  <c r="Q48" i="10"/>
  <c r="G49" i="10"/>
  <c r="P49" i="10"/>
  <c r="I48" i="10"/>
  <c r="R48" i="10"/>
  <c r="H49" i="10"/>
  <c r="Q49" i="10"/>
  <c r="J48" i="10"/>
  <c r="S48" i="10"/>
  <c r="I49" i="10"/>
  <c r="R49" i="10"/>
  <c r="K48" i="10"/>
  <c r="T48" i="10"/>
  <c r="J49" i="10"/>
  <c r="S49" i="10"/>
  <c r="L48" i="10"/>
  <c r="U48" i="10"/>
  <c r="K49" i="10"/>
  <c r="T49" i="10"/>
  <c r="D48" i="10"/>
  <c r="U49" i="10"/>
  <c r="E48" i="10"/>
  <c r="M48" i="10"/>
  <c r="O48" i="10"/>
  <c r="D49" i="10"/>
  <c r="L49" i="10"/>
  <c r="M49" i="10"/>
  <c r="D31" i="10"/>
  <c r="M31" i="10"/>
  <c r="L32" i="10"/>
  <c r="U32" i="10"/>
  <c r="K33" i="10"/>
  <c r="T33" i="10"/>
  <c r="E31" i="10"/>
  <c r="O31" i="10"/>
  <c r="D32" i="10"/>
  <c r="M32" i="10"/>
  <c r="L33" i="10"/>
  <c r="U33" i="10"/>
  <c r="G31" i="10"/>
  <c r="P31" i="10"/>
  <c r="E32" i="10"/>
  <c r="O32" i="10"/>
  <c r="D33" i="10"/>
  <c r="M33" i="10"/>
  <c r="H31" i="10"/>
  <c r="Q31" i="10"/>
  <c r="G32" i="10"/>
  <c r="P32" i="10"/>
  <c r="E33" i="10"/>
  <c r="O33" i="10"/>
  <c r="I31" i="10"/>
  <c r="R31" i="10"/>
  <c r="H32" i="10"/>
  <c r="Q32" i="10"/>
  <c r="G33" i="10"/>
  <c r="P33" i="10"/>
  <c r="J31" i="10"/>
  <c r="S31" i="10"/>
  <c r="I32" i="10"/>
  <c r="R32" i="10"/>
  <c r="H33" i="10"/>
  <c r="Q33" i="10"/>
  <c r="K31" i="10"/>
  <c r="I33" i="10"/>
  <c r="L31" i="10"/>
  <c r="J33" i="10"/>
  <c r="T31" i="10"/>
  <c r="R33" i="10"/>
  <c r="U31" i="10"/>
  <c r="S33" i="10"/>
  <c r="K32" i="10"/>
  <c r="S32" i="10"/>
  <c r="J32" i="10"/>
  <c r="T32" i="10"/>
  <c r="BN22" i="1"/>
  <c r="BN436" i="1"/>
  <c r="BN431" i="1"/>
  <c r="BN412" i="1"/>
  <c r="BN404" i="1"/>
  <c r="BN399" i="1"/>
  <c r="BN389" i="1"/>
  <c r="BN374" i="1"/>
  <c r="U7" i="3" a="1"/>
  <c r="U7" i="3" s="1"/>
  <c r="V7" i="3" s="1"/>
  <c r="BN430" i="1"/>
  <c r="BN398" i="1"/>
  <c r="T32" i="3" a="1"/>
  <c r="T32" i="3" s="1"/>
  <c r="BN292" i="1"/>
  <c r="BN122" i="1"/>
  <c r="BO113" i="1"/>
  <c r="BN113" i="1"/>
  <c r="BN99" i="1"/>
  <c r="BN83" i="1"/>
  <c r="BN425" i="1"/>
  <c r="BN410" i="1"/>
  <c r="BN338" i="1"/>
  <c r="BN303" i="1"/>
  <c r="BN245" i="1"/>
  <c r="BN228" i="1"/>
  <c r="BN201" i="1"/>
  <c r="BN186" i="1"/>
  <c r="T26" i="3" a="1"/>
  <c r="T26" i="3" s="1"/>
  <c r="BO181" i="1"/>
  <c r="BN181" i="1"/>
  <c r="BN153" i="1"/>
  <c r="BN136" i="1"/>
  <c r="BN117" i="1"/>
  <c r="T22" i="3" a="1"/>
  <c r="T22" i="3" s="1"/>
  <c r="BN90" i="1"/>
  <c r="BN78" i="1"/>
  <c r="BN47" i="1"/>
  <c r="BO47" i="1"/>
  <c r="BO48" i="1" s="1"/>
  <c r="BN25" i="1"/>
  <c r="T37" i="3" a="1"/>
  <c r="T37" i="3" s="1"/>
  <c r="BO25" i="1"/>
  <c r="U25" i="3" a="1"/>
  <c r="U25" i="3" s="1"/>
  <c r="V25" i="3" s="1"/>
  <c r="U32" i="3" a="1"/>
  <c r="U32" i="3" s="1"/>
  <c r="V32" i="3" s="1"/>
  <c r="BN428" i="1"/>
  <c r="BN424" i="1"/>
  <c r="T8" i="3" a="1"/>
  <c r="T8" i="3" s="1"/>
  <c r="BO421" i="1"/>
  <c r="BO424" i="1" s="1"/>
  <c r="BN421" i="1"/>
  <c r="BN418" i="1"/>
  <c r="BN409" i="1"/>
  <c r="T27" i="3" a="1"/>
  <c r="T27" i="3" s="1"/>
  <c r="BN387" i="1"/>
  <c r="BN377" i="1"/>
  <c r="BN388" i="1"/>
  <c r="BN367" i="1"/>
  <c r="BN359" i="1"/>
  <c r="BO359" i="1"/>
  <c r="BN346" i="1"/>
  <c r="BN233" i="1"/>
  <c r="BN209" i="1"/>
  <c r="BN124" i="1"/>
  <c r="BN27" i="1"/>
  <c r="BN382" i="1"/>
  <c r="BN366" i="1"/>
  <c r="BN315" i="1"/>
  <c r="BN286" i="1"/>
  <c r="BN217" i="1"/>
  <c r="BN205" i="1"/>
  <c r="BN175" i="1"/>
  <c r="BN132" i="1"/>
  <c r="BN121" i="1"/>
  <c r="BO83" i="1"/>
  <c r="BO27" i="1"/>
  <c r="BO28" i="1" s="1"/>
  <c r="BO29" i="1" s="1"/>
  <c r="T12" i="3" a="1"/>
  <c r="T12" i="3" s="1"/>
  <c r="BN21" i="1"/>
  <c r="BO21" i="1"/>
  <c r="BO22" i="1" s="1"/>
  <c r="BO23" i="1" s="1"/>
  <c r="BN8" i="1"/>
  <c r="BN427" i="1"/>
  <c r="BN408" i="1"/>
  <c r="BN402" i="1"/>
  <c r="T24" i="3" a="1"/>
  <c r="T24" i="3" s="1"/>
  <c r="BN393" i="1"/>
  <c r="BN386" i="1"/>
  <c r="BN376" i="1"/>
  <c r="BN364" i="1"/>
  <c r="BN355" i="1"/>
  <c r="BN349" i="1"/>
  <c r="BN344" i="1"/>
  <c r="T28" i="3" a="1"/>
  <c r="T28" i="3" s="1"/>
  <c r="BO322" i="1"/>
  <c r="BN322" i="1"/>
  <c r="T36" i="3" a="1"/>
  <c r="T36" i="3" s="1"/>
  <c r="T15" i="3" a="1"/>
  <c r="T15" i="3" s="1"/>
  <c r="BN168" i="1"/>
  <c r="BN144" i="1"/>
  <c r="BN106" i="1"/>
  <c r="BO106" i="1"/>
  <c r="BN15" i="1"/>
  <c r="BN423" i="1"/>
  <c r="BN416" i="1"/>
  <c r="BO416" i="1"/>
  <c r="BO417" i="1" s="1"/>
  <c r="BN407" i="1"/>
  <c r="BN401" i="1"/>
  <c r="BN392" i="1"/>
  <c r="BO392" i="1"/>
  <c r="BO393" i="1" s="1"/>
  <c r="BN385" i="1"/>
  <c r="T25" i="3" a="1"/>
  <c r="T25" i="3" s="1"/>
  <c r="BO435" i="1"/>
  <c r="BO436" i="1" s="1"/>
  <c r="BN435" i="1"/>
  <c r="BN383" i="1"/>
  <c r="BN327" i="1"/>
  <c r="BO327" i="1"/>
  <c r="BO328" i="1" s="1"/>
  <c r="BO278" i="1"/>
  <c r="BN278" i="1"/>
  <c r="BN274" i="1"/>
  <c r="BN218" i="1"/>
  <c r="BN145" i="1"/>
  <c r="BN107" i="1"/>
  <c r="BO107" i="1"/>
  <c r="BN79" i="1"/>
  <c r="BN429" i="1"/>
  <c r="BN394" i="1"/>
  <c r="BN378" i="1"/>
  <c r="T18" i="3" a="1"/>
  <c r="T18" i="3" s="1"/>
  <c r="BO307" i="1"/>
  <c r="BN297" i="1"/>
  <c r="BN223" i="1"/>
  <c r="BN208" i="1"/>
  <c r="BN159" i="1"/>
  <c r="BN102" i="1"/>
  <c r="BN4" i="1"/>
  <c r="T38" i="3" a="1"/>
  <c r="T38" i="3" s="1"/>
  <c r="BN434" i="1"/>
  <c r="BN417" i="1"/>
  <c r="BN433" i="1"/>
  <c r="BN438" i="1"/>
  <c r="BO426" i="1"/>
  <c r="BN426" i="1"/>
  <c r="BN422" i="1"/>
  <c r="BO422" i="1"/>
  <c r="BO423" i="1" s="1"/>
  <c r="BN420" i="1"/>
  <c r="T16" i="3" a="1"/>
  <c r="T16" i="3" s="1"/>
  <c r="BN414" i="1"/>
  <c r="BN406" i="1"/>
  <c r="BN400" i="1"/>
  <c r="BN396" i="1"/>
  <c r="BN390" i="1"/>
  <c r="BN250" i="1"/>
  <c r="BN229" i="1"/>
  <c r="BN176" i="1"/>
  <c r="BN129" i="1"/>
  <c r="BN103" i="1"/>
  <c r="BO397" i="1"/>
  <c r="BN397" i="1"/>
  <c r="BN372" i="1"/>
  <c r="BN291" i="1"/>
  <c r="BN280" i="1"/>
  <c r="BO273" i="1"/>
  <c r="BN273" i="1"/>
  <c r="BN264" i="1"/>
  <c r="BN249" i="1"/>
  <c r="BN140" i="1"/>
  <c r="BN98" i="1"/>
  <c r="BN437" i="1"/>
  <c r="BN432" i="1"/>
  <c r="T23" i="3" a="1"/>
  <c r="T23" i="3" s="1"/>
  <c r="BN413" i="1"/>
  <c r="BN405" i="1"/>
  <c r="BN395" i="1"/>
  <c r="BN391" i="1"/>
  <c r="BO391" i="1"/>
  <c r="BN380" i="1"/>
  <c r="BN375" i="1"/>
  <c r="BN369" i="1"/>
  <c r="BN361" i="1"/>
  <c r="BN356" i="1"/>
  <c r="BN347" i="1"/>
  <c r="BN333" i="1"/>
  <c r="BN329" i="1"/>
  <c r="BN323" i="1"/>
  <c r="BO323" i="1"/>
  <c r="BO324" i="1" s="1"/>
  <c r="BN318" i="1"/>
  <c r="BN308" i="1"/>
  <c r="BO308" i="1"/>
  <c r="BO309" i="1" s="1"/>
  <c r="U20" i="3" a="1"/>
  <c r="U20" i="3" s="1"/>
  <c r="V20" i="3" s="1"/>
  <c r="U39" i="3" a="1"/>
  <c r="U39" i="3" s="1"/>
  <c r="V39" i="3" s="1"/>
  <c r="U21" i="3" a="1"/>
  <c r="U21" i="3" s="1"/>
  <c r="V21" i="3" s="1"/>
  <c r="U35" i="3" a="1"/>
  <c r="U35" i="3" s="1"/>
  <c r="V35" i="3" s="1"/>
  <c r="BN371" i="1"/>
  <c r="BN365" i="1"/>
  <c r="T9" i="3" a="1"/>
  <c r="T9" i="3" s="1"/>
  <c r="BN350" i="1"/>
  <c r="BN345" i="1"/>
  <c r="BN341" i="1"/>
  <c r="BN337" i="1"/>
  <c r="BN332" i="1"/>
  <c r="BN321" i="1"/>
  <c r="BN312" i="1"/>
  <c r="BN302" i="1"/>
  <c r="BN296" i="1"/>
  <c r="T10" i="3" a="1"/>
  <c r="T10" i="3" s="1"/>
  <c r="BO291" i="1"/>
  <c r="BN272" i="1"/>
  <c r="BN268" i="1"/>
  <c r="BN263" i="1"/>
  <c r="BN259" i="1"/>
  <c r="BN244" i="1"/>
  <c r="BN235" i="1"/>
  <c r="BN227" i="1"/>
  <c r="BN222" i="1"/>
  <c r="BN207" i="1"/>
  <c r="T33" i="3" a="1"/>
  <c r="T33" i="3" s="1"/>
  <c r="BN204" i="1"/>
  <c r="BO204" i="1"/>
  <c r="BO205" i="1" s="1"/>
  <c r="BN200" i="1"/>
  <c r="BN197" i="1"/>
  <c r="BO197" i="1"/>
  <c r="BN195" i="1"/>
  <c r="BN191" i="1"/>
  <c r="BN152" i="1"/>
  <c r="BN139" i="1"/>
  <c r="BN135" i="1"/>
  <c r="BN131" i="1"/>
  <c r="BN128" i="1"/>
  <c r="T4" i="3" a="1"/>
  <c r="T4" i="3" s="1"/>
  <c r="BN97" i="1"/>
  <c r="BN93" i="1"/>
  <c r="BN89" i="1"/>
  <c r="T30" i="3" a="1"/>
  <c r="T30" i="3" s="1"/>
  <c r="BN77" i="1"/>
  <c r="BN71" i="1"/>
  <c r="BN66" i="1"/>
  <c r="BN61" i="1"/>
  <c r="BN56" i="1"/>
  <c r="BN52" i="1"/>
  <c r="T34" i="3" a="1"/>
  <c r="T34" i="3" s="1"/>
  <c r="BN46" i="1"/>
  <c r="BO46" i="1"/>
  <c r="BN42" i="1"/>
  <c r="T17" i="3" a="1"/>
  <c r="T17" i="3" s="1"/>
  <c r="T5" i="3" a="1"/>
  <c r="T5" i="3" s="1"/>
  <c r="BO11" i="1"/>
  <c r="BN11" i="1"/>
  <c r="BN7" i="1"/>
  <c r="BN3" i="1"/>
  <c r="U36" i="3" a="1"/>
  <c r="U36" i="3" s="1"/>
  <c r="V36" i="3" s="1"/>
  <c r="U18" i="3" a="1"/>
  <c r="U18" i="3" s="1"/>
  <c r="V18" i="3" s="1"/>
  <c r="U15" i="3" a="1"/>
  <c r="U15" i="3" s="1"/>
  <c r="V15" i="3" s="1"/>
  <c r="U26" i="3" a="1"/>
  <c r="U26" i="3" s="1"/>
  <c r="V26" i="3" s="1"/>
  <c r="U22" i="3" a="1"/>
  <c r="U22" i="3" s="1"/>
  <c r="V22" i="3" s="1"/>
  <c r="U37" i="3" a="1"/>
  <c r="U37" i="3" s="1"/>
  <c r="V37" i="3" s="1"/>
  <c r="U12" i="3" a="1"/>
  <c r="U12" i="3" s="1"/>
  <c r="V12" i="3" s="1"/>
  <c r="BN340" i="1"/>
  <c r="BN336" i="1"/>
  <c r="BN331" i="1"/>
  <c r="BN326" i="1"/>
  <c r="BN320" i="1"/>
  <c r="BN314" i="1"/>
  <c r="BN311" i="1"/>
  <c r="BN306" i="1"/>
  <c r="BN301" i="1"/>
  <c r="BN295" i="1"/>
  <c r="BN285" i="1"/>
  <c r="BN267" i="1"/>
  <c r="BN258" i="1"/>
  <c r="BN253" i="1"/>
  <c r="BN243" i="1"/>
  <c r="BN221" i="1"/>
  <c r="BN214" i="1"/>
  <c r="BN206" i="1"/>
  <c r="BN199" i="1"/>
  <c r="BN190" i="1"/>
  <c r="BN185" i="1"/>
  <c r="BN180" i="1"/>
  <c r="BN167" i="1"/>
  <c r="BN163" i="1"/>
  <c r="BN158" i="1"/>
  <c r="BN148" i="1"/>
  <c r="BN127" i="1"/>
  <c r="BN123" i="1"/>
  <c r="BN112" i="1"/>
  <c r="BN88" i="1"/>
  <c r="BN76" i="1"/>
  <c r="BN75" i="1"/>
  <c r="BN70" i="1"/>
  <c r="BN60" i="1"/>
  <c r="BN55" i="1"/>
  <c r="BN51" i="1"/>
  <c r="BN41" i="1"/>
  <c r="BN36" i="1"/>
  <c r="BN24" i="1"/>
  <c r="BN14" i="1"/>
  <c r="BO2" i="1"/>
  <c r="BO3" i="1" s="1"/>
  <c r="BO4" i="1" s="1"/>
  <c r="BN2" i="1"/>
  <c r="U8" i="3" a="1"/>
  <c r="U8" i="3" s="1"/>
  <c r="V8" i="3" s="1"/>
  <c r="U27" i="3" a="1"/>
  <c r="U27" i="3" s="1"/>
  <c r="V27" i="3" s="1"/>
  <c r="U9" i="3" a="1"/>
  <c r="U9" i="3" s="1"/>
  <c r="V9" i="3" s="1"/>
  <c r="U10" i="3" a="1"/>
  <c r="U10" i="3" s="1"/>
  <c r="V10" i="3" s="1"/>
  <c r="U33" i="3" a="1"/>
  <c r="U33" i="3" s="1"/>
  <c r="V33" i="3" s="1"/>
  <c r="U30" i="3" a="1"/>
  <c r="U30" i="3" s="1"/>
  <c r="V30" i="3" s="1"/>
  <c r="U34" i="3" a="1"/>
  <c r="U34" i="3" s="1"/>
  <c r="V34" i="3" s="1"/>
  <c r="U17" i="3" a="1"/>
  <c r="U17" i="3" s="1"/>
  <c r="V17" i="3" s="1"/>
  <c r="BN370" i="1"/>
  <c r="BN363" i="1"/>
  <c r="BN358" i="1"/>
  <c r="BN354" i="1"/>
  <c r="BN343" i="1"/>
  <c r="BN335" i="1"/>
  <c r="BN325" i="1"/>
  <c r="BN319" i="1"/>
  <c r="BN310" i="1"/>
  <c r="BN300" i="1"/>
  <c r="BN294" i="1"/>
  <c r="BN290" i="1"/>
  <c r="BN284" i="1"/>
  <c r="BO279" i="1"/>
  <c r="BN279" i="1"/>
  <c r="BN277" i="1"/>
  <c r="BN271" i="1"/>
  <c r="BN266" i="1"/>
  <c r="BN262" i="1"/>
  <c r="BN257" i="1"/>
  <c r="BN255" i="1"/>
  <c r="BO255" i="1"/>
  <c r="BN252" i="1"/>
  <c r="BN248" i="1"/>
  <c r="BN240" i="1"/>
  <c r="BN232" i="1"/>
  <c r="BN226" i="1"/>
  <c r="BN220" i="1"/>
  <c r="BN213" i="1"/>
  <c r="T31" i="3" a="1"/>
  <c r="T31" i="3" s="1"/>
  <c r="BN194" i="1"/>
  <c r="BN189" i="1"/>
  <c r="BN184" i="1"/>
  <c r="BN179" i="1"/>
  <c r="BN174" i="1"/>
  <c r="BN162" i="1"/>
  <c r="BN157" i="1"/>
  <c r="BN151" i="1"/>
  <c r="BN143" i="1"/>
  <c r="BN138" i="1"/>
  <c r="BO138" i="1"/>
  <c r="BN134" i="1"/>
  <c r="BN120" i="1"/>
  <c r="BN111" i="1"/>
  <c r="BN105" i="1"/>
  <c r="BN101" i="1"/>
  <c r="BN87" i="1"/>
  <c r="BN82" i="1"/>
  <c r="BN74" i="1"/>
  <c r="BN69" i="1"/>
  <c r="BN65" i="1"/>
  <c r="BN54" i="1"/>
  <c r="BN40" i="1"/>
  <c r="BN34" i="1"/>
  <c r="BN6" i="1"/>
  <c r="U24" i="3" a="1"/>
  <c r="U24" i="3" s="1"/>
  <c r="V24" i="3" s="1"/>
  <c r="BN384" i="1"/>
  <c r="BN381" i="1"/>
  <c r="BN362" i="1"/>
  <c r="BN357" i="1"/>
  <c r="BN353" i="1"/>
  <c r="BN348" i="1"/>
  <c r="BN339" i="1"/>
  <c r="BN334" i="1"/>
  <c r="BN330" i="1"/>
  <c r="BN324" i="1"/>
  <c r="BN309" i="1"/>
  <c r="BN299" i="1"/>
  <c r="BN293" i="1"/>
  <c r="BN289" i="1"/>
  <c r="BN276" i="1"/>
  <c r="BN265" i="1"/>
  <c r="BO261" i="1"/>
  <c r="BN261" i="1"/>
  <c r="BN256" i="1"/>
  <c r="T3" i="3" a="1"/>
  <c r="T3" i="3" s="1"/>
  <c r="BN251" i="1"/>
  <c r="BN239" i="1"/>
  <c r="BN231" i="1"/>
  <c r="BN225" i="1"/>
  <c r="BN216" i="1"/>
  <c r="BN212" i="1"/>
  <c r="T11" i="3" a="1"/>
  <c r="T11" i="3" s="1"/>
  <c r="BN203" i="1"/>
  <c r="BN198" i="1"/>
  <c r="BN193" i="1"/>
  <c r="BN183" i="1"/>
  <c r="BN172" i="1"/>
  <c r="BN166" i="1"/>
  <c r="BN161" i="1"/>
  <c r="BN156" i="1"/>
  <c r="BN147" i="1"/>
  <c r="BN142" i="1"/>
  <c r="BO142" i="1"/>
  <c r="BO143" i="1" s="1"/>
  <c r="T6" i="3" a="1"/>
  <c r="T6" i="3" s="1"/>
  <c r="BN133" i="1"/>
  <c r="BN116" i="1"/>
  <c r="BN110" i="1"/>
  <c r="BN104" i="1"/>
  <c r="BN96" i="1"/>
  <c r="BN92" i="1"/>
  <c r="BN86" i="1"/>
  <c r="BN81" i="1"/>
  <c r="BN68" i="1"/>
  <c r="BN64" i="1"/>
  <c r="BN59" i="1"/>
  <c r="BN50" i="1"/>
  <c r="BN39" i="1"/>
  <c r="BN33" i="1"/>
  <c r="BN23" i="1"/>
  <c r="BN20" i="1"/>
  <c r="BN17" i="1"/>
  <c r="BN13" i="1"/>
  <c r="U31" i="3" a="1"/>
  <c r="U31" i="3" s="1"/>
  <c r="V31" i="3" s="1"/>
  <c r="U38" i="3" a="1"/>
  <c r="U38" i="3" s="1"/>
  <c r="V38" i="3" s="1"/>
  <c r="BN288" i="1"/>
  <c r="BN283" i="1"/>
  <c r="BN270" i="1"/>
  <c r="BO260" i="1"/>
  <c r="BN260" i="1"/>
  <c r="T13" i="3" a="1"/>
  <c r="T13" i="3" s="1"/>
  <c r="BO247" i="1"/>
  <c r="BO248" i="1" s="1"/>
  <c r="BN247" i="1"/>
  <c r="BN238" i="1"/>
  <c r="BN234" i="1"/>
  <c r="BN230" i="1"/>
  <c r="BN224" i="1"/>
  <c r="BN211" i="1"/>
  <c r="BN188" i="1"/>
  <c r="BN182" i="1"/>
  <c r="BO182" i="1"/>
  <c r="BN178" i="1"/>
  <c r="BN171" i="1"/>
  <c r="BN165" i="1"/>
  <c r="BN155" i="1"/>
  <c r="BN150" i="1"/>
  <c r="T19" i="3" a="1"/>
  <c r="T19" i="3" s="1"/>
  <c r="T14" i="3" a="1"/>
  <c r="T14" i="3" s="1"/>
  <c r="BN126" i="1"/>
  <c r="BN119" i="1"/>
  <c r="BN115" i="1"/>
  <c r="BN109" i="1"/>
  <c r="BN100" i="1"/>
  <c r="BN95" i="1"/>
  <c r="BN85" i="1"/>
  <c r="BN80" i="1"/>
  <c r="T29" i="3" a="1"/>
  <c r="T29" i="3" s="1"/>
  <c r="BN73" i="1"/>
  <c r="BN58" i="1"/>
  <c r="BN53" i="1"/>
  <c r="BN49" i="1"/>
  <c r="BN45" i="1"/>
  <c r="BN32" i="1"/>
  <c r="BN29" i="1"/>
  <c r="BN10" i="1"/>
  <c r="BO5" i="1"/>
  <c r="BN5" i="1"/>
  <c r="U16" i="3" a="1"/>
  <c r="U16" i="3" s="1"/>
  <c r="V16" i="3" s="1"/>
  <c r="U11" i="3" a="1"/>
  <c r="U11" i="3" s="1"/>
  <c r="V11" i="3" s="1"/>
  <c r="U6" i="3" a="1"/>
  <c r="U6" i="3" s="1"/>
  <c r="V6" i="3" s="1"/>
  <c r="BN368" i="1"/>
  <c r="BN360" i="1"/>
  <c r="BO360" i="1"/>
  <c r="T7" i="3" a="1"/>
  <c r="T7" i="3" s="1"/>
  <c r="BN352" i="1"/>
  <c r="BN342" i="1"/>
  <c r="BN328" i="1"/>
  <c r="BN317" i="1"/>
  <c r="BN307" i="1"/>
  <c r="BN305" i="1"/>
  <c r="BN287" i="1"/>
  <c r="BN282" i="1"/>
  <c r="BN275" i="1"/>
  <c r="BN269" i="1"/>
  <c r="T20" i="3" a="1"/>
  <c r="T20" i="3" s="1"/>
  <c r="BN242" i="1"/>
  <c r="BN237" i="1"/>
  <c r="BN219" i="1"/>
  <c r="BN215" i="1"/>
  <c r="BN210" i="1"/>
  <c r="BN202" i="1"/>
  <c r="BN196" i="1"/>
  <c r="BN187" i="1"/>
  <c r="BN177" i="1"/>
  <c r="BN173" i="1"/>
  <c r="BN170" i="1"/>
  <c r="BO164" i="1"/>
  <c r="BO165" i="1" s="1"/>
  <c r="BN164" i="1"/>
  <c r="T39" i="3" a="1"/>
  <c r="T39" i="3" s="1"/>
  <c r="BN154" i="1"/>
  <c r="BN149" i="1"/>
  <c r="BN146" i="1"/>
  <c r="BN130" i="1"/>
  <c r="BN125" i="1"/>
  <c r="BN118" i="1"/>
  <c r="BN114" i="1"/>
  <c r="BO114" i="1"/>
  <c r="BN108" i="1"/>
  <c r="BO108" i="1"/>
  <c r="BO109" i="1" s="1"/>
  <c r="BN91" i="1"/>
  <c r="BN84" i="1"/>
  <c r="BN72" i="1"/>
  <c r="T21" i="3" a="1"/>
  <c r="T21" i="3" s="1"/>
  <c r="BN63" i="1"/>
  <c r="BN57" i="1"/>
  <c r="BN48" i="1"/>
  <c r="BN44" i="1"/>
  <c r="BN38" i="1"/>
  <c r="T2" i="3" a="1"/>
  <c r="T2" i="3" s="1"/>
  <c r="BN31" i="1"/>
  <c r="BN28" i="1"/>
  <c r="BN26" i="1"/>
  <c r="BO26" i="1"/>
  <c r="BN19" i="1"/>
  <c r="BN12" i="1"/>
  <c r="BN9" i="1"/>
  <c r="T35" i="3" a="1"/>
  <c r="T35" i="3" s="1"/>
  <c r="U23" i="3" a="1"/>
  <c r="U23" i="3" s="1"/>
  <c r="V23" i="3" s="1"/>
  <c r="U13" i="3" a="1"/>
  <c r="U13" i="3" s="1"/>
  <c r="V13" i="3" s="1"/>
  <c r="U19" i="3" a="1"/>
  <c r="U19" i="3" s="1"/>
  <c r="V19" i="3" s="1"/>
  <c r="U14" i="3" a="1"/>
  <c r="U14" i="3" s="1"/>
  <c r="V14" i="3" s="1"/>
  <c r="U29" i="3" a="1"/>
  <c r="U29" i="3" s="1"/>
  <c r="V29" i="3" s="1"/>
  <c r="BW355" i="1"/>
  <c r="D146" i="5"/>
  <c r="C36" i="5"/>
  <c r="BW436" i="1"/>
  <c r="BW431" i="1"/>
  <c r="BW412" i="1"/>
  <c r="BW404" i="1"/>
  <c r="BW399" i="1"/>
  <c r="BW389" i="1"/>
  <c r="BW374" i="1"/>
  <c r="BW368" i="1"/>
  <c r="C50" i="5"/>
  <c r="R31" i="4"/>
  <c r="S31" i="4" s="1"/>
  <c r="C75" i="5"/>
  <c r="U2" i="3" a="1"/>
  <c r="U2" i="3" s="1"/>
  <c r="BW438" i="1"/>
  <c r="D114" i="5"/>
  <c r="C63" i="5"/>
  <c r="C96" i="5"/>
  <c r="D92" i="5"/>
  <c r="U3" i="3" a="1"/>
  <c r="U3" i="3" s="1"/>
  <c r="V3" i="3" s="1"/>
  <c r="D85" i="5"/>
  <c r="D89" i="5"/>
  <c r="C37" i="5"/>
  <c r="C98" i="5"/>
  <c r="C109" i="5"/>
  <c r="D48" i="5"/>
  <c r="C24" i="5"/>
  <c r="D155" i="5"/>
  <c r="D144" i="5"/>
  <c r="C118" i="5"/>
  <c r="C156" i="5"/>
  <c r="C69" i="5"/>
  <c r="C31" i="5"/>
  <c r="C110" i="5"/>
  <c r="C41" i="5"/>
  <c r="C159" i="5"/>
  <c r="D56" i="5"/>
  <c r="D134" i="5"/>
  <c r="D66" i="5"/>
  <c r="D141" i="5"/>
  <c r="D65" i="5"/>
  <c r="D102" i="5"/>
  <c r="D41" i="5"/>
  <c r="BW437" i="1"/>
  <c r="BW353" i="1"/>
  <c r="BW95" i="1"/>
  <c r="BW432" i="1"/>
  <c r="BW413" i="1"/>
  <c r="BW405" i="1"/>
  <c r="BW395" i="1"/>
  <c r="BW391" i="1"/>
  <c r="BW380" i="1"/>
  <c r="BW375" i="1"/>
  <c r="BW369" i="1"/>
  <c r="BW329" i="1"/>
  <c r="BW283" i="1"/>
  <c r="BW182" i="1"/>
  <c r="BW115" i="1"/>
  <c r="BW58" i="1"/>
  <c r="BW234" i="1"/>
  <c r="BW165" i="1"/>
  <c r="BW400" i="1"/>
  <c r="BW384" i="1"/>
  <c r="BW428" i="1"/>
  <c r="BW424" i="1"/>
  <c r="BW421" i="1"/>
  <c r="BW418" i="1"/>
  <c r="BW409" i="1"/>
  <c r="BW387" i="1"/>
  <c r="BW377" i="1"/>
  <c r="BW371" i="1"/>
  <c r="BW365" i="1"/>
  <c r="BW350" i="1"/>
  <c r="BW345" i="1"/>
  <c r="BW341" i="1"/>
  <c r="BW337" i="1"/>
  <c r="BW332" i="1"/>
  <c r="BW321" i="1"/>
  <c r="BW301" i="1"/>
  <c r="BW163" i="1"/>
  <c r="V33" i="10" s="1"/>
  <c r="BW24" i="1"/>
  <c r="BW2" i="1"/>
  <c r="BW420" i="1"/>
  <c r="BW435" i="1"/>
  <c r="BW430" i="1"/>
  <c r="BW419" i="1"/>
  <c r="BW415" i="1"/>
  <c r="BW411" i="1"/>
  <c r="BW403" i="1"/>
  <c r="BW398" i="1"/>
  <c r="BW388" i="1"/>
  <c r="BW383" i="1"/>
  <c r="BW379" i="1"/>
  <c r="BW373" i="1"/>
  <c r="BW429" i="1"/>
  <c r="V85" i="10" s="1"/>
  <c r="BW425" i="1"/>
  <c r="BW410" i="1"/>
  <c r="BW397" i="1"/>
  <c r="BW394" i="1"/>
  <c r="BW382" i="1"/>
  <c r="BW378" i="1"/>
  <c r="BW372" i="1"/>
  <c r="BW312" i="1"/>
  <c r="BW302" i="1"/>
  <c r="BW296" i="1"/>
  <c r="BW272" i="1"/>
  <c r="BW268" i="1"/>
  <c r="BW263" i="1"/>
  <c r="BW259" i="1"/>
  <c r="BW244" i="1"/>
  <c r="BW235" i="1"/>
  <c r="BW227" i="1"/>
  <c r="BW222" i="1"/>
  <c r="BW207" i="1"/>
  <c r="BW204" i="1"/>
  <c r="V41" i="10" s="1"/>
  <c r="BW200" i="1"/>
  <c r="BW197" i="1"/>
  <c r="BW195" i="1"/>
  <c r="V38" i="10" s="1"/>
  <c r="BW191" i="1"/>
  <c r="BW152" i="1"/>
  <c r="BW139" i="1"/>
  <c r="BW135" i="1"/>
  <c r="BW131" i="1"/>
  <c r="BW128" i="1"/>
  <c r="BW97" i="1"/>
  <c r="BW93" i="1"/>
  <c r="BW89" i="1"/>
  <c r="BW77" i="1"/>
  <c r="BW71" i="1"/>
  <c r="BW66" i="1"/>
  <c r="BW61" i="1"/>
  <c r="BW56" i="1"/>
  <c r="BW52" i="1"/>
  <c r="BW46" i="1"/>
  <c r="BW42" i="1"/>
  <c r="BW11" i="1"/>
  <c r="BW7" i="1"/>
  <c r="BW3" i="1"/>
  <c r="BW434" i="1"/>
  <c r="V86" i="10" s="1"/>
  <c r="BW427" i="1"/>
  <c r="V84" i="10" s="1"/>
  <c r="BW417" i="1"/>
  <c r="BW408" i="1"/>
  <c r="BW402" i="1"/>
  <c r="BW393" i="1"/>
  <c r="BW386" i="1"/>
  <c r="BW376" i="1"/>
  <c r="BW364" i="1"/>
  <c r="BW349" i="1"/>
  <c r="BW344" i="1"/>
  <c r="BW340" i="1"/>
  <c r="BW336" i="1"/>
  <c r="BW331" i="1"/>
  <c r="BW326" i="1"/>
  <c r="BW320" i="1"/>
  <c r="BW314" i="1"/>
  <c r="BW311" i="1"/>
  <c r="BW306" i="1"/>
  <c r="BW295" i="1"/>
  <c r="BW285" i="1"/>
  <c r="BW267" i="1"/>
  <c r="BW258" i="1"/>
  <c r="BW253" i="1"/>
  <c r="BW243" i="1"/>
  <c r="BW221" i="1"/>
  <c r="BW214" i="1"/>
  <c r="BW206" i="1"/>
  <c r="BW199" i="1"/>
  <c r="BW190" i="1"/>
  <c r="BW185" i="1"/>
  <c r="BW180" i="1"/>
  <c r="BW167" i="1"/>
  <c r="BW158" i="1"/>
  <c r="BW148" i="1"/>
  <c r="BW127" i="1"/>
  <c r="BW123" i="1"/>
  <c r="BW112" i="1"/>
  <c r="BW88" i="1"/>
  <c r="BW76" i="1"/>
  <c r="BW75" i="1"/>
  <c r="BW70" i="1"/>
  <c r="BW60" i="1"/>
  <c r="BW55" i="1"/>
  <c r="BW51" i="1"/>
  <c r="BW41" i="1"/>
  <c r="BW36" i="1"/>
  <c r="BW14" i="1"/>
  <c r="BW433" i="1"/>
  <c r="BW423" i="1"/>
  <c r="BW426" i="1"/>
  <c r="BW422" i="1"/>
  <c r="V80" i="10"/>
  <c r="BW414" i="1"/>
  <c r="BW406" i="1"/>
  <c r="BW396" i="1"/>
  <c r="BW390" i="1"/>
  <c r="BW381" i="1"/>
  <c r="BW330" i="1"/>
  <c r="BW416" i="1"/>
  <c r="BW407" i="1"/>
  <c r="BW401" i="1"/>
  <c r="BW392" i="1"/>
  <c r="BW385" i="1"/>
  <c r="BW370" i="1"/>
  <c r="BW363" i="1"/>
  <c r="BW358" i="1"/>
  <c r="BW354" i="1"/>
  <c r="V68" i="10" s="1"/>
  <c r="BW343" i="1"/>
  <c r="BW335" i="1"/>
  <c r="BW325" i="1"/>
  <c r="BW319" i="1"/>
  <c r="BW310" i="1"/>
  <c r="BW300" i="1"/>
  <c r="BW294" i="1"/>
  <c r="BW290" i="1"/>
  <c r="BW284" i="1"/>
  <c r="BW279" i="1"/>
  <c r="BW277" i="1"/>
  <c r="BW271" i="1"/>
  <c r="BW266" i="1"/>
  <c r="BW262" i="1"/>
  <c r="BW257" i="1"/>
  <c r="V49" i="10" s="1"/>
  <c r="BW255" i="1"/>
  <c r="BW252" i="1"/>
  <c r="BW248" i="1"/>
  <c r="BW240" i="1"/>
  <c r="BW232" i="1"/>
  <c r="BW226" i="1"/>
  <c r="BW220" i="1"/>
  <c r="BW213" i="1"/>
  <c r="BW194" i="1"/>
  <c r="BW189" i="1"/>
  <c r="BW184" i="1"/>
  <c r="BW179" i="1"/>
  <c r="BW174" i="1"/>
  <c r="BW162" i="1"/>
  <c r="BW157" i="1"/>
  <c r="BW151" i="1"/>
  <c r="BW143" i="1"/>
  <c r="BW138" i="1"/>
  <c r="BW134" i="1"/>
  <c r="BW120" i="1"/>
  <c r="BW111" i="1"/>
  <c r="BW105" i="1"/>
  <c r="BW101" i="1"/>
  <c r="BW87" i="1"/>
  <c r="BW82" i="1"/>
  <c r="BW74" i="1"/>
  <c r="BW69" i="1"/>
  <c r="BW65" i="1"/>
  <c r="BW54" i="1"/>
  <c r="BW40" i="1"/>
  <c r="BW34" i="1"/>
  <c r="BW6" i="1"/>
  <c r="BW362" i="1"/>
  <c r="BW357" i="1"/>
  <c r="BW348" i="1"/>
  <c r="BW339" i="1"/>
  <c r="BW334" i="1"/>
  <c r="BW324" i="1"/>
  <c r="BW309" i="1"/>
  <c r="BW299" i="1"/>
  <c r="BW293" i="1"/>
  <c r="BW289" i="1"/>
  <c r="BW276" i="1"/>
  <c r="BW265" i="1"/>
  <c r="BW261" i="1"/>
  <c r="BW256" i="1"/>
  <c r="BW251" i="1"/>
  <c r="BW239" i="1"/>
  <c r="BW231" i="1"/>
  <c r="BW225" i="1"/>
  <c r="BW216" i="1"/>
  <c r="V44" i="10" s="1"/>
  <c r="BW212" i="1"/>
  <c r="BW203" i="1"/>
  <c r="BW198" i="1"/>
  <c r="BW193" i="1"/>
  <c r="BW183" i="1"/>
  <c r="BW172" i="1"/>
  <c r="BW166" i="1"/>
  <c r="BW161" i="1"/>
  <c r="BW156" i="1"/>
  <c r="BW147" i="1"/>
  <c r="BW142" i="1"/>
  <c r="BW133" i="1"/>
  <c r="BW116" i="1"/>
  <c r="BW110" i="1"/>
  <c r="BW104" i="1"/>
  <c r="V21" i="10" s="1"/>
  <c r="BW96" i="1"/>
  <c r="BW92" i="1"/>
  <c r="BW86" i="1"/>
  <c r="BW81" i="1"/>
  <c r="BW68" i="1"/>
  <c r="BW64" i="1"/>
  <c r="BW59" i="1"/>
  <c r="BW50" i="1"/>
  <c r="BW39" i="1"/>
  <c r="BW33" i="1"/>
  <c r="BW23" i="1"/>
  <c r="BW20" i="1"/>
  <c r="BW17" i="1"/>
  <c r="BW13" i="1"/>
  <c r="BW361" i="1"/>
  <c r="BW356" i="1"/>
  <c r="BW347" i="1"/>
  <c r="BW333" i="1"/>
  <c r="BW323" i="1"/>
  <c r="BW318" i="1"/>
  <c r="BW308" i="1"/>
  <c r="BW288" i="1"/>
  <c r="BW270" i="1"/>
  <c r="BW260" i="1"/>
  <c r="BW247" i="1"/>
  <c r="BW238" i="1"/>
  <c r="BW230" i="1"/>
  <c r="BW224" i="1"/>
  <c r="BW211" i="1"/>
  <c r="BW188" i="1"/>
  <c r="BW178" i="1"/>
  <c r="BW171" i="1"/>
  <c r="BW155" i="1"/>
  <c r="BW150" i="1"/>
  <c r="BW126" i="1"/>
  <c r="BW119" i="1"/>
  <c r="BW109" i="1"/>
  <c r="BW100" i="1"/>
  <c r="BW85" i="1"/>
  <c r="BW80" i="1"/>
  <c r="BW73" i="1"/>
  <c r="BW53" i="1"/>
  <c r="BW49" i="1"/>
  <c r="BW45" i="1"/>
  <c r="BW32" i="1"/>
  <c r="BW29" i="1"/>
  <c r="BW10" i="1"/>
  <c r="BW5" i="1"/>
  <c r="V2" i="10" s="1"/>
  <c r="BW360" i="1"/>
  <c r="BW352" i="1"/>
  <c r="BW342" i="1"/>
  <c r="BW328" i="1"/>
  <c r="BW317" i="1"/>
  <c r="BW307" i="1"/>
  <c r="BW305" i="1"/>
  <c r="BW287" i="1"/>
  <c r="BW282" i="1"/>
  <c r="BW275" i="1"/>
  <c r="BW269" i="1"/>
  <c r="BW242" i="1"/>
  <c r="BW237" i="1"/>
  <c r="BW219" i="1"/>
  <c r="BW215" i="1"/>
  <c r="BW210" i="1"/>
  <c r="BW202" i="1"/>
  <c r="BW196" i="1"/>
  <c r="BW187" i="1"/>
  <c r="BW177" i="1"/>
  <c r="BW173" i="1"/>
  <c r="BW170" i="1"/>
  <c r="BW164" i="1"/>
  <c r="BW154" i="1"/>
  <c r="BW149" i="1"/>
  <c r="BW146" i="1"/>
  <c r="BW130" i="1"/>
  <c r="BW125" i="1"/>
  <c r="BW118" i="1"/>
  <c r="BW114" i="1"/>
  <c r="BW108" i="1"/>
  <c r="BW91" i="1"/>
  <c r="BW84" i="1"/>
  <c r="BW72" i="1"/>
  <c r="BW63" i="1"/>
  <c r="BW57" i="1"/>
  <c r="BW48" i="1"/>
  <c r="BW44" i="1"/>
  <c r="BW38" i="1"/>
  <c r="BW31" i="1"/>
  <c r="BW28" i="1"/>
  <c r="BW26" i="1"/>
  <c r="BW19" i="1"/>
  <c r="BW12" i="1"/>
  <c r="BW9" i="1"/>
  <c r="BW367" i="1"/>
  <c r="BW359" i="1"/>
  <c r="BW351" i="1"/>
  <c r="BW346" i="1"/>
  <c r="BW327" i="1"/>
  <c r="V64" i="10" s="1"/>
  <c r="BW322" i="1"/>
  <c r="BW316" i="1"/>
  <c r="BW313" i="1"/>
  <c r="BW304" i="1"/>
  <c r="BW298" i="1"/>
  <c r="BW292" i="1"/>
  <c r="BW281" i="1"/>
  <c r="BW278" i="1"/>
  <c r="V54" i="10" s="1"/>
  <c r="BW274" i="1"/>
  <c r="BW254" i="1"/>
  <c r="BW250" i="1"/>
  <c r="BW246" i="1"/>
  <c r="BW241" i="1"/>
  <c r="V47" i="10" s="1"/>
  <c r="BW236" i="1"/>
  <c r="BW233" i="1"/>
  <c r="BW229" i="1"/>
  <c r="BW218" i="1"/>
  <c r="BW209" i="1"/>
  <c r="BW192" i="1"/>
  <c r="BW176" i="1"/>
  <c r="BW169" i="1"/>
  <c r="BW160" i="1"/>
  <c r="BW145" i="1"/>
  <c r="BW141" i="1"/>
  <c r="BW137" i="1"/>
  <c r="BW129" i="1"/>
  <c r="BW124" i="1"/>
  <c r="BW122" i="1"/>
  <c r="BW113" i="1"/>
  <c r="BW107" i="1"/>
  <c r="BW103" i="1"/>
  <c r="BW99" i="1"/>
  <c r="BW94" i="1"/>
  <c r="BW83" i="1"/>
  <c r="BW79" i="1"/>
  <c r="BW67" i="1"/>
  <c r="BW62" i="1"/>
  <c r="BW43" i="1"/>
  <c r="BW37" i="1"/>
  <c r="BW35" i="1"/>
  <c r="BW30" i="1"/>
  <c r="BW27" i="1"/>
  <c r="BW22" i="1"/>
  <c r="BW18" i="1"/>
  <c r="BW16" i="1"/>
  <c r="BW366" i="1"/>
  <c r="BW338" i="1"/>
  <c r="BW315" i="1"/>
  <c r="BW303" i="1"/>
  <c r="BW297" i="1"/>
  <c r="BW291" i="1"/>
  <c r="BW286" i="1"/>
  <c r="BW280" i="1"/>
  <c r="BW273" i="1"/>
  <c r="BW264" i="1"/>
  <c r="BW249" i="1"/>
  <c r="BW245" i="1"/>
  <c r="BW228" i="1"/>
  <c r="BW223" i="1"/>
  <c r="BW217" i="1"/>
  <c r="BW208" i="1"/>
  <c r="BW205" i="1"/>
  <c r="V42" i="10" s="1"/>
  <c r="BW201" i="1"/>
  <c r="BW186" i="1"/>
  <c r="BW181" i="1"/>
  <c r="BW175" i="1"/>
  <c r="BW168" i="1"/>
  <c r="BW159" i="1"/>
  <c r="BW153" i="1"/>
  <c r="BW144" i="1"/>
  <c r="BW140" i="1"/>
  <c r="BW136" i="1"/>
  <c r="BW132" i="1"/>
  <c r="BW121" i="1"/>
  <c r="BW117" i="1"/>
  <c r="BW106" i="1"/>
  <c r="BW102" i="1"/>
  <c r="BW98" i="1"/>
  <c r="BW90" i="1"/>
  <c r="BW78" i="1"/>
  <c r="BW47" i="1"/>
  <c r="BW25" i="1"/>
  <c r="BW21" i="1"/>
  <c r="BW15" i="1"/>
  <c r="BW8" i="1"/>
  <c r="BW4" i="1"/>
  <c r="T29" i="4"/>
  <c r="H22" i="10"/>
  <c r="Q22" i="10"/>
  <c r="G23" i="10"/>
  <c r="P23" i="10"/>
  <c r="E24" i="10"/>
  <c r="O24" i="10"/>
  <c r="D25" i="10"/>
  <c r="M25" i="10"/>
  <c r="I22" i="10"/>
  <c r="R22" i="10"/>
  <c r="H23" i="10"/>
  <c r="Q23" i="10"/>
  <c r="G24" i="10"/>
  <c r="P24" i="10"/>
  <c r="E25" i="10"/>
  <c r="O25" i="10"/>
  <c r="K26" i="10"/>
  <c r="T26" i="10"/>
  <c r="J27" i="10"/>
  <c r="S27" i="10"/>
  <c r="I28" i="10"/>
  <c r="R28" i="10"/>
  <c r="H29" i="10"/>
  <c r="Q29" i="10"/>
  <c r="G30" i="10"/>
  <c r="P30" i="10"/>
  <c r="S22" i="10"/>
  <c r="R23" i="10"/>
  <c r="Q24" i="10"/>
  <c r="P25" i="10"/>
  <c r="U26" i="10"/>
  <c r="K27" i="10"/>
  <c r="T27" i="10"/>
  <c r="S28" i="10"/>
  <c r="R29" i="10"/>
  <c r="H30" i="10"/>
  <c r="S30" i="10"/>
  <c r="J22" i="10"/>
  <c r="I23" i="10"/>
  <c r="H24" i="10"/>
  <c r="G25" i="10"/>
  <c r="L26" i="10"/>
  <c r="J28" i="10"/>
  <c r="I29" i="10"/>
  <c r="Q30" i="10"/>
  <c r="K22" i="10"/>
  <c r="T22" i="10"/>
  <c r="J23" i="10"/>
  <c r="S23" i="10"/>
  <c r="I24" i="10"/>
  <c r="R24" i="10"/>
  <c r="H25" i="10"/>
  <c r="Q25" i="10"/>
  <c r="D26" i="10"/>
  <c r="M26" i="10"/>
  <c r="L27" i="10"/>
  <c r="U27" i="10"/>
  <c r="K28" i="10"/>
  <c r="T28" i="10"/>
  <c r="J29" i="10"/>
  <c r="S29" i="10"/>
  <c r="I30" i="10"/>
  <c r="R30" i="10"/>
  <c r="J30" i="10"/>
  <c r="T25" i="10"/>
  <c r="L22" i="10"/>
  <c r="U22" i="10"/>
  <c r="K23" i="10"/>
  <c r="T23" i="10"/>
  <c r="J24" i="10"/>
  <c r="S24" i="10"/>
  <c r="I25" i="10"/>
  <c r="R25" i="10"/>
  <c r="E26" i="10"/>
  <c r="O26" i="10"/>
  <c r="D27" i="10"/>
  <c r="M27" i="10"/>
  <c r="L28" i="10"/>
  <c r="U28" i="10"/>
  <c r="K29" i="10"/>
  <c r="T29" i="10"/>
  <c r="D22" i="10"/>
  <c r="M22" i="10"/>
  <c r="L23" i="10"/>
  <c r="U23" i="10"/>
  <c r="K24" i="10"/>
  <c r="T24" i="10"/>
  <c r="J25" i="10"/>
  <c r="S25" i="10"/>
  <c r="G26" i="10"/>
  <c r="P26" i="10"/>
  <c r="E27" i="10"/>
  <c r="O27" i="10"/>
  <c r="D28" i="10"/>
  <c r="M28" i="10"/>
  <c r="L29" i="10"/>
  <c r="U29" i="10"/>
  <c r="K30" i="10"/>
  <c r="T30" i="10"/>
  <c r="E22" i="10"/>
  <c r="O22" i="10"/>
  <c r="D23" i="10"/>
  <c r="M23" i="10"/>
  <c r="L24" i="10"/>
  <c r="U24" i="10"/>
  <c r="K25" i="10"/>
  <c r="M24" i="10"/>
  <c r="H27" i="10"/>
  <c r="O28" i="10"/>
  <c r="P29" i="10"/>
  <c r="H26" i="10"/>
  <c r="P28" i="10"/>
  <c r="D30" i="10"/>
  <c r="E23" i="10"/>
  <c r="M30" i="10"/>
  <c r="O23" i="10"/>
  <c r="G28" i="10"/>
  <c r="I27" i="10"/>
  <c r="E30" i="10"/>
  <c r="U30" i="10"/>
  <c r="L25" i="10"/>
  <c r="I26" i="10"/>
  <c r="P27" i="10"/>
  <c r="Q28" i="10"/>
  <c r="E28" i="10"/>
  <c r="O30" i="10"/>
  <c r="O29" i="10"/>
  <c r="G22" i="10"/>
  <c r="U25" i="10"/>
  <c r="J26" i="10"/>
  <c r="Q27" i="10"/>
  <c r="D29" i="10"/>
  <c r="L30" i="10"/>
  <c r="R26" i="10"/>
  <c r="M29" i="10"/>
  <c r="D24" i="10"/>
  <c r="G27" i="10"/>
  <c r="P22" i="10"/>
  <c r="Q26" i="10"/>
  <c r="R27" i="10"/>
  <c r="E29" i="10"/>
  <c r="G29" i="10"/>
  <c r="S26" i="10"/>
  <c r="H28" i="10"/>
  <c r="D24" i="5"/>
  <c r="J16" i="10"/>
  <c r="S16" i="10"/>
  <c r="H17" i="10"/>
  <c r="Q17" i="10"/>
  <c r="E18" i="10"/>
  <c r="O18" i="10"/>
  <c r="D19" i="10"/>
  <c r="M19" i="10"/>
  <c r="L20" i="10"/>
  <c r="U20" i="10"/>
  <c r="I21" i="10"/>
  <c r="R21" i="10"/>
  <c r="K16" i="10"/>
  <c r="T16" i="10"/>
  <c r="I17" i="10"/>
  <c r="R17" i="10"/>
  <c r="G18" i="10"/>
  <c r="P18" i="10"/>
  <c r="E19" i="10"/>
  <c r="O19" i="10"/>
  <c r="D20" i="10"/>
  <c r="M20" i="10"/>
  <c r="J21" i="10"/>
  <c r="S21" i="10"/>
  <c r="O20" i="10"/>
  <c r="T21" i="10"/>
  <c r="L16" i="10"/>
  <c r="U16" i="10"/>
  <c r="J17" i="10"/>
  <c r="S17" i="10"/>
  <c r="H18" i="10"/>
  <c r="Q18" i="10"/>
  <c r="G19" i="10"/>
  <c r="P19" i="10"/>
  <c r="E20" i="10"/>
  <c r="K21" i="10"/>
  <c r="D16" i="10"/>
  <c r="M16" i="10"/>
  <c r="K17" i="10"/>
  <c r="T17" i="10"/>
  <c r="I18" i="10"/>
  <c r="R18" i="10"/>
  <c r="H19" i="10"/>
  <c r="Q19" i="10"/>
  <c r="G20" i="10"/>
  <c r="P20" i="10"/>
  <c r="L21" i="10"/>
  <c r="U21" i="10"/>
  <c r="E16" i="10"/>
  <c r="O16" i="10"/>
  <c r="L17" i="10"/>
  <c r="U17" i="10"/>
  <c r="J18" i="10"/>
  <c r="S18" i="10"/>
  <c r="I19" i="10"/>
  <c r="R19" i="10"/>
  <c r="H20" i="10"/>
  <c r="Q20" i="10"/>
  <c r="D21" i="10"/>
  <c r="M21" i="10"/>
  <c r="G16" i="10"/>
  <c r="P16" i="10"/>
  <c r="D17" i="10"/>
  <c r="M17" i="10"/>
  <c r="K18" i="10"/>
  <c r="T18" i="10"/>
  <c r="J19" i="10"/>
  <c r="S19" i="10"/>
  <c r="I20" i="10"/>
  <c r="R20" i="10"/>
  <c r="E21" i="10"/>
  <c r="O21" i="10"/>
  <c r="H16" i="10"/>
  <c r="Q16" i="10"/>
  <c r="E17" i="10"/>
  <c r="O17" i="10"/>
  <c r="L18" i="10"/>
  <c r="U18" i="10"/>
  <c r="K19" i="10"/>
  <c r="T19" i="10"/>
  <c r="J20" i="10"/>
  <c r="S20" i="10"/>
  <c r="G21" i="10"/>
  <c r="P21" i="10"/>
  <c r="T20" i="10"/>
  <c r="K20" i="10"/>
  <c r="H21" i="10"/>
  <c r="U19" i="10"/>
  <c r="I16" i="10"/>
  <c r="D18" i="10"/>
  <c r="Q21" i="10"/>
  <c r="P17" i="10"/>
  <c r="R16" i="10"/>
  <c r="M18" i="10"/>
  <c r="G17" i="10"/>
  <c r="L19" i="10"/>
  <c r="D110" i="5"/>
  <c r="E3" i="10"/>
  <c r="O3" i="10"/>
  <c r="D4" i="10"/>
  <c r="M4" i="10"/>
  <c r="L5" i="10"/>
  <c r="U5" i="10"/>
  <c r="J6" i="10"/>
  <c r="S6" i="10"/>
  <c r="I7" i="10"/>
  <c r="R7" i="10"/>
  <c r="E8" i="10"/>
  <c r="O8" i="10"/>
  <c r="G3" i="10"/>
  <c r="P3" i="10"/>
  <c r="E4" i="10"/>
  <c r="O4" i="10"/>
  <c r="D5" i="10"/>
  <c r="M5" i="10"/>
  <c r="K6" i="10"/>
  <c r="T6" i="10"/>
  <c r="J7" i="10"/>
  <c r="S7" i="10"/>
  <c r="G8" i="10"/>
  <c r="P8" i="10"/>
  <c r="H3" i="10"/>
  <c r="Q3" i="10"/>
  <c r="G4" i="10"/>
  <c r="P4" i="10"/>
  <c r="E5" i="10"/>
  <c r="O5" i="10"/>
  <c r="L6" i="10"/>
  <c r="U6" i="10"/>
  <c r="K7" i="10"/>
  <c r="T7" i="10"/>
  <c r="H8" i="10"/>
  <c r="Q8" i="10"/>
  <c r="I3" i="10"/>
  <c r="R3" i="10"/>
  <c r="H4" i="10"/>
  <c r="Q4" i="10"/>
  <c r="G5" i="10"/>
  <c r="P5" i="10"/>
  <c r="D6" i="10"/>
  <c r="M6" i="10"/>
  <c r="L7" i="10"/>
  <c r="U7" i="10"/>
  <c r="I8" i="10"/>
  <c r="R8" i="10"/>
  <c r="J3" i="10"/>
  <c r="S3" i="10"/>
  <c r="I4" i="10"/>
  <c r="R4" i="10"/>
  <c r="H5" i="10"/>
  <c r="Q5" i="10"/>
  <c r="E6" i="10"/>
  <c r="O6" i="10"/>
  <c r="D7" i="10"/>
  <c r="M7" i="10"/>
  <c r="J8" i="10"/>
  <c r="S8" i="10"/>
  <c r="K3" i="10"/>
  <c r="T3" i="10"/>
  <c r="J4" i="10"/>
  <c r="S4" i="10"/>
  <c r="I5" i="10"/>
  <c r="R5" i="10"/>
  <c r="G6" i="10"/>
  <c r="P6" i="10"/>
  <c r="E7" i="10"/>
  <c r="O7" i="10"/>
  <c r="K8" i="10"/>
  <c r="T8" i="10"/>
  <c r="L3" i="10"/>
  <c r="U3" i="10"/>
  <c r="K4" i="10"/>
  <c r="T4" i="10"/>
  <c r="J5" i="10"/>
  <c r="S5" i="10"/>
  <c r="H6" i="10"/>
  <c r="Q6" i="10"/>
  <c r="G7" i="10"/>
  <c r="P7" i="10"/>
  <c r="L8" i="10"/>
  <c r="U8" i="10"/>
  <c r="K5" i="10"/>
  <c r="D8" i="10"/>
  <c r="T5" i="10"/>
  <c r="M8" i="10"/>
  <c r="L4" i="10"/>
  <c r="I6" i="10"/>
  <c r="D3" i="10"/>
  <c r="R6" i="10"/>
  <c r="M3" i="10"/>
  <c r="H7" i="10"/>
  <c r="U4" i="10"/>
  <c r="Q7" i="10"/>
  <c r="C22" i="5"/>
  <c r="L9" i="10"/>
  <c r="U9" i="10"/>
  <c r="K10" i="10"/>
  <c r="T10" i="10"/>
  <c r="H11" i="10"/>
  <c r="Q11" i="10"/>
  <c r="E12" i="10"/>
  <c r="O12" i="10"/>
  <c r="D13" i="10"/>
  <c r="M13" i="10"/>
  <c r="L14" i="10"/>
  <c r="U14" i="10"/>
  <c r="K15" i="10"/>
  <c r="T15" i="10"/>
  <c r="D9" i="10"/>
  <c r="M9" i="10"/>
  <c r="L10" i="10"/>
  <c r="U10" i="10"/>
  <c r="I11" i="10"/>
  <c r="R11" i="10"/>
  <c r="G12" i="10"/>
  <c r="P12" i="10"/>
  <c r="E13" i="10"/>
  <c r="O13" i="10"/>
  <c r="D14" i="10"/>
  <c r="M14" i="10"/>
  <c r="L15" i="10"/>
  <c r="U15" i="10"/>
  <c r="E9" i="10"/>
  <c r="O9" i="10"/>
  <c r="D10" i="10"/>
  <c r="M10" i="10"/>
  <c r="J11" i="10"/>
  <c r="S11" i="10"/>
  <c r="H12" i="10"/>
  <c r="Q12" i="10"/>
  <c r="G13" i="10"/>
  <c r="P13" i="10"/>
  <c r="E14" i="10"/>
  <c r="O14" i="10"/>
  <c r="D15" i="10"/>
  <c r="M15" i="10"/>
  <c r="G9" i="10"/>
  <c r="P9" i="10"/>
  <c r="E10" i="10"/>
  <c r="O10" i="10"/>
  <c r="K11" i="10"/>
  <c r="T11" i="10"/>
  <c r="I12" i="10"/>
  <c r="R12" i="10"/>
  <c r="H13" i="10"/>
  <c r="Q13" i="10"/>
  <c r="G14" i="10"/>
  <c r="P14" i="10"/>
  <c r="E15" i="10"/>
  <c r="O15" i="10"/>
  <c r="H9" i="10"/>
  <c r="Q9" i="10"/>
  <c r="G10" i="10"/>
  <c r="P10" i="10"/>
  <c r="L11" i="10"/>
  <c r="U11" i="10"/>
  <c r="J12" i="10"/>
  <c r="S12" i="10"/>
  <c r="I13" i="10"/>
  <c r="R13" i="10"/>
  <c r="H14" i="10"/>
  <c r="Q14" i="10"/>
  <c r="G15" i="10"/>
  <c r="P15" i="10"/>
  <c r="I9" i="10"/>
  <c r="R9" i="10"/>
  <c r="H10" i="10"/>
  <c r="Q10" i="10"/>
  <c r="D11" i="10"/>
  <c r="M11" i="10"/>
  <c r="K12" i="10"/>
  <c r="T12" i="10"/>
  <c r="J13" i="10"/>
  <c r="S13" i="10"/>
  <c r="I14" i="10"/>
  <c r="R14" i="10"/>
  <c r="H15" i="10"/>
  <c r="Q15" i="10"/>
  <c r="J9" i="10"/>
  <c r="S9" i="10"/>
  <c r="I10" i="10"/>
  <c r="R10" i="10"/>
  <c r="E11" i="10"/>
  <c r="O11" i="10"/>
  <c r="L12" i="10"/>
  <c r="U12" i="10"/>
  <c r="K13" i="10"/>
  <c r="T13" i="10"/>
  <c r="J14" i="10"/>
  <c r="S14" i="10"/>
  <c r="I15" i="10"/>
  <c r="R15" i="10"/>
  <c r="S10" i="10"/>
  <c r="J15" i="10"/>
  <c r="P11" i="10"/>
  <c r="D12" i="10"/>
  <c r="S15" i="10"/>
  <c r="T14" i="10"/>
  <c r="M12" i="10"/>
  <c r="U13" i="10"/>
  <c r="K14" i="10"/>
  <c r="J10" i="10"/>
  <c r="L13" i="10"/>
  <c r="T9" i="10"/>
  <c r="K9" i="10"/>
  <c r="G11" i="10"/>
  <c r="U4" i="3" a="1"/>
  <c r="U4" i="3" s="1"/>
  <c r="V4" i="3" s="1"/>
  <c r="U5" i="3" a="1"/>
  <c r="U5" i="3" s="1"/>
  <c r="V5" i="3" s="1"/>
  <c r="D88" i="5"/>
  <c r="C79" i="5"/>
  <c r="C124" i="5"/>
  <c r="C114" i="5"/>
  <c r="C52" i="5"/>
  <c r="C62" i="5"/>
  <c r="D9" i="5"/>
  <c r="C112" i="5"/>
  <c r="C43" i="5"/>
  <c r="C155" i="5"/>
  <c r="C88" i="5"/>
  <c r="C121" i="5"/>
  <c r="C60" i="5"/>
  <c r="D7" i="5"/>
  <c r="D138" i="5"/>
  <c r="D17" i="5"/>
  <c r="D103" i="5"/>
  <c r="D30" i="5"/>
  <c r="C153" i="5"/>
  <c r="C94" i="5"/>
  <c r="C126" i="5"/>
  <c r="C102" i="5"/>
  <c r="E102" i="5" s="1"/>
  <c r="D29" i="5"/>
  <c r="C144" i="5"/>
  <c r="E144" i="5" s="1"/>
  <c r="D77" i="5"/>
  <c r="D108" i="5"/>
  <c r="D39" i="5"/>
  <c r="D151" i="5"/>
  <c r="D84" i="5"/>
  <c r="D117" i="5"/>
  <c r="C56" i="5"/>
  <c r="C5" i="5"/>
  <c r="C134" i="5"/>
  <c r="C13" i="5"/>
  <c r="C66" i="5"/>
  <c r="C21" i="5"/>
  <c r="C141" i="5"/>
  <c r="C74" i="5"/>
  <c r="C65" i="5"/>
  <c r="C27" i="5"/>
  <c r="D148" i="5"/>
  <c r="D81" i="5"/>
  <c r="D97" i="5"/>
  <c r="D35" i="5"/>
  <c r="R36" i="4"/>
  <c r="S36" i="4" s="1"/>
  <c r="T34" i="4"/>
  <c r="V32" i="4"/>
  <c r="V30" i="4"/>
  <c r="D105" i="5"/>
  <c r="D130" i="5"/>
  <c r="D51" i="5"/>
  <c r="C9" i="5"/>
  <c r="D70" i="5"/>
  <c r="D32" i="5"/>
  <c r="D147" i="5"/>
  <c r="D80" i="5"/>
  <c r="D111" i="5"/>
  <c r="D49" i="5"/>
  <c r="C7" i="5"/>
  <c r="C138" i="5"/>
  <c r="C17" i="5"/>
  <c r="C103" i="5"/>
  <c r="C30" i="5"/>
  <c r="D86" i="5"/>
  <c r="C29" i="5"/>
  <c r="D136" i="5"/>
  <c r="C77" i="5"/>
  <c r="C108" i="5"/>
  <c r="C39" i="5"/>
  <c r="C151" i="5"/>
  <c r="C84" i="5"/>
  <c r="C117" i="5"/>
  <c r="D47" i="5"/>
  <c r="D158" i="5"/>
  <c r="D91" i="5"/>
  <c r="D116" i="5"/>
  <c r="D55" i="5"/>
  <c r="D4" i="5"/>
  <c r="D133" i="5"/>
  <c r="D12" i="5"/>
  <c r="D54" i="5"/>
  <c r="D20" i="5"/>
  <c r="C148" i="5"/>
  <c r="C81" i="5"/>
  <c r="C97" i="5"/>
  <c r="C35" i="5"/>
  <c r="T28" i="4"/>
  <c r="V35" i="4"/>
  <c r="U32" i="4"/>
  <c r="U30" i="4"/>
  <c r="C10" i="5"/>
  <c r="D43" i="5"/>
  <c r="D121" i="5"/>
  <c r="D126" i="5"/>
  <c r="C85" i="5"/>
  <c r="C92" i="5"/>
  <c r="D5" i="5"/>
  <c r="D21" i="5"/>
  <c r="D27" i="5"/>
  <c r="C44" i="5"/>
  <c r="R28" i="4"/>
  <c r="S28" i="4" s="1"/>
  <c r="C2" i="5"/>
  <c r="C105" i="5"/>
  <c r="D34" i="5"/>
  <c r="C130" i="5"/>
  <c r="C51" i="5"/>
  <c r="C70" i="5"/>
  <c r="C32" i="5"/>
  <c r="C147" i="5"/>
  <c r="C80" i="5"/>
  <c r="C111" i="5"/>
  <c r="C49" i="5"/>
  <c r="D162" i="5"/>
  <c r="D95" i="5"/>
  <c r="D127" i="5"/>
  <c r="D68" i="5"/>
  <c r="D6" i="5"/>
  <c r="D145" i="5"/>
  <c r="C86" i="5"/>
  <c r="D119" i="5"/>
  <c r="D67" i="5"/>
  <c r="D160" i="5"/>
  <c r="C136" i="5"/>
  <c r="D15" i="5"/>
  <c r="D101" i="5"/>
  <c r="D28" i="5"/>
  <c r="D143" i="5"/>
  <c r="D76" i="5"/>
  <c r="D107" i="5"/>
  <c r="C47" i="5"/>
  <c r="C158" i="5"/>
  <c r="C91" i="5"/>
  <c r="C116" i="5"/>
  <c r="C55" i="5"/>
  <c r="C4" i="5"/>
  <c r="C133" i="5"/>
  <c r="C12" i="5"/>
  <c r="C54" i="5"/>
  <c r="C20" i="5"/>
  <c r="D140" i="5"/>
  <c r="D73" i="5"/>
  <c r="D64" i="5"/>
  <c r="U28" i="4"/>
  <c r="U35" i="4"/>
  <c r="R34" i="4"/>
  <c r="S34" i="4" s="1"/>
  <c r="T32" i="4"/>
  <c r="T30" i="4"/>
  <c r="D62" i="5"/>
  <c r="D112" i="5"/>
  <c r="D60" i="5"/>
  <c r="D153" i="5"/>
  <c r="C40" i="5"/>
  <c r="C48" i="5"/>
  <c r="C123" i="5"/>
  <c r="R33" i="4"/>
  <c r="S33" i="4" s="1"/>
  <c r="D2" i="5"/>
  <c r="D72" i="5"/>
  <c r="C34" i="5"/>
  <c r="D113" i="5"/>
  <c r="D129" i="5"/>
  <c r="D61" i="5"/>
  <c r="D8" i="5"/>
  <c r="D139" i="5"/>
  <c r="D18" i="5"/>
  <c r="D104" i="5"/>
  <c r="C162" i="5"/>
  <c r="C95" i="5"/>
  <c r="C127" i="5"/>
  <c r="C68" i="5"/>
  <c r="C6" i="5"/>
  <c r="C145" i="5"/>
  <c r="D78" i="5"/>
  <c r="C119" i="5"/>
  <c r="C67" i="5"/>
  <c r="C160" i="5"/>
  <c r="C15" i="5"/>
  <c r="C101" i="5"/>
  <c r="C28" i="5"/>
  <c r="C143" i="5"/>
  <c r="C76" i="5"/>
  <c r="C107" i="5"/>
  <c r="D38" i="5"/>
  <c r="D150" i="5"/>
  <c r="D83" i="5"/>
  <c r="D106" i="5"/>
  <c r="D46" i="5"/>
  <c r="D157" i="5"/>
  <c r="D90" i="5"/>
  <c r="D115" i="5"/>
  <c r="D45" i="5"/>
  <c r="D3" i="5"/>
  <c r="C140" i="5"/>
  <c r="C73" i="5"/>
  <c r="C64" i="5"/>
  <c r="D26" i="5"/>
  <c r="V28" i="4"/>
  <c r="T35" i="4"/>
  <c r="V33" i="4"/>
  <c r="R32" i="4"/>
  <c r="S32" i="4" s="1"/>
  <c r="R30" i="4"/>
  <c r="S30" i="4" s="1"/>
  <c r="D52" i="5"/>
  <c r="C146" i="5"/>
  <c r="D94" i="5"/>
  <c r="D13" i="5"/>
  <c r="D74" i="5"/>
  <c r="C89" i="5"/>
  <c r="E89" i="5" s="1"/>
  <c r="R29" i="4"/>
  <c r="S29" i="4" s="1"/>
  <c r="D131" i="5"/>
  <c r="C72" i="5"/>
  <c r="D25" i="5"/>
  <c r="C113" i="5"/>
  <c r="D33" i="5"/>
  <c r="C129" i="5"/>
  <c r="C61" i="5"/>
  <c r="C8" i="5"/>
  <c r="C139" i="5"/>
  <c r="C18" i="5"/>
  <c r="C104" i="5"/>
  <c r="D42" i="5"/>
  <c r="D154" i="5"/>
  <c r="D87" i="5"/>
  <c r="D120" i="5"/>
  <c r="D59" i="5"/>
  <c r="D161" i="5"/>
  <c r="D137" i="5"/>
  <c r="C78" i="5"/>
  <c r="D58" i="5"/>
  <c r="D93" i="5"/>
  <c r="D125" i="5"/>
  <c r="D57" i="5"/>
  <c r="D23" i="5"/>
  <c r="D135" i="5"/>
  <c r="D14" i="5"/>
  <c r="C38" i="5"/>
  <c r="C150" i="5"/>
  <c r="C83" i="5"/>
  <c r="C106" i="5"/>
  <c r="C46" i="5"/>
  <c r="C157" i="5"/>
  <c r="C90" i="5"/>
  <c r="C115" i="5"/>
  <c r="C45" i="5"/>
  <c r="C3" i="5"/>
  <c r="D132" i="5"/>
  <c r="D11" i="5"/>
  <c r="D53" i="5"/>
  <c r="C26" i="5"/>
  <c r="V36" i="4"/>
  <c r="U33" i="4"/>
  <c r="V31" i="4"/>
  <c r="V29" i="4"/>
  <c r="U34" i="4"/>
  <c r="C131" i="5"/>
  <c r="D63" i="5"/>
  <c r="C25" i="5"/>
  <c r="D71" i="5"/>
  <c r="C33" i="5"/>
  <c r="D122" i="5"/>
  <c r="D50" i="5"/>
  <c r="D163" i="5"/>
  <c r="D96" i="5"/>
  <c r="D128" i="5"/>
  <c r="D69" i="5"/>
  <c r="C42" i="5"/>
  <c r="C154" i="5"/>
  <c r="C87" i="5"/>
  <c r="C120" i="5"/>
  <c r="C59" i="5"/>
  <c r="C161" i="5"/>
  <c r="C137" i="5"/>
  <c r="D16" i="5"/>
  <c r="D109" i="5"/>
  <c r="C58" i="5"/>
  <c r="D152" i="5"/>
  <c r="C93" i="5"/>
  <c r="C125" i="5"/>
  <c r="C57" i="5"/>
  <c r="C23" i="5"/>
  <c r="C135" i="5"/>
  <c r="C14" i="5"/>
  <c r="D100" i="5"/>
  <c r="D22" i="5"/>
  <c r="D142" i="5"/>
  <c r="D75" i="5"/>
  <c r="D99" i="5"/>
  <c r="D37" i="5"/>
  <c r="D149" i="5"/>
  <c r="D82" i="5"/>
  <c r="D98" i="5"/>
  <c r="D36" i="5"/>
  <c r="C132" i="5"/>
  <c r="C11" i="5"/>
  <c r="C53" i="5"/>
  <c r="D19" i="5"/>
  <c r="U36" i="4"/>
  <c r="R35" i="4"/>
  <c r="S35" i="4" s="1"/>
  <c r="T33" i="4"/>
  <c r="U31" i="4"/>
  <c r="U29" i="4"/>
  <c r="D10" i="5"/>
  <c r="C71" i="5"/>
  <c r="C122" i="5"/>
  <c r="C163" i="5"/>
  <c r="C128" i="5"/>
  <c r="D31" i="5"/>
  <c r="D79" i="5"/>
  <c r="C16" i="5"/>
  <c r="D40" i="5"/>
  <c r="C152" i="5"/>
  <c r="D118" i="5"/>
  <c r="D159" i="5"/>
  <c r="E159" i="5" s="1"/>
  <c r="D124" i="5"/>
  <c r="C100" i="5"/>
  <c r="E100" i="5" s="1"/>
  <c r="C142" i="5"/>
  <c r="C99" i="5"/>
  <c r="C149" i="5"/>
  <c r="C82" i="5"/>
  <c r="D156" i="5"/>
  <c r="D123" i="5"/>
  <c r="D44" i="5"/>
  <c r="C19" i="5"/>
  <c r="T36" i="4"/>
  <c r="V34" i="4"/>
  <c r="T31" i="4"/>
  <c r="G16" i="4"/>
  <c r="C19" i="4"/>
  <c r="D19" i="4" s="1"/>
  <c r="E21" i="4"/>
  <c r="F22" i="4"/>
  <c r="G23" i="4"/>
  <c r="C18" i="4"/>
  <c r="D18" i="4" s="1"/>
  <c r="E20" i="4"/>
  <c r="F21" i="4"/>
  <c r="G22" i="4"/>
  <c r="C17" i="4"/>
  <c r="D17" i="4" s="1"/>
  <c r="E19" i="4"/>
  <c r="F20" i="4"/>
  <c r="G21" i="4"/>
  <c r="C15" i="4"/>
  <c r="D15" i="4" s="1"/>
  <c r="C16" i="4"/>
  <c r="D16" i="4" s="1"/>
  <c r="E18" i="4"/>
  <c r="F19" i="4"/>
  <c r="G20" i="4"/>
  <c r="C23" i="4"/>
  <c r="D23" i="4" s="1"/>
  <c r="E17" i="4"/>
  <c r="F18" i="4"/>
  <c r="G19" i="4"/>
  <c r="C22" i="4"/>
  <c r="D22" i="4" s="1"/>
  <c r="E15" i="4"/>
  <c r="E16" i="4"/>
  <c r="F17" i="4"/>
  <c r="G18" i="4"/>
  <c r="C21" i="4"/>
  <c r="D21" i="4" s="1"/>
  <c r="E23" i="4"/>
  <c r="F15" i="4"/>
  <c r="F16" i="4"/>
  <c r="G17" i="4"/>
  <c r="C20" i="4"/>
  <c r="D20" i="4" s="1"/>
  <c r="E22" i="4"/>
  <c r="F23" i="4"/>
  <c r="G15" i="4"/>
  <c r="W72" i="10" l="1"/>
  <c r="F82" i="10"/>
  <c r="X72" i="10"/>
  <c r="F54" i="10"/>
  <c r="Y70" i="10"/>
  <c r="F62" i="10"/>
  <c r="Y80" i="10"/>
  <c r="X79" i="10"/>
  <c r="X83" i="10"/>
  <c r="W75" i="10"/>
  <c r="W80" i="10"/>
  <c r="W87" i="10"/>
  <c r="F40" i="10"/>
  <c r="F55" i="10"/>
  <c r="X57" i="10"/>
  <c r="AC38" i="10"/>
  <c r="X54" i="10"/>
  <c r="Z76" i="10"/>
  <c r="W84" i="10"/>
  <c r="X58" i="10"/>
  <c r="Z57" i="10"/>
  <c r="X33" i="10"/>
  <c r="F49" i="10"/>
  <c r="W65" i="10"/>
  <c r="Y75" i="10"/>
  <c r="Y57" i="10"/>
  <c r="F39" i="10"/>
  <c r="Y71" i="10"/>
  <c r="Y63" i="10"/>
  <c r="F69" i="10"/>
  <c r="W69" i="10"/>
  <c r="W33" i="10"/>
  <c r="W32" i="10"/>
  <c r="W31" i="10"/>
  <c r="Z33" i="10"/>
  <c r="Z32" i="10"/>
  <c r="F48" i="10"/>
  <c r="X49" i="10"/>
  <c r="X48" i="10"/>
  <c r="W86" i="10"/>
  <c r="Z85" i="10"/>
  <c r="F38" i="10"/>
  <c r="Y37" i="10"/>
  <c r="Y36" i="10"/>
  <c r="W38" i="10"/>
  <c r="X65" i="10"/>
  <c r="Z68" i="10"/>
  <c r="Y65" i="10"/>
  <c r="X45" i="10"/>
  <c r="X43" i="10"/>
  <c r="F45" i="10"/>
  <c r="Z81" i="10"/>
  <c r="Z58" i="10"/>
  <c r="X73" i="10"/>
  <c r="Y74" i="10"/>
  <c r="Z65" i="10"/>
  <c r="X66" i="10"/>
  <c r="F43" i="10"/>
  <c r="Z74" i="10"/>
  <c r="F84" i="10"/>
  <c r="Y53" i="10"/>
  <c r="Z31" i="10"/>
  <c r="W85" i="10"/>
  <c r="Z47" i="10"/>
  <c r="F46" i="10"/>
  <c r="W73" i="10"/>
  <c r="W62" i="10"/>
  <c r="Z35" i="10"/>
  <c r="Y32" i="10"/>
  <c r="Y31" i="10"/>
  <c r="Y33" i="10"/>
  <c r="W48" i="10"/>
  <c r="Y47" i="10"/>
  <c r="Z67" i="10"/>
  <c r="X86" i="10"/>
  <c r="F65" i="10"/>
  <c r="W83" i="10"/>
  <c r="V37" i="10"/>
  <c r="AF37" i="10" s="1"/>
  <c r="V48" i="10"/>
  <c r="AF48" i="10" s="1"/>
  <c r="V16" i="10"/>
  <c r="AB16" i="10" s="1"/>
  <c r="V19" i="10"/>
  <c r="V45" i="10"/>
  <c r="AF45" i="10" s="1"/>
  <c r="V65" i="10"/>
  <c r="AB65" i="10" s="1"/>
  <c r="BO330" i="1"/>
  <c r="BO331" i="1" s="1"/>
  <c r="BO332" i="1" s="1"/>
  <c r="BO329" i="1"/>
  <c r="E69" i="5"/>
  <c r="E56" i="5"/>
  <c r="BO310" i="1"/>
  <c r="BO311" i="1" s="1"/>
  <c r="BO312" i="1" s="1"/>
  <c r="BO292" i="1"/>
  <c r="BO293" i="1" s="1"/>
  <c r="Y49" i="10"/>
  <c r="Y48" i="10"/>
  <c r="X44" i="10"/>
  <c r="Y85" i="10"/>
  <c r="F66" i="10"/>
  <c r="Z41" i="10"/>
  <c r="Z71" i="10"/>
  <c r="Y77" i="10"/>
  <c r="F51" i="10"/>
  <c r="V31" i="10"/>
  <c r="AG31" i="10" s="1"/>
  <c r="E156" i="5"/>
  <c r="V71" i="10"/>
  <c r="AA71" i="10" s="1"/>
  <c r="BO361" i="1"/>
  <c r="Z49" i="10"/>
  <c r="Z48" i="10"/>
  <c r="W49" i="10"/>
  <c r="Z84" i="10"/>
  <c r="X84" i="10"/>
  <c r="Y86" i="10"/>
  <c r="W47" i="10"/>
  <c r="F37" i="10"/>
  <c r="Y45" i="10"/>
  <c r="W46" i="10"/>
  <c r="W77" i="10"/>
  <c r="W55" i="10"/>
  <c r="X56" i="10"/>
  <c r="W56" i="10"/>
  <c r="Z53" i="10"/>
  <c r="F86" i="10"/>
  <c r="Z86" i="10"/>
  <c r="F64" i="10"/>
  <c r="Y44" i="10"/>
  <c r="Z44" i="10"/>
  <c r="Z50" i="10"/>
  <c r="W82" i="10"/>
  <c r="X50" i="10"/>
  <c r="F83" i="10"/>
  <c r="BO418" i="1"/>
  <c r="BO419" i="1" s="1"/>
  <c r="BO420" i="1" s="1"/>
  <c r="BO275" i="1"/>
  <c r="F81" i="10"/>
  <c r="Z72" i="10"/>
  <c r="X78" i="10"/>
  <c r="X82" i="10"/>
  <c r="F35" i="10"/>
  <c r="Z69" i="10"/>
  <c r="V17" i="10"/>
  <c r="AB17" i="10" s="1"/>
  <c r="Y38" i="10"/>
  <c r="Z60" i="10"/>
  <c r="E146" i="5"/>
  <c r="V61" i="10"/>
  <c r="AC61" i="10" s="1"/>
  <c r="F85" i="10"/>
  <c r="V32" i="10"/>
  <c r="AE32" i="10" s="1"/>
  <c r="V3" i="10"/>
  <c r="AF3" i="10" s="1"/>
  <c r="BO437" i="1"/>
  <c r="BO438" i="1" s="1"/>
  <c r="BO274" i="1"/>
  <c r="X32" i="10"/>
  <c r="X31" i="10"/>
  <c r="F33" i="10"/>
  <c r="F32" i="10"/>
  <c r="F31" i="10"/>
  <c r="F47" i="10"/>
  <c r="X47" i="10"/>
  <c r="Z37" i="10"/>
  <c r="F59" i="10"/>
  <c r="Z59" i="10"/>
  <c r="F67" i="10"/>
  <c r="X68" i="10"/>
  <c r="Z64" i="10"/>
  <c r="W43" i="10"/>
  <c r="Z45" i="10"/>
  <c r="Z87" i="10"/>
  <c r="F73" i="10"/>
  <c r="W70" i="10"/>
  <c r="Z77" i="10"/>
  <c r="W78" i="10"/>
  <c r="Y68" i="10"/>
  <c r="W68" i="10"/>
  <c r="W64" i="10"/>
  <c r="W39" i="10"/>
  <c r="W42" i="10"/>
  <c r="Y58" i="10"/>
  <c r="Y52" i="10"/>
  <c r="Z51" i="10"/>
  <c r="Y62" i="10"/>
  <c r="F75" i="10"/>
  <c r="BO276" i="1"/>
  <c r="BO277" i="1" s="1"/>
  <c r="BO49" i="1"/>
  <c r="BO50" i="1" s="1"/>
  <c r="BO325" i="1"/>
  <c r="BO326" i="1" s="1"/>
  <c r="BO68" i="1"/>
  <c r="BO69" i="1" s="1"/>
  <c r="BO394" i="1"/>
  <c r="BO395" i="1"/>
  <c r="BO396" i="1" s="1"/>
  <c r="BO184" i="1"/>
  <c r="BO185" i="1" s="1"/>
  <c r="BO84" i="1"/>
  <c r="BO85" i="1" s="1"/>
  <c r="BO249" i="1"/>
  <c r="W33" i="3" a="1"/>
  <c r="W33" i="3" s="1"/>
  <c r="W28" i="3" a="1"/>
  <c r="W28" i="3" s="1"/>
  <c r="W24" i="3" a="1"/>
  <c r="W24" i="3" s="1"/>
  <c r="W22" i="3" a="1"/>
  <c r="W22" i="3" s="1"/>
  <c r="AE33" i="10"/>
  <c r="AC33" i="10"/>
  <c r="AF33" i="10"/>
  <c r="AD85" i="10"/>
  <c r="AB85" i="10"/>
  <c r="AA85" i="10"/>
  <c r="AG85" i="10"/>
  <c r="AC64" i="10"/>
  <c r="AD68" i="10"/>
  <c r="AF64" i="10"/>
  <c r="W13" i="3" a="1"/>
  <c r="W13" i="3" s="1"/>
  <c r="BO183" i="1"/>
  <c r="BO206" i="1"/>
  <c r="BO207" i="1" s="1"/>
  <c r="W29" i="3" a="1"/>
  <c r="W29" i="3" s="1"/>
  <c r="BO133" i="1"/>
  <c r="BO134" i="1" s="1"/>
  <c r="W10" i="3" a="1"/>
  <c r="W10" i="3" s="1"/>
  <c r="BO356" i="1"/>
  <c r="BO357" i="1" s="1"/>
  <c r="BO358" i="1" s="1"/>
  <c r="BO280" i="1"/>
  <c r="BO281" i="1" s="1"/>
  <c r="BO282" i="1" s="1"/>
  <c r="W12" i="3" a="1"/>
  <c r="W12" i="3" s="1"/>
  <c r="BO398" i="1"/>
  <c r="BO399" i="1" s="1"/>
  <c r="AG33" i="10"/>
  <c r="AF49" i="10"/>
  <c r="AF84" i="10"/>
  <c r="AA47" i="10"/>
  <c r="AE38" i="10"/>
  <c r="AE80" i="10"/>
  <c r="AA80" i="10"/>
  <c r="W21" i="3" a="1"/>
  <c r="W21" i="3" s="1"/>
  <c r="E50" i="5"/>
  <c r="V77" i="10"/>
  <c r="AG77" i="10" s="1"/>
  <c r="V73" i="10"/>
  <c r="AC73" i="10" s="1"/>
  <c r="V81" i="10"/>
  <c r="AB81" i="10" s="1"/>
  <c r="V82" i="10"/>
  <c r="AA82" i="10" s="1"/>
  <c r="V74" i="10"/>
  <c r="AC74" i="10" s="1"/>
  <c r="V72" i="10"/>
  <c r="AB72" i="10" s="1"/>
  <c r="BO115" i="1"/>
  <c r="BO116" i="1" s="1"/>
  <c r="W6" i="3" a="1"/>
  <c r="W6" i="3" s="1"/>
  <c r="W34" i="3" a="1"/>
  <c r="W34" i="3" s="1"/>
  <c r="W27" i="3" a="1"/>
  <c r="W27" i="3" s="1"/>
  <c r="W8" i="3" a="1"/>
  <c r="W8" i="3" s="1"/>
  <c r="BO425" i="1"/>
  <c r="AD33" i="10"/>
  <c r="AB49" i="10"/>
  <c r="AE86" i="10"/>
  <c r="AE84" i="10"/>
  <c r="AC84" i="10"/>
  <c r="AB84" i="10"/>
  <c r="AE47" i="10"/>
  <c r="W9" i="3" a="1"/>
  <c r="W9" i="3" s="1"/>
  <c r="E75" i="5"/>
  <c r="V56" i="10"/>
  <c r="AE56" i="10" s="1"/>
  <c r="E36" i="5"/>
  <c r="E155" i="5"/>
  <c r="V10" i="10"/>
  <c r="V51" i="10"/>
  <c r="AA51" i="10" s="1"/>
  <c r="V50" i="10"/>
  <c r="AD50" i="10" s="1"/>
  <c r="V57" i="10"/>
  <c r="AA57" i="10" s="1"/>
  <c r="V75" i="10"/>
  <c r="AB75" i="10" s="1"/>
  <c r="W35" i="3" a="1"/>
  <c r="W35" i="3" s="1"/>
  <c r="W25" i="3" a="1"/>
  <c r="W25" i="3" s="1"/>
  <c r="W15" i="3" a="1"/>
  <c r="W15" i="3" s="1"/>
  <c r="AC49" i="10"/>
  <c r="AF85" i="10"/>
  <c r="AA84" i="10"/>
  <c r="AF38" i="10"/>
  <c r="AB38" i="10"/>
  <c r="AF68" i="10"/>
  <c r="V69" i="10"/>
  <c r="AG69" i="10" s="1"/>
  <c r="V53" i="10"/>
  <c r="AE53" i="10" s="1"/>
  <c r="V60" i="10"/>
  <c r="AF60" i="10" s="1"/>
  <c r="V79" i="10"/>
  <c r="AE79" i="10" s="1"/>
  <c r="V36" i="10"/>
  <c r="AC36" i="10" s="1"/>
  <c r="V29" i="10"/>
  <c r="AD29" i="10" s="1"/>
  <c r="V5" i="10"/>
  <c r="AB5" i="10" s="1"/>
  <c r="V22" i="10"/>
  <c r="AA22" i="10" s="1"/>
  <c r="V43" i="10"/>
  <c r="AF43" i="10" s="1"/>
  <c r="V63" i="10"/>
  <c r="AB63" i="10" s="1"/>
  <c r="V7" i="10"/>
  <c r="AB7" i="10" s="1"/>
  <c r="BO166" i="1"/>
  <c r="W17" i="3" a="1"/>
  <c r="W17" i="3" s="1"/>
  <c r="BO250" i="1"/>
  <c r="Y20" i="10"/>
  <c r="V28" i="10"/>
  <c r="AA28" i="10" s="1"/>
  <c r="V55" i="10"/>
  <c r="AF55" i="10" s="1"/>
  <c r="V62" i="10"/>
  <c r="AD62" i="10" s="1"/>
  <c r="V34" i="10"/>
  <c r="AB34" i="10" s="1"/>
  <c r="V52" i="10"/>
  <c r="AD52" i="10" s="1"/>
  <c r="V83" i="10"/>
  <c r="AB83" i="10" s="1"/>
  <c r="W39" i="3" a="1"/>
  <c r="W39" i="3" s="1"/>
  <c r="W19" i="3" a="1"/>
  <c r="W19" i="3" s="1"/>
  <c r="BO6" i="1"/>
  <c r="W23" i="3" a="1"/>
  <c r="W23" i="3" s="1"/>
  <c r="W18" i="3" a="1"/>
  <c r="W18" i="3" s="1"/>
  <c r="W36" i="3" a="1"/>
  <c r="W36" i="3" s="1"/>
  <c r="W26" i="3" a="1"/>
  <c r="W26" i="3" s="1"/>
  <c r="AA33" i="10"/>
  <c r="AG84" i="10"/>
  <c r="AC85" i="10"/>
  <c r="AB86" i="10"/>
  <c r="AD47" i="10"/>
  <c r="W14" i="3" a="1"/>
  <c r="W14" i="3" s="1"/>
  <c r="W16" i="3" a="1"/>
  <c r="W16" i="3" s="1"/>
  <c r="W31" i="3" a="1"/>
  <c r="W31" i="3" s="1"/>
  <c r="W30" i="3" a="1"/>
  <c r="W30" i="3" s="1"/>
  <c r="E92" i="5"/>
  <c r="V59" i="10"/>
  <c r="AF59" i="10" s="1"/>
  <c r="V35" i="10"/>
  <c r="AG35" i="10" s="1"/>
  <c r="V67" i="10"/>
  <c r="AF67" i="10" s="1"/>
  <c r="V39" i="10"/>
  <c r="AE39" i="10" s="1"/>
  <c r="V66" i="10"/>
  <c r="AG66" i="10" s="1"/>
  <c r="V58" i="10"/>
  <c r="AC58" i="10" s="1"/>
  <c r="V87" i="10"/>
  <c r="AB87" i="10" s="1"/>
  <c r="V70" i="10"/>
  <c r="AC70" i="10" s="1"/>
  <c r="V76" i="10"/>
  <c r="AA76" i="10" s="1"/>
  <c r="V78" i="10"/>
  <c r="AA78" i="10" s="1"/>
  <c r="BO7" i="1"/>
  <c r="BO8" i="1" s="1"/>
  <c r="W20" i="3" a="1"/>
  <c r="W20" i="3" s="1"/>
  <c r="BO139" i="1"/>
  <c r="BO140" i="1" s="1"/>
  <c r="BO141" i="1" s="1"/>
  <c r="AG49" i="10"/>
  <c r="AD49" i="10"/>
  <c r="AD86" i="10"/>
  <c r="AD84" i="10"/>
  <c r="AC47" i="10"/>
  <c r="AG36" i="10"/>
  <c r="AE45" i="10"/>
  <c r="AD44" i="10"/>
  <c r="V40" i="10"/>
  <c r="AD40" i="10" s="1"/>
  <c r="W7" i="3" a="1"/>
  <c r="W7" i="3" s="1"/>
  <c r="W37" i="3" a="1"/>
  <c r="W37" i="3" s="1"/>
  <c r="W32" i="3" a="1"/>
  <c r="W32" i="3" s="1"/>
  <c r="AB33" i="10"/>
  <c r="AA31" i="10"/>
  <c r="AA49" i="10"/>
  <c r="AC86" i="10"/>
  <c r="AA86" i="10"/>
  <c r="AG86" i="10"/>
  <c r="AF86" i="10"/>
  <c r="AG47" i="10"/>
  <c r="AA64" i="10"/>
  <c r="W11" i="3" a="1"/>
  <c r="W11" i="3" s="1"/>
  <c r="AE49" i="10"/>
  <c r="AE85" i="10"/>
  <c r="AB47" i="10"/>
  <c r="AD38" i="10"/>
  <c r="AE65" i="10"/>
  <c r="AC44" i="10"/>
  <c r="V14" i="10"/>
  <c r="AG14" i="10" s="1"/>
  <c r="V46" i="10"/>
  <c r="AF46" i="10" s="1"/>
  <c r="AF47" i="10"/>
  <c r="Z36" i="10"/>
  <c r="W37" i="10"/>
  <c r="W36" i="10"/>
  <c r="W61" i="10"/>
  <c r="F60" i="10"/>
  <c r="W59" i="10"/>
  <c r="Z61" i="10"/>
  <c r="X61" i="10"/>
  <c r="Y67" i="10"/>
  <c r="AC68" i="10"/>
  <c r="AE64" i="10"/>
  <c r="AF65" i="10"/>
  <c r="AG64" i="10"/>
  <c r="AG44" i="10"/>
  <c r="AD45" i="10"/>
  <c r="W44" i="10"/>
  <c r="AA45" i="10"/>
  <c r="Y50" i="10"/>
  <c r="W50" i="10"/>
  <c r="AD80" i="10"/>
  <c r="W81" i="10"/>
  <c r="Y81" i="10"/>
  <c r="Y87" i="10"/>
  <c r="Z39" i="10"/>
  <c r="AB41" i="10"/>
  <c r="AF41" i="10"/>
  <c r="AD41" i="10"/>
  <c r="Y73" i="10"/>
  <c r="W71" i="10"/>
  <c r="Z70" i="10"/>
  <c r="AF77" i="10"/>
  <c r="Z79" i="10"/>
  <c r="Y82" i="10"/>
  <c r="Y55" i="10"/>
  <c r="Y56" i="10"/>
  <c r="W54" i="10"/>
  <c r="Z62" i="10"/>
  <c r="F63" i="10"/>
  <c r="Z75" i="10"/>
  <c r="W35" i="10"/>
  <c r="Y35" i="10"/>
  <c r="X35" i="10"/>
  <c r="AA53" i="10"/>
  <c r="AF53" i="10"/>
  <c r="F53" i="10"/>
  <c r="AD53" i="10"/>
  <c r="Z46" i="10"/>
  <c r="F44" i="10"/>
  <c r="F50" i="10"/>
  <c r="AB80" i="10"/>
  <c r="AG80" i="10"/>
  <c r="Y39" i="10"/>
  <c r="W40" i="10"/>
  <c r="W41" i="10"/>
  <c r="AG42" i="10"/>
  <c r="F41" i="10"/>
  <c r="Y41" i="10"/>
  <c r="X41" i="10"/>
  <c r="W58" i="10"/>
  <c r="F58" i="10"/>
  <c r="W74" i="10"/>
  <c r="F72" i="10"/>
  <c r="F71" i="10"/>
  <c r="Y72" i="10"/>
  <c r="Y76" i="10"/>
  <c r="Z55" i="10"/>
  <c r="Z54" i="10"/>
  <c r="X62" i="10"/>
  <c r="X75" i="10"/>
  <c r="W52" i="10"/>
  <c r="F52" i="10"/>
  <c r="X53" i="10"/>
  <c r="X69" i="10"/>
  <c r="Z38" i="10"/>
  <c r="AG38" i="10"/>
  <c r="F36" i="10"/>
  <c r="X38" i="10"/>
  <c r="X37" i="10"/>
  <c r="X36" i="10"/>
  <c r="Y61" i="10"/>
  <c r="W60" i="10"/>
  <c r="Y60" i="10"/>
  <c r="AA68" i="10"/>
  <c r="AB64" i="10"/>
  <c r="Z66" i="10"/>
  <c r="AB68" i="10"/>
  <c r="AD64" i="10"/>
  <c r="AE44" i="10"/>
  <c r="AC45" i="10"/>
  <c r="AB44" i="10"/>
  <c r="F80" i="10"/>
  <c r="Z80" i="10"/>
  <c r="Z40" i="10"/>
  <c r="Z42" i="10"/>
  <c r="AE42" i="10"/>
  <c r="AC42" i="10"/>
  <c r="F57" i="10"/>
  <c r="AF73" i="10"/>
  <c r="F74" i="10"/>
  <c r="X70" i="10"/>
  <c r="AA70" i="10"/>
  <c r="AG71" i="10"/>
  <c r="W79" i="10"/>
  <c r="AC77" i="10"/>
  <c r="Y79" i="10"/>
  <c r="AB79" i="10"/>
  <c r="X77" i="10"/>
  <c r="Y83" i="10"/>
  <c r="AD83" i="10"/>
  <c r="Z82" i="10"/>
  <c r="AG54" i="10"/>
  <c r="X55" i="10"/>
  <c r="AB54" i="10"/>
  <c r="AE62" i="10"/>
  <c r="W34" i="10"/>
  <c r="Z34" i="10"/>
  <c r="W53" i="10"/>
  <c r="Y51" i="10"/>
  <c r="AE36" i="10"/>
  <c r="AA38" i="10"/>
  <c r="Y59" i="10"/>
  <c r="X60" i="10"/>
  <c r="F68" i="10"/>
  <c r="AG68" i="10"/>
  <c r="AA65" i="10"/>
  <c r="Y66" i="10"/>
  <c r="X67" i="10"/>
  <c r="X64" i="10"/>
  <c r="X46" i="10"/>
  <c r="Z43" i="10"/>
  <c r="W45" i="10"/>
  <c r="AA46" i="10"/>
  <c r="AA50" i="10"/>
  <c r="X81" i="10"/>
  <c r="F87" i="10"/>
  <c r="AA41" i="10"/>
  <c r="AD58" i="10"/>
  <c r="AA58" i="10"/>
  <c r="AB71" i="10"/>
  <c r="AG72" i="10"/>
  <c r="AB77" i="10"/>
  <c r="AF54" i="10"/>
  <c r="AE54" i="10"/>
  <c r="AB53" i="10"/>
  <c r="AC53" i="10"/>
  <c r="Y46" i="10"/>
  <c r="AC80" i="10"/>
  <c r="Y40" i="10"/>
  <c r="AA42" i="10"/>
  <c r="AG41" i="10"/>
  <c r="AE41" i="10"/>
  <c r="AE71" i="10"/>
  <c r="AD71" i="10"/>
  <c r="Z78" i="10"/>
  <c r="F77" i="10"/>
  <c r="AA83" i="10"/>
  <c r="AA54" i="10"/>
  <c r="Y54" i="10"/>
  <c r="AE63" i="10"/>
  <c r="X63" i="10"/>
  <c r="X52" i="10"/>
  <c r="W51" i="10"/>
  <c r="X59" i="10"/>
  <c r="AF61" i="10"/>
  <c r="F61" i="10"/>
  <c r="W66" i="10"/>
  <c r="Y64" i="10"/>
  <c r="AE68" i="10"/>
  <c r="W67" i="10"/>
  <c r="AF44" i="10"/>
  <c r="AG43" i="10"/>
  <c r="Y43" i="10"/>
  <c r="AB45" i="10"/>
  <c r="AA44" i="10"/>
  <c r="AG45" i="10"/>
  <c r="AG50" i="10"/>
  <c r="X80" i="10"/>
  <c r="AF80" i="10"/>
  <c r="AD87" i="10"/>
  <c r="AF42" i="10"/>
  <c r="AE72" i="10"/>
  <c r="X71" i="10"/>
  <c r="X74" i="10"/>
  <c r="AA77" i="10"/>
  <c r="W76" i="10"/>
  <c r="AF51" i="10"/>
  <c r="AG53" i="10"/>
  <c r="F42" i="10"/>
  <c r="Y42" i="10"/>
  <c r="AD42" i="10"/>
  <c r="AB42" i="10"/>
  <c r="AB58" i="10"/>
  <c r="AF71" i="10"/>
  <c r="AE70" i="10"/>
  <c r="Z73" i="10"/>
  <c r="F70" i="10"/>
  <c r="AE77" i="10"/>
  <c r="F79" i="10"/>
  <c r="W63" i="10"/>
  <c r="AD63" i="10"/>
  <c r="F34" i="10"/>
  <c r="Y34" i="10"/>
  <c r="X51" i="10"/>
  <c r="Z52" i="10"/>
  <c r="AC41" i="10"/>
  <c r="AG57" i="10"/>
  <c r="AG58" i="10"/>
  <c r="AC71" i="10"/>
  <c r="F76" i="10"/>
  <c r="Y78" i="10"/>
  <c r="X76" i="10"/>
  <c r="Z56" i="10"/>
  <c r="F56" i="10"/>
  <c r="AD54" i="10"/>
  <c r="AC54" i="10"/>
  <c r="AD51" i="10"/>
  <c r="Y69" i="10"/>
  <c r="W20" i="10"/>
  <c r="BO110" i="1"/>
  <c r="BO111" i="1" s="1"/>
  <c r="BO262" i="1"/>
  <c r="BO76" i="1"/>
  <c r="W38" i="3" a="1"/>
  <c r="W38" i="3" s="1"/>
  <c r="Z25" i="10"/>
  <c r="E85" i="5"/>
  <c r="E58" i="5"/>
  <c r="E116" i="5"/>
  <c r="E134" i="5"/>
  <c r="E133" i="5"/>
  <c r="E118" i="5"/>
  <c r="E37" i="5"/>
  <c r="E63" i="5"/>
  <c r="E110" i="5"/>
  <c r="W8" i="10"/>
  <c r="E111" i="5"/>
  <c r="E105" i="5"/>
  <c r="E41" i="5"/>
  <c r="E24" i="5"/>
  <c r="Z22" i="10"/>
  <c r="Y28" i="10"/>
  <c r="Y22" i="10"/>
  <c r="W24" i="10"/>
  <c r="E86" i="5"/>
  <c r="E114" i="5"/>
  <c r="F24" i="10"/>
  <c r="V27" i="10"/>
  <c r="AA27" i="10" s="1"/>
  <c r="X7" i="10"/>
  <c r="AA14" i="10"/>
  <c r="Y8" i="10"/>
  <c r="W18" i="10"/>
  <c r="Z16" i="10"/>
  <c r="Y25" i="10"/>
  <c r="X18" i="10"/>
  <c r="X9" i="10"/>
  <c r="W6" i="10"/>
  <c r="F2" i="10"/>
  <c r="X4" i="10"/>
  <c r="E31" i="5"/>
  <c r="E98" i="5"/>
  <c r="E68" i="5"/>
  <c r="E48" i="5"/>
  <c r="Y12" i="10"/>
  <c r="E109" i="5"/>
  <c r="Y15" i="10"/>
  <c r="Y10" i="10"/>
  <c r="Y4" i="10"/>
  <c r="X24" i="10"/>
  <c r="X28" i="10"/>
  <c r="Z19" i="10"/>
  <c r="X16" i="10"/>
  <c r="W9" i="10"/>
  <c r="W13" i="10"/>
  <c r="W12" i="10"/>
  <c r="Z15" i="10"/>
  <c r="Z10" i="10"/>
  <c r="W5" i="10"/>
  <c r="Y7" i="10"/>
  <c r="Y23" i="10"/>
  <c r="Z4" i="10"/>
  <c r="F20" i="10"/>
  <c r="W28" i="10"/>
  <c r="V23" i="10"/>
  <c r="AC23" i="10" s="1"/>
  <c r="E20" i="5"/>
  <c r="E158" i="5"/>
  <c r="E136" i="5"/>
  <c r="Z23" i="10"/>
  <c r="X23" i="10"/>
  <c r="AF21" i="10"/>
  <c r="E65" i="5"/>
  <c r="Z12" i="10"/>
  <c r="W10" i="10"/>
  <c r="W14" i="10"/>
  <c r="Y16" i="10"/>
  <c r="AA29" i="10"/>
  <c r="F27" i="10"/>
  <c r="V12" i="10"/>
  <c r="AG12" i="10" s="1"/>
  <c r="V6" i="10"/>
  <c r="AC6" i="10" s="1"/>
  <c r="V26" i="10"/>
  <c r="AD26" i="10" s="1"/>
  <c r="V20" i="10"/>
  <c r="AD20" i="10" s="1"/>
  <c r="V8" i="10"/>
  <c r="AD8" i="10" s="1"/>
  <c r="E137" i="5"/>
  <c r="E61" i="5"/>
  <c r="E162" i="5"/>
  <c r="Z21" i="10"/>
  <c r="V30" i="10"/>
  <c r="AC30" i="10" s="1"/>
  <c r="E67" i="5"/>
  <c r="Y21" i="10"/>
  <c r="X10" i="10"/>
  <c r="X14" i="10"/>
  <c r="F17" i="10"/>
  <c r="X21" i="10"/>
  <c r="F26" i="10"/>
  <c r="V24" i="10"/>
  <c r="AD24" i="10" s="1"/>
  <c r="V18" i="10"/>
  <c r="AE18" i="10" s="1"/>
  <c r="E103" i="5"/>
  <c r="W22" i="10"/>
  <c r="E106" i="5"/>
  <c r="E115" i="5"/>
  <c r="AE14" i="10"/>
  <c r="X12" i="10"/>
  <c r="X6" i="10"/>
  <c r="Y6" i="10"/>
  <c r="Y19" i="10"/>
  <c r="Z17" i="10"/>
  <c r="Y30" i="10"/>
  <c r="Y29" i="10"/>
  <c r="F25" i="10"/>
  <c r="W21" i="10"/>
  <c r="E107" i="5"/>
  <c r="E72" i="5"/>
  <c r="E16" i="5"/>
  <c r="E3" i="5"/>
  <c r="E150" i="5"/>
  <c r="E113" i="5"/>
  <c r="E143" i="5"/>
  <c r="E148" i="5"/>
  <c r="E77" i="5"/>
  <c r="E66" i="5"/>
  <c r="E88" i="5"/>
  <c r="Y9" i="10"/>
  <c r="Y14" i="10"/>
  <c r="Z14" i="10"/>
  <c r="X5" i="10"/>
  <c r="Y2" i="10"/>
  <c r="Z7" i="10"/>
  <c r="W2" i="10"/>
  <c r="W23" i="10"/>
  <c r="V11" i="10"/>
  <c r="AG11" i="10" s="1"/>
  <c r="AC2" i="10"/>
  <c r="V13" i="10"/>
  <c r="AA13" i="10" s="1"/>
  <c r="V15" i="10"/>
  <c r="AB15" i="10" s="1"/>
  <c r="V25" i="10"/>
  <c r="AD25" i="10" s="1"/>
  <c r="V4" i="10"/>
  <c r="AC4" i="10" s="1"/>
  <c r="V9" i="10"/>
  <c r="AE9" i="10" s="1"/>
  <c r="E22" i="5"/>
  <c r="E54" i="5"/>
  <c r="E47" i="5"/>
  <c r="F8" i="10"/>
  <c r="Z3" i="10"/>
  <c r="AC5" i="10"/>
  <c r="AF7" i="10"/>
  <c r="W16" i="10"/>
  <c r="X19" i="10"/>
  <c r="W19" i="10"/>
  <c r="W17" i="10"/>
  <c r="X26" i="10"/>
  <c r="Z29" i="10"/>
  <c r="AF22" i="10"/>
  <c r="E14" i="5"/>
  <c r="E29" i="5"/>
  <c r="Z13" i="10"/>
  <c r="F11" i="10"/>
  <c r="Y5" i="10"/>
  <c r="X3" i="10"/>
  <c r="W4" i="10"/>
  <c r="AB2" i="10"/>
  <c r="AF19" i="10"/>
  <c r="X20" i="10"/>
  <c r="F21" i="10"/>
  <c r="AG21" i="10"/>
  <c r="F16" i="10"/>
  <c r="F19" i="10"/>
  <c r="F23" i="10"/>
  <c r="Z28" i="10"/>
  <c r="W30" i="10"/>
  <c r="W29" i="10"/>
  <c r="AE21" i="10"/>
  <c r="F30" i="10"/>
  <c r="AG10" i="10"/>
  <c r="AF10" i="10"/>
  <c r="AD21" i="10"/>
  <c r="AB28" i="10"/>
  <c r="AE28" i="10"/>
  <c r="AD22" i="10"/>
  <c r="AE2" i="10"/>
  <c r="AE19" i="10"/>
  <c r="AA10" i="10"/>
  <c r="F15" i="10"/>
  <c r="F3" i="10"/>
  <c r="Z8" i="10"/>
  <c r="F6" i="10"/>
  <c r="Z5" i="10"/>
  <c r="AC21" i="10"/>
  <c r="X25" i="10"/>
  <c r="Z27" i="10"/>
  <c r="X22" i="10"/>
  <c r="AA2" i="10"/>
  <c r="X13" i="10"/>
  <c r="W3" i="10"/>
  <c r="F5" i="10"/>
  <c r="E23" i="5"/>
  <c r="E128" i="5"/>
  <c r="E64" i="5"/>
  <c r="E4" i="5"/>
  <c r="W15" i="10"/>
  <c r="AC10" i="10"/>
  <c r="AC14" i="10"/>
  <c r="Y11" i="10"/>
  <c r="F14" i="10"/>
  <c r="X11" i="10"/>
  <c r="W11" i="10"/>
  <c r="Z9" i="10"/>
  <c r="AG2" i="10"/>
  <c r="Z6" i="10"/>
  <c r="X2" i="10"/>
  <c r="AE7" i="10"/>
  <c r="AB21" i="10"/>
  <c r="Y18" i="10"/>
  <c r="AC19" i="10"/>
  <c r="F29" i="10"/>
  <c r="F22" i="10"/>
  <c r="W25" i="10"/>
  <c r="X29" i="10"/>
  <c r="Y27" i="10"/>
  <c r="F13" i="10"/>
  <c r="AF2" i="10"/>
  <c r="Y13" i="10"/>
  <c r="AF14" i="10"/>
  <c r="AE10" i="10"/>
  <c r="AB10" i="10"/>
  <c r="AB14" i="10"/>
  <c r="F10" i="10"/>
  <c r="Y3" i="10"/>
  <c r="X8" i="10"/>
  <c r="AD2" i="10"/>
  <c r="F18" i="10"/>
  <c r="Z18" i="10"/>
  <c r="AD19" i="10"/>
  <c r="Y17" i="10"/>
  <c r="AB19" i="10"/>
  <c r="Z30" i="10"/>
  <c r="X27" i="10"/>
  <c r="W26" i="10"/>
  <c r="F28" i="10"/>
  <c r="E82" i="5"/>
  <c r="E71" i="5"/>
  <c r="E161" i="5"/>
  <c r="E96" i="5"/>
  <c r="E131" i="5"/>
  <c r="E129" i="5"/>
  <c r="E74" i="5"/>
  <c r="E119" i="5"/>
  <c r="E147" i="5"/>
  <c r="E17" i="5"/>
  <c r="E141" i="5"/>
  <c r="E84" i="5"/>
  <c r="E40" i="5"/>
  <c r="E83" i="5"/>
  <c r="E76" i="5"/>
  <c r="E44" i="5"/>
  <c r="E138" i="5"/>
  <c r="E9" i="5"/>
  <c r="E121" i="5"/>
  <c r="F12" i="10"/>
  <c r="X15" i="10"/>
  <c r="AD10" i="10"/>
  <c r="Z11" i="10"/>
  <c r="F9" i="10"/>
  <c r="W7" i="10"/>
  <c r="Z2" i="10"/>
  <c r="F7" i="10"/>
  <c r="F4" i="10"/>
  <c r="AG19" i="10"/>
  <c r="AA21" i="10"/>
  <c r="X17" i="10"/>
  <c r="Z20" i="10"/>
  <c r="AB22" i="10"/>
  <c r="AB29" i="10"/>
  <c r="Z24" i="10"/>
  <c r="X30" i="10"/>
  <c r="AA19" i="10"/>
  <c r="Z26" i="10"/>
  <c r="Y26" i="10"/>
  <c r="W27" i="10"/>
  <c r="AG29" i="10"/>
  <c r="Y24" i="10"/>
  <c r="W5" i="3" a="1"/>
  <c r="W5" i="3" s="1"/>
  <c r="W4" i="3" a="1"/>
  <c r="W4" i="3" s="1"/>
  <c r="E53" i="5"/>
  <c r="E120" i="5"/>
  <c r="E145" i="5"/>
  <c r="E7" i="5"/>
  <c r="E45" i="5"/>
  <c r="E38" i="5"/>
  <c r="E28" i="5"/>
  <c r="E57" i="5"/>
  <c r="E32" i="5"/>
  <c r="E90" i="5"/>
  <c r="E140" i="5"/>
  <c r="E15" i="5"/>
  <c r="E117" i="5"/>
  <c r="E112" i="5"/>
  <c r="E34" i="5"/>
  <c r="E55" i="5"/>
  <c r="E80" i="5"/>
  <c r="E35" i="5"/>
  <c r="E151" i="5"/>
  <c r="E11" i="5"/>
  <c r="E132" i="5"/>
  <c r="E93" i="5"/>
  <c r="E70" i="5"/>
  <c r="E125" i="5"/>
  <c r="E78" i="5"/>
  <c r="E104" i="5"/>
  <c r="E6" i="5"/>
  <c r="E21" i="5"/>
  <c r="E19" i="5"/>
  <c r="E154" i="5"/>
  <c r="E33" i="5"/>
  <c r="E18" i="5"/>
  <c r="E73" i="5"/>
  <c r="E101" i="5"/>
  <c r="E12" i="5"/>
  <c r="E163" i="5"/>
  <c r="E135" i="5"/>
  <c r="E127" i="5"/>
  <c r="E10" i="5"/>
  <c r="E91" i="5"/>
  <c r="E39" i="5"/>
  <c r="E153" i="5"/>
  <c r="E124" i="5"/>
  <c r="E122" i="5"/>
  <c r="E123" i="5"/>
  <c r="E99" i="5"/>
  <c r="E87" i="5"/>
  <c r="E97" i="5"/>
  <c r="E126" i="5"/>
  <c r="E60" i="5"/>
  <c r="E52" i="5"/>
  <c r="E13" i="5"/>
  <c r="E81" i="5"/>
  <c r="E108" i="5"/>
  <c r="E94" i="5"/>
  <c r="E142" i="5"/>
  <c r="E51" i="5"/>
  <c r="E79" i="5"/>
  <c r="E130" i="5"/>
  <c r="E43" i="5"/>
  <c r="E42" i="5"/>
  <c r="E139" i="5"/>
  <c r="E49" i="5"/>
  <c r="E27" i="5"/>
  <c r="E5" i="5"/>
  <c r="E149" i="5"/>
  <c r="E25" i="5"/>
  <c r="E26" i="5"/>
  <c r="E157" i="5"/>
  <c r="E59" i="5"/>
  <c r="E8" i="5"/>
  <c r="E160" i="5"/>
  <c r="E95" i="5"/>
  <c r="E30" i="5"/>
  <c r="E152" i="5"/>
  <c r="E46" i="5"/>
  <c r="E2" i="5"/>
  <c r="E62" i="5"/>
  <c r="W3" i="3" a="1"/>
  <c r="W3" i="3" s="1"/>
  <c r="W2" i="3" a="1"/>
  <c r="W2" i="3" s="1"/>
  <c r="D8" i="4" s="1"/>
  <c r="V2" i="3"/>
  <c r="D7" i="4" s="1"/>
  <c r="D6" i="4"/>
  <c r="AB35" i="10" l="1"/>
  <c r="AA35" i="10"/>
  <c r="AC32" i="10"/>
  <c r="AC16" i="10"/>
  <c r="AG16" i="10"/>
  <c r="AC28" i="10"/>
  <c r="AG55" i="10"/>
  <c r="AA69" i="10"/>
  <c r="AF70" i="10"/>
  <c r="AC72" i="10"/>
  <c r="AA32" i="10"/>
  <c r="AF32" i="10"/>
  <c r="AB43" i="10"/>
  <c r="AD55" i="10"/>
  <c r="AB32" i="10"/>
  <c r="AF16" i="10"/>
  <c r="AF28" i="10"/>
  <c r="AB57" i="10"/>
  <c r="AC55" i="10"/>
  <c r="AE16" i="10"/>
  <c r="AG28" i="10"/>
  <c r="AD28" i="10"/>
  <c r="AD16" i="10"/>
  <c r="AC82" i="10"/>
  <c r="AC69" i="10"/>
  <c r="AE58" i="10"/>
  <c r="AA7" i="10"/>
  <c r="AC7" i="10"/>
  <c r="AF82" i="10"/>
  <c r="AG37" i="10"/>
  <c r="AA16" i="10"/>
  <c r="AG52" i="10"/>
  <c r="AE52" i="10"/>
  <c r="AA62" i="10"/>
  <c r="AA72" i="10"/>
  <c r="AF62" i="10"/>
  <c r="AG7" i="10"/>
  <c r="AC22" i="10"/>
  <c r="AE69" i="10"/>
  <c r="AF69" i="10"/>
  <c r="AB37" i="10"/>
  <c r="AC52" i="10"/>
  <c r="AD46" i="10"/>
  <c r="AD7" i="10"/>
  <c r="AB3" i="10"/>
  <c r="AB78" i="10"/>
  <c r="AE35" i="10"/>
  <c r="AA52" i="10"/>
  <c r="AE22" i="10"/>
  <c r="AG22" i="10"/>
  <c r="AC79" i="10"/>
  <c r="AB69" i="10"/>
  <c r="AB82" i="10"/>
  <c r="AF75" i="10"/>
  <c r="AD72" i="10"/>
  <c r="AE61" i="10"/>
  <c r="AB76" i="10"/>
  <c r="AA60" i="10"/>
  <c r="AE34" i="10"/>
  <c r="AE55" i="10"/>
  <c r="AG60" i="10"/>
  <c r="AC60" i="10"/>
  <c r="AC67" i="10"/>
  <c r="AC59" i="10"/>
  <c r="AD76" i="10"/>
  <c r="AD14" i="10"/>
  <c r="AG63" i="10"/>
  <c r="AE78" i="10"/>
  <c r="AB67" i="10"/>
  <c r="AA63" i="10"/>
  <c r="AA59" i="10"/>
  <c r="AE60" i="10"/>
  <c r="AG65" i="10"/>
  <c r="AE59" i="10"/>
  <c r="AC31" i="10"/>
  <c r="AG59" i="10"/>
  <c r="AG76" i="10"/>
  <c r="AG62" i="10"/>
  <c r="AF63" i="10"/>
  <c r="AD79" i="10"/>
  <c r="AC87" i="10"/>
  <c r="AB59" i="10"/>
  <c r="AD77" i="10"/>
  <c r="AG61" i="10"/>
  <c r="AE31" i="10"/>
  <c r="AF81" i="10"/>
  <c r="AG70" i="10"/>
  <c r="AC76" i="10"/>
  <c r="AC62" i="10"/>
  <c r="AD59" i="10"/>
  <c r="AB62" i="10"/>
  <c r="AE81" i="10"/>
  <c r="AC65" i="10"/>
  <c r="AC63" i="10"/>
  <c r="AB46" i="10"/>
  <c r="AD65" i="10"/>
  <c r="AC46" i="10"/>
  <c r="AB31" i="10"/>
  <c r="AF31" i="10"/>
  <c r="AB61" i="10"/>
  <c r="AD31" i="10"/>
  <c r="AE76" i="10"/>
  <c r="AF76" i="10"/>
  <c r="AF79" i="10"/>
  <c r="AB55" i="10"/>
  <c r="AB70" i="10"/>
  <c r="AD81" i="10"/>
  <c r="AG74" i="10"/>
  <c r="AA61" i="10"/>
  <c r="AC81" i="10"/>
  <c r="AA67" i="10"/>
  <c r="AD61" i="10"/>
  <c r="AD32" i="10"/>
  <c r="AC56" i="10"/>
  <c r="AB66" i="10"/>
  <c r="AC29" i="10"/>
  <c r="AG3" i="10"/>
  <c r="AD3" i="10"/>
  <c r="AD56" i="10"/>
  <c r="AB74" i="10"/>
  <c r="AE51" i="10"/>
  <c r="AC57" i="10"/>
  <c r="AG51" i="10"/>
  <c r="AC78" i="10"/>
  <c r="AD73" i="10"/>
  <c r="AC34" i="10"/>
  <c r="AB51" i="10"/>
  <c r="AD78" i="10"/>
  <c r="AD39" i="10"/>
  <c r="AG34" i="10"/>
  <c r="AE48" i="10"/>
  <c r="AE17" i="10"/>
  <c r="AE29" i="10"/>
  <c r="AA3" i="10"/>
  <c r="AA17" i="10"/>
  <c r="AF57" i="10"/>
  <c r="AG40" i="10"/>
  <c r="AA40" i="10"/>
  <c r="AE37" i="10"/>
  <c r="AF17" i="10"/>
  <c r="AF5" i="10"/>
  <c r="AD35" i="10"/>
  <c r="AD82" i="10"/>
  <c r="AE73" i="10"/>
  <c r="AF34" i="10"/>
  <c r="AF39" i="10"/>
  <c r="AB52" i="10"/>
  <c r="AG56" i="10"/>
  <c r="AC43" i="10"/>
  <c r="AD75" i="10"/>
  <c r="AF58" i="10"/>
  <c r="AE50" i="10"/>
  <c r="AD34" i="10"/>
  <c r="AF78" i="10"/>
  <c r="AD57" i="10"/>
  <c r="AD43" i="10"/>
  <c r="AA34" i="10"/>
  <c r="AB73" i="10"/>
  <c r="AC40" i="10"/>
  <c r="AA48" i="10"/>
  <c r="AD48" i="10"/>
  <c r="AG81" i="10"/>
  <c r="AE57" i="10"/>
  <c r="AB39" i="10"/>
  <c r="AB56" i="10"/>
  <c r="AC75" i="10"/>
  <c r="AF40" i="10"/>
  <c r="AF66" i="10"/>
  <c r="AA37" i="10"/>
  <c r="AG48" i="10"/>
  <c r="AA5" i="10"/>
  <c r="AG17" i="10"/>
  <c r="AD5" i="10"/>
  <c r="AG5" i="10"/>
  <c r="AF35" i="10"/>
  <c r="AE83" i="10"/>
  <c r="AC35" i="10"/>
  <c r="AG73" i="10"/>
  <c r="AG87" i="10"/>
  <c r="AA56" i="10"/>
  <c r="AD74" i="10"/>
  <c r="AF52" i="10"/>
  <c r="AE75" i="10"/>
  <c r="AF56" i="10"/>
  <c r="AD69" i="10"/>
  <c r="AE82" i="10"/>
  <c r="AE67" i="10"/>
  <c r="AD36" i="10"/>
  <c r="AF36" i="10"/>
  <c r="AG32" i="10"/>
  <c r="AG83" i="10"/>
  <c r="AE74" i="10"/>
  <c r="AC17" i="10"/>
  <c r="AD17" i="10"/>
  <c r="AE3" i="10"/>
  <c r="AC3" i="10"/>
  <c r="AG75" i="10"/>
  <c r="AF83" i="10"/>
  <c r="AA75" i="10"/>
  <c r="AB40" i="10"/>
  <c r="AC51" i="10"/>
  <c r="AA73" i="10"/>
  <c r="AE40" i="10"/>
  <c r="AA39" i="10"/>
  <c r="AD37" i="10"/>
  <c r="AC37" i="10"/>
  <c r="AC48" i="10"/>
  <c r="AB48" i="10"/>
  <c r="AF29" i="10"/>
  <c r="AG82" i="10"/>
  <c r="AA74" i="10"/>
  <c r="AC83" i="10"/>
  <c r="AC39" i="10"/>
  <c r="AH26" i="10" a="1"/>
  <c r="AH26" i="10" s="1"/>
  <c r="AH82" i="10" a="1"/>
  <c r="AH82" i="10" s="1"/>
  <c r="BO294" i="1"/>
  <c r="BO295" i="1" s="1"/>
  <c r="BO70" i="1"/>
  <c r="BO71" i="1" s="1"/>
  <c r="BO208" i="1"/>
  <c r="BO209" i="1" s="1"/>
  <c r="AH61" i="10" a="1"/>
  <c r="AH61" i="10" s="1"/>
  <c r="AH21" i="10" a="1"/>
  <c r="AH21" i="10" s="1"/>
  <c r="AH8" i="10" a="1"/>
  <c r="AH8" i="10" s="1"/>
  <c r="AH27" i="10" a="1"/>
  <c r="AH27" i="10" s="1"/>
  <c r="AH76" i="10" a="1"/>
  <c r="AH76" i="10" s="1"/>
  <c r="AH70" i="10" a="1"/>
  <c r="AH70" i="10" s="1"/>
  <c r="AE87" i="10"/>
  <c r="AH72" i="10" a="1"/>
  <c r="AH72" i="10" s="1"/>
  <c r="AA87" i="10"/>
  <c r="AB50" i="10"/>
  <c r="AA36" i="10"/>
  <c r="BO86" i="1"/>
  <c r="BO88" i="1" s="1"/>
  <c r="BO89" i="1" s="1"/>
  <c r="AH45" i="10" a="1"/>
  <c r="AH45" i="10" s="1"/>
  <c r="AH64" i="10" a="1"/>
  <c r="AH64" i="10" s="1"/>
  <c r="AH37" i="10" a="1"/>
  <c r="AH37" i="10" s="1"/>
  <c r="AH7" i="10" a="1"/>
  <c r="AH7" i="10" s="1"/>
  <c r="AH10" i="10" a="1"/>
  <c r="AH10" i="10" s="1"/>
  <c r="AH22" i="10" a="1"/>
  <c r="AH22" i="10" s="1"/>
  <c r="AH23" i="10" a="1"/>
  <c r="AH23" i="10" s="1"/>
  <c r="AH56" i="10" a="1"/>
  <c r="AH56" i="10" s="1"/>
  <c r="AH74" i="10" a="1"/>
  <c r="AH74" i="10" s="1"/>
  <c r="AE46" i="10"/>
  <c r="AH52" i="10" a="1"/>
  <c r="AH52" i="10" s="1"/>
  <c r="AD70" i="10"/>
  <c r="AH50" i="10" a="1"/>
  <c r="AH50" i="10" s="1"/>
  <c r="AG78" i="10"/>
  <c r="AG67" i="10"/>
  <c r="AG39" i="10"/>
  <c r="BO87" i="1"/>
  <c r="AH46" i="10" a="1"/>
  <c r="AH46" i="10" s="1"/>
  <c r="AH48" i="10" a="1"/>
  <c r="AH48" i="10" s="1"/>
  <c r="AH49" i="10" a="1"/>
  <c r="AH49" i="10" s="1"/>
  <c r="AH65" i="10" a="1"/>
  <c r="AH65" i="10" s="1"/>
  <c r="AH79" i="10" a="1"/>
  <c r="AH79" i="10" s="1"/>
  <c r="AH77" i="10" a="1"/>
  <c r="AH77" i="10" s="1"/>
  <c r="AH36" i="10" a="1"/>
  <c r="AH36" i="10" s="1"/>
  <c r="AH41" i="10" a="1"/>
  <c r="AH41" i="10" s="1"/>
  <c r="AH44" i="10" a="1"/>
  <c r="AH44" i="10" s="1"/>
  <c r="AH53" i="10" a="1"/>
  <c r="AH53" i="10" s="1"/>
  <c r="AH63" i="10" a="1"/>
  <c r="AH63" i="10" s="1"/>
  <c r="AG46" i="10"/>
  <c r="AB60" i="10"/>
  <c r="BO117" i="1"/>
  <c r="BO118" i="1" s="1"/>
  <c r="AF87" i="10"/>
  <c r="AH84" i="10" a="1"/>
  <c r="AH84" i="10" s="1"/>
  <c r="AH47" i="10" a="1"/>
  <c r="AH47" i="10" s="1"/>
  <c r="AH69" i="10" a="1"/>
  <c r="AH69" i="10" s="1"/>
  <c r="AH66" i="10" a="1"/>
  <c r="AH66" i="10" s="1"/>
  <c r="AH28" i="10" a="1"/>
  <c r="AH28" i="10" s="1"/>
  <c r="AH29" i="10" a="1"/>
  <c r="AH29" i="10" s="1"/>
  <c r="AH6" i="10" a="1"/>
  <c r="AH6" i="10" s="1"/>
  <c r="AH11" i="10" a="1"/>
  <c r="AH11" i="10" s="1"/>
  <c r="AH68" i="10" a="1"/>
  <c r="AH68" i="10" s="1"/>
  <c r="AH80" i="10" a="1"/>
  <c r="AH80" i="10" s="1"/>
  <c r="AC50" i="10"/>
  <c r="AD66" i="10"/>
  <c r="AH75" i="10" a="1"/>
  <c r="AH75" i="10" s="1"/>
  <c r="AH38" i="10" a="1"/>
  <c r="AH38" i="10" s="1"/>
  <c r="AH86" i="10" a="1"/>
  <c r="AH86" i="10" s="1"/>
  <c r="AH78" i="10" a="1"/>
  <c r="AH78" i="10" s="1"/>
  <c r="AH13" i="10" a="1"/>
  <c r="AH13" i="10" s="1"/>
  <c r="AH14" i="10" a="1"/>
  <c r="AH14" i="10" s="1"/>
  <c r="AH19" i="10" a="1"/>
  <c r="AH19" i="10" s="1"/>
  <c r="AH25" i="10" a="1"/>
  <c r="AH25" i="10" s="1"/>
  <c r="AH18" i="10" a="1"/>
  <c r="AH18" i="10" s="1"/>
  <c r="AH17" i="10" a="1"/>
  <c r="AH17" i="10" s="1"/>
  <c r="AE5" i="10"/>
  <c r="AH20" i="10" a="1"/>
  <c r="AH20" i="10" s="1"/>
  <c r="AH24" i="10" a="1"/>
  <c r="AH24" i="10" s="1"/>
  <c r="BO186" i="1"/>
  <c r="AA55" i="10"/>
  <c r="AH42" i="10" a="1"/>
  <c r="AH42" i="10" s="1"/>
  <c r="AA79" i="10"/>
  <c r="AG79" i="10"/>
  <c r="AF74" i="10"/>
  <c r="AA81" i="10"/>
  <c r="AC66" i="10"/>
  <c r="AD60" i="10"/>
  <c r="AA43" i="10"/>
  <c r="AD67" i="10"/>
  <c r="AF72" i="10"/>
  <c r="AB36" i="10"/>
  <c r="AE43" i="10"/>
  <c r="AF50" i="10"/>
  <c r="AH40" i="10" a="1"/>
  <c r="AH40" i="10" s="1"/>
  <c r="AH39" i="10" a="1"/>
  <c r="AH39" i="10" s="1"/>
  <c r="BO362" i="1"/>
  <c r="AH4" i="10" a="1"/>
  <c r="AH4" i="10" s="1"/>
  <c r="AH12" i="10" a="1"/>
  <c r="AH12" i="10" s="1"/>
  <c r="AH3" i="10" a="1"/>
  <c r="AH3" i="10" s="1"/>
  <c r="AH30" i="10" a="1"/>
  <c r="AH30" i="10" s="1"/>
  <c r="AH16" i="10" a="1"/>
  <c r="AH16" i="10" s="1"/>
  <c r="AH58" i="10" a="1"/>
  <c r="AH58" i="10" s="1"/>
  <c r="AH62" i="10" a="1"/>
  <c r="AH62" i="10" s="1"/>
  <c r="AH67" i="10" a="1"/>
  <c r="AH67" i="10" s="1"/>
  <c r="AH31" i="10" a="1"/>
  <c r="AH31" i="10" s="1"/>
  <c r="AH81" i="10" a="1"/>
  <c r="AH81" i="10" s="1"/>
  <c r="AH83" i="10" a="1"/>
  <c r="AH83" i="10" s="1"/>
  <c r="AH51" i="10" a="1"/>
  <c r="AH51" i="10" s="1"/>
  <c r="AH87" i="10" a="1"/>
  <c r="AH87" i="10" s="1"/>
  <c r="AH57" i="10" a="1"/>
  <c r="AH57" i="10" s="1"/>
  <c r="AH60" i="10" a="1"/>
  <c r="AH60" i="10" s="1"/>
  <c r="AH54" i="10" a="1"/>
  <c r="AH54" i="10" s="1"/>
  <c r="AH73" i="10" a="1"/>
  <c r="AH73" i="10" s="1"/>
  <c r="AH32" i="10" a="1"/>
  <c r="AH32" i="10" s="1"/>
  <c r="AH85" i="10" a="1"/>
  <c r="AH85" i="10" s="1"/>
  <c r="AH43" i="10" a="1"/>
  <c r="AH43" i="10" s="1"/>
  <c r="AH9" i="10" a="1"/>
  <c r="AH9" i="10" s="1"/>
  <c r="AH5" i="10" a="1"/>
  <c r="AH5" i="10" s="1"/>
  <c r="AH15" i="10" a="1"/>
  <c r="AH15" i="10" s="1"/>
  <c r="AH2" i="10" a="1"/>
  <c r="AH2" i="10" s="1"/>
  <c r="AH34" i="10" a="1"/>
  <c r="AH34" i="10" s="1"/>
  <c r="AH71" i="10" a="1"/>
  <c r="AH71" i="10" s="1"/>
  <c r="AA66" i="10"/>
  <c r="AE66" i="10"/>
  <c r="BO167" i="1"/>
  <c r="BO168" i="1" s="1"/>
  <c r="BO169" i="1" s="1"/>
  <c r="BO170" i="1" s="1"/>
  <c r="AH55" i="10" a="1"/>
  <c r="AH55" i="10" s="1"/>
  <c r="AH59" i="10" a="1"/>
  <c r="AH59" i="10" s="1"/>
  <c r="AH33" i="10" a="1"/>
  <c r="AH33" i="10" s="1"/>
  <c r="AH35" i="10" a="1"/>
  <c r="AH35" i="10" s="1"/>
  <c r="BO427" i="1"/>
  <c r="BO400" i="1"/>
  <c r="BO401" i="1" s="1"/>
  <c r="BO402" i="1" s="1"/>
  <c r="AE27" i="10"/>
  <c r="BO24" i="1"/>
  <c r="BO144" i="1"/>
  <c r="BO145" i="1" s="1"/>
  <c r="BO146" i="1" s="1"/>
  <c r="BO263" i="1"/>
  <c r="BO264" i="1" s="1"/>
  <c r="BO173" i="1"/>
  <c r="BO187" i="1"/>
  <c r="BO283" i="1"/>
  <c r="BO9" i="1"/>
  <c r="BO112" i="1"/>
  <c r="BO251" i="1"/>
  <c r="BO77" i="1"/>
  <c r="AA4" i="10"/>
  <c r="AE12" i="10"/>
  <c r="BO51" i="1"/>
  <c r="BO306" i="1"/>
  <c r="BO313" i="1"/>
  <c r="BO333" i="1"/>
  <c r="AF18" i="10"/>
  <c r="AB6" i="10"/>
  <c r="AB27" i="10"/>
  <c r="AG4" i="10"/>
  <c r="AF4" i="10"/>
  <c r="AC11" i="10"/>
  <c r="AF30" i="10"/>
  <c r="AF9" i="10"/>
  <c r="AF6" i="10"/>
  <c r="AF23" i="10"/>
  <c r="AC26" i="10"/>
  <c r="AA26" i="10"/>
  <c r="AA6" i="10"/>
  <c r="AB30" i="10"/>
  <c r="AG30" i="10"/>
  <c r="AD30" i="10"/>
  <c r="AC13" i="10"/>
  <c r="AC15" i="10"/>
  <c r="AF20" i="10"/>
  <c r="AB20" i="10"/>
  <c r="AA20" i="10"/>
  <c r="AE11" i="10"/>
  <c r="AE20" i="10"/>
  <c r="AC20" i="10"/>
  <c r="AB13" i="10"/>
  <c r="AG20" i="10"/>
  <c r="AE23" i="10"/>
  <c r="AF11" i="10"/>
  <c r="AE13" i="10"/>
  <c r="AB23" i="10"/>
  <c r="AB4" i="10"/>
  <c r="AC9" i="10"/>
  <c r="AG27" i="10"/>
  <c r="AG26" i="10"/>
  <c r="AC27" i="10"/>
  <c r="AG6" i="10"/>
  <c r="AD6" i="10"/>
  <c r="AE6" i="10"/>
  <c r="AB26" i="10"/>
  <c r="AD11" i="10"/>
  <c r="AD23" i="10"/>
  <c r="AA8" i="10"/>
  <c r="AA30" i="10"/>
  <c r="AE4" i="10"/>
  <c r="AE8" i="10"/>
  <c r="AD4" i="10"/>
  <c r="AF27" i="10"/>
  <c r="AD27" i="10"/>
  <c r="AF8" i="10"/>
  <c r="AA24" i="10"/>
  <c r="AG23" i="10"/>
  <c r="AF13" i="10"/>
  <c r="AA11" i="10"/>
  <c r="AD13" i="10"/>
  <c r="AG8" i="10"/>
  <c r="AB11" i="10"/>
  <c r="AE30" i="10"/>
  <c r="AF26" i="10"/>
  <c r="AG13" i="10"/>
  <c r="AB18" i="10"/>
  <c r="AE24" i="10"/>
  <c r="AA9" i="10"/>
  <c r="AF24" i="10"/>
  <c r="AB9" i="10"/>
  <c r="AE26" i="10"/>
  <c r="AG9" i="10"/>
  <c r="AA23" i="10"/>
  <c r="AG18" i="10"/>
  <c r="AA12" i="10"/>
  <c r="AA18" i="10"/>
  <c r="AF15" i="10"/>
  <c r="AG25" i="10"/>
  <c r="AA25" i="10"/>
  <c r="AC24" i="10"/>
  <c r="AB12" i="10"/>
  <c r="AE25" i="10"/>
  <c r="AD15" i="10"/>
  <c r="AC25" i="10"/>
  <c r="AB8" i="10"/>
  <c r="AG15" i="10"/>
  <c r="AC18" i="10"/>
  <c r="AB24" i="10"/>
  <c r="AC8" i="10"/>
  <c r="AA15" i="10"/>
  <c r="AC12" i="10"/>
  <c r="AE15" i="10"/>
  <c r="AD12" i="10"/>
  <c r="AB25" i="10"/>
  <c r="AD18" i="10"/>
  <c r="AF12" i="10"/>
  <c r="AF25" i="10"/>
  <c r="AD9" i="10"/>
  <c r="AG24" i="10"/>
  <c r="BO119" i="1" l="1"/>
  <c r="BO120" i="1" s="1"/>
  <c r="BO210" i="1"/>
  <c r="BO211" i="1" s="1"/>
  <c r="BO212" i="1" s="1"/>
  <c r="BO213" i="1" s="1"/>
  <c r="BO214" i="1" s="1"/>
  <c r="BO215" i="1" s="1"/>
  <c r="BO216" i="1" s="1"/>
  <c r="BO217" i="1" s="1"/>
  <c r="BO218" i="1" s="1"/>
  <c r="BO219" i="1" s="1"/>
  <c r="BO220" i="1" s="1"/>
  <c r="BO221" i="1" s="1"/>
  <c r="BO222" i="1" s="1"/>
  <c r="BO223" i="1" s="1"/>
  <c r="BO224" i="1" s="1"/>
  <c r="BO225" i="1" s="1"/>
  <c r="BO226" i="1" s="1"/>
  <c r="BO227" i="1" s="1"/>
  <c r="BO228" i="1" s="1"/>
  <c r="BO229" i="1" s="1"/>
  <c r="BO230" i="1" s="1"/>
  <c r="BO231" i="1" s="1"/>
  <c r="BO232" i="1" s="1"/>
  <c r="BO233" i="1" s="1"/>
  <c r="BO234" i="1" s="1"/>
  <c r="BO235" i="1" s="1"/>
  <c r="BO236" i="1" s="1"/>
  <c r="BO237" i="1" s="1"/>
  <c r="BO238" i="1" s="1"/>
  <c r="BO239" i="1" s="1"/>
  <c r="BO240" i="1" s="1"/>
  <c r="BO296" i="1"/>
  <c r="BO297" i="1"/>
  <c r="BO298" i="1" s="1"/>
  <c r="BO299" i="1" s="1"/>
  <c r="BO364" i="1"/>
  <c r="BO363" i="1"/>
  <c r="BO171" i="1"/>
  <c r="BO172" i="1" s="1"/>
  <c r="BO188" i="1"/>
  <c r="BO189" i="1" s="1"/>
  <c r="BO284" i="1"/>
  <c r="BO285" i="1" s="1"/>
  <c r="BO72" i="1"/>
  <c r="BO73" i="1"/>
  <c r="BO74" i="1" s="1"/>
  <c r="BO135" i="1"/>
  <c r="BO136" i="1" s="1"/>
  <c r="BO137" i="1" s="1"/>
  <c r="BO403" i="1"/>
  <c r="BO252" i="1"/>
  <c r="BO253" i="1" s="1"/>
  <c r="BO428" i="1"/>
  <c r="BO147" i="1"/>
  <c r="BO78" i="1"/>
  <c r="BO10" i="1"/>
  <c r="BO52" i="1"/>
  <c r="BO334" i="1"/>
  <c r="BO404" i="1"/>
  <c r="BO405" i="1" s="1"/>
  <c r="BO406" i="1" s="1"/>
  <c r="BO407" i="1" s="1"/>
  <c r="BO408" i="1" s="1"/>
  <c r="BO409" i="1" s="1"/>
  <c r="BO410" i="1" s="1"/>
  <c r="BO411" i="1" s="1"/>
  <c r="BO412" i="1" s="1"/>
  <c r="BO413" i="1" s="1"/>
  <c r="BO414" i="1" s="1"/>
  <c r="BO415" i="1" s="1"/>
  <c r="BO90" i="1"/>
  <c r="BO300" i="1"/>
  <c r="BO301" i="1" s="1"/>
  <c r="BO302" i="1" s="1"/>
  <c r="BO303" i="1" s="1"/>
  <c r="BO304" i="1" s="1"/>
  <c r="BO305" i="1" s="1"/>
  <c r="BO286" i="1" l="1"/>
  <c r="BO287" i="1" s="1"/>
  <c r="BO288" i="1" s="1"/>
  <c r="BO289" i="1" s="1"/>
  <c r="BO290" i="1" s="1"/>
  <c r="BO365" i="1"/>
  <c r="BO366" i="1" s="1"/>
  <c r="BO367" i="1" s="1"/>
  <c r="BO75" i="1"/>
  <c r="BO429" i="1"/>
  <c r="BO254" i="1"/>
  <c r="BO174" i="1"/>
  <c r="BO190" i="1"/>
  <c r="BO191" i="1" s="1"/>
  <c r="BO192" i="1" s="1"/>
  <c r="BO193" i="1" s="1"/>
  <c r="BO194" i="1" s="1"/>
  <c r="BO195" i="1" s="1"/>
  <c r="BO198" i="1"/>
  <c r="BO256" i="1"/>
  <c r="BO257" i="1" s="1"/>
  <c r="BO258" i="1" s="1"/>
  <c r="BO259" i="1" s="1"/>
  <c r="BO265" i="1"/>
  <c r="BO266" i="1" s="1"/>
  <c r="BO148" i="1"/>
  <c r="BO149" i="1" s="1"/>
  <c r="BO150" i="1" s="1"/>
  <c r="BO12" i="1"/>
  <c r="BO13" i="1" s="1"/>
  <c r="BO14" i="1" s="1"/>
  <c r="BO15" i="1" s="1"/>
  <c r="BO16" i="1" s="1"/>
  <c r="BO17" i="1" s="1"/>
  <c r="BO18" i="1" s="1"/>
  <c r="BO19" i="1" s="1"/>
  <c r="BO20" i="1" s="1"/>
  <c r="BO30" i="1"/>
  <c r="BO31" i="1" s="1"/>
  <c r="BO79" i="1"/>
  <c r="BO80" i="1" s="1"/>
  <c r="BO91" i="1"/>
  <c r="BO92" i="1" s="1"/>
  <c r="BO335" i="1"/>
  <c r="BO336" i="1" s="1"/>
  <c r="BO337" i="1" s="1"/>
  <c r="BO121" i="1"/>
  <c r="BO122" i="1" s="1"/>
  <c r="BO32" i="1"/>
  <c r="BO33" i="1" s="1"/>
  <c r="BO34" i="1" s="1"/>
  <c r="BO199" i="1" l="1"/>
  <c r="BO200" i="1" s="1"/>
  <c r="BO201" i="1" s="1"/>
  <c r="BO430" i="1"/>
  <c r="BO267" i="1"/>
  <c r="BO268" i="1" s="1"/>
  <c r="BO35" i="1"/>
  <c r="BO36" i="1" s="1"/>
  <c r="BO37" i="1" s="1"/>
  <c r="BO38" i="1" s="1"/>
  <c r="BO39" i="1" s="1"/>
  <c r="BO40" i="1" s="1"/>
  <c r="BO41" i="1" s="1"/>
  <c r="BO42" i="1" s="1"/>
  <c r="BO43" i="1" s="1"/>
  <c r="BO44" i="1" s="1"/>
  <c r="BO45" i="1" s="1"/>
  <c r="BO151" i="1"/>
  <c r="BO152" i="1" s="1"/>
  <c r="BO153" i="1" s="1"/>
  <c r="BO154" i="1" s="1"/>
  <c r="BO155" i="1" s="1"/>
  <c r="BO314" i="1"/>
  <c r="BO315" i="1" s="1"/>
  <c r="BO316" i="1" s="1"/>
  <c r="BO317" i="1" s="1"/>
  <c r="BO318" i="1" s="1"/>
  <c r="BO319" i="1" s="1"/>
  <c r="BO320" i="1" s="1"/>
  <c r="BO321" i="1" s="1"/>
  <c r="BO81" i="1"/>
  <c r="BO82" i="1" s="1"/>
  <c r="BO123" i="1"/>
  <c r="BO124" i="1" s="1"/>
  <c r="BO125" i="1" s="1"/>
  <c r="BO126" i="1" s="1"/>
  <c r="BO127" i="1" s="1"/>
  <c r="BO128" i="1" s="1"/>
  <c r="BO129" i="1" s="1"/>
  <c r="BO130" i="1" s="1"/>
  <c r="BO131" i="1" s="1"/>
  <c r="BO132" i="1" s="1"/>
  <c r="BO338" i="1"/>
  <c r="BO339" i="1" s="1"/>
  <c r="BO340" i="1" s="1"/>
  <c r="BO341" i="1" s="1"/>
  <c r="BO342" i="1" s="1"/>
  <c r="BO343" i="1" s="1"/>
  <c r="BO344" i="1" s="1"/>
  <c r="BO345" i="1" s="1"/>
  <c r="BO346" i="1" s="1"/>
  <c r="BO347" i="1" s="1"/>
  <c r="BO348" i="1" s="1"/>
  <c r="BO349" i="1" s="1"/>
  <c r="BO350" i="1" s="1"/>
  <c r="BO351" i="1" s="1"/>
  <c r="BO352" i="1" s="1"/>
  <c r="BO353" i="1" s="1"/>
  <c r="BO354" i="1" s="1"/>
  <c r="BO355" i="1" s="1"/>
  <c r="BO368" i="1"/>
  <c r="BO53" i="1"/>
  <c r="BO54" i="1" s="1"/>
  <c r="BO55" i="1" s="1"/>
  <c r="BO56" i="1" s="1"/>
  <c r="BO57" i="1" s="1"/>
  <c r="BO58" i="1" s="1"/>
  <c r="BO59" i="1" s="1"/>
  <c r="BO60" i="1" s="1"/>
  <c r="BO61" i="1" s="1"/>
  <c r="BO62" i="1" s="1"/>
  <c r="BO63" i="1" s="1"/>
  <c r="BO64" i="1" s="1"/>
  <c r="BO65" i="1" s="1"/>
  <c r="BO66" i="1" s="1"/>
  <c r="BO67" i="1" s="1"/>
  <c r="BO196" i="1" l="1"/>
  <c r="BO202" i="1" s="1"/>
  <c r="BO203" i="1" s="1"/>
  <c r="BO431" i="1"/>
  <c r="BO175" i="1"/>
  <c r="BO176" i="1" s="1"/>
  <c r="BO177" i="1" s="1"/>
  <c r="BO178" i="1" s="1"/>
  <c r="BO179" i="1" s="1"/>
  <c r="BO180" i="1" s="1"/>
  <c r="BO269" i="1"/>
  <c r="BO270" i="1" s="1"/>
  <c r="BO271" i="1" s="1"/>
  <c r="BO272" i="1" s="1"/>
  <c r="BO156" i="1"/>
  <c r="BO157" i="1" s="1"/>
  <c r="BO158" i="1" s="1"/>
  <c r="BO159" i="1" s="1"/>
  <c r="BO160" i="1" s="1"/>
  <c r="BO161" i="1" s="1"/>
  <c r="BO162" i="1" s="1"/>
  <c r="BO163" i="1" s="1"/>
  <c r="BO241" i="1"/>
  <c r="BO242" i="1" s="1"/>
  <c r="BO369" i="1"/>
  <c r="BO370" i="1" s="1"/>
  <c r="BO371" i="1" s="1"/>
  <c r="BO372" i="1" s="1"/>
  <c r="BO373" i="1" s="1"/>
  <c r="BO374" i="1" s="1"/>
  <c r="BO375" i="1" s="1"/>
  <c r="BO376" i="1" s="1"/>
  <c r="BO377" i="1" s="1"/>
  <c r="BO378" i="1" s="1"/>
  <c r="BO379" i="1" s="1"/>
  <c r="BO380" i="1" s="1"/>
  <c r="BO381" i="1" s="1"/>
  <c r="BO382" i="1" s="1"/>
  <c r="BO383" i="1" s="1"/>
  <c r="BO384" i="1" s="1"/>
  <c r="BO385" i="1" s="1"/>
  <c r="BO386" i="1" s="1"/>
  <c r="BO387" i="1" s="1"/>
  <c r="BO388" i="1" s="1"/>
  <c r="BO389" i="1" s="1"/>
  <c r="BO390" i="1" s="1"/>
  <c r="BO93" i="1"/>
  <c r="BO94" i="1" s="1"/>
  <c r="BO95" i="1" s="1"/>
  <c r="BO96" i="1" s="1"/>
  <c r="BO97" i="1" s="1"/>
  <c r="BO98" i="1" s="1"/>
  <c r="BO99" i="1" s="1"/>
  <c r="BO100" i="1" s="1"/>
  <c r="BO101" i="1" s="1"/>
  <c r="BO102" i="1" s="1"/>
  <c r="BO103" i="1" s="1"/>
  <c r="BO104" i="1" s="1"/>
  <c r="BO105" i="1" s="1"/>
  <c r="BO432" i="1" l="1"/>
  <c r="BO243" i="1"/>
  <c r="BO244" i="1" s="1"/>
  <c r="BO245" i="1" s="1"/>
  <c r="BO246" i="1" s="1"/>
  <c r="BO433" i="1" l="1"/>
  <c r="BO43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<sst xmlns="http://schemas.openxmlformats.org/spreadsheetml/2006/main" count="6989" uniqueCount="270">
  <si>
    <t>REGDATE</t>
  </si>
  <si>
    <t>본부</t>
  </si>
  <si>
    <t>영업소</t>
  </si>
  <si>
    <t>차박지</t>
  </si>
  <si>
    <t>운수사</t>
  </si>
  <si>
    <t>노선번호</t>
  </si>
  <si>
    <t>차량번호4</t>
  </si>
  <si>
    <t>차종구분</t>
  </si>
  <si>
    <t>제조사</t>
  </si>
  <si>
    <t>연식</t>
  </si>
  <si>
    <t>월식</t>
  </si>
  <si>
    <t>운수사코드</t>
  </si>
  <si>
    <t>운전자번호</t>
  </si>
  <si>
    <t>운전자이름</t>
  </si>
  <si>
    <t>운전자입사일</t>
  </si>
  <si>
    <t>주행거리(km)</t>
  </si>
  <si>
    <t>연료소모량(m3</t>
  </si>
  <si>
    <t>연비(km/m3)</t>
  </si>
  <si>
    <t>주행시간(초)</t>
  </si>
  <si>
    <t>웜업시간(초)</t>
  </si>
  <si>
    <t>공회전시간(초)</t>
  </si>
  <si>
    <t>탄력운전 거리(m)</t>
  </si>
  <si>
    <t>급가속횟수</t>
  </si>
  <si>
    <t>급감속횟수</t>
  </si>
  <si>
    <t>공회전 5분 카운트(회)</t>
  </si>
  <si>
    <t>공회전 5분카운트 누적(초)</t>
  </si>
  <si>
    <t>최고속도</t>
  </si>
  <si>
    <t>평균속도</t>
  </si>
  <si>
    <t>공회전제외평균속도</t>
  </si>
  <si>
    <t>구간1비율(%) 0-20</t>
  </si>
  <si>
    <t>구간2비율(%)20-40</t>
  </si>
  <si>
    <t>구간3비율(%) 40-60</t>
  </si>
  <si>
    <t>구간4비율(%) 60-80</t>
  </si>
  <si>
    <t>구간5비율(%) 80-100</t>
  </si>
  <si>
    <t>구간6비율(%) 100-120</t>
  </si>
  <si>
    <t>구간7비율(%) 120이상</t>
  </si>
  <si>
    <t>에코지수</t>
  </si>
  <si>
    <t>평균연료소모율</t>
  </si>
  <si>
    <t>웜업비율(%)</t>
  </si>
  <si>
    <t>공회전비율(%)</t>
  </si>
  <si>
    <t>탄력운전비율(%)</t>
  </si>
  <si>
    <t>급가속(회)/100km</t>
  </si>
  <si>
    <t>급감속(회)/100km</t>
  </si>
  <si>
    <t>구간1 0-20 (분)</t>
  </si>
  <si>
    <t>구간1 20-40 (분)</t>
  </si>
  <si>
    <t>구간1 40-60 (분)</t>
  </si>
  <si>
    <t>구간1 60-80 (분)</t>
  </si>
  <si>
    <t>구간1 80-100(분)</t>
  </si>
  <si>
    <t>구간1 100-120 (분)</t>
  </si>
  <si>
    <t>구간1 120 (분)</t>
  </si>
  <si>
    <t>GPS거리</t>
  </si>
  <si>
    <t>모니터꺼짐</t>
  </si>
  <si>
    <t>케이블타입</t>
  </si>
  <si>
    <t>연료보정</t>
  </si>
  <si>
    <t>운수사모델</t>
  </si>
  <si>
    <t>운수사원동기</t>
  </si>
  <si>
    <t>보정계수</t>
  </si>
  <si>
    <t>속도필터</t>
  </si>
  <si>
    <t>접속일</t>
  </si>
  <si>
    <t>목표연비설정</t>
  </si>
  <si>
    <t>목표연비달성율</t>
  </si>
  <si>
    <t>NULL</t>
  </si>
  <si>
    <t>충남고속</t>
  </si>
  <si>
    <t>직행1</t>
  </si>
  <si>
    <t>충남고속직행1</t>
  </si>
  <si>
    <t>72아7200</t>
  </si>
  <si>
    <t>시외</t>
  </si>
  <si>
    <t>KD</t>
  </si>
  <si>
    <t>A</t>
  </si>
  <si>
    <t>뉴그랜버드</t>
  </si>
  <si>
    <t>D6CD</t>
  </si>
  <si>
    <t>72아7225</t>
  </si>
  <si>
    <t>HD</t>
  </si>
  <si>
    <t>유니버스</t>
  </si>
  <si>
    <t>75아7017</t>
  </si>
  <si>
    <t>E</t>
  </si>
  <si>
    <t>D6CG</t>
  </si>
  <si>
    <t>75아7025</t>
  </si>
  <si>
    <t>75아7352</t>
  </si>
  <si>
    <t>76아3507</t>
  </si>
  <si>
    <t>76아3514</t>
  </si>
  <si>
    <t>76아7325</t>
  </si>
  <si>
    <t>76아7338</t>
  </si>
  <si>
    <t>76아7378</t>
  </si>
  <si>
    <t>76아7383</t>
  </si>
  <si>
    <t>직행2</t>
  </si>
  <si>
    <t>충남고속직행2</t>
  </si>
  <si>
    <t>72아7213</t>
  </si>
  <si>
    <t>76아3525</t>
  </si>
  <si>
    <t>76아7306</t>
  </si>
  <si>
    <t>76아7310</t>
  </si>
  <si>
    <t>76아7405</t>
  </si>
  <si>
    <t>76아7459</t>
  </si>
  <si>
    <t>77아7105</t>
  </si>
  <si>
    <t>77아7117</t>
  </si>
  <si>
    <t>코스</t>
    <phoneticPr fontId="2" type="noConversion"/>
  </si>
  <si>
    <t>7200</t>
  </si>
  <si>
    <t>7225</t>
  </si>
  <si>
    <t>7017</t>
  </si>
  <si>
    <t>7025</t>
  </si>
  <si>
    <t>7352</t>
  </si>
  <si>
    <t>3507</t>
  </si>
  <si>
    <t>3514</t>
  </si>
  <si>
    <t>7325</t>
  </si>
  <si>
    <t>7338</t>
  </si>
  <si>
    <t>7378</t>
  </si>
  <si>
    <t>7383</t>
  </si>
  <si>
    <t>7213</t>
  </si>
  <si>
    <t>3525</t>
  </si>
  <si>
    <t>7306</t>
  </si>
  <si>
    <t>7310</t>
  </si>
  <si>
    <t>7405</t>
  </si>
  <si>
    <t>7459</t>
  </si>
  <si>
    <t>7105</t>
  </si>
  <si>
    <t>7117</t>
  </si>
  <si>
    <t>DATE</t>
    <phoneticPr fontId="2" type="noConversion"/>
  </si>
  <si>
    <t>운전자ID</t>
  </si>
  <si>
    <t>주행시간</t>
  </si>
  <si>
    <t>웜업시간</t>
  </si>
  <si>
    <t>공회전시간</t>
  </si>
  <si>
    <t>탄력운전 거리(km)</t>
  </si>
  <si>
    <t>최고속도(km)</t>
  </si>
  <si>
    <t>과속시간(초)60이상</t>
  </si>
  <si>
    <t>과속시간(초)80km/h이상</t>
  </si>
  <si>
    <t>코스개수</t>
    <phoneticPr fontId="2" type="noConversion"/>
  </si>
  <si>
    <t>연비</t>
    <phoneticPr fontId="2" type="noConversion"/>
  </si>
  <si>
    <t>검색=&gt;</t>
    <phoneticPr fontId="2" type="noConversion"/>
  </si>
  <si>
    <t>&lt;출력예시&gt;</t>
    <phoneticPr fontId="2" type="noConversion"/>
  </si>
  <si>
    <t>1. 전체 지표</t>
    <phoneticPr fontId="2" type="noConversion"/>
  </si>
  <si>
    <t>대표차량:</t>
    <phoneticPr fontId="2" type="noConversion"/>
  </si>
  <si>
    <t>노선:</t>
    <phoneticPr fontId="2" type="noConversion"/>
  </si>
  <si>
    <t>주차량</t>
    <phoneticPr fontId="2" type="noConversion"/>
  </si>
  <si>
    <t>주노선</t>
    <phoneticPr fontId="2" type="noConversion"/>
  </si>
  <si>
    <t>주코스</t>
    <phoneticPr fontId="2" type="noConversion"/>
  </si>
  <si>
    <t>코스:</t>
    <phoneticPr fontId="2" type="noConversion"/>
  </si>
  <si>
    <t>주행거리</t>
    <phoneticPr fontId="2" type="noConversion"/>
  </si>
  <si>
    <t>공회전</t>
    <phoneticPr fontId="2" type="noConversion"/>
  </si>
  <si>
    <t>급감속</t>
    <phoneticPr fontId="2" type="noConversion"/>
  </si>
  <si>
    <t>평균속도</t>
    <phoneticPr fontId="2" type="noConversion"/>
  </si>
  <si>
    <t>2. 주행 코스별 개인 운행기록</t>
    <phoneticPr fontId="2" type="noConversion"/>
  </si>
  <si>
    <t>주행차량대수</t>
    <phoneticPr fontId="2" type="noConversion"/>
  </si>
  <si>
    <t>저속구간</t>
    <phoneticPr fontId="2" type="noConversion"/>
  </si>
  <si>
    <t>적정속도구간</t>
    <phoneticPr fontId="2" type="noConversion"/>
  </si>
  <si>
    <t>고속구간</t>
    <phoneticPr fontId="2" type="noConversion"/>
  </si>
  <si>
    <t>코스</t>
  </si>
  <si>
    <t>주행거리</t>
  </si>
  <si>
    <t>연료소모율</t>
    <phoneticPr fontId="2" type="noConversion"/>
  </si>
  <si>
    <t>연비</t>
  </si>
  <si>
    <t>내수치</t>
    <phoneticPr fontId="2" type="noConversion"/>
  </si>
  <si>
    <t>공회전</t>
  </si>
  <si>
    <t>급감속</t>
  </si>
  <si>
    <t>평균수치</t>
    <phoneticPr fontId="2" type="noConversion"/>
  </si>
  <si>
    <t>공회전,웜업제외 시간</t>
    <phoneticPr fontId="2" type="noConversion"/>
  </si>
  <si>
    <t>60-80</t>
    <phoneticPr fontId="2" type="noConversion"/>
  </si>
  <si>
    <t>1-40</t>
    <phoneticPr fontId="2" type="noConversion"/>
  </si>
  <si>
    <t>100-</t>
    <phoneticPr fontId="2" type="noConversion"/>
  </si>
  <si>
    <t>3. 개인vs전체 비교 (연비)</t>
    <phoneticPr fontId="2" type="noConversion"/>
  </si>
  <si>
    <t>4. 일별 주행기록</t>
    <phoneticPr fontId="2" type="noConversion"/>
  </si>
  <si>
    <t>일자</t>
    <phoneticPr fontId="2" type="noConversion"/>
  </si>
  <si>
    <t>주행차량</t>
    <phoneticPr fontId="2" type="noConversion"/>
  </si>
  <si>
    <t>등급</t>
    <phoneticPr fontId="2" type="noConversion"/>
  </si>
  <si>
    <t>1. 속도구간별 점수부여</t>
    <phoneticPr fontId="2" type="noConversion"/>
  </si>
  <si>
    <t>속도구간</t>
    <phoneticPr fontId="2" type="noConversion"/>
  </si>
  <si>
    <t>점수</t>
    <phoneticPr fontId="2" type="noConversion"/>
  </si>
  <si>
    <t>예시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</si>
  <si>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</si>
  <si>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</si>
  <si>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</si>
  <si>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</si>
  <si>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달성율</t>
    <phoneticPr fontId="2" type="noConversion"/>
  </si>
  <si>
    <t>=(40%*1+50%*3+10%*1)/5</t>
    <phoneticPr fontId="2" type="noConversion"/>
  </si>
  <si>
    <t>=(70%*1+25%*3+5%*1)/5</t>
    <phoneticPr fontId="2" type="noConversion"/>
  </si>
  <si>
    <t>*주의사항</t>
    <phoneticPr fontId="2" type="noConversion"/>
  </si>
  <si>
    <t>1. 코스별 속도제한 구역 파악</t>
    <phoneticPr fontId="2" type="noConversion"/>
  </si>
  <si>
    <t>5. 최종 코멘트 (위치 맨위 vs 맨 아래)</t>
    <phoneticPr fontId="2" type="noConversion"/>
  </si>
  <si>
    <r>
      <rPr>
        <sz val="11"/>
        <color theme="1"/>
        <rFont val="Calibri"/>
        <family val="2"/>
      </rPr>
      <t xml:space="preserve">8 </t>
    </r>
    <r>
      <rPr>
        <sz val="11"/>
        <color theme="1"/>
        <rFont val="맑은 고딕"/>
        <family val="2"/>
        <charset val="129"/>
        <scheme val="minor"/>
      </rPr>
      <t>코스에서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연비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운전이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되었습니다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맑은 고딕"/>
        <family val="2"/>
        <charset val="129"/>
        <scheme val="minor"/>
      </rPr>
      <t>급가속</t>
    </r>
    <r>
      <rPr>
        <sz val="11"/>
        <color theme="1"/>
        <rFont val="Calibri"/>
        <family val="2"/>
      </rPr>
      <t>/</t>
    </r>
    <r>
      <rPr>
        <sz val="11"/>
        <color theme="1"/>
        <rFont val="맑은 고딕"/>
        <family val="2"/>
        <charset val="129"/>
        <scheme val="minor"/>
      </rPr>
      <t>급감속도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평균보다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적어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  <scheme val="minor"/>
      </rPr>
      <t>우수합니다</t>
    </r>
    <r>
      <rPr>
        <sz val="11"/>
        <color theme="1"/>
        <rFont val="Calibri"/>
        <family val="2"/>
      </rPr>
      <t xml:space="preserve">."
</t>
    </r>
    <phoneticPr fontId="2" type="noConversion"/>
  </si>
  <si>
    <r>
      <t>[속도구간별 측정 방법 제안]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2"/>
        <color rgb="FF002060"/>
        <rFont val="맑은 고딕"/>
        <family val="3"/>
        <charset val="129"/>
        <scheme val="minor"/>
      </rPr>
      <t>(비율로 보여줄지 속도별 점수를 부여할지)</t>
    </r>
    <phoneticPr fontId="2" type="noConversion"/>
  </si>
  <si>
    <t>1코스에서는 저속주행이 많습니다.</t>
    <phoneticPr fontId="2" type="noConversion"/>
  </si>
  <si>
    <t>1)최종 (코스별 멘트)</t>
    <phoneticPr fontId="2" type="noConversion"/>
  </si>
  <si>
    <t>연료소모율</t>
  </si>
  <si>
    <t>&lt;코스별 연비&gt;</t>
    <phoneticPr fontId="2" type="noConversion"/>
  </si>
  <si>
    <t>평균 연비 (km/L)</t>
  </si>
  <si>
    <t>최고 연비</t>
  </si>
  <si>
    <t>최저 연비</t>
  </si>
  <si>
    <t>특징 및 해석</t>
  </si>
  <si>
    <t>안정적, 연비 평균 상위권</t>
  </si>
  <si>
    <r>
      <t xml:space="preserve">변동 폭 큼 (최대 4.02 vs 최소 2.89), </t>
    </r>
    <r>
      <rPr>
        <b/>
        <sz val="11"/>
        <color theme="1"/>
        <rFont val="맑은 고딕"/>
        <family val="3"/>
        <charset val="129"/>
        <scheme val="minor"/>
      </rPr>
      <t>주의 필요</t>
    </r>
  </si>
  <si>
    <r>
      <t>가장 낮은 평균 연비</t>
    </r>
    <r>
      <rPr>
        <sz val="11"/>
        <color theme="1"/>
        <rFont val="맑은 고딕"/>
        <family val="2"/>
        <charset val="129"/>
        <scheme val="minor"/>
      </rPr>
      <t>, 편차도 큼 → 난이도 높음?</t>
    </r>
  </si>
  <si>
    <t>평균 양호, 일부 저연비 기록</t>
  </si>
  <si>
    <t>평균적, 일부 저연비 구간 존재</t>
  </si>
  <si>
    <r>
      <t>최고 연비 4.32 기록</t>
    </r>
    <r>
      <rPr>
        <sz val="11"/>
        <color theme="1"/>
        <rFont val="맑은 고딕"/>
        <family val="2"/>
        <charset val="129"/>
        <scheme val="minor"/>
      </rPr>
      <t>, 하지만 최소도 2.99로 주의</t>
    </r>
  </si>
  <si>
    <t>평균 양호, 최대치 높음 (4.23)</t>
  </si>
  <si>
    <t>전체 평균 수준, 일부 저연비 구간</t>
  </si>
  <si>
    <t>안정적, 편차 적음</t>
  </si>
  <si>
    <r>
      <t>가장 높은 평균 연비</t>
    </r>
    <r>
      <rPr>
        <sz val="11"/>
        <color theme="1"/>
        <rFont val="맑은 고딕"/>
        <family val="2"/>
        <charset val="129"/>
        <scheme val="minor"/>
      </rPr>
      <t>, 안정적</t>
    </r>
  </si>
  <si>
    <t>전체 평균 수준, 일부 극단치 존재</t>
  </si>
  <si>
    <t>경제구간</t>
    <phoneticPr fontId="2" type="noConversion"/>
  </si>
  <si>
    <t>과속구간</t>
    <phoneticPr fontId="2" type="noConversion"/>
  </si>
  <si>
    <t>구간1비율(%) 1-20 시간(초)</t>
  </si>
  <si>
    <t>구간1비율(%) 1-20 시간(초)</t>
    <phoneticPr fontId="2" type="noConversion"/>
  </si>
  <si>
    <t>구간2비율(%)20-40 시간(초)</t>
  </si>
  <si>
    <t>구간3비율(%) 40-60 시간(초)</t>
  </si>
  <si>
    <t>구간4비율(%) 60-80 시간(초)</t>
  </si>
  <si>
    <t>구간5비율(%) 80-100 시간(초)</t>
  </si>
  <si>
    <t>구간6비율(%) 100-120 시간(초)</t>
  </si>
  <si>
    <t>구간7비율(%) 120이상 시간(초)</t>
  </si>
  <si>
    <t>40-80</t>
    <phoneticPr fontId="2" type="noConversion"/>
  </si>
  <si>
    <t>80-120</t>
    <phoneticPr fontId="2" type="noConversion"/>
  </si>
  <si>
    <t>순위</t>
    <phoneticPr fontId="2" type="noConversion"/>
  </si>
  <si>
    <t>1위</t>
    <phoneticPr fontId="2" type="noConversion"/>
  </si>
  <si>
    <t>3위</t>
    <phoneticPr fontId="2" type="noConversion"/>
  </si>
  <si>
    <t>4위</t>
    <phoneticPr fontId="2" type="noConversion"/>
  </si>
  <si>
    <t>5위</t>
    <phoneticPr fontId="2" type="noConversion"/>
  </si>
  <si>
    <t>2위</t>
    <phoneticPr fontId="2" type="noConversion"/>
  </si>
  <si>
    <t>8위</t>
    <phoneticPr fontId="2" type="noConversion"/>
  </si>
  <si>
    <t>9위</t>
    <phoneticPr fontId="2" type="noConversion"/>
  </si>
  <si>
    <t>경제속도구간</t>
    <phoneticPr fontId="2" type="noConversion"/>
  </si>
  <si>
    <t>주코스코드</t>
    <phoneticPr fontId="2" type="noConversion"/>
  </si>
  <si>
    <t>주차량코스</t>
    <phoneticPr fontId="2" type="noConversion"/>
  </si>
  <si>
    <t>제조사/유종</t>
  </si>
  <si>
    <t>목표연비</t>
  </si>
  <si>
    <t>총거리</t>
    <phoneticPr fontId="2" type="noConversion"/>
  </si>
  <si>
    <t>거리비중달성율</t>
    <phoneticPr fontId="2" type="noConversion"/>
  </si>
  <si>
    <t>연료소모량</t>
    <phoneticPr fontId="2" type="noConversion"/>
  </si>
  <si>
    <t>공회전,웜업제외 시간</t>
  </si>
  <si>
    <t>웜업률</t>
    <phoneticPr fontId="2" type="noConversion"/>
  </si>
  <si>
    <t>공회전율</t>
    <phoneticPr fontId="2" type="noConversion"/>
  </si>
  <si>
    <t>급가속</t>
    <phoneticPr fontId="2" type="noConversion"/>
  </si>
  <si>
    <t>구간1비율</t>
    <phoneticPr fontId="2" type="noConversion"/>
  </si>
  <si>
    <t>구간2비율</t>
    <phoneticPr fontId="2" type="noConversion"/>
  </si>
  <si>
    <t>구간3비율</t>
    <phoneticPr fontId="2" type="noConversion"/>
  </si>
  <si>
    <t>구간4비율</t>
  </si>
  <si>
    <t>구간5비율</t>
  </si>
  <si>
    <t>구간6비율</t>
  </si>
  <si>
    <t>구간7비율</t>
  </si>
  <si>
    <t>등수</t>
    <phoneticPr fontId="2" type="noConversion"/>
  </si>
  <si>
    <t>임성빈</t>
  </si>
  <si>
    <t>구자춘</t>
  </si>
  <si>
    <t>정근태</t>
  </si>
  <si>
    <t>김창기A</t>
  </si>
  <si>
    <t>이황</t>
  </si>
  <si>
    <t>박완신</t>
  </si>
  <si>
    <t>윤인수</t>
  </si>
  <si>
    <t>윤일희</t>
  </si>
  <si>
    <t>박종혁</t>
  </si>
  <si>
    <t>김근주</t>
  </si>
  <si>
    <t>류옥현A</t>
  </si>
  <si>
    <t>한대철</t>
  </si>
  <si>
    <t>신종식</t>
  </si>
  <si>
    <t>이상철B</t>
  </si>
  <si>
    <t>이준모</t>
  </si>
  <si>
    <t>곽영민</t>
  </si>
  <si>
    <t>김광일</t>
  </si>
  <si>
    <t>문광용</t>
  </si>
  <si>
    <t>김기연</t>
  </si>
  <si>
    <t>고의준</t>
  </si>
  <si>
    <t>김형식</t>
  </si>
  <si>
    <t>엄희규</t>
  </si>
  <si>
    <t>임종길</t>
  </si>
  <si>
    <t>장완철</t>
  </si>
  <si>
    <t>고신원</t>
  </si>
  <si>
    <t>이종호</t>
  </si>
  <si>
    <t>서성완</t>
  </si>
  <si>
    <t>신현기</t>
  </si>
  <si>
    <t>김동진</t>
  </si>
  <si>
    <t>박주용</t>
  </si>
  <si>
    <t>신동호</t>
  </si>
  <si>
    <t>노선</t>
    <phoneticPr fontId="2" type="noConversion"/>
  </si>
  <si>
    <t>노선번호f</t>
    <phoneticPr fontId="2" type="noConversion"/>
  </si>
  <si>
    <t>최고속도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</si>
</sst>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76" formatCode="[$-409]yy&quot;-&quot;m&quot;-&quot;d\ h:mm\ AM/PM;@"/>
    <numFmt numFmtId="177" formatCode="m&quot;월&quot;\ dd&quot;일(&quot;aaa&quot;)&quot;"/>
    <numFmt numFmtId="178" formatCode="_-* #,##0.00_-;\-* #,##0.00_-;_-* &quot;-&quot;_-;_-@_-"/>
    <numFmt numFmtId="179" formatCode="mm&quot;월&quot;\ dd&quot;일&quot;"/>
    <numFmt numFmtId="180" formatCode="0.0%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b/>
      <sz val="12"/>
      <color rgb="FF00206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4.9989318521683403E-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4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9" fontId="0" fillId="0" borderId="0" xfId="1" applyFont="1">
      <alignment vertical="center"/>
    </xf>
    <xf numFmtId="177" fontId="3" fillId="3" borderId="1" xfId="0" applyNumberFormat="1" applyFont="1" applyFill="1" applyBorder="1" applyAlignment="1">
      <alignment horizontal="center" vertical="center"/>
    </xf>
    <xf numFmtId="177" fontId="4" fillId="0" borderId="2" xfId="0" applyNumberFormat="1" applyFont="1" applyBorder="1">
      <alignment vertical="center"/>
    </xf>
    <xf numFmtId="177" fontId="5" fillId="0" borderId="3" xfId="0" applyNumberFormat="1" applyFont="1" applyBorder="1" applyAlignment="1">
      <alignment horizontal="center" vertical="center" wrapText="1"/>
    </xf>
    <xf numFmtId="177" fontId="6" fillId="0" borderId="4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 wrapText="1"/>
    </xf>
    <xf numFmtId="177" fontId="6" fillId="4" borderId="5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7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8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10" fillId="2" borderId="0" xfId="3" applyFont="1" applyFill="1">
      <alignment vertical="center"/>
    </xf>
    <xf numFmtId="41" fontId="0" fillId="0" borderId="0" xfId="2" applyFont="1" applyAlignment="1">
      <alignment horizontal="center" vertical="center"/>
    </xf>
    <xf numFmtId="41" fontId="0" fillId="0" borderId="0" xfId="2" applyFont="1">
      <alignment vertical="center"/>
    </xf>
    <xf numFmtId="0" fontId="0" fillId="8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78" fontId="13" fillId="0" borderId="0" xfId="2" applyNumberFormat="1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41" fontId="15" fillId="0" borderId="0" xfId="2" applyFont="1">
      <alignment vertical="center"/>
    </xf>
    <xf numFmtId="178" fontId="15" fillId="0" borderId="0" xfId="2" applyNumberFormat="1" applyFont="1">
      <alignment vertical="center"/>
    </xf>
    <xf numFmtId="9" fontId="15" fillId="0" borderId="0" xfId="1" applyFont="1">
      <alignment vertical="center"/>
    </xf>
    <xf numFmtId="41" fontId="15" fillId="0" borderId="0" xfId="2" applyFont="1" applyAlignment="1">
      <alignment horizontal="center" vertical="center"/>
    </xf>
    <xf numFmtId="178" fontId="15" fillId="0" borderId="0" xfId="2" applyNumberFormat="1" applyFont="1" applyAlignment="1">
      <alignment horizontal="center" vertical="center"/>
    </xf>
    <xf numFmtId="9" fontId="15" fillId="0" borderId="0" xfId="1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176" fontId="0" fillId="8" borderId="0" xfId="0" applyNumberFormat="1" applyFill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49" fontId="0" fillId="8" borderId="0" xfId="0" applyNumberFormat="1" applyFill="1" applyAlignment="1">
      <alignment vertical="center" wrapText="1"/>
    </xf>
    <xf numFmtId="9" fontId="0" fillId="8" borderId="0" xfId="1" applyFon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9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6" xfId="0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180" fontId="0" fillId="0" borderId="0" xfId="1" applyNumberFormat="1" applyFont="1">
      <alignment vertical="center"/>
    </xf>
    <xf numFmtId="0" fontId="11" fillId="0" borderId="0" xfId="0" applyFont="1">
      <alignment vertical="center"/>
    </xf>
    <xf numFmtId="0" fontId="16" fillId="0" borderId="1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179" fontId="16" fillId="0" borderId="21" xfId="0" applyNumberFormat="1" applyFont="1" applyBorder="1" applyAlignment="1">
      <alignment horizontal="center" vertical="center"/>
    </xf>
    <xf numFmtId="179" fontId="16" fillId="0" borderId="23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0" fillId="0" borderId="17" xfId="0" applyBorder="1">
      <alignment vertical="center"/>
    </xf>
    <xf numFmtId="178" fontId="0" fillId="0" borderId="17" xfId="2" applyNumberFormat="1" applyFont="1" applyBorder="1">
      <alignment vertical="center"/>
    </xf>
    <xf numFmtId="9" fontId="0" fillId="0" borderId="17" xfId="1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>
      <alignment vertical="center"/>
    </xf>
    <xf numFmtId="178" fontId="0" fillId="0" borderId="24" xfId="2" applyNumberFormat="1" applyFont="1" applyBorder="1">
      <alignment vertical="center"/>
    </xf>
    <xf numFmtId="9" fontId="0" fillId="0" borderId="24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1" xfId="2" applyFont="1" applyBorder="1" applyAlignment="1">
      <alignment horizontal="center" vertical="center"/>
    </xf>
    <xf numFmtId="43" fontId="12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178" fontId="0" fillId="0" borderId="12" xfId="2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10" xfId="0" applyBorder="1">
      <alignment vertical="center"/>
    </xf>
    <xf numFmtId="0" fontId="14" fillId="0" borderId="10" xfId="0" applyFont="1" applyBorder="1">
      <alignment vertical="center"/>
    </xf>
    <xf numFmtId="0" fontId="15" fillId="0" borderId="10" xfId="0" applyFont="1" applyBorder="1" applyAlignment="1">
      <alignment horizontal="center" vertical="center"/>
    </xf>
    <xf numFmtId="178" fontId="15" fillId="0" borderId="10" xfId="2" applyNumberFormat="1" applyFont="1" applyBorder="1">
      <alignment vertical="center"/>
    </xf>
    <xf numFmtId="0" fontId="8" fillId="0" borderId="0" xfId="0" applyFont="1" applyAlignment="1">
      <alignment horizontal="center" vertical="center" wrapText="1"/>
    </xf>
    <xf numFmtId="178" fontId="21" fillId="0" borderId="0" xfId="2" applyNumberFormat="1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9" fontId="22" fillId="0" borderId="14" xfId="0" applyNumberFormat="1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9" fontId="22" fillId="0" borderId="17" xfId="0" applyNumberFormat="1" applyFont="1" applyBorder="1" applyAlignment="1">
      <alignment horizontal="center" vertical="center"/>
    </xf>
    <xf numFmtId="9" fontId="22" fillId="0" borderId="22" xfId="0" applyNumberFormat="1" applyFont="1" applyBorder="1" applyAlignment="1">
      <alignment horizontal="center" vertical="center"/>
    </xf>
    <xf numFmtId="9" fontId="22" fillId="0" borderId="17" xfId="1" applyFont="1" applyBorder="1" applyAlignment="1">
      <alignment horizontal="center" vertical="center"/>
    </xf>
    <xf numFmtId="9" fontId="22" fillId="0" borderId="24" xfId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2" fillId="0" borderId="22" xfId="0" applyFont="1" applyBorder="1" applyAlignment="1">
      <alignment horizontal="center" vertical="center"/>
    </xf>
    <xf numFmtId="0" fontId="22" fillId="0" borderId="22" xfId="1" applyNumberFormat="1" applyFont="1" applyBorder="1" applyAlignment="1">
      <alignment horizontal="center" vertical="center"/>
    </xf>
    <xf numFmtId="0" fontId="22" fillId="0" borderId="25" xfId="1" applyNumberFormat="1" applyFont="1" applyBorder="1" applyAlignment="1">
      <alignment horizontal="center" vertical="center"/>
    </xf>
    <xf numFmtId="0" fontId="24" fillId="0" borderId="1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9" fontId="22" fillId="0" borderId="25" xfId="0" applyNumberFormat="1" applyFont="1" applyBorder="1" applyAlignment="1">
      <alignment horizontal="center" vertical="center"/>
    </xf>
    <xf numFmtId="0" fontId="25" fillId="1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vertical="center" wrapText="1"/>
    </xf>
    <xf numFmtId="178" fontId="0" fillId="0" borderId="0" xfId="2" applyNumberFormat="1" applyFont="1">
      <alignment vertical="center"/>
    </xf>
    <xf numFmtId="0" fontId="0" fillId="0" borderId="0" xfId="2" applyNumberFormat="1" applyFont="1">
      <alignment vertical="center"/>
    </xf>
  </cellXfs>
  <cellStyles count="4">
    <cellStyle name="백분율" xfId="1" builtinId="5"/>
    <cellStyle name="보통" xfId="3" builtinId="28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출력예시!$K$26</c:f>
              <c:strCache>
                <c:ptCount val="1"/>
                <c:pt idx="0">
                  <c:v>내수치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출력예시!$M$28:$M$36</c:f>
              <c:numCache>
                <c:formatCode>_-* #,##0.00_-;\-* #,##0.00_-;_-* "-"_-;_-@_-</c:formatCode>
                <c:ptCount val="9"/>
                <c:pt idx="0">
                  <c:v>3.6915811567164183</c:v>
                </c:pt>
                <c:pt idx="1">
                  <c:v>3.4662514356391907</c:v>
                </c:pt>
                <c:pt idx="2">
                  <c:v>3.2478844937942259</c:v>
                </c:pt>
                <c:pt idx="3">
                  <c:v>3.3405466970387243</c:v>
                </c:pt>
                <c:pt idx="4">
                  <c:v>3.7275610743690102</c:v>
                </c:pt>
                <c:pt idx="5">
                  <c:v>3.4733842493091807</c:v>
                </c:pt>
                <c:pt idx="6">
                  <c:v>3.2543392960752109</c:v>
                </c:pt>
                <c:pt idx="7">
                  <c:v>2.9928019568332918</c:v>
                </c:pt>
                <c:pt idx="8">
                  <c:v>3.7285083987891499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349-441D-B836-C415FF3274B2}"/>
            </c:ext>
          </c:extLst>
        </c:ser>
        <c:ser>
          <c:idx val="1"/>
          <c:order val="1"/>
          <c:tx>
            <c:strRef>
              <c:f>출력예시!$R$26</c:f>
              <c:strCache>
                <c:ptCount val="1"/>
                <c:pt idx="0">
                  <c:v>평균수치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출력예시!$K$28:$K$36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</c:numCache>
            </c:numRef>
          </c:cat>
          <c:val>
            <c:numRef>
              <c:f>출력예시!$S$28:$S$36</c:f>
              <c:numCache>
                <c:formatCode>_-* #,##0.00_-;\-* #,##0.00_-;_-* "-"_-;_-@_-</c:formatCode>
                <c:ptCount val="9"/>
                <c:pt idx="0">
                  <c:v>3.2178803390931106</c:v>
                </c:pt>
                <c:pt idx="1">
                  <c:v>3.3712384725160076</c:v>
                </c:pt>
                <c:pt idx="2">
                  <c:v>3.2384895688791833</c:v>
                </c:pt>
                <c:pt idx="3">
                  <c:v>3.1607358510476153</c:v>
                </c:pt>
                <c:pt idx="4">
                  <c:v>3.2892404586632495</c:v>
                </c:pt>
                <c:pt idx="5">
                  <c:v>3.0572732300211225</c:v>
                </c:pt>
                <c:pt idx="6">
                  <c:v>3.1808297146614426</c:v>
                </c:pt>
                <c:pt idx="7">
                  <c:v>3.1561443813229264</c:v>
                </c:pt>
                <c:pt idx="8">
                  <c:v>3.0143450350444501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349-441D-B836-C415FF327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9570640"/>
        <c:axId val="449569680"/>
      </c:barChart>
      <c:catAx>
        <c:axId val="4495706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69680"/>
        <c:crosses val="autoZero"/>
        <c:auto val="1"/>
        <c:lblAlgn val="ctr"/>
        <c:lblOffset val="100"/>
        <c:noMultiLvlLbl val="0"/>
      </c:catAx>
      <c:valAx>
        <c:axId val="449569680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957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9525</xdr:rowOff>
    </xdr:from>
    <xdr:to>
      <xdr:col>1</xdr:col>
      <xdr:colOff>809625</xdr:colOff>
      <xdr:row>8</xdr:row>
      <xdr:rowOff>49400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0F92251-D4F0-D613-EF05-8F0249008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343025"/>
          <a:ext cx="714375" cy="678050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25</xdr:row>
      <xdr:rowOff>104775</xdr:rowOff>
    </xdr:from>
    <xdr:to>
      <xdr:col>7</xdr:col>
      <xdr:colOff>295275</xdr:colOff>
      <xdr:row>38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76E7F88-3A4C-D324-B53B-F5DE2E71C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EA625-4195-40A4-8750-E7544E4DD4F9}">
  <dimension ref="A1:BW1156"/>
  <sheetViews>
    <sheetView tabSelected="1" zoomScale="70" zoomScaleNormal="70" workbookViewId="0">
      <pane xSplit="15" ySplit="1" topLeftCell="U2" activePane="bottomRight" state="frozen"/>
      <selection pane="topRight" activeCell="P1" sqref="P1"/>
      <selection pane="bottomLeft" activeCell="A2" sqref="A2"/>
      <selection pane="bottomRight" activeCell="AE17" sqref="AE17"/>
    </sheetView>
  </sheetViews>
  <sheetFormatPr defaultRowHeight="16.5" outlineLevelCol="1"/>
  <cols>
    <col min="1" max="1" width="11.625" style="37" bestFit="1" customWidth="1"/>
    <col min="2" max="2" width="18.125" style="3" bestFit="1" customWidth="1"/>
    <col min="3" max="7" width="9" customWidth="1"/>
    <col min="10" max="14" width="9" customWidth="1" outlineLevel="1"/>
    <col min="15" max="15" width="9" style="41" customWidth="1" outlineLevel="1"/>
    <col min="16" max="17" width="9" hidden="1" customWidth="1" outlineLevel="1"/>
    <col min="18" max="24" width="9" customWidth="1" outlineLevel="1"/>
    <col min="25" max="26" width="13.875" customWidth="1" outlineLevel="1"/>
    <col min="27" max="27" width="16.125" customWidth="1" outlineLevel="1"/>
    <col min="28" max="28" width="12.625" customWidth="1" outlineLevel="1"/>
    <col min="29" max="31" width="9" customWidth="1" outlineLevel="1"/>
    <col min="32" max="38" width="10.625" customWidth="1" outlineLevel="1"/>
    <col min="39" max="43" width="9" customWidth="1" outlineLevel="1"/>
    <col min="44" max="45" width="20.25" customWidth="1" outlineLevel="1"/>
    <col min="46" max="46" width="18.375" customWidth="1" outlineLevel="1"/>
    <col min="47" max="49" width="19.625" customWidth="1" outlineLevel="1"/>
    <col min="50" max="50" width="20" customWidth="1" outlineLevel="1"/>
    <col min="51" max="51" width="22.125" customWidth="1" outlineLevel="1"/>
    <col min="52" max="52" width="17.5" customWidth="1" outlineLevel="1"/>
    <col min="53" max="53" width="11.75" bestFit="1" customWidth="1" outlineLevel="1"/>
    <col min="54" max="62" width="9" customWidth="1" outlineLevel="1"/>
    <col min="63" max="63" width="15.125" style="4" customWidth="1" outlineLevel="1"/>
    <col min="64" max="64" width="8.5" style="42" customWidth="1"/>
    <col min="65" max="67" width="9" customWidth="1"/>
  </cols>
  <sheetData>
    <row r="1" spans="1:75" s="68" customFormat="1" ht="66">
      <c r="A1" s="60" t="s">
        <v>115</v>
      </c>
      <c r="B1" s="61" t="s">
        <v>0</v>
      </c>
      <c r="C1" s="62" t="s">
        <v>1</v>
      </c>
      <c r="D1" s="62" t="s">
        <v>2</v>
      </c>
      <c r="E1" s="62" t="s">
        <v>3</v>
      </c>
      <c r="F1" s="62" t="s">
        <v>4</v>
      </c>
      <c r="G1" s="63" t="s">
        <v>5</v>
      </c>
      <c r="H1" s="63" t="s">
        <v>268</v>
      </c>
      <c r="I1" s="62" t="s">
        <v>6</v>
      </c>
      <c r="J1" s="62" t="s">
        <v>7</v>
      </c>
      <c r="K1" s="62" t="s">
        <v>8</v>
      </c>
      <c r="L1" s="62" t="s">
        <v>9</v>
      </c>
      <c r="M1" s="62" t="s">
        <v>10</v>
      </c>
      <c r="N1" s="62" t="s">
        <v>11</v>
      </c>
      <c r="O1" s="62" t="s">
        <v>12</v>
      </c>
      <c r="P1" s="62" t="s">
        <v>13</v>
      </c>
      <c r="Q1" s="62" t="s">
        <v>14</v>
      </c>
      <c r="R1" s="62" t="s">
        <v>15</v>
      </c>
      <c r="S1" s="62" t="s">
        <v>16</v>
      </c>
      <c r="T1" s="62" t="s">
        <v>17</v>
      </c>
      <c r="U1" s="62" t="s">
        <v>18</v>
      </c>
      <c r="V1" s="62" t="s">
        <v>19</v>
      </c>
      <c r="W1" s="62" t="s">
        <v>20</v>
      </c>
      <c r="X1" s="62" t="s">
        <v>21</v>
      </c>
      <c r="Y1" s="62" t="s">
        <v>22</v>
      </c>
      <c r="Z1" s="62" t="s">
        <v>23</v>
      </c>
      <c r="AA1" s="62" t="s">
        <v>24</v>
      </c>
      <c r="AB1" s="62" t="s">
        <v>25</v>
      </c>
      <c r="AC1" s="62" t="s">
        <v>26</v>
      </c>
      <c r="AD1" s="62" t="s">
        <v>27</v>
      </c>
      <c r="AE1" s="62" t="s">
        <v>28</v>
      </c>
      <c r="AF1" s="62" t="s">
        <v>29</v>
      </c>
      <c r="AG1" s="62" t="s">
        <v>30</v>
      </c>
      <c r="AH1" s="62" t="s">
        <v>31</v>
      </c>
      <c r="AI1" s="62" t="s">
        <v>32</v>
      </c>
      <c r="AJ1" s="62" t="s">
        <v>33</v>
      </c>
      <c r="AK1" s="62" t="s">
        <v>34</v>
      </c>
      <c r="AL1" s="62" t="s">
        <v>35</v>
      </c>
      <c r="AM1" s="62" t="s">
        <v>36</v>
      </c>
      <c r="AN1" s="62" t="s">
        <v>37</v>
      </c>
      <c r="AO1" s="62" t="s">
        <v>38</v>
      </c>
      <c r="AP1" s="62" t="s">
        <v>39</v>
      </c>
      <c r="AQ1" s="62" t="s">
        <v>40</v>
      </c>
      <c r="AR1" s="62" t="s">
        <v>41</v>
      </c>
      <c r="AS1" s="62" t="s">
        <v>42</v>
      </c>
      <c r="AT1" s="62" t="s">
        <v>43</v>
      </c>
      <c r="AU1" s="62" t="s">
        <v>44</v>
      </c>
      <c r="AV1" s="62" t="s">
        <v>45</v>
      </c>
      <c r="AW1" s="62" t="s">
        <v>46</v>
      </c>
      <c r="AX1" s="62" t="s">
        <v>47</v>
      </c>
      <c r="AY1" s="62" t="s">
        <v>48</v>
      </c>
      <c r="AZ1" s="62" t="s">
        <v>49</v>
      </c>
      <c r="BA1" s="62" t="s">
        <v>50</v>
      </c>
      <c r="BB1" s="62" t="s">
        <v>51</v>
      </c>
      <c r="BC1" s="62" t="s">
        <v>52</v>
      </c>
      <c r="BD1" s="62" t="s">
        <v>53</v>
      </c>
      <c r="BE1" s="62" t="s">
        <v>54</v>
      </c>
      <c r="BF1" s="62" t="s">
        <v>55</v>
      </c>
      <c r="BG1" s="62" t="s">
        <v>56</v>
      </c>
      <c r="BH1" s="62" t="s">
        <v>57</v>
      </c>
      <c r="BI1" s="62" t="s">
        <v>58</v>
      </c>
      <c r="BJ1" s="62" t="s">
        <v>59</v>
      </c>
      <c r="BK1" s="64" t="s">
        <v>60</v>
      </c>
      <c r="BL1" s="65" t="s">
        <v>95</v>
      </c>
      <c r="BM1" s="66" t="s">
        <v>218</v>
      </c>
      <c r="BN1" s="66" t="s">
        <v>217</v>
      </c>
      <c r="BO1" s="67" t="s">
        <v>124</v>
      </c>
      <c r="BP1" s="69" t="s">
        <v>199</v>
      </c>
      <c r="BQ1" s="69" t="s">
        <v>200</v>
      </c>
      <c r="BR1" s="69" t="s">
        <v>201</v>
      </c>
      <c r="BS1" s="69" t="s">
        <v>202</v>
      </c>
      <c r="BT1" s="69" t="s">
        <v>203</v>
      </c>
      <c r="BU1" s="69" t="s">
        <v>204</v>
      </c>
      <c r="BV1" s="69" t="s">
        <v>205</v>
      </c>
      <c r="BW1" s="70" t="s">
        <v>152</v>
      </c>
    </row>
    <row r="2" spans="1:75">
      <c r="A2" s="38">
        <f t="shared" ref="A2:A29" si="0">DATE(YEAR(B2),MONTH(B2),DAY(B2))</f>
        <v>45809</v>
      </c>
      <c r="B2" s="3">
        <v>45809.346412037034</v>
      </c>
      <c r="C2" t="s">
        <v>61</v>
      </c>
      <c r="D2" t="s">
        <v>61</v>
      </c>
      <c r="E2" t="s">
        <v>61</v>
      </c>
      <c r="F2" t="s">
        <v>62</v>
      </c>
      <c r="G2" s="2" t="s">
        <v>63</v>
      </c>
      <c r="H2" s="2" t="s">
        <v>64</v>
      </c>
      <c r="I2" t="s">
        <v>65</v>
      </c>
      <c r="J2" t="s">
        <v>66</v>
      </c>
      <c r="K2" t="s">
        <v>67</v>
      </c>
      <c r="L2">
        <v>14</v>
      </c>
      <c r="M2">
        <v>12</v>
      </c>
      <c r="N2">
        <v>168</v>
      </c>
      <c r="O2" s="41">
        <v>9999</v>
      </c>
      <c r="P2" t="s">
        <v>62</v>
      </c>
      <c r="Q2" s="1">
        <v>45786.608721180557</v>
      </c>
      <c r="R2">
        <v>30.981999999999999</v>
      </c>
      <c r="S2">
        <v>8.8819999999999997</v>
      </c>
      <c r="T2">
        <v>3.488</v>
      </c>
      <c r="U2">
        <v>2329</v>
      </c>
      <c r="V2">
        <v>72</v>
      </c>
      <c r="W2">
        <v>241</v>
      </c>
      <c r="X2">
        <v>794</v>
      </c>
      <c r="Y2">
        <v>5</v>
      </c>
      <c r="Z2">
        <v>7</v>
      </c>
      <c r="AA2">
        <v>0</v>
      </c>
      <c r="AB2">
        <v>0</v>
      </c>
      <c r="AC2">
        <v>97</v>
      </c>
      <c r="AD2">
        <v>47.89</v>
      </c>
      <c r="AE2">
        <v>55.325000000000003</v>
      </c>
      <c r="AF2">
        <v>97</v>
      </c>
      <c r="AG2">
        <v>0.6</v>
      </c>
      <c r="AH2">
        <v>0.9</v>
      </c>
      <c r="AI2">
        <v>0.8</v>
      </c>
      <c r="AJ2">
        <v>0.6</v>
      </c>
      <c r="AK2">
        <v>0</v>
      </c>
      <c r="AL2">
        <v>0</v>
      </c>
      <c r="AM2">
        <v>3.06</v>
      </c>
      <c r="AN2">
        <v>47.296999999999997</v>
      </c>
      <c r="AO2">
        <v>3.0910000000000002</v>
      </c>
      <c r="AP2">
        <v>10.348000000000001</v>
      </c>
      <c r="AQ2">
        <v>0.22600000000000001</v>
      </c>
      <c r="AR2">
        <v>16.138000000000002</v>
      </c>
      <c r="AS2">
        <v>22.594000000000001</v>
      </c>
      <c r="AT2">
        <v>37.183</v>
      </c>
      <c r="AU2">
        <v>0.23</v>
      </c>
      <c r="AV2">
        <v>0.34499999999999997</v>
      </c>
      <c r="AW2">
        <v>0.307</v>
      </c>
      <c r="AX2">
        <v>0.23</v>
      </c>
      <c r="AY2">
        <v>0</v>
      </c>
      <c r="AZ2">
        <v>0</v>
      </c>
      <c r="BA2">
        <v>304</v>
      </c>
      <c r="BB2">
        <v>0</v>
      </c>
      <c r="BC2" t="s">
        <v>68</v>
      </c>
      <c r="BD2">
        <v>0</v>
      </c>
      <c r="BE2" t="s">
        <v>69</v>
      </c>
      <c r="BF2" t="s">
        <v>70</v>
      </c>
      <c r="BG2">
        <v>1.1399999999999999</v>
      </c>
      <c r="BH2">
        <v>0</v>
      </c>
      <c r="BI2" s="1">
        <v>45812.518766747686</v>
      </c>
      <c r="BJ2">
        <v>3.6</v>
      </c>
      <c r="BK2" s="4">
        <v>0.96889999999999998</v>
      </c>
      <c r="BL2" s="42">
        <f>HLOOKUP($A2,차량별코스!$E$1:$AO$20,_xlfn.XLOOKUP(탕데이터!$I2,차량별코스!$D$2:$D$20,차량별코스!$A$2:$A$20),0)</f>
        <v>3</v>
      </c>
      <c r="BM2">
        <f>SUMIFS(R:R,I:I,I2,O:O,O2)</f>
        <v>155.17700000000002</v>
      </c>
      <c r="BN2">
        <f>SUMIFS(R:R,O:O,O2,BL:BL,BL2,G:G,G2)</f>
        <v>155.17700000000002</v>
      </c>
      <c r="BO2" t="e">
        <f>IF(COUNTIFS($BL$2:$BL2,$BL2,$O$2:$O2,$O2,$G$2:$G2,$G2)=1,_xlfn.MAXIFS(#REF!,#REF!,$O2,#REF!,$G2)+1,_xlfn.MAXIFS(#REF!,#REF!,$O2,#REF!,$G2))</f>
        <v>#REF!</v>
      </c>
      <c r="BP2">
        <f>$U2*AF2%-V2-W2</f>
        <v>1946.13</v>
      </c>
      <c r="BQ2">
        <f t="shared" ref="BQ2" si="1">$U2*AG2%</f>
        <v>13.974</v>
      </c>
      <c r="BR2">
        <f t="shared" ref="BR2" si="2">$U2*AH2%</f>
        <v>20.961000000000002</v>
      </c>
      <c r="BS2">
        <f t="shared" ref="BS2" si="3">$U2*AI2%</f>
        <v>18.632000000000001</v>
      </c>
      <c r="BT2">
        <f t="shared" ref="BT2" si="4">$U2*AJ2%</f>
        <v>13.974</v>
      </c>
      <c r="BU2">
        <f t="shared" ref="BU2" si="5">$U2*AK2%</f>
        <v>0</v>
      </c>
      <c r="BV2">
        <f t="shared" ref="BV2" si="6">$U2*AL2%</f>
        <v>0</v>
      </c>
      <c r="BW2">
        <f t="shared" ref="BW2:BW29" si="7">SUM(BP2:BV2)</f>
        <v>2013.671</v>
      </c>
    </row>
    <row r="3" spans="1:75">
      <c r="A3" s="38">
        <f t="shared" si="0"/>
        <v>45809</v>
      </c>
      <c r="B3" s="3">
        <v>45809.380300925928</v>
      </c>
      <c r="C3" t="s">
        <v>61</v>
      </c>
      <c r="D3" t="s">
        <v>61</v>
      </c>
      <c r="E3" t="s">
        <v>61</v>
      </c>
      <c r="F3" t="s">
        <v>62</v>
      </c>
      <c r="G3" s="2" t="s">
        <v>63</v>
      </c>
      <c r="H3" s="2" t="s">
        <v>64</v>
      </c>
      <c r="I3" t="s">
        <v>65</v>
      </c>
      <c r="J3" t="s">
        <v>66</v>
      </c>
      <c r="K3" t="s">
        <v>67</v>
      </c>
      <c r="L3">
        <v>14</v>
      </c>
      <c r="M3">
        <v>12</v>
      </c>
      <c r="N3">
        <v>168</v>
      </c>
      <c r="O3" s="41">
        <v>9999</v>
      </c>
      <c r="P3" t="s">
        <v>62</v>
      </c>
      <c r="Q3" s="1">
        <v>45786.608721180557</v>
      </c>
      <c r="R3">
        <v>17.343</v>
      </c>
      <c r="S3">
        <v>4.4359999999999999</v>
      </c>
      <c r="T3">
        <v>3.91</v>
      </c>
      <c r="U3">
        <v>1705</v>
      </c>
      <c r="V3">
        <v>140</v>
      </c>
      <c r="W3">
        <v>279</v>
      </c>
      <c r="X3">
        <v>290</v>
      </c>
      <c r="Y3">
        <v>0</v>
      </c>
      <c r="Z3">
        <v>0</v>
      </c>
      <c r="AA3">
        <v>0</v>
      </c>
      <c r="AB3">
        <v>0</v>
      </c>
      <c r="AC3">
        <v>78</v>
      </c>
      <c r="AD3">
        <v>36.619999999999997</v>
      </c>
      <c r="AE3">
        <v>48.549505000000003</v>
      </c>
      <c r="AF3">
        <v>97.3</v>
      </c>
      <c r="AG3">
        <v>0.4</v>
      </c>
      <c r="AH3">
        <v>0.7</v>
      </c>
      <c r="AI3">
        <v>1.6</v>
      </c>
      <c r="AJ3">
        <v>0</v>
      </c>
      <c r="AK3">
        <v>0</v>
      </c>
      <c r="AL3">
        <v>0</v>
      </c>
      <c r="AM3">
        <v>3.43</v>
      </c>
      <c r="AN3">
        <v>35.426000000000002</v>
      </c>
      <c r="AO3">
        <v>8.2110000000000003</v>
      </c>
      <c r="AP3">
        <v>16.364000000000001</v>
      </c>
      <c r="AQ3">
        <v>0.115</v>
      </c>
      <c r="AR3">
        <v>0</v>
      </c>
      <c r="AS3">
        <v>0</v>
      </c>
      <c r="AT3">
        <v>27.568000000000001</v>
      </c>
      <c r="AU3">
        <v>0.113</v>
      </c>
      <c r="AV3">
        <v>0.19800000000000001</v>
      </c>
      <c r="AW3">
        <v>0.45300000000000001</v>
      </c>
      <c r="AX3">
        <v>0</v>
      </c>
      <c r="AY3">
        <v>0</v>
      </c>
      <c r="AZ3">
        <v>0</v>
      </c>
      <c r="BA3">
        <v>171</v>
      </c>
      <c r="BB3">
        <v>0</v>
      </c>
      <c r="BC3" t="s">
        <v>68</v>
      </c>
      <c r="BD3">
        <v>0</v>
      </c>
      <c r="BE3" t="s">
        <v>69</v>
      </c>
      <c r="BF3" t="s">
        <v>70</v>
      </c>
      <c r="BG3">
        <v>1.1399999999999999</v>
      </c>
      <c r="BH3">
        <v>0</v>
      </c>
      <c r="BI3" s="1">
        <v>45812.518766747686</v>
      </c>
      <c r="BJ3">
        <v>3.6</v>
      </c>
      <c r="BK3" s="4">
        <v>1.0860000000000001</v>
      </c>
      <c r="BL3" s="42">
        <f>HLOOKUP($A3,차량별코스!$E$1:$AO$20,_xlfn.XLOOKUP(탕데이터!$I3,차량별코스!$D$2:$D$20,차량별코스!$A$2:$A$20),0)</f>
        <v>3</v>
      </c>
      <c r="BM3">
        <f>SUMIFS(R:R,I:I,I3,O:O,O3)</f>
        <v>155.17700000000002</v>
      </c>
      <c r="BN3">
        <f>SUMIFS(R:R,O:O,O3,BL:BL,BL3,G:G,G3)</f>
        <v>155.17700000000002</v>
      </c>
      <c r="BO3" t="e">
        <f>IF(COUNTIFS($BL$2:$BL3,$BL3,$O$2:$O3,$O3,$G$2:$G3,$G3)=1,_xlfn.MAXIFS($BO$2:$BO2,$O$2:$O2,$O3,$G$2:$G2,$G3)+1,_xlfn.MAXIFS($BO$2:$BO2,$O$2:$O2,$O3,$G$2:$G2,$G3))</f>
        <v>#REF!</v>
      </c>
      <c r="BP3">
        <f t="shared" ref="BP3:BP29" si="8">$U3*AF3%-V3-W3</f>
        <v>1239.9649999999999</v>
      </c>
      <c r="BQ3">
        <f t="shared" ref="BQ3:BQ29" si="9">$U3*AG3%</f>
        <v>6.82</v>
      </c>
      <c r="BR3">
        <f t="shared" ref="BR3:BR29" si="10">$U3*AH3%</f>
        <v>11.934999999999999</v>
      </c>
      <c r="BS3">
        <f t="shared" ref="BS3:BS29" si="11">$U3*AI3%</f>
        <v>27.28</v>
      </c>
      <c r="BT3">
        <f t="shared" ref="BT3:BT29" si="12">$U3*AJ3%</f>
        <v>0</v>
      </c>
      <c r="BU3">
        <f t="shared" ref="BU3:BU29" si="13">$U3*AK3%</f>
        <v>0</v>
      </c>
      <c r="BV3">
        <f t="shared" ref="BV3:BV29" si="14">$U3*AL3%</f>
        <v>0</v>
      </c>
      <c r="BW3">
        <f t="shared" si="7"/>
        <v>1285.9999999999998</v>
      </c>
    </row>
    <row r="4" spans="1:75">
      <c r="A4" s="38">
        <f t="shared" si="0"/>
        <v>45809</v>
      </c>
      <c r="B4" s="3">
        <v>45809.407511574071</v>
      </c>
      <c r="C4" t="s">
        <v>61</v>
      </c>
      <c r="D4" t="s">
        <v>61</v>
      </c>
      <c r="E4" t="s">
        <v>61</v>
      </c>
      <c r="F4" t="s">
        <v>62</v>
      </c>
      <c r="G4" s="2" t="s">
        <v>63</v>
      </c>
      <c r="H4" s="2" t="s">
        <v>64</v>
      </c>
      <c r="I4" t="s">
        <v>65</v>
      </c>
      <c r="J4" t="s">
        <v>66</v>
      </c>
      <c r="K4" t="s">
        <v>67</v>
      </c>
      <c r="L4">
        <v>14</v>
      </c>
      <c r="M4">
        <v>12</v>
      </c>
      <c r="N4">
        <v>168</v>
      </c>
      <c r="O4" s="41">
        <v>9999</v>
      </c>
      <c r="P4" t="s">
        <v>62</v>
      </c>
      <c r="Q4" s="1">
        <v>45786.608721180557</v>
      </c>
      <c r="R4">
        <v>106.852</v>
      </c>
      <c r="S4">
        <v>36.756999999999998</v>
      </c>
      <c r="T4">
        <v>2.907</v>
      </c>
      <c r="U4">
        <v>10302</v>
      </c>
      <c r="V4">
        <v>196</v>
      </c>
      <c r="W4">
        <v>2330</v>
      </c>
      <c r="X4">
        <v>2080</v>
      </c>
      <c r="Y4">
        <v>10</v>
      </c>
      <c r="Z4">
        <v>30</v>
      </c>
      <c r="AA4">
        <v>0</v>
      </c>
      <c r="AB4">
        <v>0</v>
      </c>
      <c r="AC4">
        <v>102</v>
      </c>
      <c r="AD4">
        <v>37.340000000000003</v>
      </c>
      <c r="AE4">
        <v>49.468518000000003</v>
      </c>
      <c r="AF4">
        <v>87.8</v>
      </c>
      <c r="AG4">
        <v>3.3</v>
      </c>
      <c r="AH4">
        <v>3.6</v>
      </c>
      <c r="AI4">
        <v>3.1</v>
      </c>
      <c r="AJ4">
        <v>2.1</v>
      </c>
      <c r="AK4">
        <v>0</v>
      </c>
      <c r="AL4">
        <v>0</v>
      </c>
      <c r="AM4">
        <v>2.5499999999999998</v>
      </c>
      <c r="AN4">
        <v>51.292999999999999</v>
      </c>
      <c r="AO4">
        <v>1.903</v>
      </c>
      <c r="AP4">
        <v>22.617000000000001</v>
      </c>
      <c r="AQ4">
        <v>0.187</v>
      </c>
      <c r="AR4">
        <v>9.359</v>
      </c>
      <c r="AS4">
        <v>28.076000000000001</v>
      </c>
      <c r="AT4">
        <v>150.72300000000001</v>
      </c>
      <c r="AU4">
        <v>5.665</v>
      </c>
      <c r="AV4">
        <v>6.18</v>
      </c>
      <c r="AW4">
        <v>5.3220000000000001</v>
      </c>
      <c r="AX4">
        <v>3.605</v>
      </c>
      <c r="AY4">
        <v>0</v>
      </c>
      <c r="AZ4">
        <v>0</v>
      </c>
      <c r="BA4">
        <v>1035</v>
      </c>
      <c r="BB4">
        <v>0</v>
      </c>
      <c r="BC4" t="s">
        <v>68</v>
      </c>
      <c r="BD4">
        <v>0</v>
      </c>
      <c r="BE4" t="s">
        <v>69</v>
      </c>
      <c r="BF4" t="s">
        <v>70</v>
      </c>
      <c r="BG4">
        <v>1.1399999999999999</v>
      </c>
      <c r="BH4">
        <v>0</v>
      </c>
      <c r="BI4" s="1">
        <v>45812.518766747686</v>
      </c>
      <c r="BJ4">
        <v>3.6</v>
      </c>
      <c r="BK4" s="4">
        <v>0.8075</v>
      </c>
      <c r="BL4" s="42">
        <f>HLOOKUP($A4,차량별코스!$E$1:$AO$20,_xlfn.XLOOKUP(탕데이터!$I4,차량별코스!$D$2:$D$20,차량별코스!$A$2:$A$20),0)</f>
        <v>3</v>
      </c>
      <c r="BM4">
        <f>SUMIFS(R:R,I:I,I4,O:O,O4)</f>
        <v>155.17700000000002</v>
      </c>
      <c r="BN4">
        <f>SUMIFS(R:R,O:O,O4,BL:BL,BL4,G:G,G4)</f>
        <v>155.17700000000002</v>
      </c>
      <c r="BO4" t="e">
        <f>IF(COUNTIFS($BL$2:$BL4,$BL4,$O$2:$O4,$O4,$G$2:$G4,$G4)=1,_xlfn.MAXIFS($BO$2:$BO3,$O$2:$O3,$O4,$G$2:$G3,$G4)+1,_xlfn.MAXIFS($BO$2:$BO3,$O$2:$O3,$O4,$G$2:$G3,$G4))</f>
        <v>#REF!</v>
      </c>
      <c r="BP4">
        <f t="shared" si="8"/>
        <v>6519.1560000000009</v>
      </c>
      <c r="BQ4">
        <f t="shared" si="9"/>
        <v>339.96600000000001</v>
      </c>
      <c r="BR4">
        <f t="shared" si="10"/>
        <v>370.87200000000007</v>
      </c>
      <c r="BS4">
        <f t="shared" si="11"/>
        <v>319.36200000000002</v>
      </c>
      <c r="BT4">
        <f t="shared" si="12"/>
        <v>216.34200000000001</v>
      </c>
      <c r="BU4">
        <f t="shared" si="13"/>
        <v>0</v>
      </c>
      <c r="BV4">
        <f t="shared" si="14"/>
        <v>0</v>
      </c>
      <c r="BW4">
        <f t="shared" si="7"/>
        <v>7765.6980000000012</v>
      </c>
    </row>
    <row r="5" spans="1:75">
      <c r="A5" s="38">
        <f t="shared" si="0"/>
        <v>45809</v>
      </c>
      <c r="B5" s="3">
        <v>45809.632592592592</v>
      </c>
      <c r="C5" t="s">
        <v>61</v>
      </c>
      <c r="D5" t="s">
        <v>61</v>
      </c>
      <c r="E5" t="s">
        <v>61</v>
      </c>
      <c r="F5" t="s">
        <v>62</v>
      </c>
      <c r="G5" s="2" t="s">
        <v>63</v>
      </c>
      <c r="H5" s="2" t="s">
        <v>64</v>
      </c>
      <c r="I5" t="s">
        <v>65</v>
      </c>
      <c r="J5" t="s">
        <v>66</v>
      </c>
      <c r="K5" t="s">
        <v>67</v>
      </c>
      <c r="L5">
        <v>14</v>
      </c>
      <c r="M5">
        <v>12</v>
      </c>
      <c r="N5">
        <v>168</v>
      </c>
      <c r="O5" s="41">
        <v>9211</v>
      </c>
      <c r="P5" t="s">
        <v>236</v>
      </c>
      <c r="Q5" s="1">
        <v>45786.607562581019</v>
      </c>
      <c r="R5">
        <v>59.959000000000003</v>
      </c>
      <c r="S5">
        <v>19.696999999999999</v>
      </c>
      <c r="T5">
        <v>3.044</v>
      </c>
      <c r="U5">
        <v>6212</v>
      </c>
      <c r="V5">
        <v>32</v>
      </c>
      <c r="W5">
        <v>1708</v>
      </c>
      <c r="X5">
        <v>1020</v>
      </c>
      <c r="Y5">
        <v>0</v>
      </c>
      <c r="Z5">
        <v>5</v>
      </c>
      <c r="AA5">
        <v>1</v>
      </c>
      <c r="AB5">
        <v>192</v>
      </c>
      <c r="AC5">
        <v>97</v>
      </c>
      <c r="AD5">
        <v>34.75</v>
      </c>
      <c r="AE5">
        <v>48.267501000000003</v>
      </c>
      <c r="AF5">
        <v>94.1</v>
      </c>
      <c r="AG5">
        <v>1.6</v>
      </c>
      <c r="AH5">
        <v>1.5</v>
      </c>
      <c r="AI5">
        <v>1.9</v>
      </c>
      <c r="AJ5">
        <v>0.8</v>
      </c>
      <c r="AK5">
        <v>0</v>
      </c>
      <c r="AL5">
        <v>0</v>
      </c>
      <c r="AM5">
        <v>2.67</v>
      </c>
      <c r="AN5">
        <v>47.173999999999999</v>
      </c>
      <c r="AO5">
        <v>0.51500000000000001</v>
      </c>
      <c r="AP5">
        <v>27.495000000000001</v>
      </c>
      <c r="AQ5">
        <v>0.16700000000000001</v>
      </c>
      <c r="AR5">
        <v>0</v>
      </c>
      <c r="AS5">
        <v>8.3390000000000004</v>
      </c>
      <c r="AT5">
        <v>97.236999999999995</v>
      </c>
      <c r="AU5">
        <v>1.653</v>
      </c>
      <c r="AV5">
        <v>1.55</v>
      </c>
      <c r="AW5">
        <v>1.9630000000000001</v>
      </c>
      <c r="AX5">
        <v>0.82699999999999996</v>
      </c>
      <c r="AY5">
        <v>0</v>
      </c>
      <c r="AZ5">
        <v>0</v>
      </c>
      <c r="BA5">
        <v>577</v>
      </c>
      <c r="BB5">
        <v>0</v>
      </c>
      <c r="BC5" t="s">
        <v>68</v>
      </c>
      <c r="BD5">
        <v>0</v>
      </c>
      <c r="BE5" t="s">
        <v>69</v>
      </c>
      <c r="BF5" t="s">
        <v>70</v>
      </c>
      <c r="BG5">
        <v>1.1399999999999999</v>
      </c>
      <c r="BH5">
        <v>0</v>
      </c>
      <c r="BI5" s="1">
        <v>45812.518766747686</v>
      </c>
      <c r="BJ5">
        <v>3.6</v>
      </c>
      <c r="BK5" s="4">
        <v>0.84560000000000002</v>
      </c>
      <c r="BL5" s="42">
        <f>HLOOKUP($A5,차량별코스!$E$1:$AO$20,_xlfn.XLOOKUP(탕데이터!$I5,차량별코스!$D$2:$D$20,차량별코스!$A$2:$A$20),0)</f>
        <v>3</v>
      </c>
      <c r="BM5">
        <f>SUMIFS(R:R,I:I,I5,O:O,O5)</f>
        <v>736.87900000000013</v>
      </c>
      <c r="BN5">
        <f>SUMIFS(R:R,O:O,O5,BL:BL,BL5,G:G,G5)</f>
        <v>128.47899999999998</v>
      </c>
      <c r="BO5">
        <f>IF(COUNTIFS($BL$2:$BL5,$BL5,$O$2:$O5,$O5,$G$2:$G5,$G5)=1,_xlfn.MAXIFS($BO$2:$BO4,$O$2:$O4,$O5,$G$2:$G4,$G5)+1,_xlfn.MAXIFS($BO$2:$BO4,$O$2:$O4,$O5,$G$2:$G4,$G5))</f>
        <v>1</v>
      </c>
      <c r="BP5">
        <f t="shared" si="8"/>
        <v>4105.4919999999993</v>
      </c>
      <c r="BQ5">
        <f t="shared" si="9"/>
        <v>99.391999999999996</v>
      </c>
      <c r="BR5">
        <f t="shared" si="10"/>
        <v>93.179999999999993</v>
      </c>
      <c r="BS5">
        <f t="shared" si="11"/>
        <v>118.02799999999999</v>
      </c>
      <c r="BT5">
        <f t="shared" si="12"/>
        <v>49.695999999999998</v>
      </c>
      <c r="BU5">
        <f t="shared" si="13"/>
        <v>0</v>
      </c>
      <c r="BV5">
        <f t="shared" si="14"/>
        <v>0</v>
      </c>
      <c r="BW5">
        <f t="shared" si="7"/>
        <v>4465.7879999999996</v>
      </c>
    </row>
    <row r="6" spans="1:75">
      <c r="A6" s="38">
        <f t="shared" si="0"/>
        <v>45809</v>
      </c>
      <c r="B6" s="3">
        <v>45809.753449074073</v>
      </c>
      <c r="C6" t="s">
        <v>61</v>
      </c>
      <c r="D6" t="s">
        <v>61</v>
      </c>
      <c r="E6" t="s">
        <v>61</v>
      </c>
      <c r="F6" t="s">
        <v>62</v>
      </c>
      <c r="G6" s="2" t="s">
        <v>63</v>
      </c>
      <c r="H6" s="2" t="s">
        <v>64</v>
      </c>
      <c r="I6" t="s">
        <v>65</v>
      </c>
      <c r="J6" t="s">
        <v>66</v>
      </c>
      <c r="K6" t="s">
        <v>67</v>
      </c>
      <c r="L6">
        <v>14</v>
      </c>
      <c r="M6">
        <v>12</v>
      </c>
      <c r="N6">
        <v>168</v>
      </c>
      <c r="O6" s="41">
        <v>9211</v>
      </c>
      <c r="P6" t="s">
        <v>236</v>
      </c>
      <c r="Q6" s="1">
        <v>45786.607562581019</v>
      </c>
      <c r="R6">
        <v>68.52</v>
      </c>
      <c r="S6">
        <v>23.571000000000002</v>
      </c>
      <c r="T6">
        <v>2.907</v>
      </c>
      <c r="U6">
        <v>6604</v>
      </c>
      <c r="V6">
        <v>6</v>
      </c>
      <c r="W6">
        <v>1570</v>
      </c>
      <c r="X6">
        <v>1260</v>
      </c>
      <c r="Y6">
        <v>4</v>
      </c>
      <c r="Z6">
        <v>20</v>
      </c>
      <c r="AA6">
        <v>0</v>
      </c>
      <c r="AB6">
        <v>0</v>
      </c>
      <c r="AC6">
        <v>97</v>
      </c>
      <c r="AD6">
        <v>37.35</v>
      </c>
      <c r="AE6">
        <v>49.059654000000002</v>
      </c>
      <c r="AF6">
        <v>72.099999999999994</v>
      </c>
      <c r="AG6">
        <v>6.3</v>
      </c>
      <c r="AH6">
        <v>10.1</v>
      </c>
      <c r="AI6">
        <v>8.8000000000000007</v>
      </c>
      <c r="AJ6">
        <v>2.7</v>
      </c>
      <c r="AK6">
        <v>0</v>
      </c>
      <c r="AL6">
        <v>0</v>
      </c>
      <c r="AM6">
        <v>2.5499999999999998</v>
      </c>
      <c r="AN6">
        <v>50.792000000000002</v>
      </c>
      <c r="AO6">
        <v>9.0999999999999998E-2</v>
      </c>
      <c r="AP6">
        <v>23.773</v>
      </c>
      <c r="AQ6">
        <v>0.17499999999999999</v>
      </c>
      <c r="AR6">
        <v>5.8380000000000001</v>
      </c>
      <c r="AS6">
        <v>29.189</v>
      </c>
      <c r="AT6">
        <v>79.31</v>
      </c>
      <c r="AU6">
        <v>6.93</v>
      </c>
      <c r="AV6">
        <v>11.11</v>
      </c>
      <c r="AW6">
        <v>9.68</v>
      </c>
      <c r="AX6">
        <v>2.97</v>
      </c>
      <c r="AY6">
        <v>0</v>
      </c>
      <c r="AZ6">
        <v>0</v>
      </c>
      <c r="BA6">
        <v>667</v>
      </c>
      <c r="BB6">
        <v>0</v>
      </c>
      <c r="BC6" t="s">
        <v>68</v>
      </c>
      <c r="BD6">
        <v>0</v>
      </c>
      <c r="BE6" t="s">
        <v>69</v>
      </c>
      <c r="BF6" t="s">
        <v>70</v>
      </c>
      <c r="BG6">
        <v>1.1399999999999999</v>
      </c>
      <c r="BH6">
        <v>0</v>
      </c>
      <c r="BI6" s="1">
        <v>45812.518766747686</v>
      </c>
      <c r="BJ6">
        <v>3.6</v>
      </c>
      <c r="BK6" s="4">
        <v>0.8075</v>
      </c>
      <c r="BL6" s="42">
        <f>HLOOKUP($A6,차량별코스!$E$1:$AO$20,_xlfn.XLOOKUP(탕데이터!$I6,차량별코스!$D$2:$D$20,차량별코스!$A$2:$A$20),0)</f>
        <v>3</v>
      </c>
      <c r="BM6">
        <f>SUMIFS(R:R,I:I,I6,O:O,O6)</f>
        <v>736.87900000000013</v>
      </c>
      <c r="BN6">
        <f>SUMIFS(R:R,O:O,O6,BL:BL,BL6,G:G,G6)</f>
        <v>128.47899999999998</v>
      </c>
      <c r="BO6">
        <f>IF(COUNTIFS($BL$2:$BL6,$BL6,$O$2:$O6,$O6,$G$2:$G6,$G6)=1,_xlfn.MAXIFS($BO$2:$BO5,$O$2:$O5,$O6,$G$2:$G5,$G6)+1,_xlfn.MAXIFS($BO$2:$BO5,$O$2:$O5,$O6,$G$2:$G5,$G6))</f>
        <v>1</v>
      </c>
      <c r="BP6">
        <f t="shared" si="8"/>
        <v>3185.4839999999995</v>
      </c>
      <c r="BQ6">
        <f t="shared" si="9"/>
        <v>416.05200000000002</v>
      </c>
      <c r="BR6">
        <f t="shared" si="10"/>
        <v>667.00399999999991</v>
      </c>
      <c r="BS6">
        <f t="shared" si="11"/>
        <v>581.15200000000004</v>
      </c>
      <c r="BT6">
        <f t="shared" si="12"/>
        <v>178.30800000000002</v>
      </c>
      <c r="BU6">
        <f t="shared" si="13"/>
        <v>0</v>
      </c>
      <c r="BV6">
        <f t="shared" si="14"/>
        <v>0</v>
      </c>
      <c r="BW6">
        <f t="shared" si="7"/>
        <v>5027.9999999999991</v>
      </c>
    </row>
    <row r="7" spans="1:75">
      <c r="A7" s="38">
        <f t="shared" si="0"/>
        <v>45810</v>
      </c>
      <c r="B7" s="3">
        <v>45810.27815972222</v>
      </c>
      <c r="C7" t="s">
        <v>61</v>
      </c>
      <c r="D7" t="s">
        <v>61</v>
      </c>
      <c r="E7" t="s">
        <v>61</v>
      </c>
      <c r="F7" t="s">
        <v>62</v>
      </c>
      <c r="G7" s="2" t="s">
        <v>63</v>
      </c>
      <c r="H7" s="2" t="s">
        <v>64</v>
      </c>
      <c r="I7" t="s">
        <v>65</v>
      </c>
      <c r="J7" t="s">
        <v>66</v>
      </c>
      <c r="K7" t="s">
        <v>67</v>
      </c>
      <c r="L7">
        <v>14</v>
      </c>
      <c r="M7">
        <v>12</v>
      </c>
      <c r="N7">
        <v>168</v>
      </c>
      <c r="O7" s="41">
        <v>9211</v>
      </c>
      <c r="P7" t="s">
        <v>236</v>
      </c>
      <c r="Q7" s="1">
        <v>45786.607562581019</v>
      </c>
      <c r="R7">
        <v>16.173999999999999</v>
      </c>
      <c r="S7">
        <v>4.6660000000000004</v>
      </c>
      <c r="T7">
        <v>3.4660000000000002</v>
      </c>
      <c r="U7">
        <v>1852</v>
      </c>
      <c r="V7">
        <v>86</v>
      </c>
      <c r="W7">
        <v>342</v>
      </c>
      <c r="X7">
        <v>327</v>
      </c>
      <c r="Y7">
        <v>0</v>
      </c>
      <c r="Z7">
        <v>0</v>
      </c>
      <c r="AA7">
        <v>0</v>
      </c>
      <c r="AB7">
        <v>0</v>
      </c>
      <c r="AC7">
        <v>91</v>
      </c>
      <c r="AD7">
        <v>31.44</v>
      </c>
      <c r="AE7">
        <v>40.889279000000002</v>
      </c>
      <c r="AF7">
        <v>68.2</v>
      </c>
      <c r="AG7">
        <v>10.8</v>
      </c>
      <c r="AH7">
        <v>13</v>
      </c>
      <c r="AI7">
        <v>5.7</v>
      </c>
      <c r="AJ7">
        <v>2.4</v>
      </c>
      <c r="AK7">
        <v>0</v>
      </c>
      <c r="AL7">
        <v>0</v>
      </c>
      <c r="AM7">
        <v>3.04</v>
      </c>
      <c r="AN7">
        <v>33.317</v>
      </c>
      <c r="AO7">
        <v>4.6429999999999998</v>
      </c>
      <c r="AP7">
        <v>18.466999999999999</v>
      </c>
      <c r="AQ7">
        <v>0.185</v>
      </c>
      <c r="AR7">
        <v>0</v>
      </c>
      <c r="AS7">
        <v>0</v>
      </c>
      <c r="AT7">
        <v>20.46</v>
      </c>
      <c r="AU7">
        <v>3.24</v>
      </c>
      <c r="AV7">
        <v>3.9</v>
      </c>
      <c r="AW7">
        <v>1.71</v>
      </c>
      <c r="AX7">
        <v>0.72</v>
      </c>
      <c r="AY7">
        <v>0</v>
      </c>
      <c r="AZ7">
        <v>0</v>
      </c>
      <c r="BA7">
        <v>126</v>
      </c>
      <c r="BB7">
        <v>0</v>
      </c>
      <c r="BC7" t="s">
        <v>68</v>
      </c>
      <c r="BD7">
        <v>0</v>
      </c>
      <c r="BE7" t="s">
        <v>69</v>
      </c>
      <c r="BF7" t="s">
        <v>70</v>
      </c>
      <c r="BG7">
        <v>1.1399999999999999</v>
      </c>
      <c r="BH7">
        <v>0</v>
      </c>
      <c r="BI7" s="1">
        <v>45812.518766747686</v>
      </c>
      <c r="BJ7">
        <v>3.6</v>
      </c>
      <c r="BK7" s="4">
        <v>0.96289999999999998</v>
      </c>
      <c r="BL7" s="42">
        <f>HLOOKUP($A7,차량별코스!$E$1:$AO$20,_xlfn.XLOOKUP(탕데이터!$I7,차량별코스!$D$2:$D$20,차량별코스!$A$2:$A$20),0)</f>
        <v>4</v>
      </c>
      <c r="BM7">
        <f>SUMIFS(R:R,I:I,I7,O:O,O7)</f>
        <v>736.87900000000013</v>
      </c>
      <c r="BN7">
        <f>SUMIFS(R:R,O:O,O7,BL:BL,BL7,G:G,G7)</f>
        <v>355.68100000000004</v>
      </c>
      <c r="BO7">
        <f>IF(COUNTIFS($BL$2:$BL7,$BL7,$O$2:$O7,$O7,$G$2:$G7,$G7)=1,_xlfn.MAXIFS($BO$2:$BO6,$O$2:$O6,$O7,$G$2:$G6,$G7)+1,_xlfn.MAXIFS($BO$2:$BO6,$O$2:$O6,$O7,$G$2:$G6,$G7))</f>
        <v>2</v>
      </c>
      <c r="BP7">
        <f t="shared" si="8"/>
        <v>835.06400000000008</v>
      </c>
      <c r="BQ7">
        <f t="shared" si="9"/>
        <v>200.01600000000002</v>
      </c>
      <c r="BR7">
        <f t="shared" si="10"/>
        <v>240.76000000000002</v>
      </c>
      <c r="BS7">
        <f t="shared" si="11"/>
        <v>105.56400000000001</v>
      </c>
      <c r="BT7">
        <f t="shared" si="12"/>
        <v>44.448</v>
      </c>
      <c r="BU7">
        <f t="shared" si="13"/>
        <v>0</v>
      </c>
      <c r="BV7">
        <f t="shared" si="14"/>
        <v>0</v>
      </c>
      <c r="BW7">
        <f t="shared" si="7"/>
        <v>1425.8520000000003</v>
      </c>
    </row>
    <row r="8" spans="1:75">
      <c r="A8" s="38">
        <f t="shared" si="0"/>
        <v>45810</v>
      </c>
      <c r="B8" s="3">
        <v>45810.303090277775</v>
      </c>
      <c r="C8" t="s">
        <v>61</v>
      </c>
      <c r="D8" t="s">
        <v>61</v>
      </c>
      <c r="E8" t="s">
        <v>61</v>
      </c>
      <c r="F8" t="s">
        <v>62</v>
      </c>
      <c r="G8" s="2" t="s">
        <v>63</v>
      </c>
      <c r="H8" s="2" t="s">
        <v>64</v>
      </c>
      <c r="I8" t="s">
        <v>65</v>
      </c>
      <c r="J8" t="s">
        <v>66</v>
      </c>
      <c r="K8" t="s">
        <v>67</v>
      </c>
      <c r="L8">
        <v>14</v>
      </c>
      <c r="M8">
        <v>12</v>
      </c>
      <c r="N8">
        <v>168</v>
      </c>
      <c r="O8" s="41">
        <v>9211</v>
      </c>
      <c r="P8" t="s">
        <v>236</v>
      </c>
      <c r="Q8" s="1">
        <v>45786.607562581019</v>
      </c>
      <c r="R8">
        <v>89.546000000000006</v>
      </c>
      <c r="S8">
        <v>26.268000000000001</v>
      </c>
      <c r="T8">
        <v>3.4089999999999998</v>
      </c>
      <c r="U8">
        <v>8298</v>
      </c>
      <c r="V8">
        <v>20</v>
      </c>
      <c r="W8">
        <v>1446</v>
      </c>
      <c r="X8">
        <v>2214</v>
      </c>
      <c r="Y8">
        <v>5</v>
      </c>
      <c r="Z8">
        <v>13</v>
      </c>
      <c r="AA8">
        <v>0</v>
      </c>
      <c r="AB8">
        <v>0</v>
      </c>
      <c r="AC8">
        <v>92</v>
      </c>
      <c r="AD8">
        <v>38.85</v>
      </c>
      <c r="AE8">
        <v>47.184629999999999</v>
      </c>
      <c r="AF8">
        <v>91.2</v>
      </c>
      <c r="AG8">
        <v>2.5</v>
      </c>
      <c r="AH8">
        <v>2.5</v>
      </c>
      <c r="AI8">
        <v>2.4</v>
      </c>
      <c r="AJ8">
        <v>1.4</v>
      </c>
      <c r="AK8">
        <v>0</v>
      </c>
      <c r="AL8">
        <v>0</v>
      </c>
      <c r="AM8">
        <v>2.99</v>
      </c>
      <c r="AN8">
        <v>40.369</v>
      </c>
      <c r="AO8">
        <v>0.24099999999999999</v>
      </c>
      <c r="AP8">
        <v>17.425999999999998</v>
      </c>
      <c r="AQ8">
        <v>0.246</v>
      </c>
      <c r="AR8">
        <v>5.5839999999999996</v>
      </c>
      <c r="AS8">
        <v>14.518000000000001</v>
      </c>
      <c r="AT8">
        <v>124.64</v>
      </c>
      <c r="AU8">
        <v>3.4169999999999998</v>
      </c>
      <c r="AV8">
        <v>3.4169999999999998</v>
      </c>
      <c r="AW8">
        <v>3.28</v>
      </c>
      <c r="AX8">
        <v>1.913</v>
      </c>
      <c r="AY8">
        <v>0</v>
      </c>
      <c r="AZ8">
        <v>0</v>
      </c>
      <c r="BA8">
        <v>873</v>
      </c>
      <c r="BB8">
        <v>0</v>
      </c>
      <c r="BC8" t="s">
        <v>68</v>
      </c>
      <c r="BD8">
        <v>0</v>
      </c>
      <c r="BE8" t="s">
        <v>69</v>
      </c>
      <c r="BF8" t="s">
        <v>70</v>
      </c>
      <c r="BG8">
        <v>1.1399999999999999</v>
      </c>
      <c r="BH8">
        <v>0</v>
      </c>
      <c r="BI8" s="1">
        <v>45812.518766747686</v>
      </c>
      <c r="BJ8">
        <v>3.6</v>
      </c>
      <c r="BK8" s="4">
        <v>0.94689999999999996</v>
      </c>
      <c r="BL8" s="42">
        <f>HLOOKUP($A8,차량별코스!$E$1:$AO$20,_xlfn.XLOOKUP(탕데이터!$I8,차량별코스!$D$2:$D$20,차량별코스!$A$2:$A$20),0)</f>
        <v>4</v>
      </c>
      <c r="BM8">
        <f>SUMIFS(R:R,I:I,I8,O:O,O8)</f>
        <v>736.87900000000013</v>
      </c>
      <c r="BN8">
        <f>SUMIFS(R:R,O:O,O8,BL:BL,BL8,G:G,G8)</f>
        <v>355.68100000000004</v>
      </c>
      <c r="BO8">
        <f>IF(COUNTIFS($BL$2:$BL8,$BL8,$O$2:$O8,$O8,$G$2:$G8,$G8)=1,_xlfn.MAXIFS($BO$2:$BO7,$O$2:$O7,$O8,$G$2:$G7,$G8)+1,_xlfn.MAXIFS($BO$2:$BO7,$O$2:$O7,$O8,$G$2:$G7,$G8))</f>
        <v>2</v>
      </c>
      <c r="BP8">
        <f t="shared" si="8"/>
        <v>6101.7759999999998</v>
      </c>
      <c r="BQ8">
        <f t="shared" si="9"/>
        <v>207.45000000000002</v>
      </c>
      <c r="BR8">
        <f t="shared" si="10"/>
        <v>207.45000000000002</v>
      </c>
      <c r="BS8">
        <f t="shared" si="11"/>
        <v>199.15200000000002</v>
      </c>
      <c r="BT8">
        <f t="shared" si="12"/>
        <v>116.17199999999998</v>
      </c>
      <c r="BU8">
        <f t="shared" si="13"/>
        <v>0</v>
      </c>
      <c r="BV8">
        <f t="shared" si="14"/>
        <v>0</v>
      </c>
      <c r="BW8">
        <f t="shared" si="7"/>
        <v>6831.9999999999991</v>
      </c>
    </row>
    <row r="9" spans="1:75">
      <c r="A9" s="38">
        <f t="shared" si="0"/>
        <v>45810</v>
      </c>
      <c r="B9" s="3">
        <v>45810.440347222226</v>
      </c>
      <c r="C9" t="s">
        <v>61</v>
      </c>
      <c r="D9" t="s">
        <v>61</v>
      </c>
      <c r="E9" t="s">
        <v>61</v>
      </c>
      <c r="F9" t="s">
        <v>62</v>
      </c>
      <c r="G9" s="2" t="s">
        <v>63</v>
      </c>
      <c r="H9" s="2" t="s">
        <v>64</v>
      </c>
      <c r="I9" t="s">
        <v>65</v>
      </c>
      <c r="J9" t="s">
        <v>66</v>
      </c>
      <c r="K9" t="s">
        <v>67</v>
      </c>
      <c r="L9">
        <v>14</v>
      </c>
      <c r="M9">
        <v>12</v>
      </c>
      <c r="N9">
        <v>168</v>
      </c>
      <c r="O9" s="41">
        <v>9211</v>
      </c>
      <c r="P9" t="s">
        <v>236</v>
      </c>
      <c r="Q9" s="1">
        <v>45786.607562581019</v>
      </c>
      <c r="R9">
        <v>89.673000000000002</v>
      </c>
      <c r="S9">
        <v>25.79</v>
      </c>
      <c r="T9">
        <v>3.4769999999999999</v>
      </c>
      <c r="U9">
        <v>7756</v>
      </c>
      <c r="V9">
        <v>83</v>
      </c>
      <c r="W9">
        <v>1035</v>
      </c>
      <c r="X9">
        <v>2010</v>
      </c>
      <c r="Y9">
        <v>5</v>
      </c>
      <c r="Z9">
        <v>12</v>
      </c>
      <c r="AA9">
        <v>0</v>
      </c>
      <c r="AB9">
        <v>0</v>
      </c>
      <c r="AC9">
        <v>100</v>
      </c>
      <c r="AD9">
        <v>41.62</v>
      </c>
      <c r="AE9">
        <v>48.632536000000002</v>
      </c>
      <c r="AF9">
        <v>87.5</v>
      </c>
      <c r="AG9">
        <v>3.6</v>
      </c>
      <c r="AH9">
        <v>3.4</v>
      </c>
      <c r="AI9">
        <v>3.9</v>
      </c>
      <c r="AJ9">
        <v>1.6</v>
      </c>
      <c r="AK9">
        <v>0</v>
      </c>
      <c r="AL9">
        <v>0</v>
      </c>
      <c r="AM9">
        <v>3.05</v>
      </c>
      <c r="AN9">
        <v>40.905000000000001</v>
      </c>
      <c r="AO9">
        <v>1.07</v>
      </c>
      <c r="AP9">
        <v>13.345000000000001</v>
      </c>
      <c r="AQ9">
        <v>0.223</v>
      </c>
      <c r="AR9">
        <v>5.5759999999999996</v>
      </c>
      <c r="AS9">
        <v>13.382</v>
      </c>
      <c r="AT9">
        <v>112.292</v>
      </c>
      <c r="AU9">
        <v>4.62</v>
      </c>
      <c r="AV9">
        <v>4.3630000000000004</v>
      </c>
      <c r="AW9">
        <v>5.0049999999999999</v>
      </c>
      <c r="AX9">
        <v>2.0529999999999999</v>
      </c>
      <c r="AY9">
        <v>0</v>
      </c>
      <c r="AZ9">
        <v>0</v>
      </c>
      <c r="BA9">
        <v>872</v>
      </c>
      <c r="BB9">
        <v>0</v>
      </c>
      <c r="BC9" t="s">
        <v>68</v>
      </c>
      <c r="BD9">
        <v>0</v>
      </c>
      <c r="BE9" t="s">
        <v>69</v>
      </c>
      <c r="BF9" t="s">
        <v>70</v>
      </c>
      <c r="BG9">
        <v>1.1399999999999999</v>
      </c>
      <c r="BH9">
        <v>0</v>
      </c>
      <c r="BI9" s="1">
        <v>45812.518766747686</v>
      </c>
      <c r="BJ9">
        <v>3.6</v>
      </c>
      <c r="BK9" s="4">
        <v>0.96579999999999999</v>
      </c>
      <c r="BL9" s="42">
        <f>HLOOKUP($A9,차량별코스!$E$1:$AO$20,_xlfn.XLOOKUP(탕데이터!$I9,차량별코스!$D$2:$D$20,차량별코스!$A$2:$A$20),0)</f>
        <v>4</v>
      </c>
      <c r="BM9">
        <f>SUMIFS(R:R,I:I,I9,O:O,O9)</f>
        <v>736.87900000000013</v>
      </c>
      <c r="BN9">
        <f>SUMIFS(R:R,O:O,O9,BL:BL,BL9,G:G,G9)</f>
        <v>355.68100000000004</v>
      </c>
      <c r="BO9">
        <f>IF(COUNTIFS($BL$2:$BL9,$BL9,$O$2:$O9,$O9,$G$2:$G9,$G9)=1,_xlfn.MAXIFS($BO$2:$BO8,$O$2:$O8,$O9,$G$2:$G8,$G9)+1,_xlfn.MAXIFS($BO$2:$BO8,$O$2:$O8,$O9,$G$2:$G8,$G9))</f>
        <v>2</v>
      </c>
      <c r="BP9">
        <f t="shared" si="8"/>
        <v>5668.5</v>
      </c>
      <c r="BQ9">
        <f t="shared" si="9"/>
        <v>279.21600000000001</v>
      </c>
      <c r="BR9">
        <f t="shared" si="10"/>
        <v>263.70400000000001</v>
      </c>
      <c r="BS9">
        <f t="shared" si="11"/>
        <v>302.48399999999998</v>
      </c>
      <c r="BT9">
        <f t="shared" si="12"/>
        <v>124.096</v>
      </c>
      <c r="BU9">
        <f t="shared" si="13"/>
        <v>0</v>
      </c>
      <c r="BV9">
        <f t="shared" si="14"/>
        <v>0</v>
      </c>
      <c r="BW9">
        <f t="shared" si="7"/>
        <v>6638</v>
      </c>
    </row>
    <row r="10" spans="1:75">
      <c r="A10" s="38">
        <f t="shared" si="0"/>
        <v>45810</v>
      </c>
      <c r="B10" s="3">
        <v>45810.534756944442</v>
      </c>
      <c r="C10" t="s">
        <v>61</v>
      </c>
      <c r="D10" t="s">
        <v>61</v>
      </c>
      <c r="E10" t="s">
        <v>61</v>
      </c>
      <c r="F10" t="s">
        <v>62</v>
      </c>
      <c r="G10" s="2" t="s">
        <v>63</v>
      </c>
      <c r="H10" s="2" t="s">
        <v>64</v>
      </c>
      <c r="I10" t="s">
        <v>65</v>
      </c>
      <c r="J10" t="s">
        <v>66</v>
      </c>
      <c r="K10" t="s">
        <v>67</v>
      </c>
      <c r="L10">
        <v>14</v>
      </c>
      <c r="M10">
        <v>12</v>
      </c>
      <c r="N10">
        <v>168</v>
      </c>
      <c r="O10" s="41">
        <v>9211</v>
      </c>
      <c r="P10" t="s">
        <v>236</v>
      </c>
      <c r="Q10" s="1">
        <v>45786.607562581019</v>
      </c>
      <c r="R10">
        <v>17.338999999999999</v>
      </c>
      <c r="S10">
        <v>5.2450000000000001</v>
      </c>
      <c r="T10">
        <v>3.306</v>
      </c>
      <c r="U10">
        <v>1897</v>
      </c>
      <c r="V10">
        <v>50</v>
      </c>
      <c r="W10">
        <v>413</v>
      </c>
      <c r="X10">
        <v>400</v>
      </c>
      <c r="Y10">
        <v>0</v>
      </c>
      <c r="Z10">
        <v>4</v>
      </c>
      <c r="AA10">
        <v>0</v>
      </c>
      <c r="AB10">
        <v>0</v>
      </c>
      <c r="AC10">
        <v>96</v>
      </c>
      <c r="AD10">
        <v>32.9</v>
      </c>
      <c r="AE10">
        <v>43.528796999999997</v>
      </c>
      <c r="AF10">
        <v>85.8</v>
      </c>
      <c r="AG10">
        <v>3.7</v>
      </c>
      <c r="AH10">
        <v>5.2</v>
      </c>
      <c r="AI10">
        <v>4.0999999999999996</v>
      </c>
      <c r="AJ10">
        <v>1.1000000000000001</v>
      </c>
      <c r="AK10">
        <v>0</v>
      </c>
      <c r="AL10">
        <v>0</v>
      </c>
      <c r="AM10">
        <v>2.9</v>
      </c>
      <c r="AN10">
        <v>37.978000000000002</v>
      </c>
      <c r="AO10">
        <v>2.6360000000000001</v>
      </c>
      <c r="AP10">
        <v>21.771000000000001</v>
      </c>
      <c r="AQ10">
        <v>0.23100000000000001</v>
      </c>
      <c r="AR10">
        <v>0</v>
      </c>
      <c r="AS10">
        <v>23.068999999999999</v>
      </c>
      <c r="AT10">
        <v>25.74</v>
      </c>
      <c r="AU10">
        <v>1.1100000000000001</v>
      </c>
      <c r="AV10">
        <v>1.56</v>
      </c>
      <c r="AW10">
        <v>1.23</v>
      </c>
      <c r="AX10">
        <v>0.33</v>
      </c>
      <c r="AY10">
        <v>0</v>
      </c>
      <c r="AZ10">
        <v>0</v>
      </c>
      <c r="BA10">
        <v>161</v>
      </c>
      <c r="BB10">
        <v>0</v>
      </c>
      <c r="BC10" t="s">
        <v>68</v>
      </c>
      <c r="BD10">
        <v>0</v>
      </c>
      <c r="BE10" t="s">
        <v>69</v>
      </c>
      <c r="BF10" t="s">
        <v>70</v>
      </c>
      <c r="BG10">
        <v>1.1399999999999999</v>
      </c>
      <c r="BH10">
        <v>0</v>
      </c>
      <c r="BI10" s="1">
        <v>45812.518766747686</v>
      </c>
      <c r="BJ10">
        <v>3.6</v>
      </c>
      <c r="BK10" s="4">
        <v>0.91830000000000001</v>
      </c>
      <c r="BL10" s="42">
        <f>HLOOKUP($A10,차량별코스!$E$1:$AO$20,_xlfn.XLOOKUP(탕데이터!$I10,차량별코스!$D$2:$D$20,차량별코스!$A$2:$A$20),0)</f>
        <v>4</v>
      </c>
      <c r="BM10">
        <f>SUMIFS(R:R,I:I,I10,O:O,O10)</f>
        <v>736.87900000000013</v>
      </c>
      <c r="BN10">
        <f>SUMIFS(R:R,O:O,O10,BL:BL,BL10,G:G,G10)</f>
        <v>355.68100000000004</v>
      </c>
      <c r="BO10">
        <f>IF(COUNTIFS($BL$2:$BL10,$BL10,$O$2:$O10,$O10,$G$2:$G10,$G10)=1,_xlfn.MAXIFS($BO$2:$BO9,$O$2:$O9,$O10,$G$2:$G9,$G10)+1,_xlfn.MAXIFS($BO$2:$BO9,$O$2:$O9,$O10,$G$2:$G9,$G10))</f>
        <v>2</v>
      </c>
      <c r="BP10">
        <f t="shared" si="8"/>
        <v>1164.626</v>
      </c>
      <c r="BQ10">
        <f t="shared" si="9"/>
        <v>70.189000000000007</v>
      </c>
      <c r="BR10">
        <f t="shared" si="10"/>
        <v>98.644000000000005</v>
      </c>
      <c r="BS10">
        <f t="shared" si="11"/>
        <v>77.776999999999987</v>
      </c>
      <c r="BT10">
        <f t="shared" si="12"/>
        <v>20.867000000000001</v>
      </c>
      <c r="BU10">
        <f t="shared" si="13"/>
        <v>0</v>
      </c>
      <c r="BV10">
        <f t="shared" si="14"/>
        <v>0</v>
      </c>
      <c r="BW10">
        <f t="shared" si="7"/>
        <v>1432.1030000000001</v>
      </c>
    </row>
    <row r="11" spans="1:75">
      <c r="A11" s="38">
        <f t="shared" si="0"/>
        <v>45810</v>
      </c>
      <c r="B11" s="3">
        <v>45810.579826388886</v>
      </c>
      <c r="C11" t="s">
        <v>61</v>
      </c>
      <c r="D11" t="s">
        <v>61</v>
      </c>
      <c r="E11" t="s">
        <v>61</v>
      </c>
      <c r="F11" t="s">
        <v>62</v>
      </c>
      <c r="G11" s="2" t="s">
        <v>63</v>
      </c>
      <c r="H11" s="2" t="s">
        <v>64</v>
      </c>
      <c r="I11" t="s">
        <v>65</v>
      </c>
      <c r="J11" t="s">
        <v>66</v>
      </c>
      <c r="K11" t="s">
        <v>67</v>
      </c>
      <c r="L11">
        <v>14</v>
      </c>
      <c r="M11">
        <v>12</v>
      </c>
      <c r="N11">
        <v>168</v>
      </c>
      <c r="O11" s="41">
        <v>921</v>
      </c>
      <c r="P11" t="s">
        <v>61</v>
      </c>
      <c r="Q11" s="1" t="s">
        <v>61</v>
      </c>
      <c r="R11">
        <v>36.404000000000003</v>
      </c>
      <c r="S11">
        <v>8.92</v>
      </c>
      <c r="T11">
        <v>4.0810000000000004</v>
      </c>
      <c r="U11">
        <v>2679</v>
      </c>
      <c r="V11">
        <v>47</v>
      </c>
      <c r="W11">
        <v>493</v>
      </c>
      <c r="X11">
        <v>715</v>
      </c>
      <c r="Y11">
        <v>3</v>
      </c>
      <c r="Z11">
        <v>1</v>
      </c>
      <c r="AA11">
        <v>0</v>
      </c>
      <c r="AB11">
        <v>0</v>
      </c>
      <c r="AC11">
        <v>101</v>
      </c>
      <c r="AD11">
        <v>48.92</v>
      </c>
      <c r="AE11">
        <v>61.268968999999998</v>
      </c>
      <c r="AF11">
        <v>97.1</v>
      </c>
      <c r="AG11">
        <v>0.6</v>
      </c>
      <c r="AH11">
        <v>0.5</v>
      </c>
      <c r="AI11">
        <v>0.6</v>
      </c>
      <c r="AJ11">
        <v>1.2</v>
      </c>
      <c r="AK11">
        <v>0</v>
      </c>
      <c r="AL11">
        <v>0</v>
      </c>
      <c r="AM11">
        <v>3.58</v>
      </c>
      <c r="AN11">
        <v>44.350999999999999</v>
      </c>
      <c r="AO11">
        <v>1.754</v>
      </c>
      <c r="AP11">
        <v>18.402000000000001</v>
      </c>
      <c r="AQ11">
        <v>0.192</v>
      </c>
      <c r="AR11">
        <v>8.2409999999999997</v>
      </c>
      <c r="AS11">
        <v>2.7469999999999999</v>
      </c>
      <c r="AT11">
        <v>42.076999999999998</v>
      </c>
      <c r="AU11">
        <v>0.26</v>
      </c>
      <c r="AV11">
        <v>0.217</v>
      </c>
      <c r="AW11">
        <v>0.26</v>
      </c>
      <c r="AX11">
        <v>0.52</v>
      </c>
      <c r="AY11">
        <v>0</v>
      </c>
      <c r="AZ11">
        <v>0</v>
      </c>
      <c r="BA11">
        <v>342</v>
      </c>
      <c r="BB11">
        <v>0</v>
      </c>
      <c r="BC11" t="s">
        <v>68</v>
      </c>
      <c r="BD11">
        <v>0</v>
      </c>
      <c r="BE11" t="s">
        <v>69</v>
      </c>
      <c r="BF11" t="s">
        <v>70</v>
      </c>
      <c r="BG11">
        <v>1.1399999999999999</v>
      </c>
      <c r="BH11">
        <v>0</v>
      </c>
      <c r="BI11" s="1">
        <v>45812.518766747686</v>
      </c>
      <c r="BJ11">
        <v>3.6</v>
      </c>
      <c r="BK11" s="4">
        <v>1.1336999999999999</v>
      </c>
      <c r="BL11" s="42">
        <f>HLOOKUP($A11,차량별코스!$E$1:$AO$20,_xlfn.XLOOKUP(탕데이터!$I11,차량별코스!$D$2:$D$20,차량별코스!$A$2:$A$20),0)</f>
        <v>4</v>
      </c>
      <c r="BM11">
        <f>SUMIFS(R:R,I:I,I11,O:O,O11)</f>
        <v>36.404000000000003</v>
      </c>
      <c r="BN11">
        <f>SUMIFS(R:R,O:O,O11,BL:BL,BL11,G:G,G11)</f>
        <v>36.404000000000003</v>
      </c>
      <c r="BO11">
        <f>IF(COUNTIFS($BL$2:$BL11,$BL11,$O$2:$O11,$O11,$G$2:$G11,$G11)=1,_xlfn.MAXIFS($BO$2:$BO10,$O$2:$O10,$O11,$G$2:$G10,$G11)+1,_xlfn.MAXIFS($BO$2:$BO10,$O$2:$O10,$O11,$G$2:$G10,$G11))</f>
        <v>1</v>
      </c>
      <c r="BP11">
        <f t="shared" si="8"/>
        <v>2061.3089999999997</v>
      </c>
      <c r="BQ11">
        <f t="shared" si="9"/>
        <v>16.074000000000002</v>
      </c>
      <c r="BR11">
        <f t="shared" si="10"/>
        <v>13.395</v>
      </c>
      <c r="BS11">
        <f t="shared" si="11"/>
        <v>16.074000000000002</v>
      </c>
      <c r="BT11">
        <f t="shared" si="12"/>
        <v>32.148000000000003</v>
      </c>
      <c r="BU11">
        <f t="shared" si="13"/>
        <v>0</v>
      </c>
      <c r="BV11">
        <f t="shared" si="14"/>
        <v>0</v>
      </c>
      <c r="BW11">
        <f t="shared" si="7"/>
        <v>2139</v>
      </c>
    </row>
    <row r="12" spans="1:75">
      <c r="A12" s="38">
        <f t="shared" si="0"/>
        <v>45810</v>
      </c>
      <c r="B12" s="3">
        <v>45810.651226851849</v>
      </c>
      <c r="C12" t="s">
        <v>61</v>
      </c>
      <c r="D12" t="s">
        <v>61</v>
      </c>
      <c r="E12" t="s">
        <v>61</v>
      </c>
      <c r="F12" t="s">
        <v>62</v>
      </c>
      <c r="G12" s="2" t="s">
        <v>63</v>
      </c>
      <c r="H12" s="2" t="s">
        <v>64</v>
      </c>
      <c r="I12" t="s">
        <v>65</v>
      </c>
      <c r="J12" t="s">
        <v>66</v>
      </c>
      <c r="K12" t="s">
        <v>67</v>
      </c>
      <c r="L12">
        <v>14</v>
      </c>
      <c r="M12">
        <v>12</v>
      </c>
      <c r="N12">
        <v>168</v>
      </c>
      <c r="O12" s="41">
        <v>9211</v>
      </c>
      <c r="P12" t="s">
        <v>236</v>
      </c>
      <c r="Q12" s="1">
        <v>45786.607562581019</v>
      </c>
      <c r="R12">
        <v>37.216000000000001</v>
      </c>
      <c r="S12">
        <v>10.266</v>
      </c>
      <c r="T12">
        <v>3.625</v>
      </c>
      <c r="U12">
        <v>3078</v>
      </c>
      <c r="V12">
        <v>114</v>
      </c>
      <c r="W12">
        <v>607</v>
      </c>
      <c r="X12">
        <v>697</v>
      </c>
      <c r="Y12">
        <v>5</v>
      </c>
      <c r="Z12">
        <v>5</v>
      </c>
      <c r="AA12">
        <v>0</v>
      </c>
      <c r="AB12">
        <v>0</v>
      </c>
      <c r="AC12">
        <v>102</v>
      </c>
      <c r="AD12">
        <v>43.53</v>
      </c>
      <c r="AE12">
        <v>56.842359000000002</v>
      </c>
      <c r="AF12">
        <v>91.5</v>
      </c>
      <c r="AG12">
        <v>1.6</v>
      </c>
      <c r="AH12">
        <v>1.9</v>
      </c>
      <c r="AI12">
        <v>1.8</v>
      </c>
      <c r="AJ12">
        <v>3.2</v>
      </c>
      <c r="AK12">
        <v>0</v>
      </c>
      <c r="AL12">
        <v>0</v>
      </c>
      <c r="AM12">
        <v>3.18</v>
      </c>
      <c r="AN12">
        <v>46.542000000000002</v>
      </c>
      <c r="AO12">
        <v>3.7040000000000002</v>
      </c>
      <c r="AP12">
        <v>19.721</v>
      </c>
      <c r="AQ12">
        <v>0.161</v>
      </c>
      <c r="AR12">
        <v>13.435</v>
      </c>
      <c r="AS12">
        <v>13.435</v>
      </c>
      <c r="AT12">
        <v>45.75</v>
      </c>
      <c r="AU12">
        <v>0.8</v>
      </c>
      <c r="AV12">
        <v>0.95</v>
      </c>
      <c r="AW12">
        <v>0.9</v>
      </c>
      <c r="AX12">
        <v>1.6</v>
      </c>
      <c r="AY12">
        <v>0</v>
      </c>
      <c r="AZ12">
        <v>0</v>
      </c>
      <c r="BA12">
        <v>353</v>
      </c>
      <c r="BB12">
        <v>0</v>
      </c>
      <c r="BC12" t="s">
        <v>68</v>
      </c>
      <c r="BD12">
        <v>0</v>
      </c>
      <c r="BE12" t="s">
        <v>69</v>
      </c>
      <c r="BF12" t="s">
        <v>70</v>
      </c>
      <c r="BG12">
        <v>1.1399999999999999</v>
      </c>
      <c r="BH12">
        <v>0</v>
      </c>
      <c r="BI12" s="1">
        <v>45812.518766747686</v>
      </c>
      <c r="BJ12">
        <v>3.6</v>
      </c>
      <c r="BK12" s="4">
        <v>1.0069999999999999</v>
      </c>
      <c r="BL12" s="42">
        <f>HLOOKUP($A12,차량별코스!$E$1:$AO$20,_xlfn.XLOOKUP(탕데이터!$I12,차량별코스!$D$2:$D$20,차량별코스!$A$2:$A$20),0)</f>
        <v>4</v>
      </c>
      <c r="BM12">
        <f>SUMIFS(R:R,I:I,I12,O:O,O12)</f>
        <v>736.87900000000013</v>
      </c>
      <c r="BN12">
        <f>SUMIFS(R:R,O:O,O12,BL:BL,BL12,G:G,G12)</f>
        <v>355.68100000000004</v>
      </c>
      <c r="BO12">
        <f>IF(COUNTIFS($BL$2:$BL12,$BL12,$O$2:$O12,$O12,$G$2:$G12,$G12)=1,_xlfn.MAXIFS($BO$2:$BO11,$O$2:$O11,$O12,$G$2:$G11,$G12)+1,_xlfn.MAXIFS($BO$2:$BO11,$O$2:$O11,$O12,$G$2:$G11,$G12))</f>
        <v>2</v>
      </c>
      <c r="BP12">
        <f t="shared" si="8"/>
        <v>2095.37</v>
      </c>
      <c r="BQ12">
        <f t="shared" si="9"/>
        <v>49.247999999999998</v>
      </c>
      <c r="BR12">
        <f t="shared" si="10"/>
        <v>58.481999999999999</v>
      </c>
      <c r="BS12">
        <f t="shared" si="11"/>
        <v>55.404000000000003</v>
      </c>
      <c r="BT12">
        <f t="shared" si="12"/>
        <v>98.495999999999995</v>
      </c>
      <c r="BU12">
        <f t="shared" si="13"/>
        <v>0</v>
      </c>
      <c r="BV12">
        <f t="shared" si="14"/>
        <v>0</v>
      </c>
      <c r="BW12">
        <f t="shared" si="7"/>
        <v>2357</v>
      </c>
    </row>
    <row r="13" spans="1:75">
      <c r="A13" s="38">
        <f t="shared" si="0"/>
        <v>45810</v>
      </c>
      <c r="B13" s="3">
        <v>45810.697256944448</v>
      </c>
      <c r="C13" t="s">
        <v>61</v>
      </c>
      <c r="D13" t="s">
        <v>61</v>
      </c>
      <c r="E13" t="s">
        <v>61</v>
      </c>
      <c r="F13" t="s">
        <v>62</v>
      </c>
      <c r="G13" s="2" t="s">
        <v>63</v>
      </c>
      <c r="H13" s="2" t="s">
        <v>64</v>
      </c>
      <c r="I13" t="s">
        <v>65</v>
      </c>
      <c r="J13" t="s">
        <v>66</v>
      </c>
      <c r="K13" t="s">
        <v>67</v>
      </c>
      <c r="L13">
        <v>14</v>
      </c>
      <c r="M13">
        <v>12</v>
      </c>
      <c r="N13">
        <v>168</v>
      </c>
      <c r="O13" s="41">
        <v>9211</v>
      </c>
      <c r="P13" t="s">
        <v>236</v>
      </c>
      <c r="Q13" s="1">
        <v>45786.607562581019</v>
      </c>
      <c r="R13">
        <v>105.733</v>
      </c>
      <c r="S13">
        <v>30.71</v>
      </c>
      <c r="T13">
        <v>3.4430000000000001</v>
      </c>
      <c r="U13">
        <v>10223</v>
      </c>
      <c r="V13">
        <v>64</v>
      </c>
      <c r="W13">
        <v>2069</v>
      </c>
      <c r="X13">
        <v>2505</v>
      </c>
      <c r="Y13">
        <v>8</v>
      </c>
      <c r="Z13">
        <v>17</v>
      </c>
      <c r="AA13">
        <v>0</v>
      </c>
      <c r="AB13">
        <v>0</v>
      </c>
      <c r="AC13">
        <v>95</v>
      </c>
      <c r="AD13">
        <v>37.229999999999997</v>
      </c>
      <c r="AE13">
        <v>47.050514999999997</v>
      </c>
      <c r="AF13">
        <v>89.4</v>
      </c>
      <c r="AG13">
        <v>2.7</v>
      </c>
      <c r="AH13">
        <v>3.5</v>
      </c>
      <c r="AI13">
        <v>3.8</v>
      </c>
      <c r="AJ13">
        <v>0.6</v>
      </c>
      <c r="AK13">
        <v>0</v>
      </c>
      <c r="AL13">
        <v>0</v>
      </c>
      <c r="AM13">
        <v>3.02</v>
      </c>
      <c r="AN13">
        <v>39.755000000000003</v>
      </c>
      <c r="AO13">
        <v>0.626</v>
      </c>
      <c r="AP13">
        <v>20.239000000000001</v>
      </c>
      <c r="AQ13">
        <v>0.23599999999999999</v>
      </c>
      <c r="AR13">
        <v>7.5659999999999998</v>
      </c>
      <c r="AS13">
        <v>16.077999999999999</v>
      </c>
      <c r="AT13">
        <v>151.97999999999999</v>
      </c>
      <c r="AU13">
        <v>4.59</v>
      </c>
      <c r="AV13">
        <v>5.95</v>
      </c>
      <c r="AW13">
        <v>6.46</v>
      </c>
      <c r="AX13">
        <v>1.02</v>
      </c>
      <c r="AY13">
        <v>0</v>
      </c>
      <c r="AZ13">
        <v>0</v>
      </c>
      <c r="BA13">
        <v>1019</v>
      </c>
      <c r="BB13">
        <v>0</v>
      </c>
      <c r="BC13" t="s">
        <v>68</v>
      </c>
      <c r="BD13">
        <v>0</v>
      </c>
      <c r="BE13" t="s">
        <v>69</v>
      </c>
      <c r="BF13" t="s">
        <v>70</v>
      </c>
      <c r="BG13">
        <v>1.1399999999999999</v>
      </c>
      <c r="BH13">
        <v>0</v>
      </c>
      <c r="BI13" s="1">
        <v>45812.518766747686</v>
      </c>
      <c r="BJ13">
        <v>3.6</v>
      </c>
      <c r="BK13" s="4">
        <v>0.95640000000000003</v>
      </c>
      <c r="BL13" s="42">
        <f>HLOOKUP($A13,차량별코스!$E$1:$AO$20,_xlfn.XLOOKUP(탕데이터!$I13,차량별코스!$D$2:$D$20,차량별코스!$A$2:$A$20),0)</f>
        <v>4</v>
      </c>
      <c r="BM13">
        <f>SUMIFS(R:R,I:I,I13,O:O,O13)</f>
        <v>736.87900000000013</v>
      </c>
      <c r="BN13">
        <f>SUMIFS(R:R,O:O,O13,BL:BL,BL13,G:G,G13)</f>
        <v>355.68100000000004</v>
      </c>
      <c r="BO13">
        <f>IF(COUNTIFS($BL$2:$BL13,$BL13,$O$2:$O13,$O13,$G$2:$G13,$G13)=1,_xlfn.MAXIFS($BO$2:$BO12,$O$2:$O12,$O13,$G$2:$G12,$G13)+1,_xlfn.MAXIFS($BO$2:$BO12,$O$2:$O12,$O13,$G$2:$G12,$G13))</f>
        <v>2</v>
      </c>
      <c r="BP13">
        <f t="shared" si="8"/>
        <v>7006.362000000001</v>
      </c>
      <c r="BQ13">
        <f t="shared" si="9"/>
        <v>276.02100000000002</v>
      </c>
      <c r="BR13">
        <f t="shared" si="10"/>
        <v>357.80500000000001</v>
      </c>
      <c r="BS13">
        <f t="shared" si="11"/>
        <v>388.47399999999999</v>
      </c>
      <c r="BT13">
        <f t="shared" si="12"/>
        <v>61.338000000000001</v>
      </c>
      <c r="BU13">
        <f t="shared" si="13"/>
        <v>0</v>
      </c>
      <c r="BV13">
        <f t="shared" si="14"/>
        <v>0</v>
      </c>
      <c r="BW13">
        <f t="shared" si="7"/>
        <v>8090.0000000000009</v>
      </c>
    </row>
    <row r="14" spans="1:75">
      <c r="A14" s="38">
        <f t="shared" si="0"/>
        <v>45811</v>
      </c>
      <c r="B14" s="3">
        <v>45811.311041666668</v>
      </c>
      <c r="C14" t="s">
        <v>61</v>
      </c>
      <c r="D14" t="s">
        <v>61</v>
      </c>
      <c r="E14" t="s">
        <v>61</v>
      </c>
      <c r="F14" t="s">
        <v>62</v>
      </c>
      <c r="G14" s="2" t="s">
        <v>63</v>
      </c>
      <c r="H14" s="2" t="s">
        <v>64</v>
      </c>
      <c r="I14" t="s">
        <v>65</v>
      </c>
      <c r="J14" t="s">
        <v>66</v>
      </c>
      <c r="K14" t="s">
        <v>67</v>
      </c>
      <c r="L14">
        <v>14</v>
      </c>
      <c r="M14">
        <v>12</v>
      </c>
      <c r="N14">
        <v>168</v>
      </c>
      <c r="O14" s="41">
        <v>9211</v>
      </c>
      <c r="P14" t="s">
        <v>236</v>
      </c>
      <c r="Q14" s="1">
        <v>45786.607562581019</v>
      </c>
      <c r="R14">
        <v>17.178000000000001</v>
      </c>
      <c r="S14">
        <v>4.58</v>
      </c>
      <c r="T14">
        <v>3.7509999999999999</v>
      </c>
      <c r="U14">
        <v>1821</v>
      </c>
      <c r="V14">
        <v>149</v>
      </c>
      <c r="W14">
        <v>452</v>
      </c>
      <c r="X14">
        <v>395</v>
      </c>
      <c r="Y14">
        <v>1</v>
      </c>
      <c r="Z14">
        <v>0</v>
      </c>
      <c r="AA14">
        <v>0</v>
      </c>
      <c r="AB14">
        <v>0</v>
      </c>
      <c r="AC14">
        <v>83</v>
      </c>
      <c r="AD14">
        <v>33.96</v>
      </c>
      <c r="AE14">
        <v>50.689014</v>
      </c>
      <c r="AF14">
        <v>95.5</v>
      </c>
      <c r="AG14">
        <v>0.9</v>
      </c>
      <c r="AH14">
        <v>0.8</v>
      </c>
      <c r="AI14">
        <v>2.8</v>
      </c>
      <c r="AJ14">
        <v>0.1</v>
      </c>
      <c r="AK14">
        <v>0</v>
      </c>
      <c r="AL14">
        <v>0</v>
      </c>
      <c r="AM14">
        <v>3.29</v>
      </c>
      <c r="AN14">
        <v>39.271000000000001</v>
      </c>
      <c r="AO14">
        <v>8.1820000000000004</v>
      </c>
      <c r="AP14">
        <v>24.821000000000002</v>
      </c>
      <c r="AQ14">
        <v>0.17499999999999999</v>
      </c>
      <c r="AR14">
        <v>5.8209999999999997</v>
      </c>
      <c r="AS14">
        <v>0</v>
      </c>
      <c r="AT14">
        <v>28.65</v>
      </c>
      <c r="AU14">
        <v>0.27</v>
      </c>
      <c r="AV14">
        <v>0.24</v>
      </c>
      <c r="AW14">
        <v>0.84</v>
      </c>
      <c r="AX14">
        <v>0.03</v>
      </c>
      <c r="AY14">
        <v>0</v>
      </c>
      <c r="AZ14">
        <v>0</v>
      </c>
      <c r="BA14">
        <v>161</v>
      </c>
      <c r="BB14">
        <v>0</v>
      </c>
      <c r="BC14" t="s">
        <v>68</v>
      </c>
      <c r="BD14">
        <v>0</v>
      </c>
      <c r="BE14" t="s">
        <v>69</v>
      </c>
      <c r="BF14" t="s">
        <v>70</v>
      </c>
      <c r="BG14">
        <v>1.1399999999999999</v>
      </c>
      <c r="BH14">
        <v>0</v>
      </c>
      <c r="BI14" s="1">
        <v>45812.518766747686</v>
      </c>
      <c r="BJ14">
        <v>3.6</v>
      </c>
      <c r="BK14" s="4">
        <v>1.0418000000000001</v>
      </c>
      <c r="BL14" s="42">
        <f>HLOOKUP($A14,차량별코스!$E$1:$AO$20,_xlfn.XLOOKUP(탕데이터!$I14,차량별코스!$D$2:$D$20,차량별코스!$A$2:$A$20),0)</f>
        <v>5</v>
      </c>
      <c r="BM14">
        <f>SUMIFS(R:R,I:I,I14,O:O,O14)</f>
        <v>736.87900000000013</v>
      </c>
      <c r="BN14">
        <f>SUMIFS(R:R,O:O,O14,BL:BL,BL14,G:G,G14)</f>
        <v>252.71899999999999</v>
      </c>
      <c r="BO14">
        <f>IF(COUNTIFS($BL$2:$BL14,$BL14,$O$2:$O14,$O14,$G$2:$G14,$G14)=1,_xlfn.MAXIFS($BO$2:$BO13,$O$2:$O13,$O14,$G$2:$G13,$G14)+1,_xlfn.MAXIFS($BO$2:$BO13,$O$2:$O13,$O14,$G$2:$G13,$G14))</f>
        <v>3</v>
      </c>
      <c r="BP14">
        <f t="shared" si="8"/>
        <v>1138.0549999999998</v>
      </c>
      <c r="BQ14">
        <f t="shared" si="9"/>
        <v>16.389000000000003</v>
      </c>
      <c r="BR14">
        <f t="shared" si="10"/>
        <v>14.568</v>
      </c>
      <c r="BS14">
        <f t="shared" si="11"/>
        <v>50.987999999999992</v>
      </c>
      <c r="BT14">
        <f t="shared" si="12"/>
        <v>1.821</v>
      </c>
      <c r="BU14">
        <f t="shared" si="13"/>
        <v>0</v>
      </c>
      <c r="BV14">
        <f t="shared" si="14"/>
        <v>0</v>
      </c>
      <c r="BW14">
        <f t="shared" si="7"/>
        <v>1221.8209999999997</v>
      </c>
    </row>
    <row r="15" spans="1:75">
      <c r="A15" s="38">
        <f t="shared" si="0"/>
        <v>45811</v>
      </c>
      <c r="B15" s="3">
        <v>45811.342939814815</v>
      </c>
      <c r="C15" t="s">
        <v>61</v>
      </c>
      <c r="D15" t="s">
        <v>61</v>
      </c>
      <c r="E15" t="s">
        <v>61</v>
      </c>
      <c r="F15" t="s">
        <v>62</v>
      </c>
      <c r="G15" s="2" t="s">
        <v>63</v>
      </c>
      <c r="H15" s="2" t="s">
        <v>64</v>
      </c>
      <c r="I15" t="s">
        <v>65</v>
      </c>
      <c r="J15" t="s">
        <v>66</v>
      </c>
      <c r="K15" t="s">
        <v>67</v>
      </c>
      <c r="L15">
        <v>14</v>
      </c>
      <c r="M15">
        <v>12</v>
      </c>
      <c r="N15">
        <v>168</v>
      </c>
      <c r="O15" s="41">
        <v>9211</v>
      </c>
      <c r="P15" t="s">
        <v>236</v>
      </c>
      <c r="Q15" s="1">
        <v>45786.607562581019</v>
      </c>
      <c r="R15">
        <v>17.361000000000001</v>
      </c>
      <c r="S15">
        <v>4.1159999999999997</v>
      </c>
      <c r="T15">
        <v>4.218</v>
      </c>
      <c r="U15">
        <v>1370</v>
      </c>
      <c r="V15">
        <v>70</v>
      </c>
      <c r="W15">
        <v>123</v>
      </c>
      <c r="X15">
        <v>337</v>
      </c>
      <c r="Y15">
        <v>1</v>
      </c>
      <c r="Z15">
        <v>0</v>
      </c>
      <c r="AA15">
        <v>0</v>
      </c>
      <c r="AB15">
        <v>0</v>
      </c>
      <c r="AC15">
        <v>81</v>
      </c>
      <c r="AD15">
        <v>45.62</v>
      </c>
      <c r="AE15">
        <v>53.100673999999998</v>
      </c>
      <c r="AF15">
        <v>96.4</v>
      </c>
      <c r="AG15">
        <v>0.7</v>
      </c>
      <c r="AH15">
        <v>0.8</v>
      </c>
      <c r="AI15">
        <v>2.1</v>
      </c>
      <c r="AJ15">
        <v>0</v>
      </c>
      <c r="AK15">
        <v>0</v>
      </c>
      <c r="AL15">
        <v>0</v>
      </c>
      <c r="AM15">
        <v>3.7</v>
      </c>
      <c r="AN15">
        <v>36.067</v>
      </c>
      <c r="AO15">
        <v>5.109</v>
      </c>
      <c r="AP15">
        <v>8.9779999999999998</v>
      </c>
      <c r="AQ15">
        <v>0.17299999999999999</v>
      </c>
      <c r="AR15">
        <v>5.76</v>
      </c>
      <c r="AS15">
        <v>0</v>
      </c>
      <c r="AT15">
        <v>20.887</v>
      </c>
      <c r="AU15">
        <v>0.152</v>
      </c>
      <c r="AV15">
        <v>0.17299999999999999</v>
      </c>
      <c r="AW15">
        <v>0.45500000000000002</v>
      </c>
      <c r="AX15">
        <v>0</v>
      </c>
      <c r="AY15">
        <v>0</v>
      </c>
      <c r="AZ15">
        <v>0</v>
      </c>
      <c r="BA15">
        <v>170</v>
      </c>
      <c r="BB15">
        <v>0</v>
      </c>
      <c r="BC15" t="s">
        <v>68</v>
      </c>
      <c r="BD15">
        <v>0</v>
      </c>
      <c r="BE15" t="s">
        <v>69</v>
      </c>
      <c r="BF15" t="s">
        <v>70</v>
      </c>
      <c r="BG15">
        <v>1.1399999999999999</v>
      </c>
      <c r="BH15">
        <v>0</v>
      </c>
      <c r="BI15" s="1">
        <v>45812.518766747686</v>
      </c>
      <c r="BJ15">
        <v>3.6</v>
      </c>
      <c r="BK15" s="4">
        <v>1.1716</v>
      </c>
      <c r="BL15" s="42">
        <f>HLOOKUP($A15,차량별코스!$E$1:$AO$20,_xlfn.XLOOKUP(탕데이터!$I15,차량별코스!$D$2:$D$20,차량별코스!$A$2:$A$20),0)</f>
        <v>5</v>
      </c>
      <c r="BM15">
        <f>SUMIFS(R:R,I:I,I15,O:O,O15)</f>
        <v>736.87900000000013</v>
      </c>
      <c r="BN15">
        <f>SUMIFS(R:R,O:O,O15,BL:BL,BL15,G:G,G15)</f>
        <v>252.71899999999999</v>
      </c>
      <c r="BO15">
        <f>IF(COUNTIFS($BL$2:$BL15,$BL15,$O$2:$O15,$O15,$G$2:$G15,$G15)=1,_xlfn.MAXIFS($BO$2:$BO14,$O$2:$O14,$O15,$G$2:$G14,$G15)+1,_xlfn.MAXIFS($BO$2:$BO14,$O$2:$O14,$O15,$G$2:$G14,$G15))</f>
        <v>3</v>
      </c>
      <c r="BP15">
        <f t="shared" si="8"/>
        <v>1127.68</v>
      </c>
      <c r="BQ15">
        <f t="shared" si="9"/>
        <v>9.59</v>
      </c>
      <c r="BR15">
        <f t="shared" si="10"/>
        <v>10.96</v>
      </c>
      <c r="BS15">
        <f t="shared" si="11"/>
        <v>28.770000000000003</v>
      </c>
      <c r="BT15">
        <f t="shared" si="12"/>
        <v>0</v>
      </c>
      <c r="BU15">
        <f t="shared" si="13"/>
        <v>0</v>
      </c>
      <c r="BV15">
        <f t="shared" si="14"/>
        <v>0</v>
      </c>
      <c r="BW15">
        <f t="shared" si="7"/>
        <v>1177</v>
      </c>
    </row>
    <row r="16" spans="1:75">
      <c r="A16" s="38">
        <f t="shared" si="0"/>
        <v>45811</v>
      </c>
      <c r="B16" s="3">
        <v>45811.363935185182</v>
      </c>
      <c r="C16" t="s">
        <v>61</v>
      </c>
      <c r="D16" t="s">
        <v>61</v>
      </c>
      <c r="E16" t="s">
        <v>61</v>
      </c>
      <c r="F16" t="s">
        <v>62</v>
      </c>
      <c r="G16" s="2" t="s">
        <v>63</v>
      </c>
      <c r="H16" s="2" t="s">
        <v>64</v>
      </c>
      <c r="I16" t="s">
        <v>65</v>
      </c>
      <c r="J16" t="s">
        <v>66</v>
      </c>
      <c r="K16" t="s">
        <v>67</v>
      </c>
      <c r="L16">
        <v>14</v>
      </c>
      <c r="M16">
        <v>12</v>
      </c>
      <c r="N16">
        <v>168</v>
      </c>
      <c r="O16" s="41">
        <v>9211</v>
      </c>
      <c r="P16" t="s">
        <v>236</v>
      </c>
      <c r="Q16" s="1">
        <v>45786.607562581019</v>
      </c>
      <c r="R16">
        <v>29.954000000000001</v>
      </c>
      <c r="S16">
        <v>8.4760000000000009</v>
      </c>
      <c r="T16">
        <v>3.5339999999999998</v>
      </c>
      <c r="U16">
        <v>2613</v>
      </c>
      <c r="V16">
        <v>63</v>
      </c>
      <c r="W16">
        <v>314</v>
      </c>
      <c r="X16">
        <v>897</v>
      </c>
      <c r="Y16">
        <v>1</v>
      </c>
      <c r="Z16">
        <v>6</v>
      </c>
      <c r="AA16">
        <v>0</v>
      </c>
      <c r="AB16">
        <v>0</v>
      </c>
      <c r="AC16">
        <v>95</v>
      </c>
      <c r="AD16">
        <v>41.27</v>
      </c>
      <c r="AE16">
        <v>48.226483999999999</v>
      </c>
      <c r="AF16">
        <v>95.9</v>
      </c>
      <c r="AG16">
        <v>1</v>
      </c>
      <c r="AH16">
        <v>1.6</v>
      </c>
      <c r="AI16">
        <v>1.3</v>
      </c>
      <c r="AJ16">
        <v>0.3</v>
      </c>
      <c r="AK16">
        <v>0</v>
      </c>
      <c r="AL16">
        <v>0</v>
      </c>
      <c r="AM16">
        <v>3.1</v>
      </c>
      <c r="AN16">
        <v>39.744</v>
      </c>
      <c r="AO16">
        <v>2.411</v>
      </c>
      <c r="AP16">
        <v>12.016999999999999</v>
      </c>
      <c r="AQ16">
        <v>0.26700000000000002</v>
      </c>
      <c r="AR16">
        <v>3.3380000000000001</v>
      </c>
      <c r="AS16">
        <v>20.030999999999999</v>
      </c>
      <c r="AT16">
        <v>41.557000000000002</v>
      </c>
      <c r="AU16">
        <v>0.433</v>
      </c>
      <c r="AV16">
        <v>0.69299999999999995</v>
      </c>
      <c r="AW16">
        <v>0.56299999999999994</v>
      </c>
      <c r="AX16">
        <v>0.13</v>
      </c>
      <c r="AY16">
        <v>0</v>
      </c>
      <c r="AZ16">
        <v>0</v>
      </c>
      <c r="BA16">
        <v>291</v>
      </c>
      <c r="BB16">
        <v>0</v>
      </c>
      <c r="BC16" t="s">
        <v>68</v>
      </c>
      <c r="BD16">
        <v>0</v>
      </c>
      <c r="BE16" t="s">
        <v>69</v>
      </c>
      <c r="BF16" t="s">
        <v>70</v>
      </c>
      <c r="BG16">
        <v>1.1399999999999999</v>
      </c>
      <c r="BH16">
        <v>0</v>
      </c>
      <c r="BI16" s="1">
        <v>45812.518766747686</v>
      </c>
      <c r="BJ16">
        <v>3.6</v>
      </c>
      <c r="BK16" s="4">
        <v>0.98170000000000002</v>
      </c>
      <c r="BL16" s="42">
        <f>HLOOKUP($A16,차량별코스!$E$1:$AO$20,_xlfn.XLOOKUP(탕데이터!$I16,차량별코스!$D$2:$D$20,차량별코스!$A$2:$A$20),0)</f>
        <v>5</v>
      </c>
      <c r="BM16">
        <f>SUMIFS(R:R,I:I,I16,O:O,O16)</f>
        <v>736.87900000000013</v>
      </c>
      <c r="BN16">
        <f>SUMIFS(R:R,O:O,O16,BL:BL,BL16,G:G,G16)</f>
        <v>252.71899999999999</v>
      </c>
      <c r="BO16">
        <f>IF(COUNTIFS($BL$2:$BL16,$BL16,$O$2:$O16,$O16,$G$2:$G16,$G16)=1,_xlfn.MAXIFS($BO$2:$BO15,$O$2:$O15,$O16,$G$2:$G15,$G16)+1,_xlfn.MAXIFS($BO$2:$BO15,$O$2:$O15,$O16,$G$2:$G15,$G16))</f>
        <v>3</v>
      </c>
      <c r="BP16">
        <f t="shared" si="8"/>
        <v>2128.8670000000002</v>
      </c>
      <c r="BQ16">
        <f t="shared" si="9"/>
        <v>26.13</v>
      </c>
      <c r="BR16">
        <f t="shared" si="10"/>
        <v>41.808</v>
      </c>
      <c r="BS16">
        <f t="shared" si="11"/>
        <v>33.969000000000001</v>
      </c>
      <c r="BT16">
        <f t="shared" si="12"/>
        <v>7.8390000000000004</v>
      </c>
      <c r="BU16">
        <f t="shared" si="13"/>
        <v>0</v>
      </c>
      <c r="BV16">
        <f t="shared" si="14"/>
        <v>0</v>
      </c>
      <c r="BW16">
        <f t="shared" si="7"/>
        <v>2238.6130000000003</v>
      </c>
    </row>
    <row r="17" spans="1:75">
      <c r="A17" s="38">
        <f t="shared" si="0"/>
        <v>45811</v>
      </c>
      <c r="B17" s="3">
        <v>45811.408518518518</v>
      </c>
      <c r="C17" t="s">
        <v>61</v>
      </c>
      <c r="D17" t="s">
        <v>61</v>
      </c>
      <c r="E17" t="s">
        <v>61</v>
      </c>
      <c r="F17" t="s">
        <v>62</v>
      </c>
      <c r="G17" s="2" t="s">
        <v>63</v>
      </c>
      <c r="H17" s="2" t="s">
        <v>64</v>
      </c>
      <c r="I17" t="s">
        <v>65</v>
      </c>
      <c r="J17" t="s">
        <v>66</v>
      </c>
      <c r="K17" t="s">
        <v>67</v>
      </c>
      <c r="L17">
        <v>14</v>
      </c>
      <c r="M17">
        <v>12</v>
      </c>
      <c r="N17">
        <v>168</v>
      </c>
      <c r="O17" s="41">
        <v>9211</v>
      </c>
      <c r="P17" t="s">
        <v>236</v>
      </c>
      <c r="Q17" s="1">
        <v>45786.607562581019</v>
      </c>
      <c r="R17">
        <v>59.993000000000002</v>
      </c>
      <c r="S17">
        <v>18.087</v>
      </c>
      <c r="T17">
        <v>3.3170000000000002</v>
      </c>
      <c r="U17">
        <v>5435</v>
      </c>
      <c r="V17">
        <v>95</v>
      </c>
      <c r="W17">
        <v>1089</v>
      </c>
      <c r="X17">
        <v>1403</v>
      </c>
      <c r="Y17">
        <v>2</v>
      </c>
      <c r="Z17">
        <v>4</v>
      </c>
      <c r="AA17">
        <v>0</v>
      </c>
      <c r="AB17">
        <v>0</v>
      </c>
      <c r="AC17">
        <v>95</v>
      </c>
      <c r="AD17">
        <v>39.74</v>
      </c>
      <c r="AE17">
        <v>50.805616999999998</v>
      </c>
      <c r="AF17">
        <v>86.2</v>
      </c>
      <c r="AG17">
        <v>3.2</v>
      </c>
      <c r="AH17">
        <v>3.7</v>
      </c>
      <c r="AI17">
        <v>4.0999999999999996</v>
      </c>
      <c r="AJ17">
        <v>2.8</v>
      </c>
      <c r="AK17">
        <v>0</v>
      </c>
      <c r="AL17">
        <v>0</v>
      </c>
      <c r="AM17">
        <v>2.91</v>
      </c>
      <c r="AN17">
        <v>45.418999999999997</v>
      </c>
      <c r="AO17">
        <v>1.748</v>
      </c>
      <c r="AP17">
        <v>20.036999999999999</v>
      </c>
      <c r="AQ17">
        <v>0.23300000000000001</v>
      </c>
      <c r="AR17">
        <v>3.3340000000000001</v>
      </c>
      <c r="AS17">
        <v>6.6669999999999998</v>
      </c>
      <c r="AT17">
        <v>77.58</v>
      </c>
      <c r="AU17">
        <v>2.88</v>
      </c>
      <c r="AV17">
        <v>3.33</v>
      </c>
      <c r="AW17">
        <v>3.69</v>
      </c>
      <c r="AX17">
        <v>2.52</v>
      </c>
      <c r="AY17">
        <v>0</v>
      </c>
      <c r="AZ17">
        <v>0</v>
      </c>
      <c r="BA17">
        <v>583</v>
      </c>
      <c r="BB17">
        <v>0</v>
      </c>
      <c r="BC17" t="s">
        <v>68</v>
      </c>
      <c r="BD17">
        <v>0</v>
      </c>
      <c r="BE17" t="s">
        <v>69</v>
      </c>
      <c r="BF17" t="s">
        <v>70</v>
      </c>
      <c r="BG17">
        <v>1.1399999999999999</v>
      </c>
      <c r="BH17">
        <v>0</v>
      </c>
      <c r="BI17" s="1">
        <v>45812.518766747686</v>
      </c>
      <c r="BJ17">
        <v>3.6</v>
      </c>
      <c r="BK17" s="4">
        <v>0.9214</v>
      </c>
      <c r="BL17" s="42">
        <f>HLOOKUP($A17,차량별코스!$E$1:$AO$20,_xlfn.XLOOKUP(탕데이터!$I17,차량별코스!$D$2:$D$20,차량별코스!$A$2:$A$20),0)</f>
        <v>5</v>
      </c>
      <c r="BM17">
        <f>SUMIFS(R:R,I:I,I17,O:O,O17)</f>
        <v>736.87900000000013</v>
      </c>
      <c r="BN17">
        <f>SUMIFS(R:R,O:O,O17,BL:BL,BL17,G:G,G17)</f>
        <v>252.71899999999999</v>
      </c>
      <c r="BO17">
        <f>IF(COUNTIFS($BL$2:$BL17,$BL17,$O$2:$O17,$O17,$G$2:$G17,$G17)=1,_xlfn.MAXIFS($BO$2:$BO16,$O$2:$O16,$O17,$G$2:$G16,$G17)+1,_xlfn.MAXIFS($BO$2:$BO16,$O$2:$O16,$O17,$G$2:$G16,$G17))</f>
        <v>3</v>
      </c>
      <c r="BP17">
        <f t="shared" si="8"/>
        <v>3500.9700000000003</v>
      </c>
      <c r="BQ17">
        <f t="shared" si="9"/>
        <v>173.92000000000002</v>
      </c>
      <c r="BR17">
        <f t="shared" si="10"/>
        <v>201.09500000000003</v>
      </c>
      <c r="BS17">
        <f t="shared" si="11"/>
        <v>222.83499999999998</v>
      </c>
      <c r="BT17">
        <f t="shared" si="12"/>
        <v>152.17999999999998</v>
      </c>
      <c r="BU17">
        <f t="shared" si="13"/>
        <v>0</v>
      </c>
      <c r="BV17">
        <f t="shared" si="14"/>
        <v>0</v>
      </c>
      <c r="BW17">
        <f t="shared" si="7"/>
        <v>4251.0000000000009</v>
      </c>
    </row>
    <row r="18" spans="1:75">
      <c r="A18" s="38">
        <f t="shared" si="0"/>
        <v>45811</v>
      </c>
      <c r="B18" s="3">
        <v>45811.529699074075</v>
      </c>
      <c r="C18" t="s">
        <v>61</v>
      </c>
      <c r="D18" t="s">
        <v>61</v>
      </c>
      <c r="E18" t="s">
        <v>61</v>
      </c>
      <c r="F18" t="s">
        <v>62</v>
      </c>
      <c r="G18" s="2" t="s">
        <v>63</v>
      </c>
      <c r="H18" s="2" t="s">
        <v>64</v>
      </c>
      <c r="I18" t="s">
        <v>65</v>
      </c>
      <c r="J18" t="s">
        <v>66</v>
      </c>
      <c r="K18" t="s">
        <v>67</v>
      </c>
      <c r="L18">
        <v>14</v>
      </c>
      <c r="M18">
        <v>12</v>
      </c>
      <c r="N18">
        <v>168</v>
      </c>
      <c r="O18" s="41">
        <v>9211</v>
      </c>
      <c r="P18" t="s">
        <v>236</v>
      </c>
      <c r="Q18" s="1">
        <v>45786.607562581019</v>
      </c>
      <c r="R18">
        <v>16.213000000000001</v>
      </c>
      <c r="S18">
        <v>5.577</v>
      </c>
      <c r="T18">
        <v>2.907</v>
      </c>
      <c r="U18">
        <v>2213</v>
      </c>
      <c r="V18">
        <v>25</v>
      </c>
      <c r="W18">
        <v>823</v>
      </c>
      <c r="X18">
        <v>237</v>
      </c>
      <c r="Y18">
        <v>0</v>
      </c>
      <c r="Z18">
        <v>2</v>
      </c>
      <c r="AA18">
        <v>1</v>
      </c>
      <c r="AB18">
        <v>62</v>
      </c>
      <c r="AC18">
        <v>78</v>
      </c>
      <c r="AD18">
        <v>26.37</v>
      </c>
      <c r="AE18">
        <v>42.759521999999997</v>
      </c>
      <c r="AF18">
        <v>96</v>
      </c>
      <c r="AG18">
        <v>1.1000000000000001</v>
      </c>
      <c r="AH18">
        <v>1.8</v>
      </c>
      <c r="AI18">
        <v>1.1000000000000001</v>
      </c>
      <c r="AJ18">
        <v>0</v>
      </c>
      <c r="AK18">
        <v>0</v>
      </c>
      <c r="AL18">
        <v>0</v>
      </c>
      <c r="AM18">
        <v>2.5499999999999998</v>
      </c>
      <c r="AN18">
        <v>43.259</v>
      </c>
      <c r="AO18">
        <v>1.1299999999999999</v>
      </c>
      <c r="AP18">
        <v>37.189</v>
      </c>
      <c r="AQ18">
        <v>0.123</v>
      </c>
      <c r="AR18">
        <v>0</v>
      </c>
      <c r="AS18">
        <v>12.336</v>
      </c>
      <c r="AT18">
        <v>35.200000000000003</v>
      </c>
      <c r="AU18">
        <v>0.40300000000000002</v>
      </c>
      <c r="AV18">
        <v>0.66</v>
      </c>
      <c r="AW18">
        <v>0.40300000000000002</v>
      </c>
      <c r="AX18">
        <v>0</v>
      </c>
      <c r="AY18">
        <v>0</v>
      </c>
      <c r="AZ18">
        <v>0</v>
      </c>
      <c r="BA18">
        <v>145</v>
      </c>
      <c r="BB18">
        <v>0</v>
      </c>
      <c r="BC18" t="s">
        <v>68</v>
      </c>
      <c r="BD18">
        <v>0</v>
      </c>
      <c r="BE18" t="s">
        <v>69</v>
      </c>
      <c r="BF18" t="s">
        <v>70</v>
      </c>
      <c r="BG18">
        <v>1.1399999999999999</v>
      </c>
      <c r="BH18">
        <v>0</v>
      </c>
      <c r="BI18" s="1">
        <v>45812.518766747686</v>
      </c>
      <c r="BJ18">
        <v>3.6</v>
      </c>
      <c r="BK18" s="4">
        <v>0.8075</v>
      </c>
      <c r="BL18" s="42">
        <f>HLOOKUP($A18,차량별코스!$E$1:$AO$20,_xlfn.XLOOKUP(탕데이터!$I18,차량별코스!$D$2:$D$20,차량별코스!$A$2:$A$20),0)</f>
        <v>5</v>
      </c>
      <c r="BM18">
        <f>SUMIFS(R:R,I:I,I18,O:O,O18)</f>
        <v>736.87900000000013</v>
      </c>
      <c r="BN18">
        <f>SUMIFS(R:R,O:O,O18,BL:BL,BL18,G:G,G18)</f>
        <v>252.71899999999999</v>
      </c>
      <c r="BO18">
        <f>IF(COUNTIFS($BL$2:$BL18,$BL18,$O$2:$O18,$O18,$G$2:$G18,$G18)=1,_xlfn.MAXIFS($BO$2:$BO17,$O$2:$O17,$O18,$G$2:$G17,$G18)+1,_xlfn.MAXIFS($BO$2:$BO17,$O$2:$O17,$O18,$G$2:$G17,$G18))</f>
        <v>3</v>
      </c>
      <c r="BP18">
        <f t="shared" si="8"/>
        <v>1276.48</v>
      </c>
      <c r="BQ18">
        <f t="shared" si="9"/>
        <v>24.343000000000004</v>
      </c>
      <c r="BR18">
        <f t="shared" si="10"/>
        <v>39.834000000000003</v>
      </c>
      <c r="BS18">
        <f t="shared" si="11"/>
        <v>24.343000000000004</v>
      </c>
      <c r="BT18">
        <f t="shared" si="12"/>
        <v>0</v>
      </c>
      <c r="BU18">
        <f t="shared" si="13"/>
        <v>0</v>
      </c>
      <c r="BV18">
        <f t="shared" si="14"/>
        <v>0</v>
      </c>
      <c r="BW18">
        <f t="shared" si="7"/>
        <v>1365.0000000000002</v>
      </c>
    </row>
    <row r="19" spans="1:75">
      <c r="A19" s="38">
        <f t="shared" si="0"/>
        <v>45811</v>
      </c>
      <c r="B19" s="3">
        <v>45811.558437500003</v>
      </c>
      <c r="C19" t="s">
        <v>61</v>
      </c>
      <c r="D19" t="s">
        <v>61</v>
      </c>
      <c r="E19" t="s">
        <v>61</v>
      </c>
      <c r="F19" t="s">
        <v>62</v>
      </c>
      <c r="G19" s="2" t="s">
        <v>63</v>
      </c>
      <c r="H19" s="2" t="s">
        <v>64</v>
      </c>
      <c r="I19" t="s">
        <v>65</v>
      </c>
      <c r="J19" t="s">
        <v>66</v>
      </c>
      <c r="K19" t="s">
        <v>67</v>
      </c>
      <c r="L19">
        <v>14</v>
      </c>
      <c r="M19">
        <v>12</v>
      </c>
      <c r="N19">
        <v>168</v>
      </c>
      <c r="O19" s="41">
        <v>9211</v>
      </c>
      <c r="P19" t="s">
        <v>236</v>
      </c>
      <c r="Q19" s="1">
        <v>45786.607562581019</v>
      </c>
      <c r="R19">
        <v>43.728999999999999</v>
      </c>
      <c r="S19">
        <v>12.744999999999999</v>
      </c>
      <c r="T19">
        <v>3.431</v>
      </c>
      <c r="U19">
        <v>3653</v>
      </c>
      <c r="V19">
        <v>54</v>
      </c>
      <c r="W19">
        <v>368</v>
      </c>
      <c r="X19">
        <v>977</v>
      </c>
      <c r="Y19">
        <v>0</v>
      </c>
      <c r="Z19">
        <v>2</v>
      </c>
      <c r="AA19">
        <v>0</v>
      </c>
      <c r="AB19">
        <v>0</v>
      </c>
      <c r="AC19">
        <v>97</v>
      </c>
      <c r="AD19">
        <v>43.09</v>
      </c>
      <c r="AE19">
        <v>48.723118999999997</v>
      </c>
      <c r="AF19">
        <v>93.3</v>
      </c>
      <c r="AG19">
        <v>2</v>
      </c>
      <c r="AH19">
        <v>1.7</v>
      </c>
      <c r="AI19">
        <v>2.2999999999999998</v>
      </c>
      <c r="AJ19">
        <v>0.7</v>
      </c>
      <c r="AK19">
        <v>0</v>
      </c>
      <c r="AL19">
        <v>0</v>
      </c>
      <c r="AM19">
        <v>3.01</v>
      </c>
      <c r="AN19">
        <v>41.616</v>
      </c>
      <c r="AO19">
        <v>1.478</v>
      </c>
      <c r="AP19">
        <v>10.074</v>
      </c>
      <c r="AQ19">
        <v>0.20599999999999999</v>
      </c>
      <c r="AR19">
        <v>0</v>
      </c>
      <c r="AS19">
        <v>4.5739999999999998</v>
      </c>
      <c r="AT19">
        <v>55.98</v>
      </c>
      <c r="AU19">
        <v>1.2</v>
      </c>
      <c r="AV19">
        <v>1.02</v>
      </c>
      <c r="AW19">
        <v>1.38</v>
      </c>
      <c r="AX19">
        <v>0.42</v>
      </c>
      <c r="AY19">
        <v>0</v>
      </c>
      <c r="AZ19">
        <v>0</v>
      </c>
      <c r="BA19">
        <v>426</v>
      </c>
      <c r="BB19">
        <v>0</v>
      </c>
      <c r="BC19" t="s">
        <v>68</v>
      </c>
      <c r="BD19">
        <v>0</v>
      </c>
      <c r="BE19" t="s">
        <v>69</v>
      </c>
      <c r="BF19" t="s">
        <v>70</v>
      </c>
      <c r="BG19">
        <v>1.1399999999999999</v>
      </c>
      <c r="BH19">
        <v>0</v>
      </c>
      <c r="BI19" s="1">
        <v>45812.518766747686</v>
      </c>
      <c r="BJ19">
        <v>3.6</v>
      </c>
      <c r="BK19" s="4">
        <v>0.95309999999999995</v>
      </c>
      <c r="BL19" s="42">
        <f>HLOOKUP($A19,차량별코스!$E$1:$AO$20,_xlfn.XLOOKUP(탕데이터!$I19,차량별코스!$D$2:$D$20,차량별코스!$A$2:$A$20),0)</f>
        <v>5</v>
      </c>
      <c r="BM19">
        <f>SUMIFS(R:R,I:I,I19,O:O,O19)</f>
        <v>736.87900000000013</v>
      </c>
      <c r="BN19">
        <f>SUMIFS(R:R,O:O,O19,BL:BL,BL19,G:G,G19)</f>
        <v>252.71899999999999</v>
      </c>
      <c r="BO19">
        <f>IF(COUNTIFS($BL$2:$BL19,$BL19,$O$2:$O19,$O19,$G$2:$G19,$G19)=1,_xlfn.MAXIFS($BO$2:$BO18,$O$2:$O18,$O19,$G$2:$G18,$G19)+1,_xlfn.MAXIFS($BO$2:$BO18,$O$2:$O18,$O19,$G$2:$G18,$G19))</f>
        <v>3</v>
      </c>
      <c r="BP19">
        <f t="shared" si="8"/>
        <v>2986.2489999999998</v>
      </c>
      <c r="BQ19">
        <f t="shared" si="9"/>
        <v>73.06</v>
      </c>
      <c r="BR19">
        <f t="shared" si="10"/>
        <v>62.101000000000006</v>
      </c>
      <c r="BS19">
        <f t="shared" si="11"/>
        <v>84.019000000000005</v>
      </c>
      <c r="BT19">
        <f t="shared" si="12"/>
        <v>25.570999999999998</v>
      </c>
      <c r="BU19">
        <f t="shared" si="13"/>
        <v>0</v>
      </c>
      <c r="BV19">
        <f t="shared" si="14"/>
        <v>0</v>
      </c>
      <c r="BW19">
        <f t="shared" si="7"/>
        <v>3231</v>
      </c>
    </row>
    <row r="20" spans="1:75">
      <c r="A20" s="38">
        <f t="shared" si="0"/>
        <v>45811</v>
      </c>
      <c r="B20" s="3">
        <v>45811.656458333331</v>
      </c>
      <c r="C20" t="s">
        <v>61</v>
      </c>
      <c r="D20" t="s">
        <v>61</v>
      </c>
      <c r="E20" t="s">
        <v>61</v>
      </c>
      <c r="F20" t="s">
        <v>62</v>
      </c>
      <c r="G20" s="2" t="s">
        <v>63</v>
      </c>
      <c r="H20" s="2" t="s">
        <v>64</v>
      </c>
      <c r="I20" t="s">
        <v>65</v>
      </c>
      <c r="J20" t="s">
        <v>66</v>
      </c>
      <c r="K20" t="s">
        <v>67</v>
      </c>
      <c r="L20">
        <v>14</v>
      </c>
      <c r="M20">
        <v>12</v>
      </c>
      <c r="N20">
        <v>168</v>
      </c>
      <c r="O20" s="41">
        <v>9211</v>
      </c>
      <c r="P20" t="s">
        <v>236</v>
      </c>
      <c r="Q20" s="1">
        <v>45786.607562581019</v>
      </c>
      <c r="R20">
        <v>68.290999999999997</v>
      </c>
      <c r="S20">
        <v>23.402999999999999</v>
      </c>
      <c r="T20">
        <v>2.9180000000000001</v>
      </c>
      <c r="U20">
        <v>6692</v>
      </c>
      <c r="V20">
        <v>281</v>
      </c>
      <c r="W20">
        <v>1243</v>
      </c>
      <c r="X20">
        <v>1427</v>
      </c>
      <c r="Y20">
        <v>5</v>
      </c>
      <c r="Z20">
        <v>24</v>
      </c>
      <c r="AA20">
        <v>0</v>
      </c>
      <c r="AB20">
        <v>0</v>
      </c>
      <c r="AC20">
        <v>101</v>
      </c>
      <c r="AD20">
        <v>36.74</v>
      </c>
      <c r="AE20">
        <v>47.571114999999999</v>
      </c>
      <c r="AF20">
        <v>66.7</v>
      </c>
      <c r="AG20">
        <v>9.3000000000000007</v>
      </c>
      <c r="AH20">
        <v>10.9</v>
      </c>
      <c r="AI20">
        <v>9.6999999999999993</v>
      </c>
      <c r="AJ20">
        <v>3.4</v>
      </c>
      <c r="AK20">
        <v>0.1</v>
      </c>
      <c r="AL20">
        <v>0</v>
      </c>
      <c r="AM20">
        <v>2.56</v>
      </c>
      <c r="AN20">
        <v>48.68</v>
      </c>
      <c r="AO20">
        <v>4.1989999999999998</v>
      </c>
      <c r="AP20">
        <v>18.574000000000002</v>
      </c>
      <c r="AQ20">
        <v>0.20499999999999999</v>
      </c>
      <c r="AR20">
        <v>7.3220000000000001</v>
      </c>
      <c r="AS20">
        <v>35.143999999999998</v>
      </c>
      <c r="AT20">
        <v>73.37</v>
      </c>
      <c r="AU20">
        <v>10.23</v>
      </c>
      <c r="AV20">
        <v>11.99</v>
      </c>
      <c r="AW20">
        <v>10.67</v>
      </c>
      <c r="AX20">
        <v>3.74</v>
      </c>
      <c r="AY20">
        <v>0.11</v>
      </c>
      <c r="AZ20">
        <v>0</v>
      </c>
      <c r="BA20">
        <v>660</v>
      </c>
      <c r="BB20">
        <v>0</v>
      </c>
      <c r="BC20" t="s">
        <v>68</v>
      </c>
      <c r="BD20">
        <v>0</v>
      </c>
      <c r="BE20" t="s">
        <v>69</v>
      </c>
      <c r="BF20" t="s">
        <v>70</v>
      </c>
      <c r="BG20">
        <v>1.1399999999999999</v>
      </c>
      <c r="BH20">
        <v>0</v>
      </c>
      <c r="BI20" s="1">
        <v>45812.518766747686</v>
      </c>
      <c r="BJ20">
        <v>3.6</v>
      </c>
      <c r="BK20" s="4">
        <v>0.81059999999999999</v>
      </c>
      <c r="BL20" s="42">
        <f>HLOOKUP($A20,차량별코스!$E$1:$AO$20,_xlfn.XLOOKUP(탕데이터!$I20,차량별코스!$D$2:$D$20,차량별코스!$A$2:$A$20),0)</f>
        <v>5</v>
      </c>
      <c r="BM20">
        <f>SUMIFS(R:R,I:I,I20,O:O,O20)</f>
        <v>736.87900000000013</v>
      </c>
      <c r="BN20">
        <f>SUMIFS(R:R,O:O,O20,BL:BL,BL20,G:G,G20)</f>
        <v>252.71899999999999</v>
      </c>
      <c r="BO20">
        <f>IF(COUNTIFS($BL$2:$BL20,$BL20,$O$2:$O20,$O20,$G$2:$G20,$G20)=1,_xlfn.MAXIFS($BO$2:$BO19,$O$2:$O19,$O20,$G$2:$G19,$G20)+1,_xlfn.MAXIFS($BO$2:$BO19,$O$2:$O19,$O20,$G$2:$G19,$G20))</f>
        <v>3</v>
      </c>
      <c r="BP20">
        <f t="shared" si="8"/>
        <v>2939.5640000000003</v>
      </c>
      <c r="BQ20">
        <f t="shared" si="9"/>
        <v>622.35600000000011</v>
      </c>
      <c r="BR20">
        <f t="shared" si="10"/>
        <v>729.428</v>
      </c>
      <c r="BS20">
        <f t="shared" si="11"/>
        <v>649.12399999999991</v>
      </c>
      <c r="BT20">
        <f t="shared" si="12"/>
        <v>227.52800000000002</v>
      </c>
      <c r="BU20">
        <f t="shared" si="13"/>
        <v>6.6920000000000002</v>
      </c>
      <c r="BV20">
        <f t="shared" si="14"/>
        <v>0</v>
      </c>
      <c r="BW20">
        <f t="shared" si="7"/>
        <v>5174.6920000000009</v>
      </c>
    </row>
    <row r="21" spans="1:75">
      <c r="A21" s="38">
        <f t="shared" si="0"/>
        <v>45811</v>
      </c>
      <c r="B21" s="3">
        <v>45811.816076388888</v>
      </c>
      <c r="C21" t="s">
        <v>61</v>
      </c>
      <c r="D21" t="s">
        <v>61</v>
      </c>
      <c r="E21" t="s">
        <v>61</v>
      </c>
      <c r="F21" t="s">
        <v>62</v>
      </c>
      <c r="G21" s="2" t="s">
        <v>63</v>
      </c>
      <c r="H21" s="2" t="s">
        <v>64</v>
      </c>
      <c r="I21" t="s">
        <v>65</v>
      </c>
      <c r="J21" t="s">
        <v>66</v>
      </c>
      <c r="K21" t="s">
        <v>67</v>
      </c>
      <c r="L21">
        <v>14</v>
      </c>
      <c r="M21">
        <v>12</v>
      </c>
      <c r="N21">
        <v>168</v>
      </c>
      <c r="O21" s="41">
        <v>5673</v>
      </c>
      <c r="P21" t="s">
        <v>237</v>
      </c>
      <c r="Q21" s="1">
        <v>45786.607561192126</v>
      </c>
      <c r="R21">
        <v>121.938</v>
      </c>
      <c r="S21">
        <v>32.021999999999998</v>
      </c>
      <c r="T21">
        <v>3.8079999999999998</v>
      </c>
      <c r="U21">
        <v>11938</v>
      </c>
      <c r="V21">
        <v>89</v>
      </c>
      <c r="W21">
        <v>2323</v>
      </c>
      <c r="X21">
        <v>3376</v>
      </c>
      <c r="Y21">
        <v>0</v>
      </c>
      <c r="Z21">
        <v>11</v>
      </c>
      <c r="AA21">
        <v>0</v>
      </c>
      <c r="AB21">
        <v>0</v>
      </c>
      <c r="AC21">
        <v>101</v>
      </c>
      <c r="AD21">
        <v>36.770000000000003</v>
      </c>
      <c r="AE21">
        <v>46.081949000000002</v>
      </c>
      <c r="AF21">
        <v>49.6</v>
      </c>
      <c r="AG21">
        <v>14.7</v>
      </c>
      <c r="AH21">
        <v>15.4</v>
      </c>
      <c r="AI21">
        <v>16.8</v>
      </c>
      <c r="AJ21">
        <v>3.4</v>
      </c>
      <c r="AK21">
        <v>0</v>
      </c>
      <c r="AL21">
        <v>0</v>
      </c>
      <c r="AM21">
        <v>3.34</v>
      </c>
      <c r="AN21">
        <v>34.356000000000002</v>
      </c>
      <c r="AO21">
        <v>0.746</v>
      </c>
      <c r="AP21">
        <v>19.459</v>
      </c>
      <c r="AQ21">
        <v>0.27100000000000002</v>
      </c>
      <c r="AR21">
        <v>0</v>
      </c>
      <c r="AS21">
        <v>9.0210000000000008</v>
      </c>
      <c r="AT21">
        <v>98.373000000000005</v>
      </c>
      <c r="AU21">
        <v>29.155000000000001</v>
      </c>
      <c r="AV21">
        <v>30.542999999999999</v>
      </c>
      <c r="AW21">
        <v>33.32</v>
      </c>
      <c r="AX21">
        <v>6.7430000000000003</v>
      </c>
      <c r="AY21">
        <v>0</v>
      </c>
      <c r="AZ21">
        <v>0</v>
      </c>
      <c r="BA21">
        <v>1187</v>
      </c>
      <c r="BB21">
        <v>0</v>
      </c>
      <c r="BC21" t="s">
        <v>68</v>
      </c>
      <c r="BD21">
        <v>0</v>
      </c>
      <c r="BE21" t="s">
        <v>69</v>
      </c>
      <c r="BF21" t="s">
        <v>70</v>
      </c>
      <c r="BG21">
        <v>1.1399999999999999</v>
      </c>
      <c r="BH21">
        <v>0</v>
      </c>
      <c r="BI21" s="1">
        <v>45812.518766747686</v>
      </c>
      <c r="BJ21">
        <v>3.6</v>
      </c>
      <c r="BK21" s="4">
        <v>1.0578000000000001</v>
      </c>
      <c r="BL21" s="42">
        <f>HLOOKUP($A21,차량별코스!$E$1:$AO$20,_xlfn.XLOOKUP(탕데이터!$I21,차량별코스!$D$2:$D$20,차량별코스!$A$2:$A$20),0)</f>
        <v>5</v>
      </c>
      <c r="BM21">
        <f>SUMIFS(R:R,I:I,I21,O:O,O21)</f>
        <v>260.286</v>
      </c>
      <c r="BN21">
        <f>SUMIFS(R:R,O:O,O21,BL:BL,BL21,G:G,G21)</f>
        <v>121.938</v>
      </c>
      <c r="BO21">
        <f>IF(COUNTIFS($BL$2:$BL21,$BL21,$O$2:$O21,$O21,$G$2:$G21,$G21)=1,_xlfn.MAXIFS($BO$2:$BO20,$O$2:$O20,$O21,$G$2:$G20,$G21)+1,_xlfn.MAXIFS($BO$2:$BO20,$O$2:$O20,$O21,$G$2:$G20,$G21))</f>
        <v>1</v>
      </c>
      <c r="BP21">
        <f t="shared" si="8"/>
        <v>3509.2479999999996</v>
      </c>
      <c r="BQ21">
        <f t="shared" si="9"/>
        <v>1754.886</v>
      </c>
      <c r="BR21">
        <f t="shared" si="10"/>
        <v>1838.452</v>
      </c>
      <c r="BS21">
        <f t="shared" si="11"/>
        <v>2005.5840000000001</v>
      </c>
      <c r="BT21">
        <f t="shared" si="12"/>
        <v>405.89200000000005</v>
      </c>
      <c r="BU21">
        <f t="shared" si="13"/>
        <v>0</v>
      </c>
      <c r="BV21">
        <f t="shared" si="14"/>
        <v>0</v>
      </c>
      <c r="BW21">
        <f t="shared" si="7"/>
        <v>9514.0619999999999</v>
      </c>
    </row>
    <row r="22" spans="1:75">
      <c r="A22" s="38">
        <f t="shared" si="0"/>
        <v>45812</v>
      </c>
      <c r="B22" s="3">
        <v>45812.323993055557</v>
      </c>
      <c r="C22" t="s">
        <v>61</v>
      </c>
      <c r="D22" t="s">
        <v>61</v>
      </c>
      <c r="E22" t="s">
        <v>61</v>
      </c>
      <c r="F22" t="s">
        <v>62</v>
      </c>
      <c r="G22" s="2" t="s">
        <v>63</v>
      </c>
      <c r="H22" s="2" t="s">
        <v>64</v>
      </c>
      <c r="I22" t="s">
        <v>65</v>
      </c>
      <c r="J22" t="s">
        <v>66</v>
      </c>
      <c r="K22" t="s">
        <v>67</v>
      </c>
      <c r="L22">
        <v>14</v>
      </c>
      <c r="M22">
        <v>12</v>
      </c>
      <c r="N22">
        <v>168</v>
      </c>
      <c r="O22" s="41">
        <v>5673</v>
      </c>
      <c r="P22" t="s">
        <v>237</v>
      </c>
      <c r="Q22" s="1">
        <v>45786.607561192126</v>
      </c>
      <c r="R22">
        <v>98.945999999999998</v>
      </c>
      <c r="S22">
        <v>25.228000000000002</v>
      </c>
      <c r="T22">
        <v>3.9220000000000002</v>
      </c>
      <c r="U22">
        <v>9125</v>
      </c>
      <c r="V22">
        <v>140</v>
      </c>
      <c r="W22">
        <v>1872</v>
      </c>
      <c r="X22">
        <v>2590</v>
      </c>
      <c r="Y22">
        <v>0</v>
      </c>
      <c r="Z22">
        <v>11</v>
      </c>
      <c r="AA22">
        <v>0</v>
      </c>
      <c r="AB22">
        <v>0</v>
      </c>
      <c r="AC22">
        <v>102</v>
      </c>
      <c r="AD22">
        <v>39.04</v>
      </c>
      <c r="AE22">
        <v>50.078093000000003</v>
      </c>
      <c r="AF22">
        <v>51.5</v>
      </c>
      <c r="AG22">
        <v>10.7</v>
      </c>
      <c r="AH22">
        <v>15.6</v>
      </c>
      <c r="AI22">
        <v>16.3</v>
      </c>
      <c r="AJ22">
        <v>5.7</v>
      </c>
      <c r="AK22">
        <v>0.1</v>
      </c>
      <c r="AL22">
        <v>0</v>
      </c>
      <c r="AM22">
        <v>3.44</v>
      </c>
      <c r="AN22">
        <v>36.616999999999997</v>
      </c>
      <c r="AO22">
        <v>1.534</v>
      </c>
      <c r="AP22">
        <v>20.515000000000001</v>
      </c>
      <c r="AQ22">
        <v>0.253</v>
      </c>
      <c r="AR22">
        <v>0</v>
      </c>
      <c r="AS22">
        <v>11.117000000000001</v>
      </c>
      <c r="AT22">
        <v>78.108000000000004</v>
      </c>
      <c r="AU22">
        <v>16.228000000000002</v>
      </c>
      <c r="AV22">
        <v>23.66</v>
      </c>
      <c r="AW22">
        <v>24.722000000000001</v>
      </c>
      <c r="AX22">
        <v>8.6449999999999996</v>
      </c>
      <c r="AY22">
        <v>0.152</v>
      </c>
      <c r="AZ22">
        <v>0</v>
      </c>
      <c r="BA22">
        <v>959</v>
      </c>
      <c r="BB22">
        <v>0</v>
      </c>
      <c r="BC22" t="s">
        <v>68</v>
      </c>
      <c r="BD22">
        <v>0</v>
      </c>
      <c r="BE22" t="s">
        <v>69</v>
      </c>
      <c r="BF22" t="s">
        <v>70</v>
      </c>
      <c r="BG22">
        <v>1.1399999999999999</v>
      </c>
      <c r="BH22">
        <v>0</v>
      </c>
      <c r="BI22" s="1">
        <v>45812.518766747686</v>
      </c>
      <c r="BJ22">
        <v>3.6</v>
      </c>
      <c r="BK22" s="4">
        <v>1.0894999999999999</v>
      </c>
      <c r="BL22" s="42">
        <f>HLOOKUP($A22,차량별코스!$E$1:$AO$20,_xlfn.XLOOKUP(탕데이터!$I22,차량별코스!$D$2:$D$20,차량별코스!$A$2:$A$20),0)</f>
        <v>6</v>
      </c>
      <c r="BM22">
        <f>SUMIFS(R:R,I:I,I22,O:O,O22)</f>
        <v>260.286</v>
      </c>
      <c r="BN22">
        <f>SUMIFS(R:R,O:O,O22,BL:BL,BL22,G:G,G22)</f>
        <v>138.34800000000001</v>
      </c>
      <c r="BO22">
        <f>IF(COUNTIFS($BL$2:$BL22,$BL22,$O$2:$O22,$O22,$G$2:$G22,$G22)=1,_xlfn.MAXIFS($BO$2:$BO21,$O$2:$O21,$O22,$G$2:$G21,$G22)+1,_xlfn.MAXIFS($BO$2:$BO21,$O$2:$O21,$O22,$G$2:$G21,$G22))</f>
        <v>2</v>
      </c>
      <c r="BP22">
        <f t="shared" si="8"/>
        <v>2687.375</v>
      </c>
      <c r="BQ22">
        <f t="shared" si="9"/>
        <v>976.375</v>
      </c>
      <c r="BR22">
        <f t="shared" si="10"/>
        <v>1423.5</v>
      </c>
      <c r="BS22">
        <f t="shared" si="11"/>
        <v>1487.375</v>
      </c>
      <c r="BT22">
        <f t="shared" si="12"/>
        <v>520.125</v>
      </c>
      <c r="BU22">
        <f t="shared" si="13"/>
        <v>9.125</v>
      </c>
      <c r="BV22">
        <f t="shared" si="14"/>
        <v>0</v>
      </c>
      <c r="BW22">
        <f t="shared" si="7"/>
        <v>7103.875</v>
      </c>
    </row>
    <row r="23" spans="1:75">
      <c r="A23" s="38">
        <f t="shared" si="0"/>
        <v>45812</v>
      </c>
      <c r="B23" s="3">
        <v>45812.460439814815</v>
      </c>
      <c r="C23" t="s">
        <v>61</v>
      </c>
      <c r="D23" t="s">
        <v>61</v>
      </c>
      <c r="E23" t="s">
        <v>61</v>
      </c>
      <c r="F23" t="s">
        <v>62</v>
      </c>
      <c r="G23" s="2" t="s">
        <v>63</v>
      </c>
      <c r="H23" s="2" t="s">
        <v>64</v>
      </c>
      <c r="I23" t="s">
        <v>65</v>
      </c>
      <c r="J23" t="s">
        <v>66</v>
      </c>
      <c r="K23" t="s">
        <v>67</v>
      </c>
      <c r="L23">
        <v>14</v>
      </c>
      <c r="M23">
        <v>12</v>
      </c>
      <c r="N23">
        <v>168</v>
      </c>
      <c r="O23" s="41">
        <v>5673</v>
      </c>
      <c r="P23" t="s">
        <v>237</v>
      </c>
      <c r="Q23" s="1">
        <v>45786.607561192126</v>
      </c>
      <c r="R23">
        <v>39.402000000000001</v>
      </c>
      <c r="S23">
        <v>12.214</v>
      </c>
      <c r="T23">
        <v>3.226</v>
      </c>
      <c r="U23">
        <v>5020</v>
      </c>
      <c r="V23">
        <v>7</v>
      </c>
      <c r="W23">
        <v>1641</v>
      </c>
      <c r="X23">
        <v>826</v>
      </c>
      <c r="Y23">
        <v>0</v>
      </c>
      <c r="Z23">
        <v>6</v>
      </c>
      <c r="AA23">
        <v>1</v>
      </c>
      <c r="AB23">
        <v>109</v>
      </c>
      <c r="AC23">
        <v>82</v>
      </c>
      <c r="AD23">
        <v>28.26</v>
      </c>
      <c r="AE23">
        <v>42.066177000000003</v>
      </c>
      <c r="AF23">
        <v>89.2</v>
      </c>
      <c r="AG23">
        <v>2.9</v>
      </c>
      <c r="AH23">
        <v>4.5</v>
      </c>
      <c r="AI23">
        <v>3.3</v>
      </c>
      <c r="AJ23">
        <v>0.1</v>
      </c>
      <c r="AK23">
        <v>0</v>
      </c>
      <c r="AL23">
        <v>0</v>
      </c>
      <c r="AM23">
        <v>2.83</v>
      </c>
      <c r="AN23">
        <v>37.661999999999999</v>
      </c>
      <c r="AO23">
        <v>0.13900000000000001</v>
      </c>
      <c r="AP23">
        <v>32.689</v>
      </c>
      <c r="AQ23">
        <v>0.20300000000000001</v>
      </c>
      <c r="AR23">
        <v>0</v>
      </c>
      <c r="AS23">
        <v>15.228</v>
      </c>
      <c r="AT23">
        <v>74.332999999999998</v>
      </c>
      <c r="AU23">
        <v>2.4169999999999998</v>
      </c>
      <c r="AV23">
        <v>3.75</v>
      </c>
      <c r="AW23">
        <v>2.75</v>
      </c>
      <c r="AX23">
        <v>8.3000000000000004E-2</v>
      </c>
      <c r="AY23">
        <v>0</v>
      </c>
      <c r="AZ23">
        <v>0</v>
      </c>
      <c r="BA23">
        <v>378</v>
      </c>
      <c r="BB23">
        <v>0</v>
      </c>
      <c r="BC23" t="s">
        <v>68</v>
      </c>
      <c r="BD23">
        <v>0</v>
      </c>
      <c r="BE23" t="s">
        <v>69</v>
      </c>
      <c r="BF23" t="s">
        <v>70</v>
      </c>
      <c r="BG23">
        <v>1.1399999999999999</v>
      </c>
      <c r="BH23">
        <v>0</v>
      </c>
      <c r="BI23" s="1">
        <v>45812.518766747686</v>
      </c>
      <c r="BJ23">
        <v>3.6</v>
      </c>
      <c r="BK23" s="4">
        <v>0.89610000000000001</v>
      </c>
      <c r="BL23" s="42">
        <f>HLOOKUP($A23,차량별코스!$E$1:$AO$20,_xlfn.XLOOKUP(탕데이터!$I23,차량별코스!$D$2:$D$20,차량별코스!$A$2:$A$20),0)</f>
        <v>6</v>
      </c>
      <c r="BM23">
        <f>SUMIFS(R:R,I:I,I23,O:O,O23)</f>
        <v>260.286</v>
      </c>
      <c r="BN23">
        <f>SUMIFS(R:R,O:O,O23,BL:BL,BL23,G:G,G23)</f>
        <v>138.34800000000001</v>
      </c>
      <c r="BO23">
        <f>IF(COUNTIFS($BL$2:$BL23,$BL23,$O$2:$O23,$O23,$G$2:$G23,$G23)=1,_xlfn.MAXIFS($BO$2:$BO22,$O$2:$O22,$O23,$G$2:$G22,$G23)+1,_xlfn.MAXIFS($BO$2:$BO22,$O$2:$O22,$O23,$G$2:$G22,$G23))</f>
        <v>2</v>
      </c>
      <c r="BP23">
        <f t="shared" si="8"/>
        <v>2829.84</v>
      </c>
      <c r="BQ23">
        <f t="shared" si="9"/>
        <v>145.57999999999998</v>
      </c>
      <c r="BR23">
        <f t="shared" si="10"/>
        <v>225.9</v>
      </c>
      <c r="BS23">
        <f t="shared" si="11"/>
        <v>165.66</v>
      </c>
      <c r="BT23">
        <f t="shared" si="12"/>
        <v>5.0200000000000005</v>
      </c>
      <c r="BU23">
        <f t="shared" si="13"/>
        <v>0</v>
      </c>
      <c r="BV23">
        <f t="shared" si="14"/>
        <v>0</v>
      </c>
      <c r="BW23">
        <f t="shared" si="7"/>
        <v>3372</v>
      </c>
    </row>
    <row r="24" spans="1:75">
      <c r="A24" s="38">
        <f t="shared" si="0"/>
        <v>45809</v>
      </c>
      <c r="B24" s="3">
        <v>45809.331388888888</v>
      </c>
      <c r="C24" t="s">
        <v>61</v>
      </c>
      <c r="D24" t="s">
        <v>61</v>
      </c>
      <c r="E24" t="s">
        <v>61</v>
      </c>
      <c r="F24" t="s">
        <v>62</v>
      </c>
      <c r="G24" s="2" t="s">
        <v>63</v>
      </c>
      <c r="H24" s="2" t="s">
        <v>64</v>
      </c>
      <c r="I24" t="s">
        <v>71</v>
      </c>
      <c r="J24" t="s">
        <v>66</v>
      </c>
      <c r="K24" t="s">
        <v>72</v>
      </c>
      <c r="L24">
        <v>14</v>
      </c>
      <c r="M24">
        <v>1</v>
      </c>
      <c r="N24">
        <v>168</v>
      </c>
      <c r="O24" s="41">
        <v>9999</v>
      </c>
      <c r="P24" t="s">
        <v>62</v>
      </c>
      <c r="Q24" s="1">
        <v>45786.608721180557</v>
      </c>
      <c r="R24">
        <v>96.293000000000006</v>
      </c>
      <c r="S24">
        <v>34.002000000000002</v>
      </c>
      <c r="T24">
        <v>2.8319999999999999</v>
      </c>
      <c r="U24">
        <v>11096</v>
      </c>
      <c r="V24">
        <v>212</v>
      </c>
      <c r="W24">
        <v>4439</v>
      </c>
      <c r="X24">
        <v>1624</v>
      </c>
      <c r="Y24">
        <v>0</v>
      </c>
      <c r="Z24">
        <v>30</v>
      </c>
      <c r="AA24">
        <v>4</v>
      </c>
      <c r="AB24">
        <v>1899</v>
      </c>
      <c r="AC24">
        <v>108</v>
      </c>
      <c r="AD24">
        <v>31.24</v>
      </c>
      <c r="AE24">
        <v>53.786588000000002</v>
      </c>
      <c r="AF24">
        <v>54.1</v>
      </c>
      <c r="AG24">
        <v>7.1</v>
      </c>
      <c r="AH24">
        <v>14</v>
      </c>
      <c r="AI24">
        <v>16.5</v>
      </c>
      <c r="AJ24">
        <v>6.8</v>
      </c>
      <c r="AK24">
        <v>1.5</v>
      </c>
      <c r="AL24">
        <v>0</v>
      </c>
      <c r="AM24">
        <v>2.4</v>
      </c>
      <c r="AN24">
        <v>60.143999999999998</v>
      </c>
      <c r="AO24">
        <v>1.911</v>
      </c>
      <c r="AP24">
        <v>40.005000000000003</v>
      </c>
      <c r="AQ24">
        <v>0.16600000000000001</v>
      </c>
      <c r="AR24">
        <v>0</v>
      </c>
      <c r="AS24">
        <v>31.155000000000001</v>
      </c>
      <c r="AT24">
        <v>99.183000000000007</v>
      </c>
      <c r="AU24">
        <v>13.016999999999999</v>
      </c>
      <c r="AV24">
        <v>25.667000000000002</v>
      </c>
      <c r="AW24">
        <v>30.25</v>
      </c>
      <c r="AX24">
        <v>12.467000000000001</v>
      </c>
      <c r="AY24">
        <v>2.75</v>
      </c>
      <c r="AZ24">
        <v>0</v>
      </c>
      <c r="BA24">
        <v>965</v>
      </c>
      <c r="BB24">
        <v>0</v>
      </c>
      <c r="BC24" t="s">
        <v>68</v>
      </c>
      <c r="BD24">
        <v>0</v>
      </c>
      <c r="BE24" t="s">
        <v>73</v>
      </c>
      <c r="BF24" t="s">
        <v>70</v>
      </c>
      <c r="BG24">
        <v>1.18</v>
      </c>
      <c r="BH24">
        <v>0</v>
      </c>
      <c r="BI24" s="1">
        <v>45812.714537928237</v>
      </c>
      <c r="BJ24">
        <v>3.6</v>
      </c>
      <c r="BK24" s="4">
        <v>0.78669999999999995</v>
      </c>
      <c r="BL24" s="42">
        <f>HLOOKUP($A24,차량별코스!$E$1:$AO$20,_xlfn.XLOOKUP(탕데이터!$I24,차량별코스!$D$2:$D$20,차량별코스!$A$2:$A$20),0)</f>
        <v>6</v>
      </c>
      <c r="BM24">
        <f>SUMIFS(R:R,I:I,I24,O:O,O24)</f>
        <v>96.293000000000006</v>
      </c>
      <c r="BN24">
        <f>SUMIFS(R:R,O:O,O24,BL:BL,BL24,G:G,G24)</f>
        <v>96.293000000000006</v>
      </c>
      <c r="BO24" t="e">
        <f>IF(COUNTIFS($BL$2:$BL24,$BL24,$O$2:$O24,$O24,$G$2:$G24,$G24)=1,_xlfn.MAXIFS($BO$2:$BO23,$O$2:$O23,$O24,$G$2:$G23,$G24)+1,_xlfn.MAXIFS($BO$2:$BO23,$O$2:$O23,$O24,$G$2:$G23,$G24))</f>
        <v>#REF!</v>
      </c>
      <c r="BP24">
        <f t="shared" si="8"/>
        <v>1351.9360000000006</v>
      </c>
      <c r="BQ24">
        <f t="shared" si="9"/>
        <v>787.81599999999992</v>
      </c>
      <c r="BR24">
        <f t="shared" si="10"/>
        <v>1553.44</v>
      </c>
      <c r="BS24">
        <f t="shared" si="11"/>
        <v>1830.8400000000001</v>
      </c>
      <c r="BT24">
        <f t="shared" si="12"/>
        <v>754.52800000000002</v>
      </c>
      <c r="BU24">
        <f t="shared" si="13"/>
        <v>166.44</v>
      </c>
      <c r="BV24">
        <f t="shared" si="14"/>
        <v>0</v>
      </c>
      <c r="BW24">
        <f t="shared" si="7"/>
        <v>6445.0000000000009</v>
      </c>
    </row>
    <row r="25" spans="1:75">
      <c r="A25" s="38">
        <f t="shared" si="0"/>
        <v>45809</v>
      </c>
      <c r="B25" s="3">
        <v>45809.460856481484</v>
      </c>
      <c r="C25" t="s">
        <v>61</v>
      </c>
      <c r="D25" t="s">
        <v>61</v>
      </c>
      <c r="E25" t="s">
        <v>61</v>
      </c>
      <c r="F25" t="s">
        <v>62</v>
      </c>
      <c r="G25" s="2" t="s">
        <v>63</v>
      </c>
      <c r="H25" s="2" t="s">
        <v>64</v>
      </c>
      <c r="I25" t="s">
        <v>71</v>
      </c>
      <c r="J25" t="s">
        <v>66</v>
      </c>
      <c r="K25" t="s">
        <v>72</v>
      </c>
      <c r="L25">
        <v>14</v>
      </c>
      <c r="M25">
        <v>1</v>
      </c>
      <c r="N25">
        <v>168</v>
      </c>
      <c r="O25" s="41">
        <v>2730</v>
      </c>
      <c r="P25" t="s">
        <v>238</v>
      </c>
      <c r="Q25" s="1">
        <v>45786.607563078702</v>
      </c>
      <c r="R25">
        <v>119.184</v>
      </c>
      <c r="S25">
        <v>44.688000000000002</v>
      </c>
      <c r="T25">
        <v>2.6669999999999998</v>
      </c>
      <c r="U25">
        <v>12943</v>
      </c>
      <c r="V25">
        <v>450</v>
      </c>
      <c r="W25">
        <v>3627</v>
      </c>
      <c r="X25">
        <v>2080</v>
      </c>
      <c r="Y25">
        <v>1</v>
      </c>
      <c r="Z25">
        <v>55</v>
      </c>
      <c r="AA25">
        <v>1</v>
      </c>
      <c r="AB25">
        <v>133</v>
      </c>
      <c r="AC25">
        <v>109</v>
      </c>
      <c r="AD25">
        <v>33.15</v>
      </c>
      <c r="AE25">
        <v>48.394150000000003</v>
      </c>
      <c r="AF25">
        <v>28</v>
      </c>
      <c r="AG25">
        <v>18.7</v>
      </c>
      <c r="AH25">
        <v>21</v>
      </c>
      <c r="AI25">
        <v>23.1</v>
      </c>
      <c r="AJ25">
        <v>8.5</v>
      </c>
      <c r="AK25">
        <v>0.7</v>
      </c>
      <c r="AL25">
        <v>0</v>
      </c>
      <c r="AM25">
        <v>2.2599999999999998</v>
      </c>
      <c r="AN25">
        <v>57.232999999999997</v>
      </c>
      <c r="AO25">
        <v>3.4769999999999999</v>
      </c>
      <c r="AP25">
        <v>28.023</v>
      </c>
      <c r="AQ25">
        <v>0.16800000000000001</v>
      </c>
      <c r="AR25">
        <v>0.83899999999999997</v>
      </c>
      <c r="AS25">
        <v>46.146999999999998</v>
      </c>
      <c r="AT25">
        <v>60.2</v>
      </c>
      <c r="AU25">
        <v>40.204999999999998</v>
      </c>
      <c r="AV25">
        <v>45.15</v>
      </c>
      <c r="AW25">
        <v>49.664999999999999</v>
      </c>
      <c r="AX25">
        <v>18.274999999999999</v>
      </c>
      <c r="AY25">
        <v>1.5049999999999999</v>
      </c>
      <c r="AZ25">
        <v>0</v>
      </c>
      <c r="BA25">
        <v>1196</v>
      </c>
      <c r="BB25">
        <v>0</v>
      </c>
      <c r="BC25" t="s">
        <v>68</v>
      </c>
      <c r="BD25">
        <v>0</v>
      </c>
      <c r="BE25" t="s">
        <v>73</v>
      </c>
      <c r="BF25" t="s">
        <v>70</v>
      </c>
      <c r="BG25">
        <v>1.18</v>
      </c>
      <c r="BH25">
        <v>0</v>
      </c>
      <c r="BI25" s="1">
        <v>45812.714537928237</v>
      </c>
      <c r="BJ25">
        <v>3.6</v>
      </c>
      <c r="BK25" s="4">
        <v>0.74080000000000001</v>
      </c>
      <c r="BL25" s="42">
        <f>HLOOKUP($A25,차량별코스!$E$1:$AO$20,_xlfn.XLOOKUP(탕데이터!$I25,차량별코스!$D$2:$D$20,차량별코스!$A$2:$A$20),0)</f>
        <v>6</v>
      </c>
      <c r="BM25">
        <f>SUMIFS(R:R,I:I,I25,O:O,O25)</f>
        <v>223.44400000000002</v>
      </c>
      <c r="BN25">
        <f>SUMIFS(R:R,O:O,O25,BL:BL,BL25,G:G,G25)</f>
        <v>223.44400000000002</v>
      </c>
      <c r="BO25">
        <f>IF(COUNTIFS($BL$2:$BL25,$BL25,$O$2:$O25,$O25,$G$2:$G25,$G25)=1,_xlfn.MAXIFS($BO$2:$BO24,$O$2:$O24,$O25,$G$2:$G24,$G25)+1,_xlfn.MAXIFS($BO$2:$BO24,$O$2:$O24,$O25,$G$2:$G24,$G25))</f>
        <v>1</v>
      </c>
      <c r="BP25">
        <f t="shared" si="8"/>
        <v>-452.95999999999958</v>
      </c>
      <c r="BQ25">
        <f t="shared" si="9"/>
        <v>2420.3409999999999</v>
      </c>
      <c r="BR25">
        <f t="shared" si="10"/>
        <v>2718.0299999999997</v>
      </c>
      <c r="BS25">
        <f t="shared" si="11"/>
        <v>2989.8330000000001</v>
      </c>
      <c r="BT25">
        <f t="shared" si="12"/>
        <v>1100.155</v>
      </c>
      <c r="BU25">
        <f t="shared" si="13"/>
        <v>90.600999999999985</v>
      </c>
      <c r="BV25">
        <f t="shared" si="14"/>
        <v>0</v>
      </c>
      <c r="BW25">
        <f t="shared" si="7"/>
        <v>8866.0000000000018</v>
      </c>
    </row>
    <row r="26" spans="1:75">
      <c r="A26" s="38">
        <f t="shared" si="0"/>
        <v>45809</v>
      </c>
      <c r="B26" s="3">
        <v>45809.646620370368</v>
      </c>
      <c r="C26" t="s">
        <v>61</v>
      </c>
      <c r="D26" t="s">
        <v>61</v>
      </c>
      <c r="E26" t="s">
        <v>61</v>
      </c>
      <c r="F26" t="s">
        <v>62</v>
      </c>
      <c r="G26" s="2" t="s">
        <v>63</v>
      </c>
      <c r="H26" s="2" t="s">
        <v>64</v>
      </c>
      <c r="I26" t="s">
        <v>71</v>
      </c>
      <c r="J26" t="s">
        <v>66</v>
      </c>
      <c r="K26" t="s">
        <v>72</v>
      </c>
      <c r="L26">
        <v>14</v>
      </c>
      <c r="M26">
        <v>1</v>
      </c>
      <c r="N26">
        <v>168</v>
      </c>
      <c r="O26" s="41">
        <v>2730</v>
      </c>
      <c r="P26" t="s">
        <v>238</v>
      </c>
      <c r="Q26" s="1">
        <v>45786.607563078702</v>
      </c>
      <c r="R26">
        <v>104.26</v>
      </c>
      <c r="S26">
        <v>36.814999999999998</v>
      </c>
      <c r="T26">
        <v>2.8319999999999999</v>
      </c>
      <c r="U26">
        <v>11192</v>
      </c>
      <c r="V26">
        <v>326</v>
      </c>
      <c r="W26">
        <v>3181</v>
      </c>
      <c r="X26">
        <v>2295</v>
      </c>
      <c r="Y26">
        <v>0</v>
      </c>
      <c r="Z26">
        <v>21</v>
      </c>
      <c r="AA26">
        <v>2</v>
      </c>
      <c r="AB26">
        <v>454</v>
      </c>
      <c r="AC26">
        <v>108</v>
      </c>
      <c r="AD26">
        <v>33.54</v>
      </c>
      <c r="AE26">
        <v>48.840083</v>
      </c>
      <c r="AF26">
        <v>79.5</v>
      </c>
      <c r="AG26">
        <v>4.4000000000000004</v>
      </c>
      <c r="AH26">
        <v>8</v>
      </c>
      <c r="AI26">
        <v>6.2</v>
      </c>
      <c r="AJ26">
        <v>1.8</v>
      </c>
      <c r="AK26">
        <v>0.2</v>
      </c>
      <c r="AL26">
        <v>0</v>
      </c>
      <c r="AM26">
        <v>2.4</v>
      </c>
      <c r="AN26">
        <v>54.165999999999997</v>
      </c>
      <c r="AO26">
        <v>2.9129999999999998</v>
      </c>
      <c r="AP26">
        <v>28.422000000000001</v>
      </c>
      <c r="AQ26">
        <v>0.21099999999999999</v>
      </c>
      <c r="AR26">
        <v>0</v>
      </c>
      <c r="AS26">
        <v>20.141999999999999</v>
      </c>
      <c r="AT26">
        <v>147.07499999999999</v>
      </c>
      <c r="AU26">
        <v>8.14</v>
      </c>
      <c r="AV26">
        <v>14.8</v>
      </c>
      <c r="AW26">
        <v>11.47</v>
      </c>
      <c r="AX26">
        <v>3.33</v>
      </c>
      <c r="AY26">
        <v>0.37</v>
      </c>
      <c r="AZ26">
        <v>0</v>
      </c>
      <c r="BA26">
        <v>1056</v>
      </c>
      <c r="BB26">
        <v>0</v>
      </c>
      <c r="BC26" t="s">
        <v>68</v>
      </c>
      <c r="BD26">
        <v>0</v>
      </c>
      <c r="BE26" t="s">
        <v>73</v>
      </c>
      <c r="BF26" t="s">
        <v>70</v>
      </c>
      <c r="BG26">
        <v>1.18</v>
      </c>
      <c r="BH26">
        <v>0</v>
      </c>
      <c r="BI26" s="1">
        <v>45812.714537928237</v>
      </c>
      <c r="BJ26">
        <v>3.6</v>
      </c>
      <c r="BK26" s="4">
        <v>0.78669999999999995</v>
      </c>
      <c r="BL26" s="42">
        <f>HLOOKUP($A26,차량별코스!$E$1:$AO$20,_xlfn.XLOOKUP(탕데이터!$I26,차량별코스!$D$2:$D$20,차량별코스!$A$2:$A$20),0)</f>
        <v>6</v>
      </c>
      <c r="BM26">
        <f>SUMIFS(R:R,I:I,I26,O:O,O26)</f>
        <v>223.44400000000002</v>
      </c>
      <c r="BN26">
        <f>SUMIFS(R:R,O:O,O26,BL:BL,BL26,G:G,G26)</f>
        <v>223.44400000000002</v>
      </c>
      <c r="BO26">
        <f>IF(COUNTIFS($BL$2:$BL26,$BL26,$O$2:$O26,$O26,$G$2:$G26,$G26)=1,_xlfn.MAXIFS($BO$2:$BO25,$O$2:$O25,$O26,$G$2:$G25,$G26)+1,_xlfn.MAXIFS($BO$2:$BO25,$O$2:$O25,$O26,$G$2:$G25,$G26))</f>
        <v>1</v>
      </c>
      <c r="BP26">
        <f t="shared" si="8"/>
        <v>5390.6400000000012</v>
      </c>
      <c r="BQ26">
        <f t="shared" si="9"/>
        <v>492.44800000000004</v>
      </c>
      <c r="BR26">
        <f t="shared" si="10"/>
        <v>895.36</v>
      </c>
      <c r="BS26">
        <f t="shared" si="11"/>
        <v>693.904</v>
      </c>
      <c r="BT26">
        <f t="shared" si="12"/>
        <v>201.45600000000002</v>
      </c>
      <c r="BU26">
        <f t="shared" si="13"/>
        <v>22.384</v>
      </c>
      <c r="BV26">
        <f t="shared" si="14"/>
        <v>0</v>
      </c>
      <c r="BW26">
        <f t="shared" si="7"/>
        <v>7696.1920000000009</v>
      </c>
    </row>
    <row r="27" spans="1:75">
      <c r="A27" s="38">
        <f t="shared" si="0"/>
        <v>45810</v>
      </c>
      <c r="B27" s="3">
        <v>45810.536793981482</v>
      </c>
      <c r="C27" t="s">
        <v>61</v>
      </c>
      <c r="D27" t="s">
        <v>61</v>
      </c>
      <c r="E27" t="s">
        <v>61</v>
      </c>
      <c r="F27" t="s">
        <v>62</v>
      </c>
      <c r="G27" s="2" t="s">
        <v>63</v>
      </c>
      <c r="H27" s="2" t="s">
        <v>64</v>
      </c>
      <c r="I27" t="s">
        <v>71</v>
      </c>
      <c r="J27" t="s">
        <v>66</v>
      </c>
      <c r="K27" t="s">
        <v>72</v>
      </c>
      <c r="L27">
        <v>14</v>
      </c>
      <c r="M27">
        <v>1</v>
      </c>
      <c r="N27">
        <v>168</v>
      </c>
      <c r="O27" s="41">
        <v>7891</v>
      </c>
      <c r="P27" t="s">
        <v>239</v>
      </c>
      <c r="Q27" s="1">
        <v>45786.607561458331</v>
      </c>
      <c r="R27">
        <v>16.826000000000001</v>
      </c>
      <c r="S27">
        <v>5.5279999999999996</v>
      </c>
      <c r="T27">
        <v>3.044</v>
      </c>
      <c r="U27">
        <v>1763</v>
      </c>
      <c r="V27">
        <v>189</v>
      </c>
      <c r="W27">
        <v>279</v>
      </c>
      <c r="X27">
        <v>360</v>
      </c>
      <c r="Y27">
        <v>0</v>
      </c>
      <c r="Z27">
        <v>5</v>
      </c>
      <c r="AA27">
        <v>0</v>
      </c>
      <c r="AB27">
        <v>0</v>
      </c>
      <c r="AC27">
        <v>86</v>
      </c>
      <c r="AD27">
        <v>34.36</v>
      </c>
      <c r="AE27">
        <v>46.775008999999997</v>
      </c>
      <c r="AF27">
        <v>98.4</v>
      </c>
      <c r="AG27">
        <v>0.4</v>
      </c>
      <c r="AH27">
        <v>0.5</v>
      </c>
      <c r="AI27">
        <v>0.7</v>
      </c>
      <c r="AJ27">
        <v>0.1</v>
      </c>
      <c r="AK27">
        <v>0</v>
      </c>
      <c r="AL27">
        <v>0</v>
      </c>
      <c r="AM27">
        <v>2.58</v>
      </c>
      <c r="AN27">
        <v>47.456000000000003</v>
      </c>
      <c r="AO27">
        <v>10.72</v>
      </c>
      <c r="AP27">
        <v>15.824999999999999</v>
      </c>
      <c r="AQ27">
        <v>0.17799999999999999</v>
      </c>
      <c r="AR27">
        <v>0</v>
      </c>
      <c r="AS27">
        <v>29.716000000000001</v>
      </c>
      <c r="AT27">
        <v>27.88</v>
      </c>
      <c r="AU27">
        <v>0.113</v>
      </c>
      <c r="AV27">
        <v>0.14199999999999999</v>
      </c>
      <c r="AW27">
        <v>0.19800000000000001</v>
      </c>
      <c r="AX27">
        <v>2.8000000000000001E-2</v>
      </c>
      <c r="AY27">
        <v>0</v>
      </c>
      <c r="AZ27">
        <v>0</v>
      </c>
      <c r="BA27">
        <v>169</v>
      </c>
      <c r="BB27">
        <v>0</v>
      </c>
      <c r="BC27" t="s">
        <v>68</v>
      </c>
      <c r="BD27">
        <v>0</v>
      </c>
      <c r="BE27" t="s">
        <v>73</v>
      </c>
      <c r="BF27" t="s">
        <v>70</v>
      </c>
      <c r="BG27">
        <v>1.18</v>
      </c>
      <c r="BH27">
        <v>0</v>
      </c>
      <c r="BI27" s="1">
        <v>45812.714537928237</v>
      </c>
      <c r="BJ27">
        <v>3.6</v>
      </c>
      <c r="BK27" s="4">
        <v>0.84550000000000003</v>
      </c>
      <c r="BL27" s="42">
        <f>HLOOKUP($A27,차량별코스!$E$1:$AO$20,_xlfn.XLOOKUP(탕데이터!$I27,차량별코스!$D$2:$D$20,차량별코스!$A$2:$A$20),0)</f>
        <v>7</v>
      </c>
      <c r="BM27">
        <f>SUMIFS(R:R,I:I,I27,O:O,O27)</f>
        <v>783.13299999999981</v>
      </c>
      <c r="BN27">
        <f>SUMIFS(R:R,O:O,O27,BL:BL,BL27,G:G,G27)</f>
        <v>210.51299999999998</v>
      </c>
      <c r="BO27">
        <f>IF(COUNTIFS($BL$2:$BL27,$BL27,$O$2:$O27,$O27,$G$2:$G27,$G27)=1,_xlfn.MAXIFS($BO$2:$BO26,$O$2:$O26,$O27,$G$2:$G26,$G27)+1,_xlfn.MAXIFS($BO$2:$BO26,$O$2:$O26,$O27,$G$2:$G26,$G27))</f>
        <v>1</v>
      </c>
      <c r="BP27">
        <f t="shared" si="8"/>
        <v>1266.7920000000001</v>
      </c>
      <c r="BQ27">
        <f t="shared" si="9"/>
        <v>7.0520000000000005</v>
      </c>
      <c r="BR27">
        <f t="shared" si="10"/>
        <v>8.8149999999999995</v>
      </c>
      <c r="BS27">
        <f t="shared" si="11"/>
        <v>12.340999999999999</v>
      </c>
      <c r="BT27">
        <f t="shared" si="12"/>
        <v>1.7630000000000001</v>
      </c>
      <c r="BU27">
        <f t="shared" si="13"/>
        <v>0</v>
      </c>
      <c r="BV27">
        <f t="shared" si="14"/>
        <v>0</v>
      </c>
      <c r="BW27">
        <f t="shared" si="7"/>
        <v>1296.7629999999999</v>
      </c>
    </row>
    <row r="28" spans="1:75">
      <c r="A28" s="38">
        <f t="shared" si="0"/>
        <v>45810</v>
      </c>
      <c r="B28" s="3">
        <v>45810.562395833331</v>
      </c>
      <c r="C28" t="s">
        <v>61</v>
      </c>
      <c r="D28" t="s">
        <v>61</v>
      </c>
      <c r="E28" t="s">
        <v>61</v>
      </c>
      <c r="F28" t="s">
        <v>62</v>
      </c>
      <c r="G28" s="2" t="s">
        <v>63</v>
      </c>
      <c r="H28" s="2" t="s">
        <v>64</v>
      </c>
      <c r="I28" t="s">
        <v>71</v>
      </c>
      <c r="J28" t="s">
        <v>66</v>
      </c>
      <c r="K28" t="s">
        <v>72</v>
      </c>
      <c r="L28">
        <v>14</v>
      </c>
      <c r="M28">
        <v>1</v>
      </c>
      <c r="N28">
        <v>168</v>
      </c>
      <c r="O28" s="41">
        <v>7891</v>
      </c>
      <c r="P28" t="s">
        <v>239</v>
      </c>
      <c r="Q28" s="1">
        <v>45786.607561458331</v>
      </c>
      <c r="R28">
        <v>39.973999999999997</v>
      </c>
      <c r="S28">
        <v>13.827</v>
      </c>
      <c r="T28">
        <v>2.891</v>
      </c>
      <c r="U28">
        <v>3321</v>
      </c>
      <c r="V28">
        <v>21</v>
      </c>
      <c r="W28">
        <v>451</v>
      </c>
      <c r="X28">
        <v>1148</v>
      </c>
      <c r="Y28">
        <v>1</v>
      </c>
      <c r="Z28">
        <v>1</v>
      </c>
      <c r="AA28">
        <v>0</v>
      </c>
      <c r="AB28">
        <v>0</v>
      </c>
      <c r="AC28">
        <v>113</v>
      </c>
      <c r="AD28">
        <v>43.33</v>
      </c>
      <c r="AE28">
        <v>50.511125</v>
      </c>
      <c r="AF28">
        <v>93.6</v>
      </c>
      <c r="AG28">
        <v>2.1</v>
      </c>
      <c r="AH28">
        <v>1.5</v>
      </c>
      <c r="AI28">
        <v>1.3</v>
      </c>
      <c r="AJ28">
        <v>1.4</v>
      </c>
      <c r="AK28">
        <v>0.1</v>
      </c>
      <c r="AL28">
        <v>0</v>
      </c>
      <c r="AM28">
        <v>2.4500000000000002</v>
      </c>
      <c r="AN28">
        <v>54.780999999999999</v>
      </c>
      <c r="AO28">
        <v>0.63200000000000001</v>
      </c>
      <c r="AP28">
        <v>13.58</v>
      </c>
      <c r="AQ28">
        <v>0.27500000000000002</v>
      </c>
      <c r="AR28">
        <v>2.5019999999999998</v>
      </c>
      <c r="AS28">
        <v>2.5019999999999998</v>
      </c>
      <c r="AT28">
        <v>51.48</v>
      </c>
      <c r="AU28">
        <v>1.155</v>
      </c>
      <c r="AV28">
        <v>0.82499999999999996</v>
      </c>
      <c r="AW28">
        <v>0.71499999999999997</v>
      </c>
      <c r="AX28">
        <v>0.77</v>
      </c>
      <c r="AY28">
        <v>5.5E-2</v>
      </c>
      <c r="AZ28">
        <v>0</v>
      </c>
      <c r="BA28">
        <v>397</v>
      </c>
      <c r="BB28">
        <v>0</v>
      </c>
      <c r="BC28" t="s">
        <v>68</v>
      </c>
      <c r="BD28">
        <v>0</v>
      </c>
      <c r="BE28" t="s">
        <v>73</v>
      </c>
      <c r="BF28" t="s">
        <v>70</v>
      </c>
      <c r="BG28">
        <v>1.18</v>
      </c>
      <c r="BH28">
        <v>0</v>
      </c>
      <c r="BI28" s="1">
        <v>45812.714537928237</v>
      </c>
      <c r="BJ28">
        <v>3.6</v>
      </c>
      <c r="BK28" s="4">
        <v>0.80310000000000004</v>
      </c>
      <c r="BL28" s="42">
        <f>HLOOKUP($A28,차량별코스!$E$1:$AO$20,_xlfn.XLOOKUP(탕데이터!$I28,차량별코스!$D$2:$D$20,차량별코스!$A$2:$A$20),0)</f>
        <v>7</v>
      </c>
      <c r="BM28">
        <f>SUMIFS(R:R,I:I,I28,O:O,O28)</f>
        <v>783.13299999999981</v>
      </c>
      <c r="BN28">
        <f>SUMIFS(R:R,O:O,O28,BL:BL,BL28,G:G,G28)</f>
        <v>210.51299999999998</v>
      </c>
      <c r="BO28">
        <f>IF(COUNTIFS($BL$2:$BL28,$BL28,$O$2:$O28,$O28,$G$2:$G28,$G28)=1,_xlfn.MAXIFS($BO$2:$BO27,$O$2:$O27,$O28,$G$2:$G27,$G28)+1,_xlfn.MAXIFS($BO$2:$BO27,$O$2:$O27,$O28,$G$2:$G27,$G28))</f>
        <v>1</v>
      </c>
      <c r="BP28">
        <f t="shared" si="8"/>
        <v>2636.4559999999997</v>
      </c>
      <c r="BQ28">
        <f t="shared" si="9"/>
        <v>69.741</v>
      </c>
      <c r="BR28">
        <f t="shared" si="10"/>
        <v>49.814999999999998</v>
      </c>
      <c r="BS28">
        <f t="shared" si="11"/>
        <v>43.173000000000002</v>
      </c>
      <c r="BT28">
        <f t="shared" si="12"/>
        <v>46.493999999999993</v>
      </c>
      <c r="BU28">
        <f t="shared" si="13"/>
        <v>3.3210000000000002</v>
      </c>
      <c r="BV28">
        <f t="shared" si="14"/>
        <v>0</v>
      </c>
      <c r="BW28">
        <f t="shared" si="7"/>
        <v>2848.9999999999995</v>
      </c>
    </row>
    <row r="29" spans="1:75">
      <c r="A29" s="38">
        <f t="shared" si="0"/>
        <v>45810</v>
      </c>
      <c r="B29" s="3">
        <v>45810.604861111111</v>
      </c>
      <c r="C29" t="s">
        <v>61</v>
      </c>
      <c r="D29" t="s">
        <v>61</v>
      </c>
      <c r="E29" t="s">
        <v>61</v>
      </c>
      <c r="F29" t="s">
        <v>62</v>
      </c>
      <c r="G29" s="2" t="s">
        <v>63</v>
      </c>
      <c r="H29" s="2" t="s">
        <v>64</v>
      </c>
      <c r="I29" t="s">
        <v>71</v>
      </c>
      <c r="J29" t="s">
        <v>66</v>
      </c>
      <c r="K29" t="s">
        <v>72</v>
      </c>
      <c r="L29">
        <v>14</v>
      </c>
      <c r="M29">
        <v>1</v>
      </c>
      <c r="N29">
        <v>168</v>
      </c>
      <c r="O29" s="41">
        <v>7891</v>
      </c>
      <c r="P29" t="s">
        <v>239</v>
      </c>
      <c r="Q29" s="1">
        <v>45786.607561458331</v>
      </c>
      <c r="R29">
        <v>58.951999999999998</v>
      </c>
      <c r="S29">
        <v>20.815999999999999</v>
      </c>
      <c r="T29">
        <v>2.8319999999999999</v>
      </c>
      <c r="U29">
        <v>6164</v>
      </c>
      <c r="V29">
        <v>4</v>
      </c>
      <c r="W29">
        <v>1166</v>
      </c>
      <c r="X29">
        <v>1726</v>
      </c>
      <c r="Y29">
        <v>0</v>
      </c>
      <c r="Z29">
        <v>7</v>
      </c>
      <c r="AA29">
        <v>0</v>
      </c>
      <c r="AB29">
        <v>0</v>
      </c>
      <c r="AC29">
        <v>98</v>
      </c>
      <c r="AD29">
        <v>34.43</v>
      </c>
      <c r="AE29">
        <v>42.496411000000002</v>
      </c>
      <c r="AF29">
        <v>89.8</v>
      </c>
      <c r="AG29">
        <v>2.8</v>
      </c>
      <c r="AH29">
        <v>4.5</v>
      </c>
      <c r="AI29">
        <v>2.6</v>
      </c>
      <c r="AJ29">
        <v>0.3</v>
      </c>
      <c r="AK29">
        <v>0</v>
      </c>
      <c r="AL29">
        <v>0</v>
      </c>
      <c r="AM29">
        <v>2.4</v>
      </c>
      <c r="AN29">
        <v>46.073999999999998</v>
      </c>
      <c r="AO29">
        <v>6.5000000000000002E-2</v>
      </c>
      <c r="AP29">
        <v>18.916</v>
      </c>
      <c r="AQ29">
        <v>0.28799999999999998</v>
      </c>
      <c r="AR29">
        <v>0</v>
      </c>
      <c r="AS29">
        <v>11.874000000000001</v>
      </c>
      <c r="AT29">
        <v>91.296999999999997</v>
      </c>
      <c r="AU29">
        <v>2.847</v>
      </c>
      <c r="AV29">
        <v>4.5750000000000002</v>
      </c>
      <c r="AW29">
        <v>2.6429999999999998</v>
      </c>
      <c r="AX29">
        <v>0.30499999999999999</v>
      </c>
      <c r="AY29">
        <v>0</v>
      </c>
      <c r="AZ29">
        <v>0</v>
      </c>
      <c r="BA29">
        <v>585</v>
      </c>
      <c r="BB29">
        <v>0</v>
      </c>
      <c r="BC29" t="s">
        <v>68</v>
      </c>
      <c r="BD29">
        <v>0</v>
      </c>
      <c r="BE29" t="s">
        <v>73</v>
      </c>
      <c r="BF29" t="s">
        <v>70</v>
      </c>
      <c r="BG29">
        <v>1.18</v>
      </c>
      <c r="BH29">
        <v>0</v>
      </c>
      <c r="BI29" s="1">
        <v>45812.714537928237</v>
      </c>
      <c r="BJ29">
        <v>3.6</v>
      </c>
      <c r="BK29" s="4">
        <v>0.78669999999999995</v>
      </c>
      <c r="BL29" s="42">
        <f>HLOOKUP($A29,차량별코스!$E$1:$AO$20,_xlfn.XLOOKUP(탕데이터!$I29,차량별코스!$D$2:$D$20,차량별코스!$A$2:$A$20),0)</f>
        <v>7</v>
      </c>
      <c r="BM29">
        <f>SUMIFS(R:R,I:I,I29,O:O,O29)</f>
        <v>783.13299999999981</v>
      </c>
      <c r="BN29">
        <f>SUMIFS(R:R,O:O,O29,BL:BL,BL29,G:G,G29)</f>
        <v>210.51299999999998</v>
      </c>
      <c r="BO29">
        <f>IF(COUNTIFS($BL$2:$BL29,$BL29,$O$2:$O29,$O29,$G$2:$G29,$G29)=1,_xlfn.MAXIFS($BO$2:$BO28,$O$2:$O28,$O29,$G$2:$G28,$G29)+1,_xlfn.MAXIFS($BO$2:$BO28,$O$2:$O28,$O29,$G$2:$G28,$G29))</f>
        <v>1</v>
      </c>
      <c r="BP29">
        <f t="shared" si="8"/>
        <v>4365.2719999999999</v>
      </c>
      <c r="BQ29">
        <f t="shared" si="9"/>
        <v>172.59199999999998</v>
      </c>
      <c r="BR29">
        <f t="shared" si="10"/>
        <v>277.38</v>
      </c>
      <c r="BS29">
        <f t="shared" si="11"/>
        <v>160.26400000000001</v>
      </c>
      <c r="BT29">
        <f t="shared" si="12"/>
        <v>18.492000000000001</v>
      </c>
      <c r="BU29">
        <f t="shared" si="13"/>
        <v>0</v>
      </c>
      <c r="BV29">
        <f t="shared" si="14"/>
        <v>0</v>
      </c>
      <c r="BW29">
        <f t="shared" si="7"/>
        <v>4994</v>
      </c>
    </row>
    <row r="30" spans="1:75">
      <c r="A30" s="38">
        <f t="shared" ref="A30:A64" si="15">DATE(YEAR(B30),MONTH(B30),DAY(B30))</f>
        <v>45810</v>
      </c>
      <c r="B30" s="3">
        <v>45810.769479166665</v>
      </c>
      <c r="C30" t="s">
        <v>61</v>
      </c>
      <c r="D30" t="s">
        <v>61</v>
      </c>
      <c r="E30" t="s">
        <v>61</v>
      </c>
      <c r="F30" t="s">
        <v>62</v>
      </c>
      <c r="G30" s="2" t="s">
        <v>63</v>
      </c>
      <c r="H30" s="2" t="s">
        <v>64</v>
      </c>
      <c r="I30" t="s">
        <v>71</v>
      </c>
      <c r="J30" t="s">
        <v>66</v>
      </c>
      <c r="K30" t="s">
        <v>72</v>
      </c>
      <c r="L30">
        <v>14</v>
      </c>
      <c r="M30">
        <v>1</v>
      </c>
      <c r="N30">
        <v>168</v>
      </c>
      <c r="O30" s="41">
        <v>7891</v>
      </c>
      <c r="P30" t="s">
        <v>239</v>
      </c>
      <c r="Q30" s="1">
        <v>45786.607561458331</v>
      </c>
      <c r="R30">
        <v>94.760999999999996</v>
      </c>
      <c r="S30">
        <v>28.785</v>
      </c>
      <c r="T30">
        <v>3.2919999999999998</v>
      </c>
      <c r="U30">
        <v>8962</v>
      </c>
      <c r="V30">
        <v>124</v>
      </c>
      <c r="W30">
        <v>2107</v>
      </c>
      <c r="X30">
        <v>2544</v>
      </c>
      <c r="Y30">
        <v>0</v>
      </c>
      <c r="Z30">
        <v>5</v>
      </c>
      <c r="AA30">
        <v>0</v>
      </c>
      <c r="AB30">
        <v>0</v>
      </c>
      <c r="AC30">
        <v>99</v>
      </c>
      <c r="AD30">
        <v>38.07</v>
      </c>
      <c r="AE30">
        <v>50.681837999999999</v>
      </c>
      <c r="AF30">
        <v>47.8</v>
      </c>
      <c r="AG30">
        <v>11.9</v>
      </c>
      <c r="AH30">
        <v>13.1</v>
      </c>
      <c r="AI30">
        <v>18.899999999999999</v>
      </c>
      <c r="AJ30">
        <v>8.4</v>
      </c>
      <c r="AK30">
        <v>0</v>
      </c>
      <c r="AL30">
        <v>0</v>
      </c>
      <c r="AM30">
        <v>2.79</v>
      </c>
      <c r="AN30">
        <v>47.588999999999999</v>
      </c>
      <c r="AO30">
        <v>1.3839999999999999</v>
      </c>
      <c r="AP30">
        <v>23.51</v>
      </c>
      <c r="AQ30">
        <v>0.26400000000000001</v>
      </c>
      <c r="AR30">
        <v>0</v>
      </c>
      <c r="AS30">
        <v>5.2759999999999998</v>
      </c>
      <c r="AT30">
        <v>70.903000000000006</v>
      </c>
      <c r="AU30">
        <v>17.652000000000001</v>
      </c>
      <c r="AV30">
        <v>19.431999999999999</v>
      </c>
      <c r="AW30">
        <v>28.035</v>
      </c>
      <c r="AX30">
        <v>12.46</v>
      </c>
      <c r="AY30">
        <v>0</v>
      </c>
      <c r="AZ30">
        <v>0</v>
      </c>
      <c r="BA30">
        <v>953</v>
      </c>
      <c r="BB30">
        <v>0</v>
      </c>
      <c r="BC30" t="s">
        <v>68</v>
      </c>
      <c r="BD30">
        <v>0</v>
      </c>
      <c r="BE30" t="s">
        <v>73</v>
      </c>
      <c r="BF30" t="s">
        <v>70</v>
      </c>
      <c r="BG30">
        <v>1.18</v>
      </c>
      <c r="BH30">
        <v>0</v>
      </c>
      <c r="BI30" s="1">
        <v>45812.714537928237</v>
      </c>
      <c r="BJ30">
        <v>3.6</v>
      </c>
      <c r="BK30" s="4">
        <v>0.91449999999999998</v>
      </c>
      <c r="BL30" s="42">
        <f>HLOOKUP($A30,차량별코스!$E$1:$AO$20,_xlfn.XLOOKUP(탕데이터!$I30,차량별코스!$D$2:$D$20,차량별코스!$A$2:$A$20),0)</f>
        <v>7</v>
      </c>
      <c r="BM30">
        <f>SUMIFS(R:R,I:I,I30,O:O,O30)</f>
        <v>783.13299999999981</v>
      </c>
      <c r="BN30">
        <f>SUMIFS(R:R,O:O,O30,BL:BL,BL30,G:G,G30)</f>
        <v>210.51299999999998</v>
      </c>
      <c r="BO30">
        <f>IF(COUNTIFS($BL$2:$BL30,$BL30,$O$2:$O30,$O30,$G$2:$G30,$G30)=1,_xlfn.MAXIFS($BO$2:$BO29,$O$2:$O29,$O30,$G$2:$G29,$G30)+1,_xlfn.MAXIFS($BO$2:$BO29,$O$2:$O29,$O30,$G$2:$G29,$G30))</f>
        <v>1</v>
      </c>
      <c r="BP30">
        <f t="shared" ref="BP30:BP64" si="16">$U30*AF30%-V30-W30</f>
        <v>2052.8360000000002</v>
      </c>
      <c r="BQ30">
        <f t="shared" ref="BQ30:BQ65" si="17">$U30*AG30%</f>
        <v>1066.4780000000001</v>
      </c>
      <c r="BR30">
        <f t="shared" ref="BR30:BR65" si="18">$U30*AH30%</f>
        <v>1174.0219999999999</v>
      </c>
      <c r="BS30">
        <f t="shared" ref="BS30:BS65" si="19">$U30*AI30%</f>
        <v>1693.8179999999998</v>
      </c>
      <c r="BT30">
        <f t="shared" ref="BT30:BT65" si="20">$U30*AJ30%</f>
        <v>752.80799999999999</v>
      </c>
      <c r="BU30">
        <f t="shared" ref="BU30:BU65" si="21">$U30*AK30%</f>
        <v>0</v>
      </c>
      <c r="BV30">
        <f t="shared" ref="BV30:BV65" si="22">$U30*AL30%</f>
        <v>0</v>
      </c>
      <c r="BW30">
        <f t="shared" ref="BW30:BW64" si="23">SUM(BP30:BV30)</f>
        <v>6739.9620000000004</v>
      </c>
    </row>
    <row r="31" spans="1:75">
      <c r="A31" s="38">
        <f t="shared" si="15"/>
        <v>45811</v>
      </c>
      <c r="B31" s="3">
        <v>45811.263495370367</v>
      </c>
      <c r="C31" t="s">
        <v>61</v>
      </c>
      <c r="D31" t="s">
        <v>61</v>
      </c>
      <c r="E31" t="s">
        <v>61</v>
      </c>
      <c r="F31" t="s">
        <v>62</v>
      </c>
      <c r="G31" s="2" t="s">
        <v>63</v>
      </c>
      <c r="H31" s="2" t="s">
        <v>64</v>
      </c>
      <c r="I31" t="s">
        <v>71</v>
      </c>
      <c r="J31" t="s">
        <v>66</v>
      </c>
      <c r="K31" t="s">
        <v>72</v>
      </c>
      <c r="L31">
        <v>14</v>
      </c>
      <c r="M31">
        <v>1</v>
      </c>
      <c r="N31">
        <v>168</v>
      </c>
      <c r="O31" s="41">
        <v>7891</v>
      </c>
      <c r="P31" t="s">
        <v>239</v>
      </c>
      <c r="Q31" s="1">
        <v>45786.607561458331</v>
      </c>
      <c r="R31">
        <v>16.881</v>
      </c>
      <c r="S31">
        <v>4.6150000000000002</v>
      </c>
      <c r="T31">
        <v>3.6579999999999999</v>
      </c>
      <c r="U31">
        <v>2178</v>
      </c>
      <c r="V31">
        <v>672</v>
      </c>
      <c r="W31">
        <v>304</v>
      </c>
      <c r="X31">
        <v>296</v>
      </c>
      <c r="Y31">
        <v>0</v>
      </c>
      <c r="Z31">
        <v>0</v>
      </c>
      <c r="AA31">
        <v>0</v>
      </c>
      <c r="AB31">
        <v>0</v>
      </c>
      <c r="AC31">
        <v>75</v>
      </c>
      <c r="AD31">
        <v>27.9</v>
      </c>
      <c r="AE31">
        <v>50.558566999999996</v>
      </c>
      <c r="AF31">
        <v>97.5</v>
      </c>
      <c r="AG31">
        <v>0.3</v>
      </c>
      <c r="AH31">
        <v>0.7</v>
      </c>
      <c r="AI31">
        <v>1.5</v>
      </c>
      <c r="AJ31">
        <v>0</v>
      </c>
      <c r="AK31">
        <v>0</v>
      </c>
      <c r="AL31">
        <v>0</v>
      </c>
      <c r="AM31">
        <v>3.1</v>
      </c>
      <c r="AN31">
        <v>41.923000000000002</v>
      </c>
      <c r="AO31">
        <v>30.853999999999999</v>
      </c>
      <c r="AP31">
        <v>13.958</v>
      </c>
      <c r="AQ31">
        <v>0.11799999999999999</v>
      </c>
      <c r="AR31">
        <v>0</v>
      </c>
      <c r="AS31">
        <v>0</v>
      </c>
      <c r="AT31">
        <v>34.125</v>
      </c>
      <c r="AU31">
        <v>0.105</v>
      </c>
      <c r="AV31">
        <v>0.245</v>
      </c>
      <c r="AW31">
        <v>0.52500000000000002</v>
      </c>
      <c r="AX31">
        <v>0</v>
      </c>
      <c r="AY31">
        <v>0</v>
      </c>
      <c r="AZ31">
        <v>0</v>
      </c>
      <c r="BA31">
        <v>173</v>
      </c>
      <c r="BB31">
        <v>0</v>
      </c>
      <c r="BC31" t="s">
        <v>68</v>
      </c>
      <c r="BD31">
        <v>0</v>
      </c>
      <c r="BE31" t="s">
        <v>73</v>
      </c>
      <c r="BF31" t="s">
        <v>70</v>
      </c>
      <c r="BG31">
        <v>1.18</v>
      </c>
      <c r="BH31">
        <v>0</v>
      </c>
      <c r="BI31" s="1">
        <v>45812.714537928237</v>
      </c>
      <c r="BJ31">
        <v>3.6</v>
      </c>
      <c r="BK31" s="4">
        <v>1.0161</v>
      </c>
      <c r="BL31" s="42">
        <f>HLOOKUP($A31,차량별코스!$E$1:$AO$20,_xlfn.XLOOKUP(탕데이터!$I31,차량별코스!$D$2:$D$20,차량별코스!$A$2:$A$20),0)</f>
        <v>8</v>
      </c>
      <c r="BM31">
        <f>SUMIFS(R:R,I:I,I31,O:O,O31)</f>
        <v>783.13299999999981</v>
      </c>
      <c r="BN31">
        <f>SUMIFS(R:R,O:O,O31,BL:BL,BL31,G:G,G31)</f>
        <v>348.61600000000004</v>
      </c>
      <c r="BO31">
        <f>IF(COUNTIFS($BL$2:$BL31,$BL31,$O$2:$O31,$O31,$G$2:$G31,$G31)=1,_xlfn.MAXIFS($BO$2:$BO30,$O$2:$O30,$O31,$G$2:$G30,$G31)+1,_xlfn.MAXIFS($BO$2:$BO30,$O$2:$O30,$O31,$G$2:$G30,$G31))</f>
        <v>2</v>
      </c>
      <c r="BP31">
        <f t="shared" si="16"/>
        <v>1147.5499999999997</v>
      </c>
      <c r="BQ31">
        <f t="shared" si="17"/>
        <v>6.5339999999999998</v>
      </c>
      <c r="BR31">
        <f t="shared" si="18"/>
        <v>15.245999999999999</v>
      </c>
      <c r="BS31">
        <f t="shared" si="19"/>
        <v>32.67</v>
      </c>
      <c r="BT31">
        <f t="shared" si="20"/>
        <v>0</v>
      </c>
      <c r="BU31">
        <f t="shared" si="21"/>
        <v>0</v>
      </c>
      <c r="BV31">
        <f t="shared" si="22"/>
        <v>0</v>
      </c>
      <c r="BW31">
        <f t="shared" si="23"/>
        <v>1202</v>
      </c>
    </row>
    <row r="32" spans="1:75">
      <c r="A32" s="38">
        <f t="shared" si="15"/>
        <v>45811</v>
      </c>
      <c r="B32" s="3">
        <v>45811.29109953704</v>
      </c>
      <c r="C32" t="s">
        <v>61</v>
      </c>
      <c r="D32" t="s">
        <v>61</v>
      </c>
      <c r="E32" t="s">
        <v>61</v>
      </c>
      <c r="F32" t="s">
        <v>62</v>
      </c>
      <c r="G32" s="2" t="s">
        <v>63</v>
      </c>
      <c r="H32" s="2" t="s">
        <v>64</v>
      </c>
      <c r="I32" t="s">
        <v>71</v>
      </c>
      <c r="J32" t="s">
        <v>66</v>
      </c>
      <c r="K32" t="s">
        <v>72</v>
      </c>
      <c r="L32">
        <v>14</v>
      </c>
      <c r="M32">
        <v>1</v>
      </c>
      <c r="N32">
        <v>168</v>
      </c>
      <c r="O32" s="41">
        <v>7891</v>
      </c>
      <c r="P32" t="s">
        <v>239</v>
      </c>
      <c r="Q32" s="1">
        <v>45786.607561458331</v>
      </c>
      <c r="R32">
        <v>39.691000000000003</v>
      </c>
      <c r="S32">
        <v>12.644</v>
      </c>
      <c r="T32">
        <v>3.1389999999999998</v>
      </c>
      <c r="U32">
        <v>3219</v>
      </c>
      <c r="V32">
        <v>52</v>
      </c>
      <c r="W32">
        <v>306</v>
      </c>
      <c r="X32">
        <v>1213</v>
      </c>
      <c r="Y32">
        <v>0</v>
      </c>
      <c r="Z32">
        <v>0</v>
      </c>
      <c r="AA32">
        <v>0</v>
      </c>
      <c r="AB32">
        <v>0</v>
      </c>
      <c r="AC32">
        <v>101</v>
      </c>
      <c r="AD32">
        <v>44.39</v>
      </c>
      <c r="AE32">
        <v>49.943249999999999</v>
      </c>
      <c r="AF32">
        <v>96.1</v>
      </c>
      <c r="AG32">
        <v>1.2</v>
      </c>
      <c r="AH32">
        <v>1</v>
      </c>
      <c r="AI32">
        <v>1.1000000000000001</v>
      </c>
      <c r="AJ32">
        <v>0.6</v>
      </c>
      <c r="AK32">
        <v>0</v>
      </c>
      <c r="AL32">
        <v>0</v>
      </c>
      <c r="AM32">
        <v>2.66</v>
      </c>
      <c r="AN32">
        <v>49.256999999999998</v>
      </c>
      <c r="AO32">
        <v>1.615</v>
      </c>
      <c r="AP32">
        <v>9.5060000000000002</v>
      </c>
      <c r="AQ32">
        <v>0.30199999999999999</v>
      </c>
      <c r="AR32">
        <v>0</v>
      </c>
      <c r="AS32">
        <v>0</v>
      </c>
      <c r="AT32">
        <v>51.253</v>
      </c>
      <c r="AU32">
        <v>0.64</v>
      </c>
      <c r="AV32">
        <v>0.53300000000000003</v>
      </c>
      <c r="AW32">
        <v>0.58699999999999997</v>
      </c>
      <c r="AX32">
        <v>0.32</v>
      </c>
      <c r="AY32">
        <v>0</v>
      </c>
      <c r="AZ32">
        <v>0</v>
      </c>
      <c r="BA32">
        <v>397</v>
      </c>
      <c r="BB32">
        <v>0</v>
      </c>
      <c r="BC32" t="s">
        <v>68</v>
      </c>
      <c r="BD32">
        <v>0</v>
      </c>
      <c r="BE32" t="s">
        <v>73</v>
      </c>
      <c r="BF32" t="s">
        <v>70</v>
      </c>
      <c r="BG32">
        <v>1.18</v>
      </c>
      <c r="BH32">
        <v>0</v>
      </c>
      <c r="BI32" s="1">
        <v>45812.714537928237</v>
      </c>
      <c r="BJ32">
        <v>3.6</v>
      </c>
      <c r="BK32" s="4">
        <v>0.872</v>
      </c>
      <c r="BL32" s="42">
        <f>HLOOKUP($A32,차량별코스!$E$1:$AO$20,_xlfn.XLOOKUP(탕데이터!$I32,차량별코스!$D$2:$D$20,차량별코스!$A$2:$A$20),0)</f>
        <v>8</v>
      </c>
      <c r="BM32">
        <f>SUMIFS(R:R,I:I,I32,O:O,O32)</f>
        <v>783.13299999999981</v>
      </c>
      <c r="BN32">
        <f>SUMIFS(R:R,O:O,O32,BL:BL,BL32,G:G,G32)</f>
        <v>348.61600000000004</v>
      </c>
      <c r="BO32">
        <f>IF(COUNTIFS($BL$2:$BL32,$BL32,$O$2:$O32,$O32,$G$2:$G32,$G32)=1,_xlfn.MAXIFS($BO$2:$BO31,$O$2:$O31,$O32,$G$2:$G31,$G32)+1,_xlfn.MAXIFS($BO$2:$BO31,$O$2:$O31,$O32,$G$2:$G31,$G32))</f>
        <v>2</v>
      </c>
      <c r="BP32">
        <f t="shared" si="16"/>
        <v>2735.4589999999998</v>
      </c>
      <c r="BQ32">
        <f t="shared" si="17"/>
        <v>38.628</v>
      </c>
      <c r="BR32">
        <f t="shared" si="18"/>
        <v>32.19</v>
      </c>
      <c r="BS32">
        <f t="shared" si="19"/>
        <v>35.409000000000006</v>
      </c>
      <c r="BT32">
        <f t="shared" si="20"/>
        <v>19.314</v>
      </c>
      <c r="BU32">
        <f t="shared" si="21"/>
        <v>0</v>
      </c>
      <c r="BV32">
        <f t="shared" si="22"/>
        <v>0</v>
      </c>
      <c r="BW32">
        <f t="shared" si="23"/>
        <v>2861</v>
      </c>
    </row>
    <row r="33" spans="1:75">
      <c r="A33" s="38">
        <f t="shared" si="15"/>
        <v>45811</v>
      </c>
      <c r="B33" s="3">
        <v>45811.34065972222</v>
      </c>
      <c r="C33" t="s">
        <v>61</v>
      </c>
      <c r="D33" t="s">
        <v>61</v>
      </c>
      <c r="E33" t="s">
        <v>61</v>
      </c>
      <c r="F33" t="s">
        <v>62</v>
      </c>
      <c r="G33" s="2" t="s">
        <v>63</v>
      </c>
      <c r="H33" s="2" t="s">
        <v>64</v>
      </c>
      <c r="I33" t="s">
        <v>71</v>
      </c>
      <c r="J33" t="s">
        <v>66</v>
      </c>
      <c r="K33" t="s">
        <v>72</v>
      </c>
      <c r="L33">
        <v>14</v>
      </c>
      <c r="M33">
        <v>1</v>
      </c>
      <c r="N33">
        <v>168</v>
      </c>
      <c r="O33" s="41">
        <v>7891</v>
      </c>
      <c r="P33" t="s">
        <v>239</v>
      </c>
      <c r="Q33" s="1">
        <v>45786.607561458331</v>
      </c>
      <c r="R33">
        <v>19.222000000000001</v>
      </c>
      <c r="S33">
        <v>6.44</v>
      </c>
      <c r="T33">
        <v>2.9849999999999999</v>
      </c>
      <c r="U33">
        <v>1644</v>
      </c>
      <c r="V33">
        <v>25</v>
      </c>
      <c r="W33">
        <v>127</v>
      </c>
      <c r="X33">
        <v>445</v>
      </c>
      <c r="Y33">
        <v>0</v>
      </c>
      <c r="Z33">
        <v>6</v>
      </c>
      <c r="AA33">
        <v>0</v>
      </c>
      <c r="AB33">
        <v>0</v>
      </c>
      <c r="AC33">
        <v>84</v>
      </c>
      <c r="AD33">
        <v>42.09</v>
      </c>
      <c r="AE33">
        <v>46.380097999999997</v>
      </c>
      <c r="AF33">
        <v>96.3</v>
      </c>
      <c r="AG33">
        <v>0.9</v>
      </c>
      <c r="AH33">
        <v>1.4</v>
      </c>
      <c r="AI33">
        <v>1.2</v>
      </c>
      <c r="AJ33">
        <v>0.1</v>
      </c>
      <c r="AK33">
        <v>0</v>
      </c>
      <c r="AL33">
        <v>0</v>
      </c>
      <c r="AM33">
        <v>2.5299999999999998</v>
      </c>
      <c r="AN33">
        <v>48.094000000000001</v>
      </c>
      <c r="AO33">
        <v>1.5209999999999999</v>
      </c>
      <c r="AP33">
        <v>7.7249999999999996</v>
      </c>
      <c r="AQ33">
        <v>0.20799999999999999</v>
      </c>
      <c r="AR33">
        <v>0</v>
      </c>
      <c r="AS33">
        <v>31.213999999999999</v>
      </c>
      <c r="AT33">
        <v>25.68</v>
      </c>
      <c r="AU33">
        <v>0.24</v>
      </c>
      <c r="AV33">
        <v>0.373</v>
      </c>
      <c r="AW33">
        <v>0.32</v>
      </c>
      <c r="AX33">
        <v>2.7E-2</v>
      </c>
      <c r="AY33">
        <v>0</v>
      </c>
      <c r="AZ33">
        <v>0</v>
      </c>
      <c r="BA33">
        <v>193</v>
      </c>
      <c r="BB33">
        <v>0</v>
      </c>
      <c r="BC33" t="s">
        <v>68</v>
      </c>
      <c r="BD33">
        <v>0</v>
      </c>
      <c r="BE33" t="s">
        <v>73</v>
      </c>
      <c r="BF33" t="s">
        <v>70</v>
      </c>
      <c r="BG33">
        <v>1.18</v>
      </c>
      <c r="BH33">
        <v>0</v>
      </c>
      <c r="BI33" s="1">
        <v>45812.714537928237</v>
      </c>
      <c r="BJ33">
        <v>3.6</v>
      </c>
      <c r="BK33" s="4">
        <v>0.82909999999999995</v>
      </c>
      <c r="BL33" s="42">
        <f>HLOOKUP($A33,차량별코스!$E$1:$AO$20,_xlfn.XLOOKUP(탕데이터!$I33,차량별코스!$D$2:$D$20,차량별코스!$A$2:$A$20),0)</f>
        <v>8</v>
      </c>
      <c r="BM33">
        <f>SUMIFS(R:R,I:I,I33,O:O,O33)</f>
        <v>783.13299999999981</v>
      </c>
      <c r="BN33">
        <f>SUMIFS(R:R,O:O,O33,BL:BL,BL33,G:G,G33)</f>
        <v>348.61600000000004</v>
      </c>
      <c r="BO33">
        <f>IF(COUNTIFS($BL$2:$BL33,$BL33,$O$2:$O33,$O33,$G$2:$G33,$G33)=1,_xlfn.MAXIFS($BO$2:$BO32,$O$2:$O32,$O33,$G$2:$G32,$G33)+1,_xlfn.MAXIFS($BO$2:$BO32,$O$2:$O32,$O33,$G$2:$G32,$G33))</f>
        <v>2</v>
      </c>
      <c r="BP33">
        <f t="shared" si="16"/>
        <v>1431.172</v>
      </c>
      <c r="BQ33">
        <f t="shared" si="17"/>
        <v>14.796000000000001</v>
      </c>
      <c r="BR33">
        <f t="shared" si="18"/>
        <v>23.015999999999998</v>
      </c>
      <c r="BS33">
        <f t="shared" si="19"/>
        <v>19.728000000000002</v>
      </c>
      <c r="BT33">
        <f t="shared" si="20"/>
        <v>1.6440000000000001</v>
      </c>
      <c r="BU33">
        <f t="shared" si="21"/>
        <v>0</v>
      </c>
      <c r="BV33">
        <f t="shared" si="22"/>
        <v>0</v>
      </c>
      <c r="BW33">
        <f t="shared" si="23"/>
        <v>1490.3560000000002</v>
      </c>
    </row>
    <row r="34" spans="1:75">
      <c r="A34" s="38">
        <f t="shared" si="15"/>
        <v>45811</v>
      </c>
      <c r="B34" s="3">
        <v>45811.363425925927</v>
      </c>
      <c r="C34" t="s">
        <v>61</v>
      </c>
      <c r="D34" t="s">
        <v>61</v>
      </c>
      <c r="E34" t="s">
        <v>61</v>
      </c>
      <c r="F34" t="s">
        <v>62</v>
      </c>
      <c r="G34" s="2" t="s">
        <v>63</v>
      </c>
      <c r="H34" s="2" t="s">
        <v>64</v>
      </c>
      <c r="I34" t="s">
        <v>71</v>
      </c>
      <c r="J34" t="s">
        <v>66</v>
      </c>
      <c r="K34" t="s">
        <v>72</v>
      </c>
      <c r="L34">
        <v>14</v>
      </c>
      <c r="M34">
        <v>1</v>
      </c>
      <c r="N34">
        <v>168</v>
      </c>
      <c r="O34" s="41">
        <v>7891</v>
      </c>
      <c r="P34" t="s">
        <v>239</v>
      </c>
      <c r="Q34" s="1">
        <v>45786.607561458331</v>
      </c>
      <c r="R34">
        <v>39.798999999999999</v>
      </c>
      <c r="S34">
        <v>14.173</v>
      </c>
      <c r="T34">
        <v>2.8079999999999998</v>
      </c>
      <c r="U34">
        <v>4397</v>
      </c>
      <c r="V34">
        <v>99</v>
      </c>
      <c r="W34">
        <v>979</v>
      </c>
      <c r="X34">
        <v>1202</v>
      </c>
      <c r="Y34">
        <v>0</v>
      </c>
      <c r="Z34">
        <v>7</v>
      </c>
      <c r="AA34">
        <v>0</v>
      </c>
      <c r="AB34">
        <v>0</v>
      </c>
      <c r="AC34">
        <v>87</v>
      </c>
      <c r="AD34">
        <v>32.590000000000003</v>
      </c>
      <c r="AE34">
        <v>43.168565000000001</v>
      </c>
      <c r="AF34">
        <v>93.7</v>
      </c>
      <c r="AG34">
        <v>1.8</v>
      </c>
      <c r="AH34">
        <v>2.6</v>
      </c>
      <c r="AI34">
        <v>1.7</v>
      </c>
      <c r="AJ34">
        <v>0.2</v>
      </c>
      <c r="AK34">
        <v>0</v>
      </c>
      <c r="AL34">
        <v>0</v>
      </c>
      <c r="AM34">
        <v>2.38</v>
      </c>
      <c r="AN34">
        <v>47.317</v>
      </c>
      <c r="AO34">
        <v>2.2519999999999998</v>
      </c>
      <c r="AP34">
        <v>22.265000000000001</v>
      </c>
      <c r="AQ34">
        <v>0.30199999999999999</v>
      </c>
      <c r="AR34">
        <v>0</v>
      </c>
      <c r="AS34">
        <v>17.588000000000001</v>
      </c>
      <c r="AT34">
        <v>67.152000000000001</v>
      </c>
      <c r="AU34">
        <v>1.29</v>
      </c>
      <c r="AV34">
        <v>1.863</v>
      </c>
      <c r="AW34">
        <v>1.218</v>
      </c>
      <c r="AX34">
        <v>0.14299999999999999</v>
      </c>
      <c r="AY34">
        <v>0</v>
      </c>
      <c r="AZ34">
        <v>0</v>
      </c>
      <c r="BA34">
        <v>399</v>
      </c>
      <c r="BB34">
        <v>0</v>
      </c>
      <c r="BC34" t="s">
        <v>68</v>
      </c>
      <c r="BD34">
        <v>0</v>
      </c>
      <c r="BE34" t="s">
        <v>73</v>
      </c>
      <c r="BF34" t="s">
        <v>70</v>
      </c>
      <c r="BG34">
        <v>1.18</v>
      </c>
      <c r="BH34">
        <v>0</v>
      </c>
      <c r="BI34" s="1">
        <v>45812.714537928237</v>
      </c>
      <c r="BJ34">
        <v>3.6</v>
      </c>
      <c r="BK34" s="4">
        <v>0.78</v>
      </c>
      <c r="BL34" s="42">
        <f>HLOOKUP($A34,차량별코스!$E$1:$AO$20,_xlfn.XLOOKUP(탕데이터!$I34,차량별코스!$D$2:$D$20,차량별코스!$A$2:$A$20),0)</f>
        <v>8</v>
      </c>
      <c r="BM34">
        <f>SUMIFS(R:R,I:I,I34,O:O,O34)</f>
        <v>783.13299999999981</v>
      </c>
      <c r="BN34">
        <f>SUMIFS(R:R,O:O,O34,BL:BL,BL34,G:G,G34)</f>
        <v>348.61600000000004</v>
      </c>
      <c r="BO34">
        <f>IF(COUNTIFS($BL$2:$BL34,$BL34,$O$2:$O34,$O34,$G$2:$G34,$G34)=1,_xlfn.MAXIFS($BO$2:$BO33,$O$2:$O33,$O34,$G$2:$G33,$G34)+1,_xlfn.MAXIFS($BO$2:$BO33,$O$2:$O33,$O34,$G$2:$G33,$G34))</f>
        <v>2</v>
      </c>
      <c r="BP34">
        <f t="shared" si="16"/>
        <v>3041.9890000000005</v>
      </c>
      <c r="BQ34">
        <f t="shared" si="17"/>
        <v>79.146000000000015</v>
      </c>
      <c r="BR34">
        <f t="shared" si="18"/>
        <v>114.32200000000002</v>
      </c>
      <c r="BS34">
        <f t="shared" si="19"/>
        <v>74.749000000000009</v>
      </c>
      <c r="BT34">
        <f t="shared" si="20"/>
        <v>8.7940000000000005</v>
      </c>
      <c r="BU34">
        <f t="shared" si="21"/>
        <v>0</v>
      </c>
      <c r="BV34">
        <f t="shared" si="22"/>
        <v>0</v>
      </c>
      <c r="BW34">
        <f t="shared" si="23"/>
        <v>3319.0000000000005</v>
      </c>
    </row>
    <row r="35" spans="1:75">
      <c r="A35" s="38">
        <f t="shared" si="15"/>
        <v>45811</v>
      </c>
      <c r="B35" s="3">
        <v>45811.551504629628</v>
      </c>
      <c r="C35" t="s">
        <v>61</v>
      </c>
      <c r="D35" t="s">
        <v>61</v>
      </c>
      <c r="E35" t="s">
        <v>61</v>
      </c>
      <c r="F35" t="s">
        <v>62</v>
      </c>
      <c r="G35" s="2" t="s">
        <v>63</v>
      </c>
      <c r="H35" s="2" t="s">
        <v>64</v>
      </c>
      <c r="I35" t="s">
        <v>71</v>
      </c>
      <c r="J35" t="s">
        <v>66</v>
      </c>
      <c r="K35" t="s">
        <v>72</v>
      </c>
      <c r="L35">
        <v>14</v>
      </c>
      <c r="M35">
        <v>1</v>
      </c>
      <c r="N35">
        <v>168</v>
      </c>
      <c r="O35" s="41">
        <v>7891</v>
      </c>
      <c r="P35" t="s">
        <v>239</v>
      </c>
      <c r="Q35" s="1">
        <v>45786.607561458331</v>
      </c>
      <c r="R35">
        <v>15.433</v>
      </c>
      <c r="S35">
        <v>7.0309999999999997</v>
      </c>
      <c r="T35">
        <v>2.1949999999999998</v>
      </c>
      <c r="U35">
        <v>3087</v>
      </c>
      <c r="V35">
        <v>497</v>
      </c>
      <c r="W35">
        <v>1150</v>
      </c>
      <c r="X35">
        <v>343</v>
      </c>
      <c r="Y35">
        <v>0</v>
      </c>
      <c r="Z35">
        <v>3</v>
      </c>
      <c r="AA35">
        <v>1</v>
      </c>
      <c r="AB35">
        <v>166</v>
      </c>
      <c r="AC35">
        <v>94</v>
      </c>
      <c r="AD35">
        <v>18</v>
      </c>
      <c r="AE35">
        <v>38.582402999999999</v>
      </c>
      <c r="AF35">
        <v>98.3</v>
      </c>
      <c r="AG35">
        <v>0.7</v>
      </c>
      <c r="AH35">
        <v>0.6</v>
      </c>
      <c r="AI35">
        <v>0.1</v>
      </c>
      <c r="AJ35">
        <v>0.3</v>
      </c>
      <c r="AK35">
        <v>0</v>
      </c>
      <c r="AL35">
        <v>0</v>
      </c>
      <c r="AM35">
        <v>1.86</v>
      </c>
      <c r="AN35">
        <v>55.168999999999997</v>
      </c>
      <c r="AO35">
        <v>16.100000000000001</v>
      </c>
      <c r="AP35">
        <v>37.253</v>
      </c>
      <c r="AQ35">
        <v>0.19400000000000001</v>
      </c>
      <c r="AR35">
        <v>0</v>
      </c>
      <c r="AS35">
        <v>19.439</v>
      </c>
      <c r="AT35">
        <v>49.15</v>
      </c>
      <c r="AU35">
        <v>0.35</v>
      </c>
      <c r="AV35">
        <v>0.3</v>
      </c>
      <c r="AW35">
        <v>0.05</v>
      </c>
      <c r="AX35">
        <v>0.15</v>
      </c>
      <c r="AY35">
        <v>0</v>
      </c>
      <c r="AZ35">
        <v>0</v>
      </c>
      <c r="BA35">
        <v>150</v>
      </c>
      <c r="BB35">
        <v>0</v>
      </c>
      <c r="BC35" t="s">
        <v>68</v>
      </c>
      <c r="BD35">
        <v>0</v>
      </c>
      <c r="BE35" t="s">
        <v>73</v>
      </c>
      <c r="BF35" t="s">
        <v>70</v>
      </c>
      <c r="BG35">
        <v>1.18</v>
      </c>
      <c r="BH35">
        <v>0</v>
      </c>
      <c r="BI35" s="1">
        <v>45812.714537928237</v>
      </c>
      <c r="BJ35">
        <v>3.6</v>
      </c>
      <c r="BK35" s="4">
        <v>0.60970000000000002</v>
      </c>
      <c r="BL35" s="42">
        <f>HLOOKUP($A35,차량별코스!$E$1:$AO$20,_xlfn.XLOOKUP(탕데이터!$I35,차량별코스!$D$2:$D$20,차량별코스!$A$2:$A$20),0)</f>
        <v>8</v>
      </c>
      <c r="BM35">
        <f>SUMIFS(R:R,I:I,I35,O:O,O35)</f>
        <v>783.13299999999981</v>
      </c>
      <c r="BN35">
        <f>SUMIFS(R:R,O:O,O35,BL:BL,BL35,G:G,G35)</f>
        <v>348.61600000000004</v>
      </c>
      <c r="BO35">
        <f>IF(COUNTIFS($BL$2:$BL35,$BL35,$O$2:$O35,$O35,$G$2:$G35,$G35)=1,_xlfn.MAXIFS($BO$2:$BO34,$O$2:$O34,$O35,$G$2:$G34,$G35)+1,_xlfn.MAXIFS($BO$2:$BO34,$O$2:$O34,$O35,$G$2:$G34,$G35))</f>
        <v>2</v>
      </c>
      <c r="BP35">
        <f t="shared" si="16"/>
        <v>1387.5209999999997</v>
      </c>
      <c r="BQ35">
        <f t="shared" si="17"/>
        <v>21.608999999999998</v>
      </c>
      <c r="BR35">
        <f t="shared" si="18"/>
        <v>18.522000000000002</v>
      </c>
      <c r="BS35">
        <f t="shared" si="19"/>
        <v>3.0870000000000002</v>
      </c>
      <c r="BT35">
        <f t="shared" si="20"/>
        <v>9.261000000000001</v>
      </c>
      <c r="BU35">
        <f t="shared" si="21"/>
        <v>0</v>
      </c>
      <c r="BV35">
        <f t="shared" si="22"/>
        <v>0</v>
      </c>
      <c r="BW35">
        <f t="shared" si="23"/>
        <v>1439.9999999999995</v>
      </c>
    </row>
    <row r="36" spans="1:75">
      <c r="A36" s="38">
        <f t="shared" si="15"/>
        <v>45811</v>
      </c>
      <c r="B36" s="3">
        <v>45811.59233796296</v>
      </c>
      <c r="C36" t="s">
        <v>61</v>
      </c>
      <c r="D36" t="s">
        <v>61</v>
      </c>
      <c r="E36" t="s">
        <v>61</v>
      </c>
      <c r="F36" t="s">
        <v>62</v>
      </c>
      <c r="G36" s="2" t="s">
        <v>63</v>
      </c>
      <c r="H36" s="2" t="s">
        <v>64</v>
      </c>
      <c r="I36" t="s">
        <v>71</v>
      </c>
      <c r="J36" t="s">
        <v>66</v>
      </c>
      <c r="K36" t="s">
        <v>72</v>
      </c>
      <c r="L36">
        <v>14</v>
      </c>
      <c r="M36">
        <v>1</v>
      </c>
      <c r="N36">
        <v>168</v>
      </c>
      <c r="O36" s="41">
        <v>7891</v>
      </c>
      <c r="P36" t="s">
        <v>239</v>
      </c>
      <c r="Q36" s="1">
        <v>45786.607561458331</v>
      </c>
      <c r="R36">
        <v>96.509</v>
      </c>
      <c r="S36">
        <v>29.521999999999998</v>
      </c>
      <c r="T36">
        <v>3.2690000000000001</v>
      </c>
      <c r="U36">
        <v>8962</v>
      </c>
      <c r="V36">
        <v>8</v>
      </c>
      <c r="W36">
        <v>1361</v>
      </c>
      <c r="X36">
        <v>2503</v>
      </c>
      <c r="Y36">
        <v>0</v>
      </c>
      <c r="Z36">
        <v>0</v>
      </c>
      <c r="AA36">
        <v>0</v>
      </c>
      <c r="AB36">
        <v>0</v>
      </c>
      <c r="AC36">
        <v>83</v>
      </c>
      <c r="AD36">
        <v>38.770000000000003</v>
      </c>
      <c r="AE36">
        <v>45.756926</v>
      </c>
      <c r="AF36">
        <v>84.7</v>
      </c>
      <c r="AG36">
        <v>3.5</v>
      </c>
      <c r="AH36">
        <v>5.6</v>
      </c>
      <c r="AI36">
        <v>6.2</v>
      </c>
      <c r="AJ36">
        <v>0</v>
      </c>
      <c r="AK36">
        <v>0</v>
      </c>
      <c r="AL36">
        <v>0</v>
      </c>
      <c r="AM36">
        <v>2.77</v>
      </c>
      <c r="AN36">
        <v>42.572000000000003</v>
      </c>
      <c r="AO36">
        <v>8.8999999999999996E-2</v>
      </c>
      <c r="AP36">
        <v>15.186</v>
      </c>
      <c r="AQ36">
        <v>0.25900000000000001</v>
      </c>
      <c r="AR36">
        <v>0</v>
      </c>
      <c r="AS36">
        <v>0</v>
      </c>
      <c r="AT36">
        <v>125.63800000000001</v>
      </c>
      <c r="AU36">
        <v>5.1920000000000002</v>
      </c>
      <c r="AV36">
        <v>8.3070000000000004</v>
      </c>
      <c r="AW36">
        <v>9.1969999999999992</v>
      </c>
      <c r="AX36">
        <v>0</v>
      </c>
      <c r="AY36">
        <v>0</v>
      </c>
      <c r="AZ36">
        <v>0</v>
      </c>
      <c r="BA36">
        <v>981</v>
      </c>
      <c r="BB36">
        <v>0</v>
      </c>
      <c r="BC36" t="s">
        <v>68</v>
      </c>
      <c r="BD36">
        <v>0</v>
      </c>
      <c r="BE36" t="s">
        <v>73</v>
      </c>
      <c r="BF36" t="s">
        <v>70</v>
      </c>
      <c r="BG36">
        <v>1.18</v>
      </c>
      <c r="BH36">
        <v>0</v>
      </c>
      <c r="BI36" s="1">
        <v>45812.714537928237</v>
      </c>
      <c r="BJ36">
        <v>3.6</v>
      </c>
      <c r="BK36" s="4">
        <v>0.90810000000000002</v>
      </c>
      <c r="BL36" s="42">
        <f>HLOOKUP($A36,차량별코스!$E$1:$AO$20,_xlfn.XLOOKUP(탕데이터!$I36,차량별코스!$D$2:$D$20,차량별코스!$A$2:$A$20),0)</f>
        <v>8</v>
      </c>
      <c r="BM36">
        <f>SUMIFS(R:R,I:I,I36,O:O,O36)</f>
        <v>783.13299999999981</v>
      </c>
      <c r="BN36">
        <f>SUMIFS(R:R,O:O,O36,BL:BL,BL36,G:G,G36)</f>
        <v>348.61600000000004</v>
      </c>
      <c r="BO36">
        <f>IF(COUNTIFS($BL$2:$BL36,$BL36,$O$2:$O36,$O36,$G$2:$G36,$G36)=1,_xlfn.MAXIFS($BO$2:$BO35,$O$2:$O35,$O36,$G$2:$G35,$G36)+1,_xlfn.MAXIFS($BO$2:$BO35,$O$2:$O35,$O36,$G$2:$G35,$G36))</f>
        <v>2</v>
      </c>
      <c r="BP36">
        <f t="shared" si="16"/>
        <v>6221.8139999999994</v>
      </c>
      <c r="BQ36">
        <f t="shared" si="17"/>
        <v>313.67</v>
      </c>
      <c r="BR36">
        <f t="shared" si="18"/>
        <v>501.87199999999996</v>
      </c>
      <c r="BS36">
        <f t="shared" si="19"/>
        <v>555.64400000000001</v>
      </c>
      <c r="BT36">
        <f t="shared" si="20"/>
        <v>0</v>
      </c>
      <c r="BU36">
        <f t="shared" si="21"/>
        <v>0</v>
      </c>
      <c r="BV36">
        <f t="shared" si="22"/>
        <v>0</v>
      </c>
      <c r="BW36">
        <f t="shared" si="23"/>
        <v>7593</v>
      </c>
    </row>
    <row r="37" spans="1:75">
      <c r="A37" s="38">
        <f t="shared" si="15"/>
        <v>45811</v>
      </c>
      <c r="B37" s="3">
        <v>45811.774409722224</v>
      </c>
      <c r="C37" t="s">
        <v>61</v>
      </c>
      <c r="D37" t="s">
        <v>61</v>
      </c>
      <c r="E37" t="s">
        <v>61</v>
      </c>
      <c r="F37" t="s">
        <v>62</v>
      </c>
      <c r="G37" s="2" t="s">
        <v>63</v>
      </c>
      <c r="H37" s="2" t="s">
        <v>64</v>
      </c>
      <c r="I37" t="s">
        <v>71</v>
      </c>
      <c r="J37" t="s">
        <v>66</v>
      </c>
      <c r="K37" t="s">
        <v>72</v>
      </c>
      <c r="L37">
        <v>14</v>
      </c>
      <c r="M37">
        <v>1</v>
      </c>
      <c r="N37">
        <v>168</v>
      </c>
      <c r="O37" s="41">
        <v>7891</v>
      </c>
      <c r="P37" t="s">
        <v>239</v>
      </c>
      <c r="Q37" s="1">
        <v>45786.607561458331</v>
      </c>
      <c r="R37">
        <v>16.841000000000001</v>
      </c>
      <c r="S37">
        <v>4.391</v>
      </c>
      <c r="T37">
        <v>3.835</v>
      </c>
      <c r="U37">
        <v>1553</v>
      </c>
      <c r="V37">
        <v>6</v>
      </c>
      <c r="W37">
        <v>299</v>
      </c>
      <c r="X37">
        <v>406</v>
      </c>
      <c r="Y37">
        <v>0</v>
      </c>
      <c r="Z37">
        <v>1</v>
      </c>
      <c r="AA37">
        <v>0</v>
      </c>
      <c r="AB37">
        <v>0</v>
      </c>
      <c r="AC37">
        <v>74</v>
      </c>
      <c r="AD37">
        <v>39.04</v>
      </c>
      <c r="AE37">
        <v>48.57976</v>
      </c>
      <c r="AF37">
        <v>82.6</v>
      </c>
      <c r="AG37">
        <v>3.1</v>
      </c>
      <c r="AH37">
        <v>3.8</v>
      </c>
      <c r="AI37">
        <v>10.5</v>
      </c>
      <c r="AJ37">
        <v>0</v>
      </c>
      <c r="AK37">
        <v>0</v>
      </c>
      <c r="AL37">
        <v>0</v>
      </c>
      <c r="AM37">
        <v>3.25</v>
      </c>
      <c r="AN37">
        <v>37.798000000000002</v>
      </c>
      <c r="AO37">
        <v>0.38600000000000001</v>
      </c>
      <c r="AP37">
        <v>19.253</v>
      </c>
      <c r="AQ37">
        <v>0.23799999999999999</v>
      </c>
      <c r="AR37">
        <v>0</v>
      </c>
      <c r="AS37">
        <v>5.9379999999999997</v>
      </c>
      <c r="AT37">
        <v>20.65</v>
      </c>
      <c r="AU37">
        <v>0.77500000000000002</v>
      </c>
      <c r="AV37">
        <v>0.95</v>
      </c>
      <c r="AW37">
        <v>2.625</v>
      </c>
      <c r="AX37">
        <v>0</v>
      </c>
      <c r="AY37">
        <v>0</v>
      </c>
      <c r="AZ37">
        <v>0</v>
      </c>
      <c r="BA37">
        <v>170</v>
      </c>
      <c r="BB37">
        <v>0</v>
      </c>
      <c r="BC37" t="s">
        <v>68</v>
      </c>
      <c r="BD37">
        <v>0</v>
      </c>
      <c r="BE37" t="s">
        <v>73</v>
      </c>
      <c r="BF37" t="s">
        <v>70</v>
      </c>
      <c r="BG37">
        <v>1.18</v>
      </c>
      <c r="BH37">
        <v>0</v>
      </c>
      <c r="BI37" s="1">
        <v>45812.714537928237</v>
      </c>
      <c r="BJ37">
        <v>3.6</v>
      </c>
      <c r="BK37" s="4">
        <v>1.0653999999999999</v>
      </c>
      <c r="BL37" s="42">
        <f>HLOOKUP($A37,차량별코스!$E$1:$AO$20,_xlfn.XLOOKUP(탕데이터!$I37,차량별코스!$D$2:$D$20,차량별코스!$A$2:$A$20),0)</f>
        <v>8</v>
      </c>
      <c r="BM37">
        <f>SUMIFS(R:R,I:I,I37,O:O,O37)</f>
        <v>783.13299999999981</v>
      </c>
      <c r="BN37">
        <f>SUMIFS(R:R,O:O,O37,BL:BL,BL37,G:G,G37)</f>
        <v>348.61600000000004</v>
      </c>
      <c r="BO37">
        <f>IF(COUNTIFS($BL$2:$BL37,$BL37,$O$2:$O37,$O37,$G$2:$G37,$G37)=1,_xlfn.MAXIFS($BO$2:$BO36,$O$2:$O36,$O37,$G$2:$G36,$G37)+1,_xlfn.MAXIFS($BO$2:$BO36,$O$2:$O36,$O37,$G$2:$G36,$G37))</f>
        <v>2</v>
      </c>
      <c r="BP37">
        <f t="shared" si="16"/>
        <v>977.77800000000002</v>
      </c>
      <c r="BQ37">
        <f t="shared" si="17"/>
        <v>48.143000000000001</v>
      </c>
      <c r="BR37">
        <f t="shared" si="18"/>
        <v>59.013999999999996</v>
      </c>
      <c r="BS37">
        <f t="shared" si="19"/>
        <v>163.065</v>
      </c>
      <c r="BT37">
        <f t="shared" si="20"/>
        <v>0</v>
      </c>
      <c r="BU37">
        <f t="shared" si="21"/>
        <v>0</v>
      </c>
      <c r="BV37">
        <f t="shared" si="22"/>
        <v>0</v>
      </c>
      <c r="BW37">
        <f t="shared" si="23"/>
        <v>1248</v>
      </c>
    </row>
    <row r="38" spans="1:75">
      <c r="A38" s="38">
        <f t="shared" si="15"/>
        <v>45811</v>
      </c>
      <c r="B38" s="3">
        <v>45811.797430555554</v>
      </c>
      <c r="C38" t="s">
        <v>61</v>
      </c>
      <c r="D38" t="s">
        <v>61</v>
      </c>
      <c r="E38" t="s">
        <v>61</v>
      </c>
      <c r="F38" t="s">
        <v>62</v>
      </c>
      <c r="G38" s="2" t="s">
        <v>63</v>
      </c>
      <c r="H38" s="2" t="s">
        <v>64</v>
      </c>
      <c r="I38" t="s">
        <v>71</v>
      </c>
      <c r="J38" t="s">
        <v>66</v>
      </c>
      <c r="K38" t="s">
        <v>72</v>
      </c>
      <c r="L38">
        <v>14</v>
      </c>
      <c r="M38">
        <v>1</v>
      </c>
      <c r="N38">
        <v>168</v>
      </c>
      <c r="O38" s="41">
        <v>7891</v>
      </c>
      <c r="P38" t="s">
        <v>239</v>
      </c>
      <c r="Q38" s="1">
        <v>45786.607561458331</v>
      </c>
      <c r="R38">
        <v>104.24</v>
      </c>
      <c r="S38">
        <v>33.713000000000001</v>
      </c>
      <c r="T38">
        <v>3.0920000000000001</v>
      </c>
      <c r="U38">
        <v>10500</v>
      </c>
      <c r="V38">
        <v>113</v>
      </c>
      <c r="W38">
        <v>2101</v>
      </c>
      <c r="X38">
        <v>2966</v>
      </c>
      <c r="Y38">
        <v>0</v>
      </c>
      <c r="Z38">
        <v>2</v>
      </c>
      <c r="AA38">
        <v>0</v>
      </c>
      <c r="AB38">
        <v>0</v>
      </c>
      <c r="AC38">
        <v>105</v>
      </c>
      <c r="AD38">
        <v>35.74</v>
      </c>
      <c r="AE38">
        <v>45.288913999999998</v>
      </c>
      <c r="AF38">
        <v>76.099999999999994</v>
      </c>
      <c r="AG38">
        <v>6.8</v>
      </c>
      <c r="AH38">
        <v>9.1999999999999993</v>
      </c>
      <c r="AI38">
        <v>5.5</v>
      </c>
      <c r="AJ38">
        <v>2.2999999999999998</v>
      </c>
      <c r="AK38">
        <v>0</v>
      </c>
      <c r="AL38">
        <v>0</v>
      </c>
      <c r="AM38">
        <v>2.62</v>
      </c>
      <c r="AN38">
        <v>44.954999999999998</v>
      </c>
      <c r="AO38">
        <v>1.0760000000000001</v>
      </c>
      <c r="AP38">
        <v>20.010000000000002</v>
      </c>
      <c r="AQ38">
        <v>0.27800000000000002</v>
      </c>
      <c r="AR38">
        <v>0</v>
      </c>
      <c r="AS38">
        <v>1.919</v>
      </c>
      <c r="AT38">
        <v>133.17500000000001</v>
      </c>
      <c r="AU38">
        <v>11.9</v>
      </c>
      <c r="AV38">
        <v>16.100000000000001</v>
      </c>
      <c r="AW38">
        <v>9.625</v>
      </c>
      <c r="AX38">
        <v>4.0250000000000004</v>
      </c>
      <c r="AY38">
        <v>0</v>
      </c>
      <c r="AZ38">
        <v>0</v>
      </c>
      <c r="BA38">
        <v>1048</v>
      </c>
      <c r="BB38">
        <v>0</v>
      </c>
      <c r="BC38" t="s">
        <v>68</v>
      </c>
      <c r="BD38">
        <v>0</v>
      </c>
      <c r="BE38" t="s">
        <v>73</v>
      </c>
      <c r="BF38" t="s">
        <v>70</v>
      </c>
      <c r="BG38">
        <v>1.18</v>
      </c>
      <c r="BH38">
        <v>0</v>
      </c>
      <c r="BI38" s="1">
        <v>45812.714537928237</v>
      </c>
      <c r="BJ38">
        <v>3.6</v>
      </c>
      <c r="BK38" s="4">
        <v>0.8589</v>
      </c>
      <c r="BL38" s="42">
        <f>HLOOKUP($A38,차량별코스!$E$1:$AO$20,_xlfn.XLOOKUP(탕데이터!$I38,차량별코스!$D$2:$D$20,차량별코스!$A$2:$A$20),0)</f>
        <v>8</v>
      </c>
      <c r="BM38">
        <f>SUMIFS(R:R,I:I,I38,O:O,O38)</f>
        <v>783.13299999999981</v>
      </c>
      <c r="BN38">
        <f>SUMIFS(R:R,O:O,O38,BL:BL,BL38,G:G,G38)</f>
        <v>348.61600000000004</v>
      </c>
      <c r="BO38">
        <f>IF(COUNTIFS($BL$2:$BL38,$BL38,$O$2:$O38,$O38,$G$2:$G38,$G38)=1,_xlfn.MAXIFS($BO$2:$BO37,$O$2:$O37,$O38,$G$2:$G37,$G38)+1,_xlfn.MAXIFS($BO$2:$BO37,$O$2:$O37,$O38,$G$2:$G37,$G38))</f>
        <v>2</v>
      </c>
      <c r="BP38">
        <f t="shared" si="16"/>
        <v>5776.4999999999991</v>
      </c>
      <c r="BQ38">
        <f t="shared" si="17"/>
        <v>714</v>
      </c>
      <c r="BR38">
        <f t="shared" si="18"/>
        <v>966</v>
      </c>
      <c r="BS38">
        <f t="shared" si="19"/>
        <v>577.5</v>
      </c>
      <c r="BT38">
        <f t="shared" si="20"/>
        <v>241.5</v>
      </c>
      <c r="BU38">
        <f t="shared" si="21"/>
        <v>0</v>
      </c>
      <c r="BV38">
        <f t="shared" si="22"/>
        <v>0</v>
      </c>
      <c r="BW38">
        <f t="shared" si="23"/>
        <v>8275.5</v>
      </c>
    </row>
    <row r="39" spans="1:75">
      <c r="A39" s="38">
        <f t="shared" si="15"/>
        <v>45812</v>
      </c>
      <c r="B39" s="3">
        <v>45812.388275462959</v>
      </c>
      <c r="C39" t="s">
        <v>61</v>
      </c>
      <c r="D39" t="s">
        <v>61</v>
      </c>
      <c r="E39" t="s">
        <v>61</v>
      </c>
      <c r="F39" t="s">
        <v>62</v>
      </c>
      <c r="G39" s="2" t="s">
        <v>63</v>
      </c>
      <c r="H39" s="2" t="s">
        <v>64</v>
      </c>
      <c r="I39" t="s">
        <v>71</v>
      </c>
      <c r="J39" t="s">
        <v>66</v>
      </c>
      <c r="K39" t="s">
        <v>72</v>
      </c>
      <c r="L39">
        <v>14</v>
      </c>
      <c r="M39">
        <v>1</v>
      </c>
      <c r="N39">
        <v>168</v>
      </c>
      <c r="O39" s="41">
        <v>7891</v>
      </c>
      <c r="P39" t="s">
        <v>239</v>
      </c>
      <c r="Q39" s="1">
        <v>45786.607561458331</v>
      </c>
      <c r="R39">
        <v>38.253999999999998</v>
      </c>
      <c r="S39">
        <v>15.15</v>
      </c>
      <c r="T39">
        <v>2.5249999999999999</v>
      </c>
      <c r="U39">
        <v>4944</v>
      </c>
      <c r="V39">
        <v>102</v>
      </c>
      <c r="W39">
        <v>1575</v>
      </c>
      <c r="X39">
        <v>991</v>
      </c>
      <c r="Y39">
        <v>0</v>
      </c>
      <c r="Z39">
        <v>2</v>
      </c>
      <c r="AA39">
        <v>2</v>
      </c>
      <c r="AB39">
        <v>257</v>
      </c>
      <c r="AC39">
        <v>86</v>
      </c>
      <c r="AD39">
        <v>27.85</v>
      </c>
      <c r="AE39">
        <v>42.153168000000001</v>
      </c>
      <c r="AF39">
        <v>69.3</v>
      </c>
      <c r="AG39">
        <v>8.6</v>
      </c>
      <c r="AH39">
        <v>13.8</v>
      </c>
      <c r="AI39">
        <v>7.7</v>
      </c>
      <c r="AJ39">
        <v>0.6</v>
      </c>
      <c r="AK39">
        <v>0</v>
      </c>
      <c r="AL39">
        <v>0</v>
      </c>
      <c r="AM39">
        <v>2.14</v>
      </c>
      <c r="AN39">
        <v>52.018999999999998</v>
      </c>
      <c r="AO39">
        <v>2.0630000000000002</v>
      </c>
      <c r="AP39">
        <v>31.856999999999999</v>
      </c>
      <c r="AQ39">
        <v>0.23499999999999999</v>
      </c>
      <c r="AR39">
        <v>0</v>
      </c>
      <c r="AS39">
        <v>5.2279999999999998</v>
      </c>
      <c r="AT39">
        <v>56.594999999999999</v>
      </c>
      <c r="AU39">
        <v>7.0229999999999997</v>
      </c>
      <c r="AV39">
        <v>11.27</v>
      </c>
      <c r="AW39">
        <v>6.2880000000000003</v>
      </c>
      <c r="AX39">
        <v>0.49</v>
      </c>
      <c r="AY39">
        <v>0</v>
      </c>
      <c r="AZ39">
        <v>0</v>
      </c>
      <c r="BA39">
        <v>379</v>
      </c>
      <c r="BB39">
        <v>0</v>
      </c>
      <c r="BC39" t="s">
        <v>68</v>
      </c>
      <c r="BD39">
        <v>0</v>
      </c>
      <c r="BE39" t="s">
        <v>73</v>
      </c>
      <c r="BF39" t="s">
        <v>70</v>
      </c>
      <c r="BG39">
        <v>1.18</v>
      </c>
      <c r="BH39">
        <v>0</v>
      </c>
      <c r="BI39" s="1">
        <v>45812.714537928237</v>
      </c>
      <c r="BJ39">
        <v>3.6</v>
      </c>
      <c r="BK39" s="4">
        <v>0.70140000000000002</v>
      </c>
      <c r="BL39" s="42">
        <f>HLOOKUP($A39,차량별코스!$E$1:$AO$20,_xlfn.XLOOKUP(탕데이터!$I39,차량별코스!$D$2:$D$20,차량별코스!$A$2:$A$20),0)</f>
        <v>9</v>
      </c>
      <c r="BM39">
        <f>SUMIFS(R:R,I:I,I39,O:O,O39)</f>
        <v>783.13299999999981</v>
      </c>
      <c r="BN39">
        <f>SUMIFS(R:R,O:O,O39,BL:BL,BL39,G:G,G39)</f>
        <v>224.00400000000002</v>
      </c>
      <c r="BO39">
        <f>IF(COUNTIFS($BL$2:$BL39,$BL39,$O$2:$O39,$O39,$G$2:$G39,$G39)=1,_xlfn.MAXIFS($BO$2:$BO38,$O$2:$O38,$O39,$G$2:$G38,$G39)+1,_xlfn.MAXIFS($BO$2:$BO38,$O$2:$O38,$O39,$G$2:$G38,$G39))</f>
        <v>3</v>
      </c>
      <c r="BP39">
        <f t="shared" si="16"/>
        <v>1749.1919999999996</v>
      </c>
      <c r="BQ39">
        <f t="shared" si="17"/>
        <v>425.18399999999997</v>
      </c>
      <c r="BR39">
        <f t="shared" si="18"/>
        <v>682.27200000000005</v>
      </c>
      <c r="BS39">
        <f t="shared" si="19"/>
        <v>380.68799999999999</v>
      </c>
      <c r="BT39">
        <f t="shared" si="20"/>
        <v>29.664000000000001</v>
      </c>
      <c r="BU39">
        <f t="shared" si="21"/>
        <v>0</v>
      </c>
      <c r="BV39">
        <f t="shared" si="22"/>
        <v>0</v>
      </c>
      <c r="BW39">
        <f t="shared" si="23"/>
        <v>3266.9999999999995</v>
      </c>
    </row>
    <row r="40" spans="1:75">
      <c r="A40" s="38">
        <f t="shared" si="15"/>
        <v>45812</v>
      </c>
      <c r="B40" s="3">
        <v>45812.450243055559</v>
      </c>
      <c r="C40" t="s">
        <v>61</v>
      </c>
      <c r="D40" t="s">
        <v>61</v>
      </c>
      <c r="E40" t="s">
        <v>61</v>
      </c>
      <c r="F40" t="s">
        <v>62</v>
      </c>
      <c r="G40" s="2" t="s">
        <v>63</v>
      </c>
      <c r="H40" s="2" t="s">
        <v>64</v>
      </c>
      <c r="I40" t="s">
        <v>71</v>
      </c>
      <c r="J40" t="s">
        <v>66</v>
      </c>
      <c r="K40" t="s">
        <v>72</v>
      </c>
      <c r="L40">
        <v>14</v>
      </c>
      <c r="M40">
        <v>1</v>
      </c>
      <c r="N40">
        <v>168</v>
      </c>
      <c r="O40" s="41">
        <v>7891</v>
      </c>
      <c r="P40" t="s">
        <v>239</v>
      </c>
      <c r="Q40" s="1">
        <v>45786.607561458331</v>
      </c>
      <c r="R40">
        <v>18.390999999999998</v>
      </c>
      <c r="S40">
        <v>6.1360000000000001</v>
      </c>
      <c r="T40">
        <v>2.9969999999999999</v>
      </c>
      <c r="U40">
        <v>1700</v>
      </c>
      <c r="V40">
        <v>123</v>
      </c>
      <c r="W40">
        <v>93</v>
      </c>
      <c r="X40">
        <v>511</v>
      </c>
      <c r="Y40">
        <v>0</v>
      </c>
      <c r="Z40">
        <v>0</v>
      </c>
      <c r="AA40">
        <v>0</v>
      </c>
      <c r="AB40">
        <v>0</v>
      </c>
      <c r="AC40">
        <v>71</v>
      </c>
      <c r="AD40">
        <v>38.950000000000003</v>
      </c>
      <c r="AE40">
        <v>44.614201000000001</v>
      </c>
      <c r="AF40">
        <v>97.2</v>
      </c>
      <c r="AG40">
        <v>0.6</v>
      </c>
      <c r="AH40">
        <v>1.4</v>
      </c>
      <c r="AI40">
        <v>0.7</v>
      </c>
      <c r="AJ40">
        <v>0</v>
      </c>
      <c r="AK40">
        <v>0</v>
      </c>
      <c r="AL40">
        <v>0</v>
      </c>
      <c r="AM40">
        <v>2.54</v>
      </c>
      <c r="AN40">
        <v>45.695</v>
      </c>
      <c r="AO40">
        <v>7.2350000000000003</v>
      </c>
      <c r="AP40">
        <v>5.4710000000000001</v>
      </c>
      <c r="AQ40">
        <v>0.27200000000000002</v>
      </c>
      <c r="AR40">
        <v>0</v>
      </c>
      <c r="AS40">
        <v>0</v>
      </c>
      <c r="AT40">
        <v>27.54</v>
      </c>
      <c r="AU40">
        <v>0.17</v>
      </c>
      <c r="AV40">
        <v>0.39700000000000002</v>
      </c>
      <c r="AW40">
        <v>0.19800000000000001</v>
      </c>
      <c r="AX40">
        <v>0</v>
      </c>
      <c r="AY40">
        <v>0</v>
      </c>
      <c r="AZ40">
        <v>0</v>
      </c>
      <c r="BA40">
        <v>181</v>
      </c>
      <c r="BB40">
        <v>0</v>
      </c>
      <c r="BC40" t="s">
        <v>68</v>
      </c>
      <c r="BD40">
        <v>0</v>
      </c>
      <c r="BE40" t="s">
        <v>73</v>
      </c>
      <c r="BF40" t="s">
        <v>70</v>
      </c>
      <c r="BG40">
        <v>1.18</v>
      </c>
      <c r="BH40">
        <v>0</v>
      </c>
      <c r="BI40" s="1">
        <v>45812.714537928237</v>
      </c>
      <c r="BJ40">
        <v>3.6</v>
      </c>
      <c r="BK40" s="4">
        <v>0.83260000000000001</v>
      </c>
      <c r="BL40" s="42">
        <f>HLOOKUP($A40,차량별코스!$E$1:$AO$20,_xlfn.XLOOKUP(탕데이터!$I40,차량별코스!$D$2:$D$20,차량별코스!$A$2:$A$20),0)</f>
        <v>9</v>
      </c>
      <c r="BM40">
        <f>SUMIFS(R:R,I:I,I40,O:O,O40)</f>
        <v>783.13299999999981</v>
      </c>
      <c r="BN40">
        <f>SUMIFS(R:R,O:O,O40,BL:BL,BL40,G:G,G40)</f>
        <v>224.00400000000002</v>
      </c>
      <c r="BO40">
        <f>IF(COUNTIFS($BL$2:$BL40,$BL40,$O$2:$O40,$O40,$G$2:$G40,$G40)=1,_xlfn.MAXIFS($BO$2:$BO39,$O$2:$O39,$O40,$G$2:$G39,$G40)+1,_xlfn.MAXIFS($BO$2:$BO39,$O$2:$O39,$O40,$G$2:$G39,$G40))</f>
        <v>3</v>
      </c>
      <c r="BP40">
        <f t="shared" si="16"/>
        <v>1436.3999999999999</v>
      </c>
      <c r="BQ40">
        <f t="shared" si="17"/>
        <v>10.200000000000001</v>
      </c>
      <c r="BR40">
        <f t="shared" si="18"/>
        <v>23.799999999999997</v>
      </c>
      <c r="BS40">
        <f t="shared" si="19"/>
        <v>11.899999999999999</v>
      </c>
      <c r="BT40">
        <f t="shared" si="20"/>
        <v>0</v>
      </c>
      <c r="BU40">
        <f t="shared" si="21"/>
        <v>0</v>
      </c>
      <c r="BV40">
        <f t="shared" si="22"/>
        <v>0</v>
      </c>
      <c r="BW40">
        <f t="shared" si="23"/>
        <v>1482.3</v>
      </c>
    </row>
    <row r="41" spans="1:75">
      <c r="A41" s="38">
        <f t="shared" si="15"/>
        <v>45812</v>
      </c>
      <c r="B41" s="3">
        <v>45812.47552083333</v>
      </c>
      <c r="C41" t="s">
        <v>61</v>
      </c>
      <c r="D41" t="s">
        <v>61</v>
      </c>
      <c r="E41" t="s">
        <v>61</v>
      </c>
      <c r="F41" t="s">
        <v>62</v>
      </c>
      <c r="G41" s="2" t="s">
        <v>63</v>
      </c>
      <c r="H41" s="2" t="s">
        <v>64</v>
      </c>
      <c r="I41" t="s">
        <v>71</v>
      </c>
      <c r="J41" t="s">
        <v>66</v>
      </c>
      <c r="K41" t="s">
        <v>72</v>
      </c>
      <c r="L41">
        <v>14</v>
      </c>
      <c r="M41">
        <v>1</v>
      </c>
      <c r="N41">
        <v>168</v>
      </c>
      <c r="O41" s="41">
        <v>7891</v>
      </c>
      <c r="P41" t="s">
        <v>239</v>
      </c>
      <c r="Q41" s="1">
        <v>45786.607561458331</v>
      </c>
      <c r="R41">
        <v>56.774000000000001</v>
      </c>
      <c r="S41">
        <v>17.887</v>
      </c>
      <c r="T41">
        <v>3.1739999999999999</v>
      </c>
      <c r="U41">
        <v>5302</v>
      </c>
      <c r="V41">
        <v>17</v>
      </c>
      <c r="W41">
        <v>853</v>
      </c>
      <c r="X41">
        <v>1567</v>
      </c>
      <c r="Y41">
        <v>0</v>
      </c>
      <c r="Z41">
        <v>2</v>
      </c>
      <c r="AA41">
        <v>0</v>
      </c>
      <c r="AB41">
        <v>0</v>
      </c>
      <c r="AC41">
        <v>89</v>
      </c>
      <c r="AD41">
        <v>38.549999999999997</v>
      </c>
      <c r="AE41">
        <v>46.116069000000003</v>
      </c>
      <c r="AF41">
        <v>94.4</v>
      </c>
      <c r="AG41">
        <v>1.4</v>
      </c>
      <c r="AH41">
        <v>1.6</v>
      </c>
      <c r="AI41">
        <v>2.4</v>
      </c>
      <c r="AJ41">
        <v>0.2</v>
      </c>
      <c r="AK41">
        <v>0</v>
      </c>
      <c r="AL41">
        <v>0</v>
      </c>
      <c r="AM41">
        <v>2.69</v>
      </c>
      <c r="AN41">
        <v>44.441000000000003</v>
      </c>
      <c r="AO41">
        <v>0.32100000000000001</v>
      </c>
      <c r="AP41">
        <v>16.088000000000001</v>
      </c>
      <c r="AQ41">
        <v>0.26400000000000001</v>
      </c>
      <c r="AR41">
        <v>0</v>
      </c>
      <c r="AS41">
        <v>3.5230000000000001</v>
      </c>
      <c r="AT41">
        <v>83.387</v>
      </c>
      <c r="AU41">
        <v>1.2370000000000001</v>
      </c>
      <c r="AV41">
        <v>1.413</v>
      </c>
      <c r="AW41">
        <v>2.12</v>
      </c>
      <c r="AX41">
        <v>0.17699999999999999</v>
      </c>
      <c r="AY41">
        <v>0</v>
      </c>
      <c r="AZ41">
        <v>0</v>
      </c>
      <c r="BA41">
        <v>572</v>
      </c>
      <c r="BB41">
        <v>0</v>
      </c>
      <c r="BC41" t="s">
        <v>68</v>
      </c>
      <c r="BD41">
        <v>0</v>
      </c>
      <c r="BE41" t="s">
        <v>73</v>
      </c>
      <c r="BF41" t="s">
        <v>70</v>
      </c>
      <c r="BG41">
        <v>1.18</v>
      </c>
      <c r="BH41">
        <v>0</v>
      </c>
      <c r="BI41" s="1">
        <v>45812.714537928237</v>
      </c>
      <c r="BJ41">
        <v>3.6</v>
      </c>
      <c r="BK41" s="4">
        <v>0.88170000000000004</v>
      </c>
      <c r="BL41" s="42">
        <f>HLOOKUP($A41,차량별코스!$E$1:$AO$20,_xlfn.XLOOKUP(탕데이터!$I41,차량별코스!$D$2:$D$20,차량별코스!$A$2:$A$20),0)</f>
        <v>9</v>
      </c>
      <c r="BM41">
        <f>SUMIFS(R:R,I:I,I41,O:O,O41)</f>
        <v>783.13299999999981</v>
      </c>
      <c r="BN41">
        <f>SUMIFS(R:R,O:O,O41,BL:BL,BL41,G:G,G41)</f>
        <v>224.00400000000002</v>
      </c>
      <c r="BO41">
        <f>IF(COUNTIFS($BL$2:$BL41,$BL41,$O$2:$O41,$O41,$G$2:$G41,$G41)=1,_xlfn.MAXIFS($BO$2:$BO40,$O$2:$O40,$O41,$G$2:$G40,$G41)+1,_xlfn.MAXIFS($BO$2:$BO40,$O$2:$O40,$O41,$G$2:$G40,$G41))</f>
        <v>3</v>
      </c>
      <c r="BP41">
        <f t="shared" si="16"/>
        <v>4135.0880000000006</v>
      </c>
      <c r="BQ41">
        <f t="shared" si="17"/>
        <v>74.227999999999994</v>
      </c>
      <c r="BR41">
        <f t="shared" si="18"/>
        <v>84.832000000000008</v>
      </c>
      <c r="BS41">
        <f t="shared" si="19"/>
        <v>127.248</v>
      </c>
      <c r="BT41">
        <f t="shared" si="20"/>
        <v>10.604000000000001</v>
      </c>
      <c r="BU41">
        <f t="shared" si="21"/>
        <v>0</v>
      </c>
      <c r="BV41">
        <f t="shared" si="22"/>
        <v>0</v>
      </c>
      <c r="BW41">
        <f t="shared" si="23"/>
        <v>4432.0000000000009</v>
      </c>
    </row>
    <row r="42" spans="1:75">
      <c r="A42" s="38">
        <f t="shared" si="15"/>
        <v>45812</v>
      </c>
      <c r="B42" s="3">
        <v>45812.551064814812</v>
      </c>
      <c r="C42" t="s">
        <v>61</v>
      </c>
      <c r="D42" t="s">
        <v>61</v>
      </c>
      <c r="E42" t="s">
        <v>61</v>
      </c>
      <c r="F42" t="s">
        <v>62</v>
      </c>
      <c r="G42" s="2" t="s">
        <v>63</v>
      </c>
      <c r="H42" s="2" t="s">
        <v>64</v>
      </c>
      <c r="I42" t="s">
        <v>71</v>
      </c>
      <c r="J42" t="s">
        <v>66</v>
      </c>
      <c r="K42" t="s">
        <v>72</v>
      </c>
      <c r="L42">
        <v>14</v>
      </c>
      <c r="M42">
        <v>1</v>
      </c>
      <c r="N42">
        <v>168</v>
      </c>
      <c r="O42" s="41">
        <v>7891</v>
      </c>
      <c r="P42" t="s">
        <v>239</v>
      </c>
      <c r="Q42" s="1">
        <v>45786.607561458331</v>
      </c>
      <c r="R42">
        <v>16.515999999999998</v>
      </c>
      <c r="S42">
        <v>5.1449999999999996</v>
      </c>
      <c r="T42">
        <v>3.21</v>
      </c>
      <c r="U42">
        <v>1171</v>
      </c>
      <c r="V42">
        <v>7</v>
      </c>
      <c r="W42">
        <v>83</v>
      </c>
      <c r="X42">
        <v>425</v>
      </c>
      <c r="Y42">
        <v>0</v>
      </c>
      <c r="Z42">
        <v>0</v>
      </c>
      <c r="AA42">
        <v>0</v>
      </c>
      <c r="AB42">
        <v>0</v>
      </c>
      <c r="AC42">
        <v>75</v>
      </c>
      <c r="AD42">
        <v>50.78</v>
      </c>
      <c r="AE42">
        <v>55.002364</v>
      </c>
      <c r="AF42">
        <v>98.1</v>
      </c>
      <c r="AG42">
        <v>0.2</v>
      </c>
      <c r="AH42">
        <v>0.4</v>
      </c>
      <c r="AI42">
        <v>1.3</v>
      </c>
      <c r="AJ42">
        <v>0</v>
      </c>
      <c r="AK42">
        <v>0</v>
      </c>
      <c r="AL42">
        <v>0</v>
      </c>
      <c r="AM42">
        <v>2.72</v>
      </c>
      <c r="AN42">
        <v>53.661999999999999</v>
      </c>
      <c r="AO42">
        <v>0.59799999999999998</v>
      </c>
      <c r="AP42">
        <v>7.0880000000000001</v>
      </c>
      <c r="AQ42">
        <v>0.24199999999999999</v>
      </c>
      <c r="AR42">
        <v>0</v>
      </c>
      <c r="AS42">
        <v>0</v>
      </c>
      <c r="AT42">
        <v>17.984999999999999</v>
      </c>
      <c r="AU42">
        <v>3.6999999999999998E-2</v>
      </c>
      <c r="AV42">
        <v>7.2999999999999995E-2</v>
      </c>
      <c r="AW42">
        <v>0.23799999999999999</v>
      </c>
      <c r="AX42">
        <v>0</v>
      </c>
      <c r="AY42">
        <v>0</v>
      </c>
      <c r="AZ42">
        <v>0</v>
      </c>
      <c r="BA42">
        <v>167</v>
      </c>
      <c r="BB42">
        <v>0</v>
      </c>
      <c r="BC42" t="s">
        <v>68</v>
      </c>
      <c r="BD42">
        <v>0</v>
      </c>
      <c r="BE42" t="s">
        <v>73</v>
      </c>
      <c r="BF42" t="s">
        <v>70</v>
      </c>
      <c r="BG42">
        <v>1.18</v>
      </c>
      <c r="BH42">
        <v>0</v>
      </c>
      <c r="BI42" s="1">
        <v>45812.714537928237</v>
      </c>
      <c r="BJ42">
        <v>3.6</v>
      </c>
      <c r="BK42" s="4">
        <v>0.89170000000000005</v>
      </c>
      <c r="BL42" s="42">
        <f>HLOOKUP($A42,차량별코스!$E$1:$AO$20,_xlfn.XLOOKUP(탕데이터!$I42,차량별코스!$D$2:$D$20,차량별코스!$A$2:$A$20),0)</f>
        <v>9</v>
      </c>
      <c r="BM42">
        <f>SUMIFS(R:R,I:I,I42,O:O,O42)</f>
        <v>783.13299999999981</v>
      </c>
      <c r="BN42">
        <f>SUMIFS(R:R,O:O,O42,BL:BL,BL42,G:G,G42)</f>
        <v>224.00400000000002</v>
      </c>
      <c r="BO42">
        <f>IF(COUNTIFS($BL$2:$BL42,$BL42,$O$2:$O42,$O42,$G$2:$G42,$G42)=1,_xlfn.MAXIFS($BO$2:$BO41,$O$2:$O41,$O42,$G$2:$G41,$G42)+1,_xlfn.MAXIFS($BO$2:$BO41,$O$2:$O41,$O42,$G$2:$G41,$G42))</f>
        <v>3</v>
      </c>
      <c r="BP42">
        <f t="shared" si="16"/>
        <v>1058.751</v>
      </c>
      <c r="BQ42">
        <f t="shared" si="17"/>
        <v>2.3420000000000001</v>
      </c>
      <c r="BR42">
        <f t="shared" si="18"/>
        <v>4.6840000000000002</v>
      </c>
      <c r="BS42">
        <f t="shared" si="19"/>
        <v>15.223000000000001</v>
      </c>
      <c r="BT42">
        <f t="shared" si="20"/>
        <v>0</v>
      </c>
      <c r="BU42">
        <f t="shared" si="21"/>
        <v>0</v>
      </c>
      <c r="BV42">
        <f t="shared" si="22"/>
        <v>0</v>
      </c>
      <c r="BW42">
        <f t="shared" si="23"/>
        <v>1081</v>
      </c>
    </row>
    <row r="43" spans="1:75">
      <c r="A43" s="38">
        <f t="shared" si="15"/>
        <v>45812</v>
      </c>
      <c r="B43" s="3">
        <v>45812.603738425925</v>
      </c>
      <c r="C43" t="s">
        <v>61</v>
      </c>
      <c r="D43" t="s">
        <v>61</v>
      </c>
      <c r="E43" t="s">
        <v>61</v>
      </c>
      <c r="F43" t="s">
        <v>62</v>
      </c>
      <c r="G43" s="2" t="s">
        <v>63</v>
      </c>
      <c r="H43" s="2" t="s">
        <v>64</v>
      </c>
      <c r="I43" t="s">
        <v>71</v>
      </c>
      <c r="J43" t="s">
        <v>66</v>
      </c>
      <c r="K43" t="s">
        <v>72</v>
      </c>
      <c r="L43">
        <v>14</v>
      </c>
      <c r="M43">
        <v>1</v>
      </c>
      <c r="N43">
        <v>168</v>
      </c>
      <c r="O43" s="41">
        <v>7891</v>
      </c>
      <c r="P43" t="s">
        <v>239</v>
      </c>
      <c r="Q43" s="1">
        <v>45786.607561458331</v>
      </c>
      <c r="R43">
        <v>18.428999999999998</v>
      </c>
      <c r="S43">
        <v>6.2469999999999999</v>
      </c>
      <c r="T43">
        <v>2.95</v>
      </c>
      <c r="U43">
        <v>1731</v>
      </c>
      <c r="V43">
        <v>44</v>
      </c>
      <c r="W43">
        <v>414</v>
      </c>
      <c r="X43">
        <v>551</v>
      </c>
      <c r="Y43">
        <v>1</v>
      </c>
      <c r="Z43">
        <v>0</v>
      </c>
      <c r="AA43">
        <v>0</v>
      </c>
      <c r="AB43">
        <v>0</v>
      </c>
      <c r="AC43">
        <v>91</v>
      </c>
      <c r="AD43">
        <v>38.33</v>
      </c>
      <c r="AE43">
        <v>52.116591</v>
      </c>
      <c r="AF43">
        <v>97.7</v>
      </c>
      <c r="AG43">
        <v>0.4</v>
      </c>
      <c r="AH43">
        <v>0.5</v>
      </c>
      <c r="AI43">
        <v>1</v>
      </c>
      <c r="AJ43">
        <v>0.4</v>
      </c>
      <c r="AK43">
        <v>0</v>
      </c>
      <c r="AL43">
        <v>0</v>
      </c>
      <c r="AM43">
        <v>2.5</v>
      </c>
      <c r="AN43">
        <v>55.55</v>
      </c>
      <c r="AO43">
        <v>2.5419999999999998</v>
      </c>
      <c r="AP43">
        <v>23.917000000000002</v>
      </c>
      <c r="AQ43">
        <v>0.27100000000000002</v>
      </c>
      <c r="AR43">
        <v>5.4260000000000002</v>
      </c>
      <c r="AS43">
        <v>0</v>
      </c>
      <c r="AT43">
        <v>27.681999999999999</v>
      </c>
      <c r="AU43">
        <v>0.113</v>
      </c>
      <c r="AV43">
        <v>0.14199999999999999</v>
      </c>
      <c r="AW43">
        <v>0.28299999999999997</v>
      </c>
      <c r="AX43">
        <v>0.113</v>
      </c>
      <c r="AY43">
        <v>0</v>
      </c>
      <c r="AZ43">
        <v>0</v>
      </c>
      <c r="BA43">
        <v>189</v>
      </c>
      <c r="BB43">
        <v>0</v>
      </c>
      <c r="BC43" t="s">
        <v>68</v>
      </c>
      <c r="BD43">
        <v>0</v>
      </c>
      <c r="BE43" t="s">
        <v>73</v>
      </c>
      <c r="BF43" t="s">
        <v>70</v>
      </c>
      <c r="BG43">
        <v>1.18</v>
      </c>
      <c r="BH43">
        <v>0</v>
      </c>
      <c r="BI43" s="1">
        <v>45812.714537928237</v>
      </c>
      <c r="BJ43">
        <v>3.6</v>
      </c>
      <c r="BK43" s="4">
        <v>0.81950000000000001</v>
      </c>
      <c r="BL43" s="42">
        <f>HLOOKUP($A43,차량별코스!$E$1:$AO$20,_xlfn.XLOOKUP(탕데이터!$I43,차량별코스!$D$2:$D$20,차량별코스!$A$2:$A$20),0)</f>
        <v>9</v>
      </c>
      <c r="BM43">
        <f>SUMIFS(R:R,I:I,I43,O:O,O43)</f>
        <v>783.13299999999981</v>
      </c>
      <c r="BN43">
        <f>SUMIFS(R:R,O:O,O43,BL:BL,BL43,G:G,G43)</f>
        <v>224.00400000000002</v>
      </c>
      <c r="BO43">
        <f>IF(COUNTIFS($BL$2:$BL43,$BL43,$O$2:$O43,$O43,$G$2:$G43,$G43)=1,_xlfn.MAXIFS($BO$2:$BO42,$O$2:$O42,$O43,$G$2:$G42,$G43)+1,_xlfn.MAXIFS($BO$2:$BO42,$O$2:$O42,$O43,$G$2:$G42,$G43))</f>
        <v>3</v>
      </c>
      <c r="BP43">
        <f t="shared" si="16"/>
        <v>1233.1869999999999</v>
      </c>
      <c r="BQ43">
        <f t="shared" si="17"/>
        <v>6.9240000000000004</v>
      </c>
      <c r="BR43">
        <f t="shared" si="18"/>
        <v>8.6549999999999994</v>
      </c>
      <c r="BS43">
        <f t="shared" si="19"/>
        <v>17.309999999999999</v>
      </c>
      <c r="BT43">
        <f t="shared" si="20"/>
        <v>6.9240000000000004</v>
      </c>
      <c r="BU43">
        <f t="shared" si="21"/>
        <v>0</v>
      </c>
      <c r="BV43">
        <f t="shared" si="22"/>
        <v>0</v>
      </c>
      <c r="BW43">
        <f t="shared" si="23"/>
        <v>1272.9999999999998</v>
      </c>
    </row>
    <row r="44" spans="1:75">
      <c r="A44" s="38">
        <f t="shared" si="15"/>
        <v>45812</v>
      </c>
      <c r="B44" s="3">
        <v>45812.628148148149</v>
      </c>
      <c r="C44" t="s">
        <v>61</v>
      </c>
      <c r="D44" t="s">
        <v>61</v>
      </c>
      <c r="E44" t="s">
        <v>61</v>
      </c>
      <c r="F44" t="s">
        <v>62</v>
      </c>
      <c r="G44" s="2" t="s">
        <v>63</v>
      </c>
      <c r="H44" s="2" t="s">
        <v>64</v>
      </c>
      <c r="I44" t="s">
        <v>71</v>
      </c>
      <c r="J44" t="s">
        <v>66</v>
      </c>
      <c r="K44" t="s">
        <v>72</v>
      </c>
      <c r="L44">
        <v>14</v>
      </c>
      <c r="M44">
        <v>1</v>
      </c>
      <c r="N44">
        <v>168</v>
      </c>
      <c r="O44" s="41">
        <v>7891</v>
      </c>
      <c r="P44" t="s">
        <v>239</v>
      </c>
      <c r="Q44" s="1">
        <v>45786.607561458331</v>
      </c>
      <c r="R44">
        <v>16.803000000000001</v>
      </c>
      <c r="S44">
        <v>4.91</v>
      </c>
      <c r="T44">
        <v>3.4220000000000002</v>
      </c>
      <c r="U44">
        <v>1605</v>
      </c>
      <c r="V44">
        <v>27</v>
      </c>
      <c r="W44">
        <v>302</v>
      </c>
      <c r="X44">
        <v>319</v>
      </c>
      <c r="Y44">
        <v>0</v>
      </c>
      <c r="Z44">
        <v>0</v>
      </c>
      <c r="AA44">
        <v>0</v>
      </c>
      <c r="AB44">
        <v>0</v>
      </c>
      <c r="AC44">
        <v>84</v>
      </c>
      <c r="AD44">
        <v>37.69</v>
      </c>
      <c r="AE44">
        <v>47.406508000000002</v>
      </c>
      <c r="AF44">
        <v>96.6</v>
      </c>
      <c r="AG44">
        <v>0.5</v>
      </c>
      <c r="AH44">
        <v>1.1000000000000001</v>
      </c>
      <c r="AI44">
        <v>1.6</v>
      </c>
      <c r="AJ44">
        <v>0.2</v>
      </c>
      <c r="AK44">
        <v>0</v>
      </c>
      <c r="AL44">
        <v>0</v>
      </c>
      <c r="AM44">
        <v>2.9</v>
      </c>
      <c r="AN44">
        <v>42.055999999999997</v>
      </c>
      <c r="AO44">
        <v>1.6819999999999999</v>
      </c>
      <c r="AP44">
        <v>18.815999999999999</v>
      </c>
      <c r="AQ44">
        <v>0.17899999999999999</v>
      </c>
      <c r="AR44">
        <v>0</v>
      </c>
      <c r="AS44">
        <v>0</v>
      </c>
      <c r="AT44">
        <v>25.76</v>
      </c>
      <c r="AU44">
        <v>0.13300000000000001</v>
      </c>
      <c r="AV44">
        <v>0.29299999999999998</v>
      </c>
      <c r="AW44">
        <v>0.42699999999999999</v>
      </c>
      <c r="AX44">
        <v>5.2999999999999999E-2</v>
      </c>
      <c r="AY44">
        <v>0</v>
      </c>
      <c r="AZ44">
        <v>0</v>
      </c>
      <c r="BA44">
        <v>171</v>
      </c>
      <c r="BB44">
        <v>0</v>
      </c>
      <c r="BC44" t="s">
        <v>68</v>
      </c>
      <c r="BD44">
        <v>0</v>
      </c>
      <c r="BE44" t="s">
        <v>73</v>
      </c>
      <c r="BF44" t="s">
        <v>70</v>
      </c>
      <c r="BG44">
        <v>1.18</v>
      </c>
      <c r="BH44">
        <v>0</v>
      </c>
      <c r="BI44" s="1">
        <v>45812.714537928237</v>
      </c>
      <c r="BJ44">
        <v>3.6</v>
      </c>
      <c r="BK44" s="4">
        <v>0.9506</v>
      </c>
      <c r="BL44" s="42">
        <f>HLOOKUP($A44,차량별코스!$E$1:$AO$20,_xlfn.XLOOKUP(탕데이터!$I44,차량별코스!$D$2:$D$20,차량별코스!$A$2:$A$20),0)</f>
        <v>9</v>
      </c>
      <c r="BM44">
        <f>SUMIFS(R:R,I:I,I44,O:O,O44)</f>
        <v>783.13299999999981</v>
      </c>
      <c r="BN44">
        <f>SUMIFS(R:R,O:O,O44,BL:BL,BL44,G:G,G44)</f>
        <v>224.00400000000002</v>
      </c>
      <c r="BO44">
        <f>IF(COUNTIFS($BL$2:$BL44,$BL44,$O$2:$O44,$O44,$G$2:$G44,$G44)=1,_xlfn.MAXIFS($BO$2:$BO43,$O$2:$O43,$O44,$G$2:$G43,$G44)+1,_xlfn.MAXIFS($BO$2:$BO43,$O$2:$O43,$O44,$G$2:$G43,$G44))</f>
        <v>3</v>
      </c>
      <c r="BP44">
        <f t="shared" si="16"/>
        <v>1221.43</v>
      </c>
      <c r="BQ44">
        <f t="shared" si="17"/>
        <v>8.0250000000000004</v>
      </c>
      <c r="BR44">
        <f t="shared" si="18"/>
        <v>17.655000000000001</v>
      </c>
      <c r="BS44">
        <f t="shared" si="19"/>
        <v>25.68</v>
      </c>
      <c r="BT44">
        <f t="shared" si="20"/>
        <v>3.21</v>
      </c>
      <c r="BU44">
        <f t="shared" si="21"/>
        <v>0</v>
      </c>
      <c r="BV44">
        <f t="shared" si="22"/>
        <v>0</v>
      </c>
      <c r="BW44">
        <f t="shared" si="23"/>
        <v>1276.0000000000002</v>
      </c>
    </row>
    <row r="45" spans="1:75">
      <c r="A45" s="38">
        <f t="shared" si="15"/>
        <v>45812</v>
      </c>
      <c r="B45" s="3">
        <v>45812.651678240742</v>
      </c>
      <c r="C45" t="s">
        <v>61</v>
      </c>
      <c r="D45" t="s">
        <v>61</v>
      </c>
      <c r="E45" t="s">
        <v>61</v>
      </c>
      <c r="F45" t="s">
        <v>62</v>
      </c>
      <c r="G45" s="2" t="s">
        <v>63</v>
      </c>
      <c r="H45" s="2" t="s">
        <v>64</v>
      </c>
      <c r="I45" t="s">
        <v>71</v>
      </c>
      <c r="J45" t="s">
        <v>66</v>
      </c>
      <c r="K45" t="s">
        <v>72</v>
      </c>
      <c r="L45">
        <v>14</v>
      </c>
      <c r="M45">
        <v>1</v>
      </c>
      <c r="N45">
        <v>168</v>
      </c>
      <c r="O45" s="41">
        <v>7891</v>
      </c>
      <c r="P45" t="s">
        <v>239</v>
      </c>
      <c r="Q45" s="1">
        <v>45786.607561458331</v>
      </c>
      <c r="R45">
        <v>58.837000000000003</v>
      </c>
      <c r="S45">
        <v>19.864000000000001</v>
      </c>
      <c r="T45">
        <v>2.9620000000000002</v>
      </c>
      <c r="U45">
        <v>5394</v>
      </c>
      <c r="V45">
        <v>112</v>
      </c>
      <c r="W45">
        <v>871</v>
      </c>
      <c r="X45">
        <v>1607</v>
      </c>
      <c r="Y45">
        <v>0</v>
      </c>
      <c r="Z45">
        <v>7</v>
      </c>
      <c r="AA45">
        <v>0</v>
      </c>
      <c r="AB45">
        <v>0</v>
      </c>
      <c r="AC45">
        <v>99</v>
      </c>
      <c r="AD45">
        <v>39.270000000000003</v>
      </c>
      <c r="AE45">
        <v>48.019306</v>
      </c>
      <c r="AF45">
        <v>93.3</v>
      </c>
      <c r="AG45">
        <v>1.8</v>
      </c>
      <c r="AH45">
        <v>2</v>
      </c>
      <c r="AI45">
        <v>2.1</v>
      </c>
      <c r="AJ45">
        <v>0.8</v>
      </c>
      <c r="AK45">
        <v>0</v>
      </c>
      <c r="AL45">
        <v>0</v>
      </c>
      <c r="AM45">
        <v>2.5099999999999998</v>
      </c>
      <c r="AN45">
        <v>50.473999999999997</v>
      </c>
      <c r="AO45">
        <v>2.0760000000000001</v>
      </c>
      <c r="AP45">
        <v>16.148</v>
      </c>
      <c r="AQ45">
        <v>0.27200000000000002</v>
      </c>
      <c r="AR45">
        <v>0</v>
      </c>
      <c r="AS45">
        <v>11.897</v>
      </c>
      <c r="AT45">
        <v>82.415000000000006</v>
      </c>
      <c r="AU45">
        <v>1.59</v>
      </c>
      <c r="AV45">
        <v>1.7669999999999999</v>
      </c>
      <c r="AW45">
        <v>1.855</v>
      </c>
      <c r="AX45">
        <v>0.70699999999999996</v>
      </c>
      <c r="AY45">
        <v>0</v>
      </c>
      <c r="AZ45">
        <v>0</v>
      </c>
      <c r="BA45">
        <v>590</v>
      </c>
      <c r="BB45">
        <v>0</v>
      </c>
      <c r="BC45" t="s">
        <v>68</v>
      </c>
      <c r="BD45">
        <v>0</v>
      </c>
      <c r="BE45" t="s">
        <v>73</v>
      </c>
      <c r="BF45" t="s">
        <v>70</v>
      </c>
      <c r="BG45">
        <v>1.18</v>
      </c>
      <c r="BH45">
        <v>0</v>
      </c>
      <c r="BI45" s="1">
        <v>45812.714537928237</v>
      </c>
      <c r="BJ45">
        <v>3.6</v>
      </c>
      <c r="BK45" s="4">
        <v>0.82279999999999998</v>
      </c>
      <c r="BL45" s="42">
        <f>HLOOKUP($A45,차량별코스!$E$1:$AO$20,_xlfn.XLOOKUP(탕데이터!$I45,차량별코스!$D$2:$D$20,차량별코스!$A$2:$A$20),0)</f>
        <v>9</v>
      </c>
      <c r="BM45">
        <f>SUMIFS(R:R,I:I,I45,O:O,O45)</f>
        <v>783.13299999999981</v>
      </c>
      <c r="BN45">
        <f>SUMIFS(R:R,O:O,O45,BL:BL,BL45,G:G,G45)</f>
        <v>224.00400000000002</v>
      </c>
      <c r="BO45">
        <f>IF(COUNTIFS($BL$2:$BL45,$BL45,$O$2:$O45,$O45,$G$2:$G45,$G45)=1,_xlfn.MAXIFS($BO$2:$BO44,$O$2:$O44,$O45,$G$2:$G44,$G45)+1,_xlfn.MAXIFS($BO$2:$BO44,$O$2:$O44,$O45,$G$2:$G44,$G45))</f>
        <v>3</v>
      </c>
      <c r="BP45">
        <f t="shared" si="16"/>
        <v>4049.6019999999999</v>
      </c>
      <c r="BQ45">
        <f t="shared" si="17"/>
        <v>97.092000000000013</v>
      </c>
      <c r="BR45">
        <f t="shared" si="18"/>
        <v>107.88</v>
      </c>
      <c r="BS45">
        <f t="shared" si="19"/>
        <v>113.274</v>
      </c>
      <c r="BT45">
        <f t="shared" si="20"/>
        <v>43.152000000000001</v>
      </c>
      <c r="BU45">
        <f t="shared" si="21"/>
        <v>0</v>
      </c>
      <c r="BV45">
        <f t="shared" si="22"/>
        <v>0</v>
      </c>
      <c r="BW45">
        <f t="shared" si="23"/>
        <v>4411</v>
      </c>
    </row>
    <row r="46" spans="1:75">
      <c r="A46" s="38">
        <f t="shared" si="15"/>
        <v>45809</v>
      </c>
      <c r="B46" s="3">
        <v>45809.326365740744</v>
      </c>
      <c r="C46" t="s">
        <v>61</v>
      </c>
      <c r="D46" t="s">
        <v>61</v>
      </c>
      <c r="E46" t="s">
        <v>61</v>
      </c>
      <c r="F46" t="s">
        <v>62</v>
      </c>
      <c r="G46" s="2" t="s">
        <v>63</v>
      </c>
      <c r="H46" s="2" t="s">
        <v>64</v>
      </c>
      <c r="I46" t="s">
        <v>74</v>
      </c>
      <c r="J46" t="s">
        <v>66</v>
      </c>
      <c r="K46" t="s">
        <v>67</v>
      </c>
      <c r="L46">
        <v>15</v>
      </c>
      <c r="M46">
        <v>3</v>
      </c>
      <c r="N46">
        <v>168</v>
      </c>
      <c r="O46" s="41">
        <v>2065</v>
      </c>
      <c r="P46" t="s">
        <v>240</v>
      </c>
      <c r="Q46" s="1">
        <v>45786.607561423611</v>
      </c>
      <c r="R46">
        <v>16.213999999999999</v>
      </c>
      <c r="S46">
        <v>4.1989999999999998</v>
      </c>
      <c r="T46">
        <v>3.8610000000000002</v>
      </c>
      <c r="U46">
        <v>1850</v>
      </c>
      <c r="V46">
        <v>28</v>
      </c>
      <c r="W46">
        <v>533</v>
      </c>
      <c r="X46">
        <v>323</v>
      </c>
      <c r="Y46">
        <v>0</v>
      </c>
      <c r="Z46">
        <v>0</v>
      </c>
      <c r="AA46">
        <v>0</v>
      </c>
      <c r="AB46">
        <v>0</v>
      </c>
      <c r="AC46">
        <v>87</v>
      </c>
      <c r="AD46">
        <v>31.55</v>
      </c>
      <c r="AE46">
        <v>45.283419000000002</v>
      </c>
      <c r="AF46">
        <v>82.1</v>
      </c>
      <c r="AG46">
        <v>5.8</v>
      </c>
      <c r="AH46">
        <v>6.1</v>
      </c>
      <c r="AI46">
        <v>5.4</v>
      </c>
      <c r="AJ46">
        <v>0.7</v>
      </c>
      <c r="AK46">
        <v>0</v>
      </c>
      <c r="AL46">
        <v>0</v>
      </c>
      <c r="AM46">
        <v>3.51</v>
      </c>
      <c r="AN46">
        <v>31.751000000000001</v>
      </c>
      <c r="AO46">
        <v>1.5129999999999999</v>
      </c>
      <c r="AP46">
        <v>28.811</v>
      </c>
      <c r="AQ46">
        <v>0.185</v>
      </c>
      <c r="AR46">
        <v>0</v>
      </c>
      <c r="AS46">
        <v>0</v>
      </c>
      <c r="AT46">
        <v>24.63</v>
      </c>
      <c r="AU46">
        <v>1.74</v>
      </c>
      <c r="AV46">
        <v>1.83</v>
      </c>
      <c r="AW46">
        <v>1.62</v>
      </c>
      <c r="AX46">
        <v>0.21</v>
      </c>
      <c r="AY46">
        <v>0</v>
      </c>
      <c r="AZ46">
        <v>0</v>
      </c>
      <c r="BA46">
        <v>146</v>
      </c>
      <c r="BB46">
        <v>0</v>
      </c>
      <c r="BC46" t="s">
        <v>75</v>
      </c>
      <c r="BD46">
        <v>0</v>
      </c>
      <c r="BE46" t="s">
        <v>69</v>
      </c>
      <c r="BF46" t="s">
        <v>76</v>
      </c>
      <c r="BG46">
        <v>1.1000000000000001</v>
      </c>
      <c r="BH46">
        <v>0</v>
      </c>
      <c r="BI46" s="1">
        <v>45813.532189155092</v>
      </c>
      <c r="BJ46">
        <v>3.6</v>
      </c>
      <c r="BK46" s="4">
        <v>1.0726</v>
      </c>
      <c r="BL46" s="42">
        <f>HLOOKUP($A46,차량별코스!$E$1:$AO$20,_xlfn.XLOOKUP(탕데이터!$I46,차량별코스!$D$2:$D$20,차량별코스!$A$2:$A$20),0)</f>
        <v>1</v>
      </c>
      <c r="BM46">
        <f>SUMIFS(R:R,I:I,I46,O:O,O46)</f>
        <v>1285.5979999999997</v>
      </c>
      <c r="BN46">
        <f>SUMIFS(R:R,O:O,O46,BL:BL,BL46,G:G,G46)</f>
        <v>332.77300000000002</v>
      </c>
      <c r="BO46">
        <f>IF(COUNTIFS($BL$2:$BL46,$BL46,$O$2:$O46,$O46,$G$2:$G46,$G46)=1,_xlfn.MAXIFS($BO$2:$BO45,$O$2:$O45,$O46,$G$2:$G45,$G46)+1,_xlfn.MAXIFS($BO$2:$BO45,$O$2:$O45,$O46,$G$2:$G45,$G46))</f>
        <v>1</v>
      </c>
      <c r="BP46">
        <f t="shared" si="16"/>
        <v>957.84999999999991</v>
      </c>
      <c r="BQ46">
        <f t="shared" si="17"/>
        <v>107.3</v>
      </c>
      <c r="BR46">
        <f t="shared" si="18"/>
        <v>112.85</v>
      </c>
      <c r="BS46">
        <f t="shared" si="19"/>
        <v>99.9</v>
      </c>
      <c r="BT46">
        <f t="shared" si="20"/>
        <v>12.95</v>
      </c>
      <c r="BU46">
        <f t="shared" si="21"/>
        <v>0</v>
      </c>
      <c r="BV46">
        <f t="shared" si="22"/>
        <v>0</v>
      </c>
      <c r="BW46">
        <f t="shared" si="23"/>
        <v>1290.8499999999999</v>
      </c>
    </row>
    <row r="47" spans="1:75">
      <c r="A47" s="38">
        <f t="shared" si="15"/>
        <v>45809</v>
      </c>
      <c r="B47" s="3">
        <v>45809.350543981483</v>
      </c>
      <c r="C47" t="s">
        <v>61</v>
      </c>
      <c r="D47" t="s">
        <v>61</v>
      </c>
      <c r="E47" t="s">
        <v>61</v>
      </c>
      <c r="F47" t="s">
        <v>62</v>
      </c>
      <c r="G47" s="2" t="s">
        <v>63</v>
      </c>
      <c r="H47" s="2" t="s">
        <v>64</v>
      </c>
      <c r="I47" t="s">
        <v>74</v>
      </c>
      <c r="J47" t="s">
        <v>66</v>
      </c>
      <c r="K47" t="s">
        <v>67</v>
      </c>
      <c r="L47">
        <v>15</v>
      </c>
      <c r="M47">
        <v>3</v>
      </c>
      <c r="N47">
        <v>168</v>
      </c>
      <c r="O47" s="41">
        <v>2065</v>
      </c>
      <c r="P47" t="s">
        <v>240</v>
      </c>
      <c r="Q47" s="1">
        <v>45786.607561423611</v>
      </c>
      <c r="R47">
        <v>43.665999999999997</v>
      </c>
      <c r="S47">
        <v>10.205</v>
      </c>
      <c r="T47">
        <v>4.2789999999999999</v>
      </c>
      <c r="U47">
        <v>4036</v>
      </c>
      <c r="V47">
        <v>15</v>
      </c>
      <c r="W47">
        <v>971</v>
      </c>
      <c r="X47">
        <v>1172</v>
      </c>
      <c r="Y47">
        <v>0</v>
      </c>
      <c r="Z47">
        <v>10</v>
      </c>
      <c r="AA47">
        <v>1</v>
      </c>
      <c r="AB47">
        <v>228</v>
      </c>
      <c r="AC47">
        <v>91</v>
      </c>
      <c r="AD47">
        <v>38.950000000000003</v>
      </c>
      <c r="AE47">
        <v>51.540149</v>
      </c>
      <c r="AF47">
        <v>88.8</v>
      </c>
      <c r="AG47">
        <v>3.1</v>
      </c>
      <c r="AH47">
        <v>2.5</v>
      </c>
      <c r="AI47">
        <v>4.9000000000000004</v>
      </c>
      <c r="AJ47">
        <v>0.6</v>
      </c>
      <c r="AK47">
        <v>0</v>
      </c>
      <c r="AL47">
        <v>0</v>
      </c>
      <c r="AM47">
        <v>3.89</v>
      </c>
      <c r="AN47">
        <v>32.698</v>
      </c>
      <c r="AO47">
        <v>0.372</v>
      </c>
      <c r="AP47">
        <v>24.058</v>
      </c>
      <c r="AQ47">
        <v>0.252</v>
      </c>
      <c r="AR47">
        <v>0</v>
      </c>
      <c r="AS47">
        <v>22.901</v>
      </c>
      <c r="AT47">
        <v>59.2</v>
      </c>
      <c r="AU47">
        <v>2.0670000000000002</v>
      </c>
      <c r="AV47">
        <v>1.667</v>
      </c>
      <c r="AW47">
        <v>3.2669999999999999</v>
      </c>
      <c r="AX47">
        <v>0.4</v>
      </c>
      <c r="AY47">
        <v>0</v>
      </c>
      <c r="AZ47">
        <v>0</v>
      </c>
      <c r="BA47">
        <v>434</v>
      </c>
      <c r="BB47">
        <v>0</v>
      </c>
      <c r="BC47" t="s">
        <v>75</v>
      </c>
      <c r="BD47">
        <v>0</v>
      </c>
      <c r="BE47" t="s">
        <v>69</v>
      </c>
      <c r="BF47" t="s">
        <v>76</v>
      </c>
      <c r="BG47">
        <v>1.1000000000000001</v>
      </c>
      <c r="BH47">
        <v>0</v>
      </c>
      <c r="BI47" s="1">
        <v>45813.532189155092</v>
      </c>
      <c r="BJ47">
        <v>3.6</v>
      </c>
      <c r="BK47" s="4">
        <v>1.1886000000000001</v>
      </c>
      <c r="BL47" s="42">
        <f>HLOOKUP($A47,차량별코스!$E$1:$AO$20,_xlfn.XLOOKUP(탕데이터!$I47,차량별코스!$D$2:$D$20,차량별코스!$A$2:$A$20),0)</f>
        <v>1</v>
      </c>
      <c r="BM47">
        <f>SUMIFS(R:R,I:I,I47,O:O,O47)</f>
        <v>1285.5979999999997</v>
      </c>
      <c r="BN47">
        <f>SUMIFS(R:R,O:O,O47,BL:BL,BL47,G:G,G47)</f>
        <v>332.77300000000002</v>
      </c>
      <c r="BO47">
        <f>IF(COUNTIFS($BL$2:$BL47,$BL47,$O$2:$O47,$O47,$G$2:$G47,$G47)=1,_xlfn.MAXIFS($BO$2:$BO46,$O$2:$O46,$O47,$G$2:$G46,$G47)+1,_xlfn.MAXIFS($BO$2:$BO46,$O$2:$O46,$O47,$G$2:$G46,$G47))</f>
        <v>1</v>
      </c>
      <c r="BP47">
        <f t="shared" si="16"/>
        <v>2597.9679999999998</v>
      </c>
      <c r="BQ47">
        <f t="shared" si="17"/>
        <v>125.116</v>
      </c>
      <c r="BR47">
        <f t="shared" si="18"/>
        <v>100.9</v>
      </c>
      <c r="BS47">
        <f t="shared" si="19"/>
        <v>197.76400000000001</v>
      </c>
      <c r="BT47">
        <f t="shared" si="20"/>
        <v>24.216000000000001</v>
      </c>
      <c r="BU47">
        <f t="shared" si="21"/>
        <v>0</v>
      </c>
      <c r="BV47">
        <f t="shared" si="22"/>
        <v>0</v>
      </c>
      <c r="BW47">
        <f t="shared" si="23"/>
        <v>3045.9639999999999</v>
      </c>
    </row>
    <row r="48" spans="1:75">
      <c r="A48" s="38">
        <f t="shared" si="15"/>
        <v>45809</v>
      </c>
      <c r="B48" s="3">
        <v>45809.459050925929</v>
      </c>
      <c r="C48" t="s">
        <v>61</v>
      </c>
      <c r="D48" t="s">
        <v>61</v>
      </c>
      <c r="E48" t="s">
        <v>61</v>
      </c>
      <c r="F48" t="s">
        <v>62</v>
      </c>
      <c r="G48" s="2" t="s">
        <v>63</v>
      </c>
      <c r="H48" s="2" t="s">
        <v>64</v>
      </c>
      <c r="I48" t="s">
        <v>74</v>
      </c>
      <c r="J48" t="s">
        <v>66</v>
      </c>
      <c r="K48" t="s">
        <v>67</v>
      </c>
      <c r="L48">
        <v>15</v>
      </c>
      <c r="M48">
        <v>3</v>
      </c>
      <c r="N48">
        <v>168</v>
      </c>
      <c r="O48" s="41">
        <v>2065</v>
      </c>
      <c r="P48" t="s">
        <v>240</v>
      </c>
      <c r="Q48" s="1">
        <v>45786.607561423611</v>
      </c>
      <c r="R48">
        <v>67.316000000000003</v>
      </c>
      <c r="S48">
        <v>22.334</v>
      </c>
      <c r="T48">
        <v>3.0139999999999998</v>
      </c>
      <c r="U48">
        <v>9493</v>
      </c>
      <c r="V48">
        <v>215</v>
      </c>
      <c r="W48">
        <v>3564</v>
      </c>
      <c r="X48">
        <v>1677</v>
      </c>
      <c r="Y48">
        <v>0</v>
      </c>
      <c r="Z48">
        <v>11</v>
      </c>
      <c r="AA48">
        <v>2</v>
      </c>
      <c r="AB48">
        <v>1309</v>
      </c>
      <c r="AC48">
        <v>83</v>
      </c>
      <c r="AD48">
        <v>25.53</v>
      </c>
      <c r="AE48">
        <v>42.411206</v>
      </c>
      <c r="AF48">
        <v>78.099999999999994</v>
      </c>
      <c r="AG48">
        <v>7</v>
      </c>
      <c r="AH48">
        <v>10.199999999999999</v>
      </c>
      <c r="AI48">
        <v>4.7</v>
      </c>
      <c r="AJ48">
        <v>0.1</v>
      </c>
      <c r="AK48">
        <v>0</v>
      </c>
      <c r="AL48">
        <v>0</v>
      </c>
      <c r="AM48">
        <v>2.74</v>
      </c>
      <c r="AN48">
        <v>39.518000000000001</v>
      </c>
      <c r="AO48">
        <v>2.2650000000000001</v>
      </c>
      <c r="AP48">
        <v>37.542999999999999</v>
      </c>
      <c r="AQ48">
        <v>0.23799999999999999</v>
      </c>
      <c r="AR48">
        <v>0</v>
      </c>
      <c r="AS48">
        <v>16.341000000000001</v>
      </c>
      <c r="AT48">
        <v>122.357</v>
      </c>
      <c r="AU48">
        <v>10.967000000000001</v>
      </c>
      <c r="AV48">
        <v>15.98</v>
      </c>
      <c r="AW48">
        <v>7.3630000000000004</v>
      </c>
      <c r="AX48">
        <v>0.157</v>
      </c>
      <c r="AY48">
        <v>0</v>
      </c>
      <c r="AZ48">
        <v>0</v>
      </c>
      <c r="BA48">
        <v>662</v>
      </c>
      <c r="BB48">
        <v>2</v>
      </c>
      <c r="BC48" t="s">
        <v>75</v>
      </c>
      <c r="BD48">
        <v>0</v>
      </c>
      <c r="BE48" t="s">
        <v>69</v>
      </c>
      <c r="BF48" t="s">
        <v>76</v>
      </c>
      <c r="BG48">
        <v>1.1000000000000001</v>
      </c>
      <c r="BH48">
        <v>0</v>
      </c>
      <c r="BI48" s="1">
        <v>45813.532189155092</v>
      </c>
      <c r="BJ48">
        <v>3.6</v>
      </c>
      <c r="BK48" s="4">
        <v>0.83720000000000006</v>
      </c>
      <c r="BL48" s="42">
        <f>HLOOKUP($A48,차량별코스!$E$1:$AO$20,_xlfn.XLOOKUP(탕데이터!$I48,차량별코스!$D$2:$D$20,차량별코스!$A$2:$A$20),0)</f>
        <v>1</v>
      </c>
      <c r="BM48">
        <f>SUMIFS(R:R,I:I,I48,O:O,O48)</f>
        <v>1285.5979999999997</v>
      </c>
      <c r="BN48">
        <f>SUMIFS(R:R,O:O,O48,BL:BL,BL48,G:G,G48)</f>
        <v>332.77300000000002</v>
      </c>
      <c r="BO48">
        <f>IF(COUNTIFS($BL$2:$BL48,$BL48,$O$2:$O48,$O48,$G$2:$G48,$G48)=1,_xlfn.MAXIFS($BO$2:$BO47,$O$2:$O47,$O48,$G$2:$G47,$G48)+1,_xlfn.MAXIFS($BO$2:$BO47,$O$2:$O47,$O48,$G$2:$G47,$G48))</f>
        <v>1</v>
      </c>
      <c r="BP48">
        <f t="shared" si="16"/>
        <v>3635.0329999999994</v>
      </c>
      <c r="BQ48">
        <f t="shared" si="17"/>
        <v>664.5100000000001</v>
      </c>
      <c r="BR48">
        <f t="shared" si="18"/>
        <v>968.28599999999994</v>
      </c>
      <c r="BS48">
        <f t="shared" si="19"/>
        <v>446.17099999999999</v>
      </c>
      <c r="BT48">
        <f t="shared" si="20"/>
        <v>9.4930000000000003</v>
      </c>
      <c r="BU48">
        <f t="shared" si="21"/>
        <v>0</v>
      </c>
      <c r="BV48">
        <f t="shared" si="22"/>
        <v>0</v>
      </c>
      <c r="BW48">
        <f t="shared" si="23"/>
        <v>5723.4930000000004</v>
      </c>
    </row>
    <row r="49" spans="1:75">
      <c r="A49" s="38">
        <f t="shared" si="15"/>
        <v>45809</v>
      </c>
      <c r="B49" s="3">
        <v>45809.600300925929</v>
      </c>
      <c r="C49" t="s">
        <v>61</v>
      </c>
      <c r="D49" t="s">
        <v>61</v>
      </c>
      <c r="E49" t="s">
        <v>61</v>
      </c>
      <c r="F49" t="s">
        <v>62</v>
      </c>
      <c r="G49" s="2" t="s">
        <v>63</v>
      </c>
      <c r="H49" s="2" t="s">
        <v>64</v>
      </c>
      <c r="I49" t="s">
        <v>74</v>
      </c>
      <c r="J49" t="s">
        <v>66</v>
      </c>
      <c r="K49" t="s">
        <v>67</v>
      </c>
      <c r="L49">
        <v>15</v>
      </c>
      <c r="M49">
        <v>3</v>
      </c>
      <c r="N49">
        <v>168</v>
      </c>
      <c r="O49" s="41">
        <v>2065</v>
      </c>
      <c r="P49" t="s">
        <v>240</v>
      </c>
      <c r="Q49" s="1">
        <v>45786.607561423611</v>
      </c>
      <c r="R49">
        <v>101.01</v>
      </c>
      <c r="S49">
        <v>29.431999999999999</v>
      </c>
      <c r="T49">
        <v>3.4319999999999999</v>
      </c>
      <c r="U49">
        <v>11276</v>
      </c>
      <c r="V49">
        <v>48</v>
      </c>
      <c r="W49">
        <v>2693</v>
      </c>
      <c r="X49">
        <v>2700</v>
      </c>
      <c r="Y49">
        <v>0</v>
      </c>
      <c r="Z49">
        <v>14</v>
      </c>
      <c r="AA49">
        <v>1</v>
      </c>
      <c r="AB49">
        <v>568</v>
      </c>
      <c r="AC49">
        <v>90</v>
      </c>
      <c r="AD49">
        <v>32.25</v>
      </c>
      <c r="AE49">
        <v>42.605260000000001</v>
      </c>
      <c r="AF49">
        <v>63.4</v>
      </c>
      <c r="AG49">
        <v>11.5</v>
      </c>
      <c r="AH49">
        <v>18.600000000000001</v>
      </c>
      <c r="AI49">
        <v>6.1</v>
      </c>
      <c r="AJ49">
        <v>0.3</v>
      </c>
      <c r="AK49">
        <v>0</v>
      </c>
      <c r="AL49">
        <v>0</v>
      </c>
      <c r="AM49">
        <v>3.12</v>
      </c>
      <c r="AN49">
        <v>33.956000000000003</v>
      </c>
      <c r="AO49">
        <v>0.42599999999999999</v>
      </c>
      <c r="AP49">
        <v>23.882999999999999</v>
      </c>
      <c r="AQ49">
        <v>0.26700000000000002</v>
      </c>
      <c r="AR49">
        <v>0</v>
      </c>
      <c r="AS49">
        <v>13.86</v>
      </c>
      <c r="AT49">
        <v>118.34699999999999</v>
      </c>
      <c r="AU49">
        <v>21.466999999999999</v>
      </c>
      <c r="AV49">
        <v>34.72</v>
      </c>
      <c r="AW49">
        <v>11.387</v>
      </c>
      <c r="AX49">
        <v>0.56000000000000005</v>
      </c>
      <c r="AY49">
        <v>0</v>
      </c>
      <c r="AZ49">
        <v>0</v>
      </c>
      <c r="BA49">
        <v>1000</v>
      </c>
      <c r="BB49">
        <v>0</v>
      </c>
      <c r="BC49" t="s">
        <v>75</v>
      </c>
      <c r="BD49">
        <v>0</v>
      </c>
      <c r="BE49" t="s">
        <v>69</v>
      </c>
      <c r="BF49" t="s">
        <v>76</v>
      </c>
      <c r="BG49">
        <v>1.1000000000000001</v>
      </c>
      <c r="BH49">
        <v>0</v>
      </c>
      <c r="BI49" s="1">
        <v>45813.532189155092</v>
      </c>
      <c r="BJ49">
        <v>3.6</v>
      </c>
      <c r="BK49" s="4">
        <v>0.95330000000000004</v>
      </c>
      <c r="BL49" s="42">
        <f>HLOOKUP($A49,차량별코스!$E$1:$AO$20,_xlfn.XLOOKUP(탕데이터!$I49,차량별코스!$D$2:$D$20,차량별코스!$A$2:$A$20),0)</f>
        <v>1</v>
      </c>
      <c r="BM49">
        <f>SUMIFS(R:R,I:I,I49,O:O,O49)</f>
        <v>1285.5979999999997</v>
      </c>
      <c r="BN49">
        <f>SUMIFS(R:R,O:O,O49,BL:BL,BL49,G:G,G49)</f>
        <v>332.77300000000002</v>
      </c>
      <c r="BO49">
        <f>IF(COUNTIFS($BL$2:$BL49,$BL49,$O$2:$O49,$O49,$G$2:$G49,$G49)=1,_xlfn.MAXIFS($BO$2:$BO48,$O$2:$O48,$O49,$G$2:$G48,$G49)+1,_xlfn.MAXIFS($BO$2:$BO48,$O$2:$O48,$O49,$G$2:$G48,$G49))</f>
        <v>1</v>
      </c>
      <c r="BP49">
        <f t="shared" si="16"/>
        <v>4407.9840000000004</v>
      </c>
      <c r="BQ49">
        <f t="shared" si="17"/>
        <v>1296.74</v>
      </c>
      <c r="BR49">
        <f t="shared" si="18"/>
        <v>2097.3360000000002</v>
      </c>
      <c r="BS49">
        <f t="shared" si="19"/>
        <v>687.83600000000001</v>
      </c>
      <c r="BT49">
        <f t="shared" si="20"/>
        <v>33.828000000000003</v>
      </c>
      <c r="BU49">
        <f t="shared" si="21"/>
        <v>0</v>
      </c>
      <c r="BV49">
        <f t="shared" si="22"/>
        <v>0</v>
      </c>
      <c r="BW49">
        <f t="shared" si="23"/>
        <v>8523.7240000000002</v>
      </c>
    </row>
    <row r="50" spans="1:75">
      <c r="A50" s="38">
        <f t="shared" si="15"/>
        <v>45809</v>
      </c>
      <c r="B50" s="3">
        <v>45809.754502314812</v>
      </c>
      <c r="C50" t="s">
        <v>61</v>
      </c>
      <c r="D50" t="s">
        <v>61</v>
      </c>
      <c r="E50" t="s">
        <v>61</v>
      </c>
      <c r="F50" t="s">
        <v>62</v>
      </c>
      <c r="G50" s="2" t="s">
        <v>63</v>
      </c>
      <c r="H50" s="2" t="s">
        <v>64</v>
      </c>
      <c r="I50" t="s">
        <v>74</v>
      </c>
      <c r="J50" t="s">
        <v>66</v>
      </c>
      <c r="K50" t="s">
        <v>67</v>
      </c>
      <c r="L50">
        <v>15</v>
      </c>
      <c r="M50">
        <v>3</v>
      </c>
      <c r="N50">
        <v>168</v>
      </c>
      <c r="O50" s="41">
        <v>2065</v>
      </c>
      <c r="P50" t="s">
        <v>240</v>
      </c>
      <c r="Q50" s="1">
        <v>45786.607561423611</v>
      </c>
      <c r="R50">
        <v>104.56699999999999</v>
      </c>
      <c r="S50">
        <v>26.777999999999999</v>
      </c>
      <c r="T50">
        <v>3.9049999999999998</v>
      </c>
      <c r="U50">
        <v>9952</v>
      </c>
      <c r="V50">
        <v>223</v>
      </c>
      <c r="W50">
        <v>1575</v>
      </c>
      <c r="X50">
        <v>2462</v>
      </c>
      <c r="Y50">
        <v>0</v>
      </c>
      <c r="Z50">
        <v>26</v>
      </c>
      <c r="AA50">
        <v>0</v>
      </c>
      <c r="AB50">
        <v>0</v>
      </c>
      <c r="AC50">
        <v>86</v>
      </c>
      <c r="AD50">
        <v>37.83</v>
      </c>
      <c r="AE50">
        <v>46.166445000000003</v>
      </c>
      <c r="AF50">
        <v>24.5</v>
      </c>
      <c r="AG50">
        <v>20.3</v>
      </c>
      <c r="AH50">
        <v>32</v>
      </c>
      <c r="AI50">
        <v>21.9</v>
      </c>
      <c r="AJ50">
        <v>1.3</v>
      </c>
      <c r="AK50">
        <v>0</v>
      </c>
      <c r="AL50">
        <v>0</v>
      </c>
      <c r="AM50">
        <v>3.55</v>
      </c>
      <c r="AN50">
        <v>32.055999999999997</v>
      </c>
      <c r="AO50">
        <v>2.2410000000000001</v>
      </c>
      <c r="AP50">
        <v>15.826000000000001</v>
      </c>
      <c r="AQ50">
        <v>0.23</v>
      </c>
      <c r="AR50">
        <v>0</v>
      </c>
      <c r="AS50">
        <v>24.864000000000001</v>
      </c>
      <c r="AT50">
        <v>40.424999999999997</v>
      </c>
      <c r="AU50">
        <v>33.494999999999997</v>
      </c>
      <c r="AV50">
        <v>52.8</v>
      </c>
      <c r="AW50">
        <v>36.134999999999998</v>
      </c>
      <c r="AX50">
        <v>2.145</v>
      </c>
      <c r="AY50">
        <v>0</v>
      </c>
      <c r="AZ50">
        <v>0</v>
      </c>
      <c r="BA50">
        <v>1030</v>
      </c>
      <c r="BB50">
        <v>0</v>
      </c>
      <c r="BC50" t="s">
        <v>75</v>
      </c>
      <c r="BD50">
        <v>0</v>
      </c>
      <c r="BE50" t="s">
        <v>69</v>
      </c>
      <c r="BF50" t="s">
        <v>76</v>
      </c>
      <c r="BG50">
        <v>1.1000000000000001</v>
      </c>
      <c r="BH50">
        <v>0</v>
      </c>
      <c r="BI50" s="1">
        <v>45813.532189155092</v>
      </c>
      <c r="BJ50">
        <v>3.6</v>
      </c>
      <c r="BK50" s="4">
        <v>1.0847</v>
      </c>
      <c r="BL50" s="42">
        <f>HLOOKUP($A50,차량별코스!$E$1:$AO$20,_xlfn.XLOOKUP(탕데이터!$I50,차량별코스!$D$2:$D$20,차량별코스!$A$2:$A$20),0)</f>
        <v>1</v>
      </c>
      <c r="BM50">
        <f>SUMIFS(R:R,I:I,I50,O:O,O50)</f>
        <v>1285.5979999999997</v>
      </c>
      <c r="BN50">
        <f>SUMIFS(R:R,O:O,O50,BL:BL,BL50,G:G,G50)</f>
        <v>332.77300000000002</v>
      </c>
      <c r="BO50">
        <f>IF(COUNTIFS($BL$2:$BL50,$BL50,$O$2:$O50,$O50,$G$2:$G50,$G50)=1,_xlfn.MAXIFS($BO$2:$BO49,$O$2:$O49,$O50,$G$2:$G49,$G50)+1,_xlfn.MAXIFS($BO$2:$BO49,$O$2:$O49,$O50,$G$2:$G49,$G50))</f>
        <v>1</v>
      </c>
      <c r="BP50">
        <f t="shared" si="16"/>
        <v>640.23999999999978</v>
      </c>
      <c r="BQ50">
        <f t="shared" si="17"/>
        <v>2020.2560000000001</v>
      </c>
      <c r="BR50">
        <f t="shared" si="18"/>
        <v>3184.64</v>
      </c>
      <c r="BS50">
        <f t="shared" si="19"/>
        <v>2179.4879999999998</v>
      </c>
      <c r="BT50">
        <f t="shared" si="20"/>
        <v>129.376</v>
      </c>
      <c r="BU50">
        <f t="shared" si="21"/>
        <v>0</v>
      </c>
      <c r="BV50">
        <f t="shared" si="22"/>
        <v>0</v>
      </c>
      <c r="BW50">
        <f t="shared" si="23"/>
        <v>8154</v>
      </c>
    </row>
    <row r="51" spans="1:75">
      <c r="A51" s="38">
        <f t="shared" si="15"/>
        <v>45810</v>
      </c>
      <c r="B51" s="3">
        <v>45810.305127314816</v>
      </c>
      <c r="C51" t="s">
        <v>61</v>
      </c>
      <c r="D51" t="s">
        <v>61</v>
      </c>
      <c r="E51" t="s">
        <v>61</v>
      </c>
      <c r="F51" t="s">
        <v>62</v>
      </c>
      <c r="G51" s="2" t="s">
        <v>63</v>
      </c>
      <c r="H51" s="2" t="s">
        <v>64</v>
      </c>
      <c r="I51" t="s">
        <v>74</v>
      </c>
      <c r="J51" t="s">
        <v>66</v>
      </c>
      <c r="K51" t="s">
        <v>67</v>
      </c>
      <c r="L51">
        <v>15</v>
      </c>
      <c r="M51">
        <v>3</v>
      </c>
      <c r="N51">
        <v>168</v>
      </c>
      <c r="O51" s="41">
        <v>2065</v>
      </c>
      <c r="P51" t="s">
        <v>240</v>
      </c>
      <c r="Q51" s="1">
        <v>45786.607561423611</v>
      </c>
      <c r="R51">
        <v>71.686000000000007</v>
      </c>
      <c r="S51">
        <v>18.003</v>
      </c>
      <c r="T51">
        <v>3.9820000000000002</v>
      </c>
      <c r="U51">
        <v>7126</v>
      </c>
      <c r="V51">
        <v>35</v>
      </c>
      <c r="W51">
        <v>1315</v>
      </c>
      <c r="X51">
        <v>1807</v>
      </c>
      <c r="Y51">
        <v>0</v>
      </c>
      <c r="Z51">
        <v>4</v>
      </c>
      <c r="AA51">
        <v>0</v>
      </c>
      <c r="AB51">
        <v>0</v>
      </c>
      <c r="AC51">
        <v>86</v>
      </c>
      <c r="AD51">
        <v>36.22</v>
      </c>
      <c r="AE51">
        <v>44.679623999999997</v>
      </c>
      <c r="AF51">
        <v>79</v>
      </c>
      <c r="AG51">
        <v>5.9</v>
      </c>
      <c r="AH51">
        <v>8.1999999999999993</v>
      </c>
      <c r="AI51">
        <v>6.2</v>
      </c>
      <c r="AJ51">
        <v>0.7</v>
      </c>
      <c r="AK51">
        <v>0</v>
      </c>
      <c r="AL51">
        <v>0</v>
      </c>
      <c r="AM51">
        <v>3.62</v>
      </c>
      <c r="AN51">
        <v>30.012</v>
      </c>
      <c r="AO51">
        <v>0.49099999999999999</v>
      </c>
      <c r="AP51">
        <v>18.454000000000001</v>
      </c>
      <c r="AQ51">
        <v>0.251</v>
      </c>
      <c r="AR51">
        <v>0</v>
      </c>
      <c r="AS51">
        <v>5.58</v>
      </c>
      <c r="AT51">
        <v>93.483000000000004</v>
      </c>
      <c r="AU51">
        <v>6.9820000000000002</v>
      </c>
      <c r="AV51">
        <v>9.7029999999999994</v>
      </c>
      <c r="AW51">
        <v>7.3369999999999997</v>
      </c>
      <c r="AX51">
        <v>0.82799999999999996</v>
      </c>
      <c r="AY51">
        <v>0</v>
      </c>
      <c r="AZ51">
        <v>0</v>
      </c>
      <c r="BA51">
        <v>699</v>
      </c>
      <c r="BB51">
        <v>0</v>
      </c>
      <c r="BC51" t="s">
        <v>75</v>
      </c>
      <c r="BD51">
        <v>0</v>
      </c>
      <c r="BE51" t="s">
        <v>69</v>
      </c>
      <c r="BF51" t="s">
        <v>76</v>
      </c>
      <c r="BG51">
        <v>1.1000000000000001</v>
      </c>
      <c r="BH51">
        <v>0</v>
      </c>
      <c r="BI51" s="1">
        <v>45813.532189155092</v>
      </c>
      <c r="BJ51">
        <v>3.6</v>
      </c>
      <c r="BK51" s="4">
        <v>1.1061000000000001</v>
      </c>
      <c r="BL51" s="42">
        <f>HLOOKUP($A51,차량별코스!$E$1:$AO$20,_xlfn.XLOOKUP(탕데이터!$I51,차량별코스!$D$2:$D$20,차량별코스!$A$2:$A$20),0)</f>
        <v>2</v>
      </c>
      <c r="BM51">
        <f>SUMIFS(R:R,I:I,I51,O:O,O51)</f>
        <v>1285.5979999999997</v>
      </c>
      <c r="BN51">
        <f>SUMIFS(R:R,O:O,O51,BL:BL,BL51,G:G,G51)</f>
        <v>346.18</v>
      </c>
      <c r="BO51">
        <f>IF(COUNTIFS($BL$2:$BL51,$BL51,$O$2:$O51,$O51,$G$2:$G51,$G51)=1,_xlfn.MAXIFS($BO$2:$BO50,$O$2:$O50,$O51,$G$2:$G50,$G51)+1,_xlfn.MAXIFS($BO$2:$BO50,$O$2:$O50,$O51,$G$2:$G50,$G51))</f>
        <v>2</v>
      </c>
      <c r="BP51">
        <f t="shared" si="16"/>
        <v>4279.54</v>
      </c>
      <c r="BQ51">
        <f t="shared" si="17"/>
        <v>420.43400000000003</v>
      </c>
      <c r="BR51">
        <f t="shared" si="18"/>
        <v>584.33199999999988</v>
      </c>
      <c r="BS51">
        <f t="shared" si="19"/>
        <v>441.81200000000001</v>
      </c>
      <c r="BT51">
        <f t="shared" si="20"/>
        <v>49.881999999999998</v>
      </c>
      <c r="BU51">
        <f t="shared" si="21"/>
        <v>0</v>
      </c>
      <c r="BV51">
        <f t="shared" si="22"/>
        <v>0</v>
      </c>
      <c r="BW51">
        <f t="shared" si="23"/>
        <v>5776</v>
      </c>
    </row>
    <row r="52" spans="1:75">
      <c r="A52" s="38">
        <f t="shared" si="15"/>
        <v>45810</v>
      </c>
      <c r="B52" s="3">
        <v>45810.395358796297</v>
      </c>
      <c r="C52" t="s">
        <v>61</v>
      </c>
      <c r="D52" t="s">
        <v>61</v>
      </c>
      <c r="E52" t="s">
        <v>61</v>
      </c>
      <c r="F52" t="s">
        <v>62</v>
      </c>
      <c r="G52" s="2" t="s">
        <v>63</v>
      </c>
      <c r="H52" s="2" t="s">
        <v>64</v>
      </c>
      <c r="I52" t="s">
        <v>74</v>
      </c>
      <c r="J52" t="s">
        <v>66</v>
      </c>
      <c r="K52" t="s">
        <v>67</v>
      </c>
      <c r="L52">
        <v>15</v>
      </c>
      <c r="M52">
        <v>3</v>
      </c>
      <c r="N52">
        <v>168</v>
      </c>
      <c r="O52" s="41">
        <v>2065</v>
      </c>
      <c r="P52" t="s">
        <v>240</v>
      </c>
      <c r="Q52" s="1">
        <v>45786.607561423611</v>
      </c>
      <c r="R52">
        <v>25.414000000000001</v>
      </c>
      <c r="S52">
        <v>6.2949999999999999</v>
      </c>
      <c r="T52">
        <v>4.0369999999999999</v>
      </c>
      <c r="U52">
        <v>2490</v>
      </c>
      <c r="V52">
        <v>44</v>
      </c>
      <c r="W52">
        <v>480</v>
      </c>
      <c r="X52">
        <v>718</v>
      </c>
      <c r="Y52">
        <v>0</v>
      </c>
      <c r="Z52">
        <v>1</v>
      </c>
      <c r="AA52">
        <v>0</v>
      </c>
      <c r="AB52">
        <v>0</v>
      </c>
      <c r="AC52">
        <v>83</v>
      </c>
      <c r="AD52">
        <v>36.74</v>
      </c>
      <c r="AE52">
        <v>46.536326000000003</v>
      </c>
      <c r="AF52">
        <v>78.400000000000006</v>
      </c>
      <c r="AG52">
        <v>7</v>
      </c>
      <c r="AH52">
        <v>7.1</v>
      </c>
      <c r="AI52">
        <v>7.1</v>
      </c>
      <c r="AJ52">
        <v>0.3</v>
      </c>
      <c r="AK52">
        <v>0</v>
      </c>
      <c r="AL52">
        <v>0</v>
      </c>
      <c r="AM52">
        <v>3.67</v>
      </c>
      <c r="AN52">
        <v>30.995999999999999</v>
      </c>
      <c r="AO52">
        <v>1.7669999999999999</v>
      </c>
      <c r="AP52">
        <v>19.277000000000001</v>
      </c>
      <c r="AQ52">
        <v>0.27500000000000002</v>
      </c>
      <c r="AR52">
        <v>0</v>
      </c>
      <c r="AS52">
        <v>3.9350000000000001</v>
      </c>
      <c r="AT52">
        <v>31.36</v>
      </c>
      <c r="AU52">
        <v>2.8</v>
      </c>
      <c r="AV52">
        <v>2.84</v>
      </c>
      <c r="AW52">
        <v>2.84</v>
      </c>
      <c r="AX52">
        <v>0.12</v>
      </c>
      <c r="AY52">
        <v>0</v>
      </c>
      <c r="AZ52">
        <v>0</v>
      </c>
      <c r="BA52">
        <v>235</v>
      </c>
      <c r="BB52">
        <v>0</v>
      </c>
      <c r="BC52" t="s">
        <v>75</v>
      </c>
      <c r="BD52">
        <v>0</v>
      </c>
      <c r="BE52" t="s">
        <v>69</v>
      </c>
      <c r="BF52" t="s">
        <v>76</v>
      </c>
      <c r="BG52">
        <v>1.1000000000000001</v>
      </c>
      <c r="BH52">
        <v>0</v>
      </c>
      <c r="BI52" s="1">
        <v>45813.532189155092</v>
      </c>
      <c r="BJ52">
        <v>3.6</v>
      </c>
      <c r="BK52" s="4">
        <v>1.1214</v>
      </c>
      <c r="BL52" s="42">
        <f>HLOOKUP($A52,차량별코스!$E$1:$AO$20,_xlfn.XLOOKUP(탕데이터!$I52,차량별코스!$D$2:$D$20,차량별코스!$A$2:$A$20),0)</f>
        <v>2</v>
      </c>
      <c r="BM52">
        <f>SUMIFS(R:R,I:I,I52,O:O,O52)</f>
        <v>1285.5979999999997</v>
      </c>
      <c r="BN52">
        <f>SUMIFS(R:R,O:O,O52,BL:BL,BL52,G:G,G52)</f>
        <v>346.18</v>
      </c>
      <c r="BO52">
        <f>IF(COUNTIFS($BL$2:$BL52,$BL52,$O$2:$O52,$O52,$G$2:$G52,$G52)=1,_xlfn.MAXIFS($BO$2:$BO51,$O$2:$O51,$O52,$G$2:$G51,$G52)+1,_xlfn.MAXIFS($BO$2:$BO51,$O$2:$O51,$O52,$G$2:$G51,$G52))</f>
        <v>2</v>
      </c>
      <c r="BP52">
        <f t="shared" si="16"/>
        <v>1428.16</v>
      </c>
      <c r="BQ52">
        <f t="shared" si="17"/>
        <v>174.3</v>
      </c>
      <c r="BR52">
        <f t="shared" si="18"/>
        <v>176.79</v>
      </c>
      <c r="BS52">
        <f t="shared" si="19"/>
        <v>176.79</v>
      </c>
      <c r="BT52">
        <f t="shared" si="20"/>
        <v>7.47</v>
      </c>
      <c r="BU52">
        <f t="shared" si="21"/>
        <v>0</v>
      </c>
      <c r="BV52">
        <f t="shared" si="22"/>
        <v>0</v>
      </c>
      <c r="BW52">
        <f t="shared" si="23"/>
        <v>1963.51</v>
      </c>
    </row>
    <row r="53" spans="1:75">
      <c r="A53" s="38">
        <f t="shared" si="15"/>
        <v>45810</v>
      </c>
      <c r="B53" s="3">
        <v>45810.499780092592</v>
      </c>
      <c r="C53" t="s">
        <v>61</v>
      </c>
      <c r="D53" t="s">
        <v>61</v>
      </c>
      <c r="E53" t="s">
        <v>61</v>
      </c>
      <c r="F53" t="s">
        <v>62</v>
      </c>
      <c r="G53" s="2" t="s">
        <v>63</v>
      </c>
      <c r="H53" s="2" t="s">
        <v>64</v>
      </c>
      <c r="I53" t="s">
        <v>74</v>
      </c>
      <c r="J53" t="s">
        <v>66</v>
      </c>
      <c r="K53" t="s">
        <v>67</v>
      </c>
      <c r="L53">
        <v>15</v>
      </c>
      <c r="M53">
        <v>3</v>
      </c>
      <c r="N53">
        <v>168</v>
      </c>
      <c r="O53" s="41">
        <v>2065</v>
      </c>
      <c r="P53" t="s">
        <v>240</v>
      </c>
      <c r="Q53" s="1">
        <v>45786.607561423611</v>
      </c>
      <c r="R53">
        <v>96.870999999999995</v>
      </c>
      <c r="S53">
        <v>26.931000000000001</v>
      </c>
      <c r="T53">
        <v>3.597</v>
      </c>
      <c r="U53">
        <v>10319</v>
      </c>
      <c r="V53">
        <v>54</v>
      </c>
      <c r="W53">
        <v>2260</v>
      </c>
      <c r="X53">
        <v>2432</v>
      </c>
      <c r="Y53">
        <v>0</v>
      </c>
      <c r="Z53">
        <v>3</v>
      </c>
      <c r="AA53">
        <v>1</v>
      </c>
      <c r="AB53">
        <v>93</v>
      </c>
      <c r="AC53">
        <v>85</v>
      </c>
      <c r="AD53">
        <v>33.799999999999997</v>
      </c>
      <c r="AE53">
        <v>43.564723999999998</v>
      </c>
      <c r="AF53">
        <v>67.400000000000006</v>
      </c>
      <c r="AG53">
        <v>10.8</v>
      </c>
      <c r="AH53">
        <v>12.2</v>
      </c>
      <c r="AI53">
        <v>8.5</v>
      </c>
      <c r="AJ53">
        <v>1.1000000000000001</v>
      </c>
      <c r="AK53">
        <v>0</v>
      </c>
      <c r="AL53">
        <v>0</v>
      </c>
      <c r="AM53">
        <v>3.27</v>
      </c>
      <c r="AN53">
        <v>32.960999999999999</v>
      </c>
      <c r="AO53">
        <v>0.52300000000000002</v>
      </c>
      <c r="AP53">
        <v>21.901</v>
      </c>
      <c r="AQ53">
        <v>0.248</v>
      </c>
      <c r="AR53">
        <v>0</v>
      </c>
      <c r="AS53">
        <v>3.097</v>
      </c>
      <c r="AT53">
        <v>115.703</v>
      </c>
      <c r="AU53">
        <v>18.54</v>
      </c>
      <c r="AV53">
        <v>20.943000000000001</v>
      </c>
      <c r="AW53">
        <v>14.592000000000001</v>
      </c>
      <c r="AX53">
        <v>1.8879999999999999</v>
      </c>
      <c r="AY53">
        <v>0</v>
      </c>
      <c r="AZ53">
        <v>0</v>
      </c>
      <c r="BA53">
        <v>945</v>
      </c>
      <c r="BB53">
        <v>0</v>
      </c>
      <c r="BC53" t="s">
        <v>75</v>
      </c>
      <c r="BD53">
        <v>0</v>
      </c>
      <c r="BE53" t="s">
        <v>69</v>
      </c>
      <c r="BF53" t="s">
        <v>76</v>
      </c>
      <c r="BG53">
        <v>1.1000000000000001</v>
      </c>
      <c r="BH53">
        <v>0</v>
      </c>
      <c r="BI53" s="1">
        <v>45813.532189155092</v>
      </c>
      <c r="BJ53">
        <v>3.6</v>
      </c>
      <c r="BK53" s="4">
        <v>0.99919999999999998</v>
      </c>
      <c r="BL53" s="42">
        <f>HLOOKUP($A53,차량별코스!$E$1:$AO$20,_xlfn.XLOOKUP(탕데이터!$I53,차량별코스!$D$2:$D$20,차량별코스!$A$2:$A$20),0)</f>
        <v>2</v>
      </c>
      <c r="BM53">
        <f>SUMIFS(R:R,I:I,I53,O:O,O53)</f>
        <v>1285.5979999999997</v>
      </c>
      <c r="BN53">
        <f>SUMIFS(R:R,O:O,O53,BL:BL,BL53,G:G,G53)</f>
        <v>346.18</v>
      </c>
      <c r="BO53">
        <f>IF(COUNTIFS($BL$2:$BL53,$BL53,$O$2:$O53,$O53,$G$2:$G53,$G53)=1,_xlfn.MAXIFS($BO$2:$BO52,$O$2:$O52,$O53,$G$2:$G52,$G53)+1,_xlfn.MAXIFS($BO$2:$BO52,$O$2:$O52,$O53,$G$2:$G52,$G53))</f>
        <v>2</v>
      </c>
      <c r="BP53">
        <f t="shared" si="16"/>
        <v>4641.0060000000003</v>
      </c>
      <c r="BQ53">
        <f t="shared" si="17"/>
        <v>1114.4520000000002</v>
      </c>
      <c r="BR53">
        <f t="shared" si="18"/>
        <v>1258.9179999999999</v>
      </c>
      <c r="BS53">
        <f t="shared" si="19"/>
        <v>877.11500000000001</v>
      </c>
      <c r="BT53">
        <f t="shared" si="20"/>
        <v>113.50900000000001</v>
      </c>
      <c r="BU53">
        <f t="shared" si="21"/>
        <v>0</v>
      </c>
      <c r="BV53">
        <f t="shared" si="22"/>
        <v>0</v>
      </c>
      <c r="BW53">
        <f t="shared" si="23"/>
        <v>8005</v>
      </c>
    </row>
    <row r="54" spans="1:75">
      <c r="A54" s="38">
        <f t="shared" si="15"/>
        <v>45810</v>
      </c>
      <c r="B54" s="3">
        <v>45810.659386574072</v>
      </c>
      <c r="C54" t="s">
        <v>61</v>
      </c>
      <c r="D54" t="s">
        <v>61</v>
      </c>
      <c r="E54" t="s">
        <v>61</v>
      </c>
      <c r="F54" t="s">
        <v>62</v>
      </c>
      <c r="G54" s="2" t="s">
        <v>63</v>
      </c>
      <c r="H54" s="2" t="s">
        <v>64</v>
      </c>
      <c r="I54" t="s">
        <v>74</v>
      </c>
      <c r="J54" t="s">
        <v>66</v>
      </c>
      <c r="K54" t="s">
        <v>67</v>
      </c>
      <c r="L54">
        <v>15</v>
      </c>
      <c r="M54">
        <v>3</v>
      </c>
      <c r="N54">
        <v>168</v>
      </c>
      <c r="O54" s="41">
        <v>2065</v>
      </c>
      <c r="P54" t="s">
        <v>240</v>
      </c>
      <c r="Q54" s="1">
        <v>45786.607561423611</v>
      </c>
      <c r="R54">
        <v>39.387</v>
      </c>
      <c r="S54">
        <v>12.055999999999999</v>
      </c>
      <c r="T54">
        <v>3.2669999999999999</v>
      </c>
      <c r="U54">
        <v>4613</v>
      </c>
      <c r="V54">
        <v>40</v>
      </c>
      <c r="W54">
        <v>1142</v>
      </c>
      <c r="X54">
        <v>1124</v>
      </c>
      <c r="Y54">
        <v>0</v>
      </c>
      <c r="Z54">
        <v>0</v>
      </c>
      <c r="AA54">
        <v>0</v>
      </c>
      <c r="AB54">
        <v>0</v>
      </c>
      <c r="AC54">
        <v>88</v>
      </c>
      <c r="AD54">
        <v>30.74</v>
      </c>
      <c r="AE54">
        <v>41.327100000000002</v>
      </c>
      <c r="AF54">
        <v>89.4</v>
      </c>
      <c r="AG54">
        <v>3.5</v>
      </c>
      <c r="AH54">
        <v>4.5</v>
      </c>
      <c r="AI54">
        <v>2.1</v>
      </c>
      <c r="AJ54">
        <v>0.4</v>
      </c>
      <c r="AK54">
        <v>0</v>
      </c>
      <c r="AL54">
        <v>0</v>
      </c>
      <c r="AM54">
        <v>2.97</v>
      </c>
      <c r="AN54">
        <v>34.68</v>
      </c>
      <c r="AO54">
        <v>0.86699999999999999</v>
      </c>
      <c r="AP54">
        <v>24.756</v>
      </c>
      <c r="AQ54">
        <v>0.27900000000000003</v>
      </c>
      <c r="AR54">
        <v>0</v>
      </c>
      <c r="AS54">
        <v>0</v>
      </c>
      <c r="AT54">
        <v>68.540000000000006</v>
      </c>
      <c r="AU54">
        <v>2.6829999999999998</v>
      </c>
      <c r="AV54">
        <v>3.45</v>
      </c>
      <c r="AW54">
        <v>1.61</v>
      </c>
      <c r="AX54">
        <v>0.307</v>
      </c>
      <c r="AY54">
        <v>0</v>
      </c>
      <c r="AZ54">
        <v>0</v>
      </c>
      <c r="BA54">
        <v>376</v>
      </c>
      <c r="BB54">
        <v>0</v>
      </c>
      <c r="BC54" t="s">
        <v>75</v>
      </c>
      <c r="BD54">
        <v>0</v>
      </c>
      <c r="BE54" t="s">
        <v>69</v>
      </c>
      <c r="BF54" t="s">
        <v>76</v>
      </c>
      <c r="BG54">
        <v>1.1000000000000001</v>
      </c>
      <c r="BH54">
        <v>0</v>
      </c>
      <c r="BI54" s="1">
        <v>45813.532189155092</v>
      </c>
      <c r="BJ54">
        <v>3.6</v>
      </c>
      <c r="BK54" s="4">
        <v>0.90749999999999997</v>
      </c>
      <c r="BL54" s="42">
        <f>HLOOKUP($A54,차량별코스!$E$1:$AO$20,_xlfn.XLOOKUP(탕데이터!$I54,차량별코스!$D$2:$D$20,차량별코스!$A$2:$A$20),0)</f>
        <v>2</v>
      </c>
      <c r="BM54">
        <f>SUMIFS(R:R,I:I,I54,O:O,O54)</f>
        <v>1285.5979999999997</v>
      </c>
      <c r="BN54">
        <f>SUMIFS(R:R,O:O,O54,BL:BL,BL54,G:G,G54)</f>
        <v>346.18</v>
      </c>
      <c r="BO54">
        <f>IF(COUNTIFS($BL$2:$BL54,$BL54,$O$2:$O54,$O54,$G$2:$G54,$G54)=1,_xlfn.MAXIFS($BO$2:$BO53,$O$2:$O53,$O54,$G$2:$G53,$G54)+1,_xlfn.MAXIFS($BO$2:$BO53,$O$2:$O53,$O54,$G$2:$G53,$G54))</f>
        <v>2</v>
      </c>
      <c r="BP54">
        <f t="shared" si="16"/>
        <v>2942.0219999999999</v>
      </c>
      <c r="BQ54">
        <f t="shared" si="17"/>
        <v>161.45500000000001</v>
      </c>
      <c r="BR54">
        <f t="shared" si="18"/>
        <v>207.58499999999998</v>
      </c>
      <c r="BS54">
        <f t="shared" si="19"/>
        <v>96.873000000000005</v>
      </c>
      <c r="BT54">
        <f t="shared" si="20"/>
        <v>18.452000000000002</v>
      </c>
      <c r="BU54">
        <f t="shared" si="21"/>
        <v>0</v>
      </c>
      <c r="BV54">
        <f t="shared" si="22"/>
        <v>0</v>
      </c>
      <c r="BW54">
        <f t="shared" si="23"/>
        <v>3426.3870000000002</v>
      </c>
    </row>
    <row r="55" spans="1:75">
      <c r="A55" s="38">
        <f t="shared" si="15"/>
        <v>45810</v>
      </c>
      <c r="B55" s="3">
        <v>45810.714907407404</v>
      </c>
      <c r="C55" t="s">
        <v>61</v>
      </c>
      <c r="D55" t="s">
        <v>61</v>
      </c>
      <c r="E55" t="s">
        <v>61</v>
      </c>
      <c r="F55" t="s">
        <v>62</v>
      </c>
      <c r="G55" s="2" t="s">
        <v>63</v>
      </c>
      <c r="H55" s="2" t="s">
        <v>64</v>
      </c>
      <c r="I55" t="s">
        <v>74</v>
      </c>
      <c r="J55" t="s">
        <v>66</v>
      </c>
      <c r="K55" t="s">
        <v>67</v>
      </c>
      <c r="L55">
        <v>15</v>
      </c>
      <c r="M55">
        <v>3</v>
      </c>
      <c r="N55">
        <v>168</v>
      </c>
      <c r="O55" s="41">
        <v>2065</v>
      </c>
      <c r="P55" t="s">
        <v>240</v>
      </c>
      <c r="Q55" s="1">
        <v>45786.607561423611</v>
      </c>
      <c r="R55">
        <v>83.367999999999995</v>
      </c>
      <c r="S55">
        <v>22.161000000000001</v>
      </c>
      <c r="T55">
        <v>3.762</v>
      </c>
      <c r="U55">
        <v>7308</v>
      </c>
      <c r="V55">
        <v>36</v>
      </c>
      <c r="W55">
        <v>1192</v>
      </c>
      <c r="X55">
        <v>2241</v>
      </c>
      <c r="Y55">
        <v>0</v>
      </c>
      <c r="Z55">
        <v>6</v>
      </c>
      <c r="AA55">
        <v>0</v>
      </c>
      <c r="AB55">
        <v>0</v>
      </c>
      <c r="AC55">
        <v>89</v>
      </c>
      <c r="AD55">
        <v>41.07</v>
      </c>
      <c r="AE55">
        <v>49.362628000000001</v>
      </c>
      <c r="AF55">
        <v>84</v>
      </c>
      <c r="AG55">
        <v>4.0999999999999996</v>
      </c>
      <c r="AH55">
        <v>4.5999999999999996</v>
      </c>
      <c r="AI55">
        <v>6.1</v>
      </c>
      <c r="AJ55">
        <v>1.2</v>
      </c>
      <c r="AK55">
        <v>0</v>
      </c>
      <c r="AL55">
        <v>0</v>
      </c>
      <c r="AM55">
        <v>3.42</v>
      </c>
      <c r="AN55">
        <v>36.271000000000001</v>
      </c>
      <c r="AO55">
        <v>0.49299999999999999</v>
      </c>
      <c r="AP55">
        <v>16.311</v>
      </c>
      <c r="AQ55">
        <v>0.26400000000000001</v>
      </c>
      <c r="AR55">
        <v>0</v>
      </c>
      <c r="AS55">
        <v>7.1970000000000001</v>
      </c>
      <c r="AT55">
        <v>102.2</v>
      </c>
      <c r="AU55">
        <v>4.9880000000000004</v>
      </c>
      <c r="AV55">
        <v>5.5970000000000004</v>
      </c>
      <c r="AW55">
        <v>7.4219999999999997</v>
      </c>
      <c r="AX55">
        <v>1.46</v>
      </c>
      <c r="AY55">
        <v>0</v>
      </c>
      <c r="AZ55">
        <v>0</v>
      </c>
      <c r="BA55">
        <v>818</v>
      </c>
      <c r="BB55">
        <v>0</v>
      </c>
      <c r="BC55" t="s">
        <v>75</v>
      </c>
      <c r="BD55">
        <v>0</v>
      </c>
      <c r="BE55" t="s">
        <v>69</v>
      </c>
      <c r="BF55" t="s">
        <v>76</v>
      </c>
      <c r="BG55">
        <v>1.1000000000000001</v>
      </c>
      <c r="BH55">
        <v>0</v>
      </c>
      <c r="BI55" s="1">
        <v>45813.532189155092</v>
      </c>
      <c r="BJ55">
        <v>3.6</v>
      </c>
      <c r="BK55" s="4">
        <v>1.0449999999999999</v>
      </c>
      <c r="BL55" s="42">
        <f>HLOOKUP($A55,차량별코스!$E$1:$AO$20,_xlfn.XLOOKUP(탕데이터!$I55,차량별코스!$D$2:$D$20,차량별코스!$A$2:$A$20),0)</f>
        <v>2</v>
      </c>
      <c r="BM55">
        <f>SUMIFS(R:R,I:I,I55,O:O,O55)</f>
        <v>1285.5979999999997</v>
      </c>
      <c r="BN55">
        <f>SUMIFS(R:R,O:O,O55,BL:BL,BL55,G:G,G55)</f>
        <v>346.18</v>
      </c>
      <c r="BO55">
        <f>IF(COUNTIFS($BL$2:$BL55,$BL55,$O$2:$O55,$O55,$G$2:$G55,$G55)=1,_xlfn.MAXIFS($BO$2:$BO54,$O$2:$O54,$O55,$G$2:$G54,$G55)+1,_xlfn.MAXIFS($BO$2:$BO54,$O$2:$O54,$O55,$G$2:$G54,$G55))</f>
        <v>2</v>
      </c>
      <c r="BP55">
        <f t="shared" si="16"/>
        <v>4910.7199999999993</v>
      </c>
      <c r="BQ55">
        <f t="shared" si="17"/>
        <v>299.62799999999999</v>
      </c>
      <c r="BR55">
        <f t="shared" si="18"/>
        <v>336.16800000000001</v>
      </c>
      <c r="BS55">
        <f t="shared" si="19"/>
        <v>445.78800000000001</v>
      </c>
      <c r="BT55">
        <f t="shared" si="20"/>
        <v>87.695999999999998</v>
      </c>
      <c r="BU55">
        <f t="shared" si="21"/>
        <v>0</v>
      </c>
      <c r="BV55">
        <f t="shared" si="22"/>
        <v>0</v>
      </c>
      <c r="BW55">
        <f t="shared" si="23"/>
        <v>6079.9999999999982</v>
      </c>
    </row>
    <row r="56" spans="1:75">
      <c r="A56" s="38">
        <f t="shared" si="15"/>
        <v>45810</v>
      </c>
      <c r="B56" s="3">
        <v>45810.808356481481</v>
      </c>
      <c r="C56" t="s">
        <v>61</v>
      </c>
      <c r="D56" t="s">
        <v>61</v>
      </c>
      <c r="E56" t="s">
        <v>61</v>
      </c>
      <c r="F56" t="s">
        <v>62</v>
      </c>
      <c r="G56" s="2" t="s">
        <v>63</v>
      </c>
      <c r="H56" s="2" t="s">
        <v>64</v>
      </c>
      <c r="I56" t="s">
        <v>74</v>
      </c>
      <c r="J56" t="s">
        <v>66</v>
      </c>
      <c r="K56" t="s">
        <v>67</v>
      </c>
      <c r="L56">
        <v>15</v>
      </c>
      <c r="M56">
        <v>3</v>
      </c>
      <c r="N56">
        <v>168</v>
      </c>
      <c r="O56" s="41">
        <v>2065</v>
      </c>
      <c r="P56" t="s">
        <v>240</v>
      </c>
      <c r="Q56" s="1">
        <v>45786.607561423611</v>
      </c>
      <c r="R56">
        <v>29.454000000000001</v>
      </c>
      <c r="S56">
        <v>5.859</v>
      </c>
      <c r="T56">
        <v>5.0270000000000001</v>
      </c>
      <c r="U56">
        <v>2902</v>
      </c>
      <c r="V56">
        <v>7</v>
      </c>
      <c r="W56">
        <v>631</v>
      </c>
      <c r="X56">
        <v>837</v>
      </c>
      <c r="Y56">
        <v>0</v>
      </c>
      <c r="Z56">
        <v>0</v>
      </c>
      <c r="AA56">
        <v>1</v>
      </c>
      <c r="AB56">
        <v>194</v>
      </c>
      <c r="AC56">
        <v>70</v>
      </c>
      <c r="AD56">
        <v>36.54</v>
      </c>
      <c r="AE56">
        <v>46.834899</v>
      </c>
      <c r="AF56">
        <v>86</v>
      </c>
      <c r="AG56">
        <v>3.1</v>
      </c>
      <c r="AH56">
        <v>7.9</v>
      </c>
      <c r="AI56">
        <v>3</v>
      </c>
      <c r="AJ56">
        <v>0</v>
      </c>
      <c r="AK56">
        <v>0</v>
      </c>
      <c r="AL56">
        <v>0</v>
      </c>
      <c r="AM56">
        <v>4.57</v>
      </c>
      <c r="AN56">
        <v>23.763000000000002</v>
      </c>
      <c r="AO56">
        <v>0.24099999999999999</v>
      </c>
      <c r="AP56">
        <v>21.744</v>
      </c>
      <c r="AQ56">
        <v>0.27200000000000002</v>
      </c>
      <c r="AR56">
        <v>0</v>
      </c>
      <c r="AS56">
        <v>0</v>
      </c>
      <c r="AT56">
        <v>41.567</v>
      </c>
      <c r="AU56">
        <v>1.498</v>
      </c>
      <c r="AV56">
        <v>3.8180000000000001</v>
      </c>
      <c r="AW56">
        <v>1.45</v>
      </c>
      <c r="AX56">
        <v>0</v>
      </c>
      <c r="AY56">
        <v>0</v>
      </c>
      <c r="AZ56">
        <v>0</v>
      </c>
      <c r="BA56">
        <v>292</v>
      </c>
      <c r="BB56">
        <v>0</v>
      </c>
      <c r="BC56" t="s">
        <v>75</v>
      </c>
      <c r="BD56">
        <v>0</v>
      </c>
      <c r="BE56" t="s">
        <v>69</v>
      </c>
      <c r="BF56" t="s">
        <v>76</v>
      </c>
      <c r="BG56">
        <v>1.1000000000000001</v>
      </c>
      <c r="BH56">
        <v>0</v>
      </c>
      <c r="BI56" s="1">
        <v>45813.532189155092</v>
      </c>
      <c r="BJ56">
        <v>3.6</v>
      </c>
      <c r="BK56" s="4">
        <v>1.3964000000000001</v>
      </c>
      <c r="BL56" s="42">
        <f>HLOOKUP($A56,차량별코스!$E$1:$AO$20,_xlfn.XLOOKUP(탕데이터!$I56,차량별코스!$D$2:$D$20,차량별코스!$A$2:$A$20),0)</f>
        <v>2</v>
      </c>
      <c r="BM56">
        <f>SUMIFS(R:R,I:I,I56,O:O,O56)</f>
        <v>1285.5979999999997</v>
      </c>
      <c r="BN56">
        <f>SUMIFS(R:R,O:O,O56,BL:BL,BL56,G:G,G56)</f>
        <v>346.18</v>
      </c>
      <c r="BO56">
        <f>IF(COUNTIFS($BL$2:$BL56,$BL56,$O$2:$O56,$O56,$G$2:$G56,$G56)=1,_xlfn.MAXIFS($BO$2:$BO55,$O$2:$O55,$O56,$G$2:$G55,$G56)+1,_xlfn.MAXIFS($BO$2:$BO55,$O$2:$O55,$O56,$G$2:$G55,$G56))</f>
        <v>2</v>
      </c>
      <c r="BP56">
        <f t="shared" si="16"/>
        <v>1857.7199999999998</v>
      </c>
      <c r="BQ56">
        <f t="shared" si="17"/>
        <v>89.962000000000003</v>
      </c>
      <c r="BR56">
        <f t="shared" si="18"/>
        <v>229.25800000000001</v>
      </c>
      <c r="BS56">
        <f t="shared" si="19"/>
        <v>87.06</v>
      </c>
      <c r="BT56">
        <f t="shared" si="20"/>
        <v>0</v>
      </c>
      <c r="BU56">
        <f t="shared" si="21"/>
        <v>0</v>
      </c>
      <c r="BV56">
        <f t="shared" si="22"/>
        <v>0</v>
      </c>
      <c r="BW56">
        <f t="shared" si="23"/>
        <v>2263.9999999999995</v>
      </c>
    </row>
    <row r="57" spans="1:75">
      <c r="A57" s="38">
        <f t="shared" si="15"/>
        <v>45811</v>
      </c>
      <c r="B57" s="3">
        <v>45811.346979166665</v>
      </c>
      <c r="C57" t="s">
        <v>61</v>
      </c>
      <c r="D57" t="s">
        <v>61</v>
      </c>
      <c r="E57" t="s">
        <v>61</v>
      </c>
      <c r="F57" t="s">
        <v>62</v>
      </c>
      <c r="G57" s="2" t="s">
        <v>63</v>
      </c>
      <c r="H57" s="2" t="s">
        <v>64</v>
      </c>
      <c r="I57" t="s">
        <v>74</v>
      </c>
      <c r="J57" t="s">
        <v>66</v>
      </c>
      <c r="K57" t="s">
        <v>67</v>
      </c>
      <c r="L57">
        <v>15</v>
      </c>
      <c r="M57">
        <v>3</v>
      </c>
      <c r="N57">
        <v>168</v>
      </c>
      <c r="O57" s="41">
        <v>2065</v>
      </c>
      <c r="P57" t="s">
        <v>240</v>
      </c>
      <c r="Q57" s="1">
        <v>45786.607561423611</v>
      </c>
      <c r="R57">
        <v>29.72</v>
      </c>
      <c r="S57">
        <v>7.3819999999999997</v>
      </c>
      <c r="T57">
        <v>4.0259999999999998</v>
      </c>
      <c r="U57">
        <v>2658</v>
      </c>
      <c r="V57">
        <v>23</v>
      </c>
      <c r="W57">
        <v>400</v>
      </c>
      <c r="X57">
        <v>810</v>
      </c>
      <c r="Y57">
        <v>0</v>
      </c>
      <c r="Z57">
        <v>3</v>
      </c>
      <c r="AA57">
        <v>0</v>
      </c>
      <c r="AB57">
        <v>0</v>
      </c>
      <c r="AC57">
        <v>78</v>
      </c>
      <c r="AD57">
        <v>40.25</v>
      </c>
      <c r="AE57">
        <v>47.871088999999998</v>
      </c>
      <c r="AF57">
        <v>92.5</v>
      </c>
      <c r="AG57">
        <v>1.9</v>
      </c>
      <c r="AH57">
        <v>3.1</v>
      </c>
      <c r="AI57">
        <v>2.5</v>
      </c>
      <c r="AJ57">
        <v>0</v>
      </c>
      <c r="AK57">
        <v>0</v>
      </c>
      <c r="AL57">
        <v>0</v>
      </c>
      <c r="AM57">
        <v>3.66</v>
      </c>
      <c r="AN57">
        <v>32.246000000000002</v>
      </c>
      <c r="AO57">
        <v>0.86499999999999999</v>
      </c>
      <c r="AP57">
        <v>15.048999999999999</v>
      </c>
      <c r="AQ57">
        <v>0.26900000000000002</v>
      </c>
      <c r="AR57">
        <v>0</v>
      </c>
      <c r="AS57">
        <v>10.093999999999999</v>
      </c>
      <c r="AT57">
        <v>40.082999999999998</v>
      </c>
      <c r="AU57">
        <v>0.82299999999999995</v>
      </c>
      <c r="AV57">
        <v>1.343</v>
      </c>
      <c r="AW57">
        <v>1.083</v>
      </c>
      <c r="AX57">
        <v>0</v>
      </c>
      <c r="AY57">
        <v>0</v>
      </c>
      <c r="AZ57">
        <v>0</v>
      </c>
      <c r="BA57">
        <v>294</v>
      </c>
      <c r="BB57">
        <v>0</v>
      </c>
      <c r="BC57" t="s">
        <v>75</v>
      </c>
      <c r="BD57">
        <v>0</v>
      </c>
      <c r="BE57" t="s">
        <v>69</v>
      </c>
      <c r="BF57" t="s">
        <v>76</v>
      </c>
      <c r="BG57">
        <v>1.1000000000000001</v>
      </c>
      <c r="BH57">
        <v>0</v>
      </c>
      <c r="BI57" s="1">
        <v>45813.532189155092</v>
      </c>
      <c r="BJ57">
        <v>3.6</v>
      </c>
      <c r="BK57" s="4">
        <v>1.1183000000000001</v>
      </c>
      <c r="BL57" s="42">
        <f>HLOOKUP($A57,차량별코스!$E$1:$AO$20,_xlfn.XLOOKUP(탕데이터!$I57,차량별코스!$D$2:$D$20,차량별코스!$A$2:$A$20),0)</f>
        <v>3</v>
      </c>
      <c r="BM57">
        <f>SUMIFS(R:R,I:I,I57,O:O,O57)</f>
        <v>1285.5979999999997</v>
      </c>
      <c r="BN57">
        <f>SUMIFS(R:R,O:O,O57,BL:BL,BL57,G:G,G57)</f>
        <v>281.09899999999999</v>
      </c>
      <c r="BO57">
        <f>IF(COUNTIFS($BL$2:$BL57,$BL57,$O$2:$O57,$O57,$G$2:$G57,$G57)=1,_xlfn.MAXIFS($BO$2:$BO56,$O$2:$O56,$O57,$G$2:$G56,$G57)+1,_xlfn.MAXIFS($BO$2:$BO56,$O$2:$O56,$O57,$G$2:$G56,$G57))</f>
        <v>3</v>
      </c>
      <c r="BP57">
        <f t="shared" si="16"/>
        <v>2035.65</v>
      </c>
      <c r="BQ57">
        <f t="shared" si="17"/>
        <v>50.501999999999995</v>
      </c>
      <c r="BR57">
        <f t="shared" si="18"/>
        <v>82.397999999999996</v>
      </c>
      <c r="BS57">
        <f t="shared" si="19"/>
        <v>66.45</v>
      </c>
      <c r="BT57">
        <f t="shared" si="20"/>
        <v>0</v>
      </c>
      <c r="BU57">
        <f t="shared" si="21"/>
        <v>0</v>
      </c>
      <c r="BV57">
        <f t="shared" si="22"/>
        <v>0</v>
      </c>
      <c r="BW57">
        <f t="shared" si="23"/>
        <v>2235</v>
      </c>
    </row>
    <row r="58" spans="1:75">
      <c r="A58" s="38">
        <f t="shared" si="15"/>
        <v>45811</v>
      </c>
      <c r="B58" s="3">
        <v>45811.381307870368</v>
      </c>
      <c r="C58" t="s">
        <v>61</v>
      </c>
      <c r="D58" t="s">
        <v>61</v>
      </c>
      <c r="E58" t="s">
        <v>61</v>
      </c>
      <c r="F58" t="s">
        <v>62</v>
      </c>
      <c r="G58" s="2" t="s">
        <v>63</v>
      </c>
      <c r="H58" s="2" t="s">
        <v>64</v>
      </c>
      <c r="I58" t="s">
        <v>74</v>
      </c>
      <c r="J58" t="s">
        <v>66</v>
      </c>
      <c r="K58" t="s">
        <v>67</v>
      </c>
      <c r="L58">
        <v>15</v>
      </c>
      <c r="M58">
        <v>3</v>
      </c>
      <c r="N58">
        <v>168</v>
      </c>
      <c r="O58" s="41">
        <v>2065</v>
      </c>
      <c r="P58" t="s">
        <v>240</v>
      </c>
      <c r="Q58" s="1">
        <v>45786.607561423611</v>
      </c>
      <c r="R58">
        <v>17.382000000000001</v>
      </c>
      <c r="S58">
        <v>4.3410000000000002</v>
      </c>
      <c r="T58">
        <v>4.0039999999999996</v>
      </c>
      <c r="U58">
        <v>1515</v>
      </c>
      <c r="V58">
        <v>55</v>
      </c>
      <c r="W58">
        <v>226</v>
      </c>
      <c r="X58">
        <v>375</v>
      </c>
      <c r="Y58">
        <v>0</v>
      </c>
      <c r="Z58">
        <v>0</v>
      </c>
      <c r="AA58">
        <v>0</v>
      </c>
      <c r="AB58">
        <v>0</v>
      </c>
      <c r="AC58">
        <v>82</v>
      </c>
      <c r="AD58">
        <v>41.3</v>
      </c>
      <c r="AE58">
        <v>50.709057000000001</v>
      </c>
      <c r="AF58">
        <v>98.4</v>
      </c>
      <c r="AG58">
        <v>0.3</v>
      </c>
      <c r="AH58">
        <v>0.5</v>
      </c>
      <c r="AI58">
        <v>0.8</v>
      </c>
      <c r="AJ58">
        <v>0.1</v>
      </c>
      <c r="AK58">
        <v>0</v>
      </c>
      <c r="AL58">
        <v>0</v>
      </c>
      <c r="AM58">
        <v>3.64</v>
      </c>
      <c r="AN58">
        <v>34.741999999999997</v>
      </c>
      <c r="AO58">
        <v>3.63</v>
      </c>
      <c r="AP58">
        <v>14.917</v>
      </c>
      <c r="AQ58">
        <v>0.17299999999999999</v>
      </c>
      <c r="AR58">
        <v>0</v>
      </c>
      <c r="AS58">
        <v>0</v>
      </c>
      <c r="AT58">
        <v>24.6</v>
      </c>
      <c r="AU58">
        <v>7.4999999999999997E-2</v>
      </c>
      <c r="AV58">
        <v>0.125</v>
      </c>
      <c r="AW58">
        <v>0.2</v>
      </c>
      <c r="AX58">
        <v>2.5000000000000001E-2</v>
      </c>
      <c r="AY58">
        <v>0</v>
      </c>
      <c r="AZ58">
        <v>0</v>
      </c>
      <c r="BA58">
        <v>172</v>
      </c>
      <c r="BB58">
        <v>0</v>
      </c>
      <c r="BC58" t="s">
        <v>75</v>
      </c>
      <c r="BD58">
        <v>0</v>
      </c>
      <c r="BE58" t="s">
        <v>69</v>
      </c>
      <c r="BF58" t="s">
        <v>76</v>
      </c>
      <c r="BG58">
        <v>1.1000000000000001</v>
      </c>
      <c r="BH58">
        <v>0</v>
      </c>
      <c r="BI58" s="1">
        <v>45813.532189155092</v>
      </c>
      <c r="BJ58">
        <v>3.6</v>
      </c>
      <c r="BK58" s="4">
        <v>1.1123000000000001</v>
      </c>
      <c r="BL58" s="42">
        <f>HLOOKUP($A58,차량별코스!$E$1:$AO$20,_xlfn.XLOOKUP(탕데이터!$I58,차량별코스!$D$2:$D$20,차량별코스!$A$2:$A$20),0)</f>
        <v>3</v>
      </c>
      <c r="BM58">
        <f>SUMIFS(R:R,I:I,I58,O:O,O58)</f>
        <v>1285.5979999999997</v>
      </c>
      <c r="BN58">
        <f>SUMIFS(R:R,O:O,O58,BL:BL,BL58,G:G,G58)</f>
        <v>281.09899999999999</v>
      </c>
      <c r="BO58">
        <f>IF(COUNTIFS($BL$2:$BL58,$BL58,$O$2:$O58,$O58,$G$2:$G58,$G58)=1,_xlfn.MAXIFS($BO$2:$BO57,$O$2:$O57,$O58,$G$2:$G57,$G58)+1,_xlfn.MAXIFS($BO$2:$BO57,$O$2:$O57,$O58,$G$2:$G57,$G58))</f>
        <v>3</v>
      </c>
      <c r="BP58">
        <f t="shared" si="16"/>
        <v>1209.7600000000002</v>
      </c>
      <c r="BQ58">
        <f t="shared" si="17"/>
        <v>4.5449999999999999</v>
      </c>
      <c r="BR58">
        <f t="shared" si="18"/>
        <v>7.5750000000000002</v>
      </c>
      <c r="BS58">
        <f t="shared" si="19"/>
        <v>12.120000000000001</v>
      </c>
      <c r="BT58">
        <f t="shared" si="20"/>
        <v>1.5150000000000001</v>
      </c>
      <c r="BU58">
        <f t="shared" si="21"/>
        <v>0</v>
      </c>
      <c r="BV58">
        <f t="shared" si="22"/>
        <v>0</v>
      </c>
      <c r="BW58">
        <f t="shared" si="23"/>
        <v>1235.5150000000003</v>
      </c>
    </row>
    <row r="59" spans="1:75">
      <c r="A59" s="38">
        <f t="shared" si="15"/>
        <v>45811</v>
      </c>
      <c r="B59" s="3">
        <v>45811.409120370372</v>
      </c>
      <c r="C59" t="s">
        <v>61</v>
      </c>
      <c r="D59" t="s">
        <v>61</v>
      </c>
      <c r="E59" t="s">
        <v>61</v>
      </c>
      <c r="F59" t="s">
        <v>62</v>
      </c>
      <c r="G59" s="2" t="s">
        <v>63</v>
      </c>
      <c r="H59" s="2" t="s">
        <v>64</v>
      </c>
      <c r="I59" t="s">
        <v>74</v>
      </c>
      <c r="J59" t="s">
        <v>66</v>
      </c>
      <c r="K59" t="s">
        <v>67</v>
      </c>
      <c r="L59">
        <v>15</v>
      </c>
      <c r="M59">
        <v>3</v>
      </c>
      <c r="N59">
        <v>168</v>
      </c>
      <c r="O59" s="41">
        <v>2065</v>
      </c>
      <c r="P59" t="s">
        <v>240</v>
      </c>
      <c r="Q59" s="1">
        <v>45786.607561423611</v>
      </c>
      <c r="R59">
        <v>106.73399999999999</v>
      </c>
      <c r="S59">
        <v>32.451999999999998</v>
      </c>
      <c r="T59">
        <v>3.2890000000000001</v>
      </c>
      <c r="U59">
        <v>10705</v>
      </c>
      <c r="V59">
        <v>51</v>
      </c>
      <c r="W59">
        <v>2343</v>
      </c>
      <c r="X59">
        <v>2658</v>
      </c>
      <c r="Y59">
        <v>0</v>
      </c>
      <c r="Z59">
        <v>17</v>
      </c>
      <c r="AA59">
        <v>0</v>
      </c>
      <c r="AB59">
        <v>0</v>
      </c>
      <c r="AC59">
        <v>92</v>
      </c>
      <c r="AD59">
        <v>35.89</v>
      </c>
      <c r="AE59">
        <v>46.232973999999999</v>
      </c>
      <c r="AF59">
        <v>88.8</v>
      </c>
      <c r="AG59">
        <v>3.4</v>
      </c>
      <c r="AH59">
        <v>3.6</v>
      </c>
      <c r="AI59">
        <v>3.4</v>
      </c>
      <c r="AJ59">
        <v>0.9</v>
      </c>
      <c r="AK59">
        <v>0</v>
      </c>
      <c r="AL59">
        <v>0</v>
      </c>
      <c r="AM59">
        <v>2.99</v>
      </c>
      <c r="AN59">
        <v>39.369999999999997</v>
      </c>
      <c r="AO59">
        <v>0.47599999999999998</v>
      </c>
      <c r="AP59">
        <v>21.887</v>
      </c>
      <c r="AQ59">
        <v>0.24399999999999999</v>
      </c>
      <c r="AR59">
        <v>0</v>
      </c>
      <c r="AS59">
        <v>15.927</v>
      </c>
      <c r="AT59">
        <v>158.36000000000001</v>
      </c>
      <c r="AU59">
        <v>6.0629999999999997</v>
      </c>
      <c r="AV59">
        <v>6.42</v>
      </c>
      <c r="AW59">
        <v>6.0629999999999997</v>
      </c>
      <c r="AX59">
        <v>1.605</v>
      </c>
      <c r="AY59">
        <v>0</v>
      </c>
      <c r="AZ59">
        <v>0</v>
      </c>
      <c r="BA59">
        <v>1037</v>
      </c>
      <c r="BB59">
        <v>0</v>
      </c>
      <c r="BC59" t="s">
        <v>75</v>
      </c>
      <c r="BD59">
        <v>0</v>
      </c>
      <c r="BE59" t="s">
        <v>69</v>
      </c>
      <c r="BF59" t="s">
        <v>76</v>
      </c>
      <c r="BG59">
        <v>1.1000000000000001</v>
      </c>
      <c r="BH59">
        <v>0</v>
      </c>
      <c r="BI59" s="1">
        <v>45813.532189155092</v>
      </c>
      <c r="BJ59">
        <v>3.6</v>
      </c>
      <c r="BK59" s="4">
        <v>0.91359999999999997</v>
      </c>
      <c r="BL59" s="42">
        <f>HLOOKUP($A59,차량별코스!$E$1:$AO$20,_xlfn.XLOOKUP(탕데이터!$I59,차량별코스!$D$2:$D$20,차량별코스!$A$2:$A$20),0)</f>
        <v>3</v>
      </c>
      <c r="BM59">
        <f>SUMIFS(R:R,I:I,I59,O:O,O59)</f>
        <v>1285.5979999999997</v>
      </c>
      <c r="BN59">
        <f>SUMIFS(R:R,O:O,O59,BL:BL,BL59,G:G,G59)</f>
        <v>281.09899999999999</v>
      </c>
      <c r="BO59">
        <f>IF(COUNTIFS($BL$2:$BL59,$BL59,$O$2:$O59,$O59,$G$2:$G59,$G59)=1,_xlfn.MAXIFS($BO$2:$BO58,$O$2:$O58,$O59,$G$2:$G58,$G59)+1,_xlfn.MAXIFS($BO$2:$BO58,$O$2:$O58,$O59,$G$2:$G58,$G59))</f>
        <v>3</v>
      </c>
      <c r="BP59">
        <f t="shared" si="16"/>
        <v>7112.0400000000009</v>
      </c>
      <c r="BQ59">
        <f t="shared" si="17"/>
        <v>363.97</v>
      </c>
      <c r="BR59">
        <f t="shared" si="18"/>
        <v>385.38000000000005</v>
      </c>
      <c r="BS59">
        <f t="shared" si="19"/>
        <v>363.97</v>
      </c>
      <c r="BT59">
        <f t="shared" si="20"/>
        <v>96.345000000000013</v>
      </c>
      <c r="BU59">
        <f t="shared" si="21"/>
        <v>0</v>
      </c>
      <c r="BV59">
        <f t="shared" si="22"/>
        <v>0</v>
      </c>
      <c r="BW59">
        <f t="shared" si="23"/>
        <v>8321.7049999999999</v>
      </c>
    </row>
    <row r="60" spans="1:75">
      <c r="A60" s="38">
        <f t="shared" si="15"/>
        <v>45811</v>
      </c>
      <c r="B60" s="3">
        <v>45811.632696759261</v>
      </c>
      <c r="C60" t="s">
        <v>61</v>
      </c>
      <c r="D60" t="s">
        <v>61</v>
      </c>
      <c r="E60" t="s">
        <v>61</v>
      </c>
      <c r="F60" t="s">
        <v>62</v>
      </c>
      <c r="G60" s="2" t="s">
        <v>63</v>
      </c>
      <c r="H60" s="2" t="s">
        <v>64</v>
      </c>
      <c r="I60" t="s">
        <v>74</v>
      </c>
      <c r="J60" t="s">
        <v>66</v>
      </c>
      <c r="K60" t="s">
        <v>67</v>
      </c>
      <c r="L60">
        <v>15</v>
      </c>
      <c r="M60">
        <v>3</v>
      </c>
      <c r="N60">
        <v>168</v>
      </c>
      <c r="O60" s="41">
        <v>2065</v>
      </c>
      <c r="P60" t="s">
        <v>240</v>
      </c>
      <c r="Q60" s="1">
        <v>45786.607561423611</v>
      </c>
      <c r="R60">
        <v>59.91</v>
      </c>
      <c r="S60">
        <v>19.245000000000001</v>
      </c>
      <c r="T60">
        <v>3.113</v>
      </c>
      <c r="U60">
        <v>7374</v>
      </c>
      <c r="V60">
        <v>18</v>
      </c>
      <c r="W60">
        <v>2419</v>
      </c>
      <c r="X60">
        <v>1272</v>
      </c>
      <c r="Y60">
        <v>0</v>
      </c>
      <c r="Z60">
        <v>3</v>
      </c>
      <c r="AA60">
        <v>2</v>
      </c>
      <c r="AB60">
        <v>470</v>
      </c>
      <c r="AC60">
        <v>90</v>
      </c>
      <c r="AD60">
        <v>29.25</v>
      </c>
      <c r="AE60">
        <v>43.685634999999998</v>
      </c>
      <c r="AF60">
        <v>86.3</v>
      </c>
      <c r="AG60">
        <v>4.5</v>
      </c>
      <c r="AH60">
        <v>4</v>
      </c>
      <c r="AI60">
        <v>4.7</v>
      </c>
      <c r="AJ60">
        <v>0.5</v>
      </c>
      <c r="AK60">
        <v>0</v>
      </c>
      <c r="AL60">
        <v>0</v>
      </c>
      <c r="AM60">
        <v>2.83</v>
      </c>
      <c r="AN60">
        <v>39.302</v>
      </c>
      <c r="AO60">
        <v>0.24399999999999999</v>
      </c>
      <c r="AP60">
        <v>32.804000000000002</v>
      </c>
      <c r="AQ60">
        <v>0.2</v>
      </c>
      <c r="AR60">
        <v>0</v>
      </c>
      <c r="AS60">
        <v>5.008</v>
      </c>
      <c r="AT60">
        <v>104.998</v>
      </c>
      <c r="AU60">
        <v>5.4749999999999996</v>
      </c>
      <c r="AV60">
        <v>4.867</v>
      </c>
      <c r="AW60">
        <v>5.718</v>
      </c>
      <c r="AX60">
        <v>0.60799999999999998</v>
      </c>
      <c r="AY60">
        <v>0</v>
      </c>
      <c r="AZ60">
        <v>0</v>
      </c>
      <c r="BA60">
        <v>585</v>
      </c>
      <c r="BB60">
        <v>0</v>
      </c>
      <c r="BC60" t="s">
        <v>75</v>
      </c>
      <c r="BD60">
        <v>0</v>
      </c>
      <c r="BE60" t="s">
        <v>69</v>
      </c>
      <c r="BF60" t="s">
        <v>76</v>
      </c>
      <c r="BG60">
        <v>1.1000000000000001</v>
      </c>
      <c r="BH60">
        <v>0</v>
      </c>
      <c r="BI60" s="1">
        <v>45813.532189155092</v>
      </c>
      <c r="BJ60">
        <v>3.6</v>
      </c>
      <c r="BK60" s="4">
        <v>0.86470000000000002</v>
      </c>
      <c r="BL60" s="42">
        <f>HLOOKUP($A60,차량별코스!$E$1:$AO$20,_xlfn.XLOOKUP(탕데이터!$I60,차량별코스!$D$2:$D$20,차량별코스!$A$2:$A$20),0)</f>
        <v>3</v>
      </c>
      <c r="BM60">
        <f>SUMIFS(R:R,I:I,I60,O:O,O60)</f>
        <v>1285.5979999999997</v>
      </c>
      <c r="BN60">
        <f>SUMIFS(R:R,O:O,O60,BL:BL,BL60,G:G,G60)</f>
        <v>281.09899999999999</v>
      </c>
      <c r="BO60">
        <f>IF(COUNTIFS($BL$2:$BL60,$BL60,$O$2:$O60,$O60,$G$2:$G60,$G60)=1,_xlfn.MAXIFS($BO$2:$BO59,$O$2:$O59,$O60,$G$2:$G59,$G60)+1,_xlfn.MAXIFS($BO$2:$BO59,$O$2:$O59,$O60,$G$2:$G59,$G60))</f>
        <v>3</v>
      </c>
      <c r="BP60">
        <f t="shared" si="16"/>
        <v>3926.7619999999997</v>
      </c>
      <c r="BQ60">
        <f t="shared" si="17"/>
        <v>331.83</v>
      </c>
      <c r="BR60">
        <f t="shared" si="18"/>
        <v>294.95999999999998</v>
      </c>
      <c r="BS60">
        <f t="shared" si="19"/>
        <v>346.57799999999997</v>
      </c>
      <c r="BT60">
        <f t="shared" si="20"/>
        <v>36.869999999999997</v>
      </c>
      <c r="BU60">
        <f t="shared" si="21"/>
        <v>0</v>
      </c>
      <c r="BV60">
        <f t="shared" si="22"/>
        <v>0</v>
      </c>
      <c r="BW60">
        <f t="shared" si="23"/>
        <v>4936.9999999999991</v>
      </c>
    </row>
    <row r="61" spans="1:75">
      <c r="A61" s="38">
        <f t="shared" si="15"/>
        <v>45811</v>
      </c>
      <c r="B61" s="3">
        <v>45811.752835648149</v>
      </c>
      <c r="C61" t="s">
        <v>61</v>
      </c>
      <c r="D61" t="s">
        <v>61</v>
      </c>
      <c r="E61" t="s">
        <v>61</v>
      </c>
      <c r="F61" t="s">
        <v>62</v>
      </c>
      <c r="G61" s="2" t="s">
        <v>63</v>
      </c>
      <c r="H61" s="2" t="s">
        <v>64</v>
      </c>
      <c r="I61" t="s">
        <v>74</v>
      </c>
      <c r="J61" t="s">
        <v>66</v>
      </c>
      <c r="K61" t="s">
        <v>67</v>
      </c>
      <c r="L61">
        <v>15</v>
      </c>
      <c r="M61">
        <v>3</v>
      </c>
      <c r="N61">
        <v>168</v>
      </c>
      <c r="O61" s="41">
        <v>2065</v>
      </c>
      <c r="P61" t="s">
        <v>240</v>
      </c>
      <c r="Q61" s="1">
        <v>45786.607561423611</v>
      </c>
      <c r="R61">
        <v>67.352999999999994</v>
      </c>
      <c r="S61">
        <v>17.956</v>
      </c>
      <c r="T61">
        <v>3.7509999999999999</v>
      </c>
      <c r="U61">
        <v>7365</v>
      </c>
      <c r="V61">
        <v>41</v>
      </c>
      <c r="W61">
        <v>1661</v>
      </c>
      <c r="X61">
        <v>1718</v>
      </c>
      <c r="Y61">
        <v>0</v>
      </c>
      <c r="Z61">
        <v>8</v>
      </c>
      <c r="AA61">
        <v>0</v>
      </c>
      <c r="AB61">
        <v>0</v>
      </c>
      <c r="AC61">
        <v>85</v>
      </c>
      <c r="AD61">
        <v>32.92</v>
      </c>
      <c r="AE61">
        <v>42.816630000000004</v>
      </c>
      <c r="AF61">
        <v>88.9</v>
      </c>
      <c r="AG61">
        <v>3.5</v>
      </c>
      <c r="AH61">
        <v>4.8</v>
      </c>
      <c r="AI61">
        <v>2.6</v>
      </c>
      <c r="AJ61">
        <v>0.3</v>
      </c>
      <c r="AK61">
        <v>0</v>
      </c>
      <c r="AL61">
        <v>0</v>
      </c>
      <c r="AM61">
        <v>3.41</v>
      </c>
      <c r="AN61">
        <v>30.716000000000001</v>
      </c>
      <c r="AO61">
        <v>0.55700000000000005</v>
      </c>
      <c r="AP61">
        <v>22.553000000000001</v>
      </c>
      <c r="AQ61">
        <v>0.252</v>
      </c>
      <c r="AR61">
        <v>0</v>
      </c>
      <c r="AS61">
        <v>11.878</v>
      </c>
      <c r="AT61">
        <v>108.16200000000001</v>
      </c>
      <c r="AU61">
        <v>4.258</v>
      </c>
      <c r="AV61">
        <v>5.84</v>
      </c>
      <c r="AW61">
        <v>3.1629999999999998</v>
      </c>
      <c r="AX61">
        <v>0.36499999999999999</v>
      </c>
      <c r="AY61">
        <v>0</v>
      </c>
      <c r="AZ61">
        <v>0</v>
      </c>
      <c r="BA61">
        <v>658</v>
      </c>
      <c r="BB61">
        <v>0</v>
      </c>
      <c r="BC61" t="s">
        <v>75</v>
      </c>
      <c r="BD61">
        <v>0</v>
      </c>
      <c r="BE61" t="s">
        <v>69</v>
      </c>
      <c r="BF61" t="s">
        <v>76</v>
      </c>
      <c r="BG61">
        <v>1.1000000000000001</v>
      </c>
      <c r="BH61">
        <v>0</v>
      </c>
      <c r="BI61" s="1">
        <v>45813.532189155092</v>
      </c>
      <c r="BJ61">
        <v>3.6</v>
      </c>
      <c r="BK61" s="4">
        <v>1.0419</v>
      </c>
      <c r="BL61" s="42">
        <f>HLOOKUP($A61,차량별코스!$E$1:$AO$20,_xlfn.XLOOKUP(탕데이터!$I61,차량별코스!$D$2:$D$20,차량별코스!$A$2:$A$20),0)</f>
        <v>3</v>
      </c>
      <c r="BM61">
        <f>SUMIFS(R:R,I:I,I61,O:O,O61)</f>
        <v>1285.5979999999997</v>
      </c>
      <c r="BN61">
        <f>SUMIFS(R:R,O:O,O61,BL:BL,BL61,G:G,G61)</f>
        <v>281.09899999999999</v>
      </c>
      <c r="BO61">
        <f>IF(COUNTIFS($BL$2:$BL61,$BL61,$O$2:$O61,$O61,$G$2:$G61,$G61)=1,_xlfn.MAXIFS($BO$2:$BO60,$O$2:$O60,$O61,$G$2:$G60,$G61)+1,_xlfn.MAXIFS($BO$2:$BO60,$O$2:$O60,$O61,$G$2:$G60,$G61))</f>
        <v>3</v>
      </c>
      <c r="BP61">
        <f t="shared" si="16"/>
        <v>4845.4849999999997</v>
      </c>
      <c r="BQ61">
        <f t="shared" si="17"/>
        <v>257.77500000000003</v>
      </c>
      <c r="BR61">
        <f t="shared" si="18"/>
        <v>353.52</v>
      </c>
      <c r="BS61">
        <f t="shared" si="19"/>
        <v>191.49</v>
      </c>
      <c r="BT61">
        <f t="shared" si="20"/>
        <v>22.094999999999999</v>
      </c>
      <c r="BU61">
        <f t="shared" si="21"/>
        <v>0</v>
      </c>
      <c r="BV61">
        <f t="shared" si="22"/>
        <v>0</v>
      </c>
      <c r="BW61">
        <f t="shared" si="23"/>
        <v>5670.3649999999989</v>
      </c>
    </row>
    <row r="62" spans="1:75">
      <c r="A62" s="38">
        <f t="shared" si="15"/>
        <v>45812</v>
      </c>
      <c r="B62" s="3">
        <v>45812.278819444444</v>
      </c>
      <c r="C62" t="s">
        <v>61</v>
      </c>
      <c r="D62" t="s">
        <v>61</v>
      </c>
      <c r="E62" t="s">
        <v>61</v>
      </c>
      <c r="F62" t="s">
        <v>62</v>
      </c>
      <c r="G62" s="2" t="s">
        <v>63</v>
      </c>
      <c r="H62" s="2" t="s">
        <v>64</v>
      </c>
      <c r="I62" t="s">
        <v>74</v>
      </c>
      <c r="J62" t="s">
        <v>66</v>
      </c>
      <c r="K62" t="s">
        <v>67</v>
      </c>
      <c r="L62">
        <v>15</v>
      </c>
      <c r="M62">
        <v>3</v>
      </c>
      <c r="N62">
        <v>168</v>
      </c>
      <c r="O62" s="41">
        <v>2065</v>
      </c>
      <c r="P62" t="s">
        <v>240</v>
      </c>
      <c r="Q62" s="1">
        <v>45786.607561423611</v>
      </c>
      <c r="R62">
        <v>16.209</v>
      </c>
      <c r="S62">
        <v>4.093</v>
      </c>
      <c r="T62">
        <v>3.96</v>
      </c>
      <c r="U62">
        <v>1801</v>
      </c>
      <c r="V62">
        <v>34</v>
      </c>
      <c r="W62">
        <v>483</v>
      </c>
      <c r="X62">
        <v>260</v>
      </c>
      <c r="Y62">
        <v>0</v>
      </c>
      <c r="Z62">
        <v>1</v>
      </c>
      <c r="AA62">
        <v>0</v>
      </c>
      <c r="AB62">
        <v>0</v>
      </c>
      <c r="AC62">
        <v>90</v>
      </c>
      <c r="AD62">
        <v>32.4</v>
      </c>
      <c r="AE62">
        <v>45.445751000000001</v>
      </c>
      <c r="AF62">
        <v>98.4</v>
      </c>
      <c r="AG62">
        <v>0.4</v>
      </c>
      <c r="AH62">
        <v>0.5</v>
      </c>
      <c r="AI62">
        <v>0.4</v>
      </c>
      <c r="AJ62">
        <v>0.2</v>
      </c>
      <c r="AK62">
        <v>0</v>
      </c>
      <c r="AL62">
        <v>0</v>
      </c>
      <c r="AM62">
        <v>3.6</v>
      </c>
      <c r="AN62">
        <v>30.870999999999999</v>
      </c>
      <c r="AO62">
        <v>1.8879999999999999</v>
      </c>
      <c r="AP62">
        <v>26.818000000000001</v>
      </c>
      <c r="AQ62">
        <v>0.123</v>
      </c>
      <c r="AR62">
        <v>0</v>
      </c>
      <c r="AS62">
        <v>6.1689999999999996</v>
      </c>
      <c r="AT62">
        <v>29.52</v>
      </c>
      <c r="AU62">
        <v>0.12</v>
      </c>
      <c r="AV62">
        <v>0.15</v>
      </c>
      <c r="AW62">
        <v>0.12</v>
      </c>
      <c r="AX62">
        <v>0.06</v>
      </c>
      <c r="AY62">
        <v>0</v>
      </c>
      <c r="AZ62">
        <v>0</v>
      </c>
      <c r="BA62">
        <v>147</v>
      </c>
      <c r="BB62">
        <v>0</v>
      </c>
      <c r="BC62" t="s">
        <v>75</v>
      </c>
      <c r="BD62">
        <v>0</v>
      </c>
      <c r="BE62" t="s">
        <v>69</v>
      </c>
      <c r="BF62" t="s">
        <v>76</v>
      </c>
      <c r="BG62">
        <v>1.1000000000000001</v>
      </c>
      <c r="BH62">
        <v>0</v>
      </c>
      <c r="BI62" s="1">
        <v>45813.532189155092</v>
      </c>
      <c r="BJ62">
        <v>3.6</v>
      </c>
      <c r="BK62" s="4">
        <v>1.1000000000000001</v>
      </c>
      <c r="BL62" s="42">
        <f>HLOOKUP($A62,차량별코스!$E$1:$AO$20,_xlfn.XLOOKUP(탕데이터!$I62,차량별코스!$D$2:$D$20,차량별코스!$A$2:$A$20),0)</f>
        <v>4</v>
      </c>
      <c r="BM62">
        <f>SUMIFS(R:R,I:I,I62,O:O,O62)</f>
        <v>1285.5979999999997</v>
      </c>
      <c r="BN62">
        <f>SUMIFS(R:R,O:O,O62,BL:BL,BL62,G:G,G62)</f>
        <v>325.54599999999999</v>
      </c>
      <c r="BO62">
        <f>IF(COUNTIFS($BL$2:$BL62,$BL62,$O$2:$O62,$O62,$G$2:$G62,$G62)=1,_xlfn.MAXIFS($BO$2:$BO61,$O$2:$O61,$O62,$G$2:$G61,$G62)+1,_xlfn.MAXIFS($BO$2:$BO61,$O$2:$O61,$O62,$G$2:$G61,$G62))</f>
        <v>4</v>
      </c>
      <c r="BP62">
        <f t="shared" si="16"/>
        <v>1255.1840000000002</v>
      </c>
      <c r="BQ62">
        <f t="shared" si="17"/>
        <v>7.2039999999999997</v>
      </c>
      <c r="BR62">
        <f t="shared" si="18"/>
        <v>9.0050000000000008</v>
      </c>
      <c r="BS62">
        <f t="shared" si="19"/>
        <v>7.2039999999999997</v>
      </c>
      <c r="BT62">
        <f t="shared" si="20"/>
        <v>3.6019999999999999</v>
      </c>
      <c r="BU62">
        <f t="shared" si="21"/>
        <v>0</v>
      </c>
      <c r="BV62">
        <f t="shared" si="22"/>
        <v>0</v>
      </c>
      <c r="BW62">
        <f t="shared" si="23"/>
        <v>1282.1990000000003</v>
      </c>
    </row>
    <row r="63" spans="1:75">
      <c r="A63" s="38">
        <f t="shared" si="15"/>
        <v>45812</v>
      </c>
      <c r="B63" s="3">
        <v>45812.302997685183</v>
      </c>
      <c r="C63" t="s">
        <v>61</v>
      </c>
      <c r="D63" t="s">
        <v>61</v>
      </c>
      <c r="E63" t="s">
        <v>61</v>
      </c>
      <c r="F63" t="s">
        <v>62</v>
      </c>
      <c r="G63" s="2" t="s">
        <v>63</v>
      </c>
      <c r="H63" s="2" t="s">
        <v>64</v>
      </c>
      <c r="I63" t="s">
        <v>74</v>
      </c>
      <c r="J63" t="s">
        <v>66</v>
      </c>
      <c r="K63" t="s">
        <v>67</v>
      </c>
      <c r="L63">
        <v>15</v>
      </c>
      <c r="M63">
        <v>3</v>
      </c>
      <c r="N63">
        <v>168</v>
      </c>
      <c r="O63" s="41">
        <v>2065</v>
      </c>
      <c r="P63" t="s">
        <v>240</v>
      </c>
      <c r="Q63" s="1">
        <v>45786.607561423611</v>
      </c>
      <c r="R63">
        <v>89.399000000000001</v>
      </c>
      <c r="S63">
        <v>24.702999999999999</v>
      </c>
      <c r="T63">
        <v>3.6190000000000002</v>
      </c>
      <c r="U63">
        <v>8890</v>
      </c>
      <c r="V63">
        <v>45</v>
      </c>
      <c r="W63">
        <v>1834</v>
      </c>
      <c r="X63">
        <v>2286</v>
      </c>
      <c r="Y63">
        <v>0</v>
      </c>
      <c r="Z63">
        <v>5</v>
      </c>
      <c r="AA63">
        <v>0</v>
      </c>
      <c r="AB63">
        <v>0</v>
      </c>
      <c r="AC63">
        <v>92</v>
      </c>
      <c r="AD63">
        <v>36.200000000000003</v>
      </c>
      <c r="AE63">
        <v>45.904491999999998</v>
      </c>
      <c r="AF63">
        <v>90.9</v>
      </c>
      <c r="AG63">
        <v>2.4</v>
      </c>
      <c r="AH63">
        <v>3.1</v>
      </c>
      <c r="AI63">
        <v>2.9</v>
      </c>
      <c r="AJ63">
        <v>0.7</v>
      </c>
      <c r="AK63">
        <v>0</v>
      </c>
      <c r="AL63">
        <v>0</v>
      </c>
      <c r="AM63">
        <v>3.29</v>
      </c>
      <c r="AN63">
        <v>34.844000000000001</v>
      </c>
      <c r="AO63">
        <v>0.50600000000000001</v>
      </c>
      <c r="AP63">
        <v>20.63</v>
      </c>
      <c r="AQ63">
        <v>0.246</v>
      </c>
      <c r="AR63">
        <v>0</v>
      </c>
      <c r="AS63">
        <v>5.593</v>
      </c>
      <c r="AT63">
        <v>133.32</v>
      </c>
      <c r="AU63">
        <v>3.52</v>
      </c>
      <c r="AV63">
        <v>4.5469999999999997</v>
      </c>
      <c r="AW63">
        <v>4.2530000000000001</v>
      </c>
      <c r="AX63">
        <v>1.0269999999999999</v>
      </c>
      <c r="AY63">
        <v>0</v>
      </c>
      <c r="AZ63">
        <v>0</v>
      </c>
      <c r="BA63">
        <v>874</v>
      </c>
      <c r="BB63">
        <v>0</v>
      </c>
      <c r="BC63" t="s">
        <v>75</v>
      </c>
      <c r="BD63">
        <v>0</v>
      </c>
      <c r="BE63" t="s">
        <v>69</v>
      </c>
      <c r="BF63" t="s">
        <v>76</v>
      </c>
      <c r="BG63">
        <v>1.1000000000000001</v>
      </c>
      <c r="BH63">
        <v>0</v>
      </c>
      <c r="BI63" s="1">
        <v>45813.532189155092</v>
      </c>
      <c r="BJ63">
        <v>3.6</v>
      </c>
      <c r="BK63" s="4">
        <v>1.0053000000000001</v>
      </c>
      <c r="BL63" s="42">
        <f>HLOOKUP($A63,차량별코스!$E$1:$AO$20,_xlfn.XLOOKUP(탕데이터!$I63,차량별코스!$D$2:$D$20,차량별코스!$A$2:$A$20),0)</f>
        <v>4</v>
      </c>
      <c r="BM63">
        <f>SUMIFS(R:R,I:I,I63,O:O,O63)</f>
        <v>1285.5979999999997</v>
      </c>
      <c r="BN63">
        <f>SUMIFS(R:R,O:O,O63,BL:BL,BL63,G:G,G63)</f>
        <v>325.54599999999999</v>
      </c>
      <c r="BO63">
        <f>IF(COUNTIFS($BL$2:$BL63,$BL63,$O$2:$O63,$O63,$G$2:$G63,$G63)=1,_xlfn.MAXIFS($BO$2:$BO62,$O$2:$O62,$O63,$G$2:$G62,$G63)+1,_xlfn.MAXIFS($BO$2:$BO62,$O$2:$O62,$O63,$G$2:$G62,$G63))</f>
        <v>4</v>
      </c>
      <c r="BP63">
        <f t="shared" si="16"/>
        <v>6202.01</v>
      </c>
      <c r="BQ63">
        <f t="shared" si="17"/>
        <v>213.36</v>
      </c>
      <c r="BR63">
        <f t="shared" si="18"/>
        <v>275.58999999999997</v>
      </c>
      <c r="BS63">
        <f t="shared" si="19"/>
        <v>257.81</v>
      </c>
      <c r="BT63">
        <f t="shared" si="20"/>
        <v>62.23</v>
      </c>
      <c r="BU63">
        <f t="shared" si="21"/>
        <v>0</v>
      </c>
      <c r="BV63">
        <f t="shared" si="22"/>
        <v>0</v>
      </c>
      <c r="BW63">
        <f t="shared" si="23"/>
        <v>7011</v>
      </c>
    </row>
    <row r="64" spans="1:75">
      <c r="A64" s="38">
        <f t="shared" si="15"/>
        <v>45812</v>
      </c>
      <c r="B64" s="3">
        <v>45812.438402777778</v>
      </c>
      <c r="C64" t="s">
        <v>61</v>
      </c>
      <c r="D64" t="s">
        <v>61</v>
      </c>
      <c r="E64" t="s">
        <v>61</v>
      </c>
      <c r="F64" t="s">
        <v>62</v>
      </c>
      <c r="G64" s="2" t="s">
        <v>63</v>
      </c>
      <c r="H64" s="2" t="s">
        <v>64</v>
      </c>
      <c r="I64" t="s">
        <v>74</v>
      </c>
      <c r="J64" t="s">
        <v>66</v>
      </c>
      <c r="K64" t="s">
        <v>67</v>
      </c>
      <c r="L64">
        <v>15</v>
      </c>
      <c r="M64">
        <v>3</v>
      </c>
      <c r="N64">
        <v>168</v>
      </c>
      <c r="O64" s="41">
        <v>2065</v>
      </c>
      <c r="P64" t="s">
        <v>240</v>
      </c>
      <c r="Q64" s="1">
        <v>45786.607561423611</v>
      </c>
      <c r="R64">
        <v>89.414000000000001</v>
      </c>
      <c r="S64">
        <v>23.561</v>
      </c>
      <c r="T64">
        <v>3.7949999999999999</v>
      </c>
      <c r="U64">
        <v>8239</v>
      </c>
      <c r="V64">
        <v>225</v>
      </c>
      <c r="W64">
        <v>1118</v>
      </c>
      <c r="X64">
        <v>2190</v>
      </c>
      <c r="Y64">
        <v>0</v>
      </c>
      <c r="Z64">
        <v>4</v>
      </c>
      <c r="AA64">
        <v>0</v>
      </c>
      <c r="AB64">
        <v>0</v>
      </c>
      <c r="AC64">
        <v>94</v>
      </c>
      <c r="AD64">
        <v>39.07</v>
      </c>
      <c r="AE64">
        <v>46.677830999999998</v>
      </c>
      <c r="AF64">
        <v>82</v>
      </c>
      <c r="AG64">
        <v>5.3</v>
      </c>
      <c r="AH64">
        <v>6.1</v>
      </c>
      <c r="AI64">
        <v>5.3</v>
      </c>
      <c r="AJ64">
        <v>1.2</v>
      </c>
      <c r="AK64">
        <v>0</v>
      </c>
      <c r="AL64">
        <v>0</v>
      </c>
      <c r="AM64">
        <v>3.45</v>
      </c>
      <c r="AN64">
        <v>33.622</v>
      </c>
      <c r="AO64">
        <v>2.7309999999999999</v>
      </c>
      <c r="AP64">
        <v>13.57</v>
      </c>
      <c r="AQ64">
        <v>0.23499999999999999</v>
      </c>
      <c r="AR64">
        <v>0</v>
      </c>
      <c r="AS64">
        <v>4.4740000000000002</v>
      </c>
      <c r="AT64">
        <v>112.06699999999999</v>
      </c>
      <c r="AU64">
        <v>7.2430000000000003</v>
      </c>
      <c r="AV64">
        <v>8.3369999999999997</v>
      </c>
      <c r="AW64">
        <v>7.2430000000000003</v>
      </c>
      <c r="AX64">
        <v>1.64</v>
      </c>
      <c r="AY64">
        <v>0</v>
      </c>
      <c r="AZ64">
        <v>0</v>
      </c>
      <c r="BA64">
        <v>876</v>
      </c>
      <c r="BB64">
        <v>0</v>
      </c>
      <c r="BC64" t="s">
        <v>75</v>
      </c>
      <c r="BD64">
        <v>0</v>
      </c>
      <c r="BE64" t="s">
        <v>69</v>
      </c>
      <c r="BF64" t="s">
        <v>76</v>
      </c>
      <c r="BG64">
        <v>1.1000000000000001</v>
      </c>
      <c r="BH64">
        <v>0</v>
      </c>
      <c r="BI64" s="1">
        <v>45813.532189155092</v>
      </c>
      <c r="BJ64">
        <v>3.6</v>
      </c>
      <c r="BK64" s="4">
        <v>1.0542</v>
      </c>
      <c r="BL64" s="42">
        <f>HLOOKUP($A64,차량별코스!$E$1:$AO$20,_xlfn.XLOOKUP(탕데이터!$I64,차량별코스!$D$2:$D$20,차량별코스!$A$2:$A$20),0)</f>
        <v>4</v>
      </c>
      <c r="BM64">
        <f>SUMIFS(R:R,I:I,I64,O:O,O64)</f>
        <v>1285.5979999999997</v>
      </c>
      <c r="BN64">
        <f>SUMIFS(R:R,O:O,O64,BL:BL,BL64,G:G,G64)</f>
        <v>325.54599999999999</v>
      </c>
      <c r="BO64">
        <f>IF(COUNTIFS($BL$2:$BL64,$BL64,$O$2:$O64,$O64,$G$2:$G64,$G64)=1,_xlfn.MAXIFS($BO$2:$BO63,$O$2:$O63,$O64,$G$2:$G63,$G64)+1,_xlfn.MAXIFS($BO$2:$BO63,$O$2:$O63,$O64,$G$2:$G63,$G64))</f>
        <v>4</v>
      </c>
      <c r="BP64">
        <f t="shared" si="16"/>
        <v>5412.98</v>
      </c>
      <c r="BQ64">
        <f t="shared" si="17"/>
        <v>436.66699999999997</v>
      </c>
      <c r="BR64">
        <f t="shared" si="18"/>
        <v>502.57900000000001</v>
      </c>
      <c r="BS64">
        <f t="shared" si="19"/>
        <v>436.66699999999997</v>
      </c>
      <c r="BT64">
        <f t="shared" si="20"/>
        <v>98.867999999999995</v>
      </c>
      <c r="BU64">
        <f t="shared" si="21"/>
        <v>0</v>
      </c>
      <c r="BV64">
        <f t="shared" si="22"/>
        <v>0</v>
      </c>
      <c r="BW64">
        <f t="shared" si="23"/>
        <v>6887.7610000000004</v>
      </c>
    </row>
    <row r="65" spans="1:75">
      <c r="A65" s="38">
        <f t="shared" ref="A65:A100" si="24">DATE(YEAR(B65),MONTH(B65),DAY(B65))</f>
        <v>45812</v>
      </c>
      <c r="B65" s="3">
        <v>45812.537754629629</v>
      </c>
      <c r="C65" t="s">
        <v>61</v>
      </c>
      <c r="D65" t="s">
        <v>61</v>
      </c>
      <c r="E65" t="s">
        <v>61</v>
      </c>
      <c r="F65" t="s">
        <v>62</v>
      </c>
      <c r="G65" s="2" t="s">
        <v>63</v>
      </c>
      <c r="H65" s="2" t="s">
        <v>64</v>
      </c>
      <c r="I65" t="s">
        <v>74</v>
      </c>
      <c r="J65" t="s">
        <v>66</v>
      </c>
      <c r="K65" t="s">
        <v>67</v>
      </c>
      <c r="L65">
        <v>15</v>
      </c>
      <c r="M65">
        <v>3</v>
      </c>
      <c r="N65">
        <v>168</v>
      </c>
      <c r="O65" s="41">
        <v>2065</v>
      </c>
      <c r="P65" t="s">
        <v>240</v>
      </c>
      <c r="Q65" s="1">
        <v>45786.607561423611</v>
      </c>
      <c r="R65">
        <v>17.388999999999999</v>
      </c>
      <c r="S65">
        <v>6.0570000000000004</v>
      </c>
      <c r="T65">
        <v>2.871</v>
      </c>
      <c r="U65">
        <v>2397</v>
      </c>
      <c r="V65">
        <v>46</v>
      </c>
      <c r="W65">
        <v>769</v>
      </c>
      <c r="X65">
        <v>404</v>
      </c>
      <c r="Y65">
        <v>0</v>
      </c>
      <c r="Z65">
        <v>7</v>
      </c>
      <c r="AA65">
        <v>0</v>
      </c>
      <c r="AB65">
        <v>0</v>
      </c>
      <c r="AC65">
        <v>92</v>
      </c>
      <c r="AD65">
        <v>26.12</v>
      </c>
      <c r="AE65">
        <v>39.570366999999997</v>
      </c>
      <c r="AF65">
        <v>97.9</v>
      </c>
      <c r="AG65">
        <v>0.7</v>
      </c>
      <c r="AH65">
        <v>0.7</v>
      </c>
      <c r="AI65">
        <v>0.5</v>
      </c>
      <c r="AJ65">
        <v>0.1</v>
      </c>
      <c r="AK65">
        <v>0</v>
      </c>
      <c r="AL65">
        <v>0</v>
      </c>
      <c r="AM65">
        <v>2.61</v>
      </c>
      <c r="AN65">
        <v>38.454999999999998</v>
      </c>
      <c r="AO65">
        <v>1.919</v>
      </c>
      <c r="AP65">
        <v>32.082000000000001</v>
      </c>
      <c r="AQ65">
        <v>0.23</v>
      </c>
      <c r="AR65">
        <v>0</v>
      </c>
      <c r="AS65">
        <v>40.255000000000003</v>
      </c>
      <c r="AT65">
        <v>37.527999999999999</v>
      </c>
      <c r="AU65">
        <v>0.26800000000000002</v>
      </c>
      <c r="AV65">
        <v>0.26800000000000002</v>
      </c>
      <c r="AW65">
        <v>0.192</v>
      </c>
      <c r="AX65">
        <v>3.7999999999999999E-2</v>
      </c>
      <c r="AY65">
        <v>0</v>
      </c>
      <c r="AZ65">
        <v>0</v>
      </c>
      <c r="BA65">
        <v>162</v>
      </c>
      <c r="BB65">
        <v>0</v>
      </c>
      <c r="BC65" t="s">
        <v>75</v>
      </c>
      <c r="BD65">
        <v>0</v>
      </c>
      <c r="BE65" t="s">
        <v>69</v>
      </c>
      <c r="BF65" t="s">
        <v>76</v>
      </c>
      <c r="BG65">
        <v>1.1000000000000001</v>
      </c>
      <c r="BH65">
        <v>0</v>
      </c>
      <c r="BI65" s="1">
        <v>45813.532189155092</v>
      </c>
      <c r="BJ65">
        <v>3.6</v>
      </c>
      <c r="BK65" s="4">
        <v>0.79749999999999999</v>
      </c>
      <c r="BL65" s="42">
        <f>HLOOKUP($A65,차량별코스!$E$1:$AO$20,_xlfn.XLOOKUP(탕데이터!$I65,차량별코스!$D$2:$D$20,차량별코스!$A$2:$A$20),0)</f>
        <v>4</v>
      </c>
      <c r="BM65">
        <f>SUMIFS(R:R,I:I,I65,O:O,O65)</f>
        <v>1285.5979999999997</v>
      </c>
      <c r="BN65">
        <f>SUMIFS(R:R,O:O,O65,BL:BL,BL65,G:G,G65)</f>
        <v>325.54599999999999</v>
      </c>
      <c r="BO65">
        <f>IF(COUNTIFS($BL$2:$BL65,$BL65,$O$2:$O65,$O65,$G$2:$G65,$G65)=1,_xlfn.MAXIFS($BO$2:$BO64,$O$2:$O64,$O65,$G$2:$G64,$G65)+1,_xlfn.MAXIFS($BO$2:$BO64,$O$2:$O64,$O65,$G$2:$G64,$G65))</f>
        <v>4</v>
      </c>
      <c r="BP65">
        <f t="shared" ref="BP65:BP100" si="25">$U65*AF65%-V65-W65</f>
        <v>1531.663</v>
      </c>
      <c r="BQ65">
        <f t="shared" si="17"/>
        <v>16.779</v>
      </c>
      <c r="BR65">
        <f t="shared" si="18"/>
        <v>16.779</v>
      </c>
      <c r="BS65">
        <f t="shared" si="19"/>
        <v>11.984999999999999</v>
      </c>
      <c r="BT65">
        <f t="shared" si="20"/>
        <v>2.3970000000000002</v>
      </c>
      <c r="BU65">
        <f t="shared" si="21"/>
        <v>0</v>
      </c>
      <c r="BV65">
        <f t="shared" si="22"/>
        <v>0</v>
      </c>
      <c r="BW65">
        <f t="shared" ref="BW65:BW100" si="26">SUM(BP65:BV65)</f>
        <v>1579.6029999999998</v>
      </c>
    </row>
    <row r="66" spans="1:75">
      <c r="A66" s="38">
        <f t="shared" si="24"/>
        <v>45812</v>
      </c>
      <c r="B66" s="3">
        <v>45812.576689814814</v>
      </c>
      <c r="C66" t="s">
        <v>61</v>
      </c>
      <c r="D66" t="s">
        <v>61</v>
      </c>
      <c r="E66" t="s">
        <v>61</v>
      </c>
      <c r="F66" t="s">
        <v>62</v>
      </c>
      <c r="G66" s="2" t="s">
        <v>63</v>
      </c>
      <c r="H66" s="2" t="s">
        <v>64</v>
      </c>
      <c r="I66" t="s">
        <v>74</v>
      </c>
      <c r="J66" t="s">
        <v>66</v>
      </c>
      <c r="K66" t="s">
        <v>67</v>
      </c>
      <c r="L66">
        <v>15</v>
      </c>
      <c r="M66">
        <v>3</v>
      </c>
      <c r="N66">
        <v>168</v>
      </c>
      <c r="O66" s="41">
        <v>2065</v>
      </c>
      <c r="P66" t="s">
        <v>240</v>
      </c>
      <c r="Q66" s="1">
        <v>45786.607561423611</v>
      </c>
      <c r="R66">
        <v>36.494999999999997</v>
      </c>
      <c r="S66">
        <v>11.56</v>
      </c>
      <c r="T66">
        <v>3.157</v>
      </c>
      <c r="U66">
        <v>5094</v>
      </c>
      <c r="V66">
        <v>274</v>
      </c>
      <c r="W66">
        <v>2653</v>
      </c>
      <c r="X66">
        <v>539</v>
      </c>
      <c r="Y66">
        <v>0</v>
      </c>
      <c r="Z66">
        <v>0</v>
      </c>
      <c r="AA66">
        <v>1</v>
      </c>
      <c r="AB66">
        <v>1925</v>
      </c>
      <c r="AC66">
        <v>100</v>
      </c>
      <c r="AD66">
        <v>25.79</v>
      </c>
      <c r="AE66">
        <v>60.628461999999999</v>
      </c>
      <c r="AF66">
        <v>92.3</v>
      </c>
      <c r="AG66">
        <v>1.5</v>
      </c>
      <c r="AH66">
        <v>1.6</v>
      </c>
      <c r="AI66">
        <v>1.8</v>
      </c>
      <c r="AJ66">
        <v>2.7</v>
      </c>
      <c r="AK66">
        <v>0</v>
      </c>
      <c r="AL66">
        <v>0</v>
      </c>
      <c r="AM66">
        <v>2.87</v>
      </c>
      <c r="AN66">
        <v>56.469000000000001</v>
      </c>
      <c r="AO66">
        <v>5.3789999999999996</v>
      </c>
      <c r="AP66">
        <v>52.081000000000003</v>
      </c>
      <c r="AQ66">
        <v>0.13700000000000001</v>
      </c>
      <c r="AR66">
        <v>0</v>
      </c>
      <c r="AS66">
        <v>0</v>
      </c>
      <c r="AT66">
        <v>76.917000000000002</v>
      </c>
      <c r="AU66">
        <v>1.25</v>
      </c>
      <c r="AV66">
        <v>1.333</v>
      </c>
      <c r="AW66">
        <v>1.5</v>
      </c>
      <c r="AX66">
        <v>2.25</v>
      </c>
      <c r="AY66">
        <v>0</v>
      </c>
      <c r="AZ66">
        <v>0</v>
      </c>
      <c r="BA66">
        <v>353</v>
      </c>
      <c r="BB66">
        <v>0</v>
      </c>
      <c r="BC66" t="s">
        <v>75</v>
      </c>
      <c r="BD66">
        <v>0</v>
      </c>
      <c r="BE66" t="s">
        <v>69</v>
      </c>
      <c r="BF66" t="s">
        <v>76</v>
      </c>
      <c r="BG66">
        <v>1.1000000000000001</v>
      </c>
      <c r="BH66">
        <v>0</v>
      </c>
      <c r="BI66" s="1">
        <v>45813.532189155092</v>
      </c>
      <c r="BJ66">
        <v>3.6</v>
      </c>
      <c r="BK66" s="4">
        <v>0.87690000000000001</v>
      </c>
      <c r="BL66" s="42">
        <f>HLOOKUP($A66,차량별코스!$E$1:$AO$20,_xlfn.XLOOKUP(탕데이터!$I66,차량별코스!$D$2:$D$20,차량별코스!$A$2:$A$20),0)</f>
        <v>4</v>
      </c>
      <c r="BM66">
        <f>SUMIFS(R:R,I:I,I66,O:O,O66)</f>
        <v>1285.5979999999997</v>
      </c>
      <c r="BN66">
        <f>SUMIFS(R:R,O:O,O66,BL:BL,BL66,G:G,G66)</f>
        <v>325.54599999999999</v>
      </c>
      <c r="BO66">
        <f>IF(COUNTIFS($BL$2:$BL66,$BL66,$O$2:$O66,$O66,$G$2:$G66,$G66)=1,_xlfn.MAXIFS($BO$2:$BO65,$O$2:$O65,$O66,$G$2:$G65,$G66)+1,_xlfn.MAXIFS($BO$2:$BO65,$O$2:$O65,$O66,$G$2:$G65,$G66))</f>
        <v>4</v>
      </c>
      <c r="BP66">
        <f t="shared" si="25"/>
        <v>1774.7619999999997</v>
      </c>
      <c r="BQ66">
        <f t="shared" ref="BQ66:BQ101" si="27">$U66*AG66%</f>
        <v>76.41</v>
      </c>
      <c r="BR66">
        <f t="shared" ref="BR66:BR101" si="28">$U66*AH66%</f>
        <v>81.504000000000005</v>
      </c>
      <c r="BS66">
        <f t="shared" ref="BS66:BS101" si="29">$U66*AI66%</f>
        <v>91.692000000000007</v>
      </c>
      <c r="BT66">
        <f t="shared" ref="BT66:BT101" si="30">$U66*AJ66%</f>
        <v>137.53800000000001</v>
      </c>
      <c r="BU66">
        <f t="shared" ref="BU66:BU101" si="31">$U66*AK66%</f>
        <v>0</v>
      </c>
      <c r="BV66">
        <f t="shared" ref="BV66:BV101" si="32">$U66*AL66%</f>
        <v>0</v>
      </c>
      <c r="BW66">
        <f t="shared" si="26"/>
        <v>2161.9059999999999</v>
      </c>
    </row>
    <row r="67" spans="1:75">
      <c r="A67" s="38">
        <f t="shared" si="24"/>
        <v>45812</v>
      </c>
      <c r="B67" s="3">
        <v>45812.652361111112</v>
      </c>
      <c r="C67" t="s">
        <v>61</v>
      </c>
      <c r="D67" t="s">
        <v>61</v>
      </c>
      <c r="E67" t="s">
        <v>61</v>
      </c>
      <c r="F67" t="s">
        <v>62</v>
      </c>
      <c r="G67" s="2" t="s">
        <v>63</v>
      </c>
      <c r="H67" s="2" t="s">
        <v>64</v>
      </c>
      <c r="I67" t="s">
        <v>74</v>
      </c>
      <c r="J67" t="s">
        <v>66</v>
      </c>
      <c r="K67" t="s">
        <v>67</v>
      </c>
      <c r="L67">
        <v>15</v>
      </c>
      <c r="M67">
        <v>3</v>
      </c>
      <c r="N67">
        <v>168</v>
      </c>
      <c r="O67" s="41">
        <v>2065</v>
      </c>
      <c r="P67" t="s">
        <v>240</v>
      </c>
      <c r="Q67" s="1">
        <v>45786.607561423611</v>
      </c>
      <c r="R67">
        <v>76.64</v>
      </c>
      <c r="S67">
        <v>25.335999999999999</v>
      </c>
      <c r="T67">
        <v>3.0249999999999999</v>
      </c>
      <c r="U67">
        <v>8845</v>
      </c>
      <c r="V67">
        <v>55</v>
      </c>
      <c r="W67">
        <v>2691</v>
      </c>
      <c r="X67">
        <v>1655</v>
      </c>
      <c r="Y67">
        <v>0</v>
      </c>
      <c r="Z67">
        <v>3</v>
      </c>
      <c r="AA67">
        <v>1</v>
      </c>
      <c r="AB67">
        <v>362</v>
      </c>
      <c r="AC67">
        <v>100</v>
      </c>
      <c r="AD67">
        <v>31.19</v>
      </c>
      <c r="AE67">
        <v>45.237571000000003</v>
      </c>
      <c r="AF67">
        <v>64.900000000000006</v>
      </c>
      <c r="AG67">
        <v>10.6</v>
      </c>
      <c r="AH67">
        <v>11.4</v>
      </c>
      <c r="AI67">
        <v>6.6</v>
      </c>
      <c r="AJ67">
        <v>6.5</v>
      </c>
      <c r="AK67">
        <v>0</v>
      </c>
      <c r="AL67">
        <v>0</v>
      </c>
      <c r="AM67">
        <v>2.75</v>
      </c>
      <c r="AN67">
        <v>42.308</v>
      </c>
      <c r="AO67">
        <v>0.622</v>
      </c>
      <c r="AP67">
        <v>30.423999999999999</v>
      </c>
      <c r="AQ67">
        <v>0.20899999999999999</v>
      </c>
      <c r="AR67">
        <v>0</v>
      </c>
      <c r="AS67">
        <v>3.9140000000000001</v>
      </c>
      <c r="AT67">
        <v>95.186999999999998</v>
      </c>
      <c r="AU67">
        <v>15.547000000000001</v>
      </c>
      <c r="AV67">
        <v>16.72</v>
      </c>
      <c r="AW67">
        <v>9.68</v>
      </c>
      <c r="AX67">
        <v>9.5329999999999995</v>
      </c>
      <c r="AY67">
        <v>0</v>
      </c>
      <c r="AZ67">
        <v>0</v>
      </c>
      <c r="BA67">
        <v>734</v>
      </c>
      <c r="BB67">
        <v>0</v>
      </c>
      <c r="BC67" t="s">
        <v>75</v>
      </c>
      <c r="BD67">
        <v>0</v>
      </c>
      <c r="BE67" t="s">
        <v>69</v>
      </c>
      <c r="BF67" t="s">
        <v>76</v>
      </c>
      <c r="BG67">
        <v>1.1000000000000001</v>
      </c>
      <c r="BH67">
        <v>0</v>
      </c>
      <c r="BI67" s="1">
        <v>45813.532189155092</v>
      </c>
      <c r="BJ67">
        <v>3.6</v>
      </c>
      <c r="BK67" s="4">
        <v>0.84030000000000005</v>
      </c>
      <c r="BL67" s="42">
        <f>HLOOKUP($A67,차량별코스!$E$1:$AO$20,_xlfn.XLOOKUP(탕데이터!$I67,차량별코스!$D$2:$D$20,차량별코스!$A$2:$A$20),0)</f>
        <v>4</v>
      </c>
      <c r="BM67">
        <f>SUMIFS(R:R,I:I,I67,O:O,O67)</f>
        <v>1285.5979999999997</v>
      </c>
      <c r="BN67">
        <f>SUMIFS(R:R,O:O,O67,BL:BL,BL67,G:G,G67)</f>
        <v>325.54599999999999</v>
      </c>
      <c r="BO67">
        <f>IF(COUNTIFS($BL$2:$BL67,$BL67,$O$2:$O67,$O67,$G$2:$G67,$G67)=1,_xlfn.MAXIFS($BO$2:$BO66,$O$2:$O66,$O67,$G$2:$G66,$G67)+1,_xlfn.MAXIFS($BO$2:$BO66,$O$2:$O66,$O67,$G$2:$G66,$G67))</f>
        <v>4</v>
      </c>
      <c r="BP67">
        <f t="shared" si="25"/>
        <v>2994.4049999999997</v>
      </c>
      <c r="BQ67">
        <f t="shared" si="27"/>
        <v>937.56999999999994</v>
      </c>
      <c r="BR67">
        <f t="shared" si="28"/>
        <v>1008.33</v>
      </c>
      <c r="BS67">
        <f t="shared" si="29"/>
        <v>583.77</v>
      </c>
      <c r="BT67">
        <f t="shared" si="30"/>
        <v>574.92500000000007</v>
      </c>
      <c r="BU67">
        <f t="shared" si="31"/>
        <v>0</v>
      </c>
      <c r="BV67">
        <f t="shared" si="32"/>
        <v>0</v>
      </c>
      <c r="BW67">
        <f t="shared" si="26"/>
        <v>6098.9999999999991</v>
      </c>
    </row>
    <row r="68" spans="1:75">
      <c r="A68" s="38">
        <f t="shared" si="24"/>
        <v>45813</v>
      </c>
      <c r="B68" s="3">
        <v>45813.311909722222</v>
      </c>
      <c r="C68" t="s">
        <v>61</v>
      </c>
      <c r="D68" t="s">
        <v>61</v>
      </c>
      <c r="E68" t="s">
        <v>61</v>
      </c>
      <c r="F68" t="s">
        <v>62</v>
      </c>
      <c r="G68" s="2" t="s">
        <v>63</v>
      </c>
      <c r="H68" s="2" t="s">
        <v>64</v>
      </c>
      <c r="I68" t="s">
        <v>74</v>
      </c>
      <c r="J68" t="s">
        <v>66</v>
      </c>
      <c r="K68" t="s">
        <v>67</v>
      </c>
      <c r="L68">
        <v>15</v>
      </c>
      <c r="M68">
        <v>3</v>
      </c>
      <c r="N68">
        <v>168</v>
      </c>
      <c r="O68" s="41">
        <v>2880</v>
      </c>
      <c r="P68" t="s">
        <v>241</v>
      </c>
      <c r="Q68" s="1">
        <v>45786.607562812504</v>
      </c>
      <c r="R68">
        <v>17.221</v>
      </c>
      <c r="S68">
        <v>4.8769999999999998</v>
      </c>
      <c r="T68">
        <v>3.5310000000000001</v>
      </c>
      <c r="U68">
        <v>1929</v>
      </c>
      <c r="V68">
        <v>130</v>
      </c>
      <c r="W68">
        <v>549</v>
      </c>
      <c r="X68">
        <v>382</v>
      </c>
      <c r="Y68">
        <v>0</v>
      </c>
      <c r="Z68">
        <v>3</v>
      </c>
      <c r="AA68">
        <v>0</v>
      </c>
      <c r="AB68">
        <v>0</v>
      </c>
      <c r="AC68">
        <v>94</v>
      </c>
      <c r="AD68">
        <v>32.14</v>
      </c>
      <c r="AE68">
        <v>49.596511</v>
      </c>
      <c r="AF68">
        <v>97.7</v>
      </c>
      <c r="AG68">
        <v>0.6</v>
      </c>
      <c r="AH68">
        <v>0.5</v>
      </c>
      <c r="AI68">
        <v>0.8</v>
      </c>
      <c r="AJ68">
        <v>0.5</v>
      </c>
      <c r="AK68">
        <v>0</v>
      </c>
      <c r="AL68">
        <v>0</v>
      </c>
      <c r="AM68">
        <v>3.21</v>
      </c>
      <c r="AN68">
        <v>39.295999999999999</v>
      </c>
      <c r="AO68">
        <v>6.7389999999999999</v>
      </c>
      <c r="AP68">
        <v>28.46</v>
      </c>
      <c r="AQ68">
        <v>0.17399999999999999</v>
      </c>
      <c r="AR68">
        <v>0</v>
      </c>
      <c r="AS68">
        <v>17.420999999999999</v>
      </c>
      <c r="AT68">
        <v>30.937999999999999</v>
      </c>
      <c r="AU68">
        <v>0.19</v>
      </c>
      <c r="AV68">
        <v>0.158</v>
      </c>
      <c r="AW68">
        <v>0.253</v>
      </c>
      <c r="AX68">
        <v>0.158</v>
      </c>
      <c r="AY68">
        <v>0</v>
      </c>
      <c r="AZ68">
        <v>0</v>
      </c>
      <c r="BA68">
        <v>167</v>
      </c>
      <c r="BB68">
        <v>0</v>
      </c>
      <c r="BC68" t="s">
        <v>75</v>
      </c>
      <c r="BD68">
        <v>0</v>
      </c>
      <c r="BE68" t="s">
        <v>69</v>
      </c>
      <c r="BF68" t="s">
        <v>76</v>
      </c>
      <c r="BG68">
        <v>1.1000000000000001</v>
      </c>
      <c r="BH68">
        <v>0</v>
      </c>
      <c r="BI68" s="1">
        <v>45813.532189155092</v>
      </c>
      <c r="BJ68">
        <v>3.6</v>
      </c>
      <c r="BK68" s="4">
        <v>0.98089999999999999</v>
      </c>
      <c r="BL68" s="42">
        <f>HLOOKUP($A68,차량별코스!$E$1:$AO$20,_xlfn.XLOOKUP(탕데이터!$I68,차량별코스!$D$2:$D$20,차량별코스!$A$2:$A$20),0)</f>
        <v>5</v>
      </c>
      <c r="BM68">
        <f>SUMIFS(R:R,I:I,I68,O:O,O68)</f>
        <v>126.334</v>
      </c>
      <c r="BN68">
        <f>SUMIFS(R:R,O:O,O68,BL:BL,BL68,G:G,G68)</f>
        <v>126.334</v>
      </c>
      <c r="BO68">
        <f>IF(COUNTIFS($BL$2:$BL68,$BL68,$O$2:$O68,$O68,$G$2:$G68,$G68)=1,_xlfn.MAXIFS($BO$2:$BO67,$O$2:$O67,$O68,$G$2:$G67,$G68)+1,_xlfn.MAXIFS($BO$2:$BO67,$O$2:$O67,$O68,$G$2:$G67,$G68))</f>
        <v>1</v>
      </c>
      <c r="BP68">
        <f t="shared" si="25"/>
        <v>1205.633</v>
      </c>
      <c r="BQ68">
        <f t="shared" si="27"/>
        <v>11.574</v>
      </c>
      <c r="BR68">
        <f t="shared" si="28"/>
        <v>9.6449999999999996</v>
      </c>
      <c r="BS68">
        <f t="shared" si="29"/>
        <v>15.432</v>
      </c>
      <c r="BT68">
        <f t="shared" si="30"/>
        <v>9.6449999999999996</v>
      </c>
      <c r="BU68">
        <f t="shared" si="31"/>
        <v>0</v>
      </c>
      <c r="BV68">
        <f t="shared" si="32"/>
        <v>0</v>
      </c>
      <c r="BW68">
        <f t="shared" si="26"/>
        <v>1251.9290000000001</v>
      </c>
    </row>
    <row r="69" spans="1:75">
      <c r="A69" s="38">
        <f t="shared" si="24"/>
        <v>45813</v>
      </c>
      <c r="B69" s="3">
        <v>45813.344143518516</v>
      </c>
      <c r="C69" t="s">
        <v>61</v>
      </c>
      <c r="D69" t="s">
        <v>61</v>
      </c>
      <c r="E69" t="s">
        <v>61</v>
      </c>
      <c r="F69" t="s">
        <v>62</v>
      </c>
      <c r="G69" s="2" t="s">
        <v>63</v>
      </c>
      <c r="H69" s="2" t="s">
        <v>64</v>
      </c>
      <c r="I69" t="s">
        <v>74</v>
      </c>
      <c r="J69" t="s">
        <v>66</v>
      </c>
      <c r="K69" t="s">
        <v>67</v>
      </c>
      <c r="L69">
        <v>15</v>
      </c>
      <c r="M69">
        <v>3</v>
      </c>
      <c r="N69">
        <v>168</v>
      </c>
      <c r="O69" s="41">
        <v>2880</v>
      </c>
      <c r="P69" t="s">
        <v>241</v>
      </c>
      <c r="Q69" s="1">
        <v>45786.607562812504</v>
      </c>
      <c r="R69">
        <v>17.370999999999999</v>
      </c>
      <c r="S69">
        <v>3.8519999999999999</v>
      </c>
      <c r="T69">
        <v>4.51</v>
      </c>
      <c r="U69">
        <v>1431</v>
      </c>
      <c r="V69">
        <v>13</v>
      </c>
      <c r="W69">
        <v>223</v>
      </c>
      <c r="X69">
        <v>390</v>
      </c>
      <c r="Y69">
        <v>0</v>
      </c>
      <c r="Z69">
        <v>0</v>
      </c>
      <c r="AA69">
        <v>0</v>
      </c>
      <c r="AB69">
        <v>0</v>
      </c>
      <c r="AC69">
        <v>84</v>
      </c>
      <c r="AD69">
        <v>43.7</v>
      </c>
      <c r="AE69">
        <v>52.330958000000003</v>
      </c>
      <c r="AF69">
        <v>98.1</v>
      </c>
      <c r="AG69">
        <v>0.4</v>
      </c>
      <c r="AH69">
        <v>0.4</v>
      </c>
      <c r="AI69">
        <v>0.8</v>
      </c>
      <c r="AJ69">
        <v>0.3</v>
      </c>
      <c r="AK69">
        <v>0</v>
      </c>
      <c r="AL69">
        <v>0</v>
      </c>
      <c r="AM69">
        <v>4.0999999999999996</v>
      </c>
      <c r="AN69">
        <v>31.32</v>
      </c>
      <c r="AO69">
        <v>0.90800000000000003</v>
      </c>
      <c r="AP69">
        <v>15.583</v>
      </c>
      <c r="AQ69">
        <v>0.17299999999999999</v>
      </c>
      <c r="AR69">
        <v>0</v>
      </c>
      <c r="AS69">
        <v>0</v>
      </c>
      <c r="AT69">
        <v>22.89</v>
      </c>
      <c r="AU69">
        <v>9.2999999999999999E-2</v>
      </c>
      <c r="AV69">
        <v>9.2999999999999999E-2</v>
      </c>
      <c r="AW69">
        <v>0.187</v>
      </c>
      <c r="AX69">
        <v>7.0000000000000007E-2</v>
      </c>
      <c r="AY69">
        <v>0</v>
      </c>
      <c r="AZ69">
        <v>0</v>
      </c>
      <c r="BA69">
        <v>171</v>
      </c>
      <c r="BB69">
        <v>0</v>
      </c>
      <c r="BC69" t="s">
        <v>75</v>
      </c>
      <c r="BD69">
        <v>0</v>
      </c>
      <c r="BE69" t="s">
        <v>69</v>
      </c>
      <c r="BF69" t="s">
        <v>76</v>
      </c>
      <c r="BG69">
        <v>1.1000000000000001</v>
      </c>
      <c r="BH69">
        <v>0</v>
      </c>
      <c r="BI69" s="1">
        <v>45813.532189155092</v>
      </c>
      <c r="BJ69">
        <v>3.6</v>
      </c>
      <c r="BK69" s="4">
        <v>1.2526999999999999</v>
      </c>
      <c r="BL69" s="42">
        <f>HLOOKUP($A69,차량별코스!$E$1:$AO$20,_xlfn.XLOOKUP(탕데이터!$I69,차량별코스!$D$2:$D$20,차량별코스!$A$2:$A$20),0)</f>
        <v>5</v>
      </c>
      <c r="BM69">
        <f>SUMIFS(R:R,I:I,I69,O:O,O69)</f>
        <v>126.334</v>
      </c>
      <c r="BN69">
        <f>SUMIFS(R:R,O:O,O69,BL:BL,BL69,G:G,G69)</f>
        <v>126.334</v>
      </c>
      <c r="BO69">
        <f>IF(COUNTIFS($BL$2:$BL69,$BL69,$O$2:$O69,$O69,$G$2:$G69,$G69)=1,_xlfn.MAXIFS($BO$2:$BO68,$O$2:$O68,$O69,$G$2:$G68,$G69)+1,_xlfn.MAXIFS($BO$2:$BO68,$O$2:$O68,$O69,$G$2:$G68,$G69))</f>
        <v>1</v>
      </c>
      <c r="BP69">
        <f t="shared" si="25"/>
        <v>1167.8109999999999</v>
      </c>
      <c r="BQ69">
        <f t="shared" si="27"/>
        <v>5.7240000000000002</v>
      </c>
      <c r="BR69">
        <f t="shared" si="28"/>
        <v>5.7240000000000002</v>
      </c>
      <c r="BS69">
        <f t="shared" si="29"/>
        <v>11.448</v>
      </c>
      <c r="BT69">
        <f t="shared" si="30"/>
        <v>4.2930000000000001</v>
      </c>
      <c r="BU69">
        <f t="shared" si="31"/>
        <v>0</v>
      </c>
      <c r="BV69">
        <f t="shared" si="32"/>
        <v>0</v>
      </c>
      <c r="BW69">
        <f t="shared" si="26"/>
        <v>1194.9999999999998</v>
      </c>
    </row>
    <row r="70" spans="1:75">
      <c r="A70" s="38">
        <f t="shared" si="24"/>
        <v>45813</v>
      </c>
      <c r="B70" s="3">
        <v>45813.364918981482</v>
      </c>
      <c r="C70" t="s">
        <v>61</v>
      </c>
      <c r="D70" t="s">
        <v>61</v>
      </c>
      <c r="E70" t="s">
        <v>61</v>
      </c>
      <c r="F70" t="s">
        <v>62</v>
      </c>
      <c r="G70" s="2" t="s">
        <v>63</v>
      </c>
      <c r="H70" s="2" t="s">
        <v>64</v>
      </c>
      <c r="I70" t="s">
        <v>74</v>
      </c>
      <c r="J70" t="s">
        <v>66</v>
      </c>
      <c r="K70" t="s">
        <v>67</v>
      </c>
      <c r="L70">
        <v>15</v>
      </c>
      <c r="M70">
        <v>3</v>
      </c>
      <c r="N70">
        <v>168</v>
      </c>
      <c r="O70" s="41">
        <v>2880</v>
      </c>
      <c r="P70" t="s">
        <v>241</v>
      </c>
      <c r="Q70" s="1">
        <v>45786.607562812504</v>
      </c>
      <c r="R70">
        <v>29.981000000000002</v>
      </c>
      <c r="S70">
        <v>8.2089999999999996</v>
      </c>
      <c r="T70">
        <v>3.6520000000000001</v>
      </c>
      <c r="U70">
        <v>2499</v>
      </c>
      <c r="V70">
        <v>12</v>
      </c>
      <c r="W70">
        <v>346</v>
      </c>
      <c r="X70">
        <v>917</v>
      </c>
      <c r="Y70">
        <v>0</v>
      </c>
      <c r="Z70">
        <v>13</v>
      </c>
      <c r="AA70">
        <v>0</v>
      </c>
      <c r="AB70">
        <v>0</v>
      </c>
      <c r="AC70">
        <v>98</v>
      </c>
      <c r="AD70">
        <v>43.19</v>
      </c>
      <c r="AE70">
        <v>50.411788999999999</v>
      </c>
      <c r="AF70">
        <v>95.3</v>
      </c>
      <c r="AG70">
        <v>1.1000000000000001</v>
      </c>
      <c r="AH70">
        <v>1.6</v>
      </c>
      <c r="AI70">
        <v>1.3</v>
      </c>
      <c r="AJ70">
        <v>0.7</v>
      </c>
      <c r="AK70">
        <v>0</v>
      </c>
      <c r="AL70">
        <v>0</v>
      </c>
      <c r="AM70">
        <v>3.32</v>
      </c>
      <c r="AN70">
        <v>38.521000000000001</v>
      </c>
      <c r="AO70">
        <v>0.48</v>
      </c>
      <c r="AP70">
        <v>13.846</v>
      </c>
      <c r="AQ70">
        <v>0.3</v>
      </c>
      <c r="AR70">
        <v>0</v>
      </c>
      <c r="AS70">
        <v>43.360999999999997</v>
      </c>
      <c r="AT70">
        <v>38.119999999999997</v>
      </c>
      <c r="AU70">
        <v>0.44</v>
      </c>
      <c r="AV70">
        <v>0.64</v>
      </c>
      <c r="AW70">
        <v>0.52</v>
      </c>
      <c r="AX70">
        <v>0.28000000000000003</v>
      </c>
      <c r="AY70">
        <v>0</v>
      </c>
      <c r="AZ70">
        <v>0</v>
      </c>
      <c r="BA70">
        <v>297</v>
      </c>
      <c r="BB70">
        <v>0</v>
      </c>
      <c r="BC70" t="s">
        <v>75</v>
      </c>
      <c r="BD70">
        <v>0</v>
      </c>
      <c r="BE70" t="s">
        <v>69</v>
      </c>
      <c r="BF70" t="s">
        <v>76</v>
      </c>
      <c r="BG70">
        <v>1.1000000000000001</v>
      </c>
      <c r="BH70">
        <v>0</v>
      </c>
      <c r="BI70" s="1">
        <v>45813.532189155092</v>
      </c>
      <c r="BJ70">
        <v>3.6</v>
      </c>
      <c r="BK70" s="4">
        <v>1.0145</v>
      </c>
      <c r="BL70" s="42">
        <f>HLOOKUP($A70,차량별코스!$E$1:$AO$20,_xlfn.XLOOKUP(탕데이터!$I70,차량별코스!$D$2:$D$20,차량별코스!$A$2:$A$20),0)</f>
        <v>5</v>
      </c>
      <c r="BM70">
        <f>SUMIFS(R:R,I:I,I70,O:O,O70)</f>
        <v>126.334</v>
      </c>
      <c r="BN70">
        <f>SUMIFS(R:R,O:O,O70,BL:BL,BL70,G:G,G70)</f>
        <v>126.334</v>
      </c>
      <c r="BO70">
        <f>IF(COUNTIFS($BL$2:$BL70,$BL70,$O$2:$O70,$O70,$G$2:$G70,$G70)=1,_xlfn.MAXIFS($BO$2:$BO69,$O$2:$O69,$O70,$G$2:$G69,$G70)+1,_xlfn.MAXIFS($BO$2:$BO69,$O$2:$O69,$O70,$G$2:$G69,$G70))</f>
        <v>1</v>
      </c>
      <c r="BP70">
        <f t="shared" si="25"/>
        <v>2023.547</v>
      </c>
      <c r="BQ70">
        <f t="shared" si="27"/>
        <v>27.489000000000004</v>
      </c>
      <c r="BR70">
        <f t="shared" si="28"/>
        <v>39.984000000000002</v>
      </c>
      <c r="BS70">
        <f t="shared" si="29"/>
        <v>32.487000000000002</v>
      </c>
      <c r="BT70">
        <f t="shared" si="30"/>
        <v>17.492999999999999</v>
      </c>
      <c r="BU70">
        <f t="shared" si="31"/>
        <v>0</v>
      </c>
      <c r="BV70">
        <f t="shared" si="32"/>
        <v>0</v>
      </c>
      <c r="BW70">
        <f t="shared" si="26"/>
        <v>2141</v>
      </c>
    </row>
    <row r="71" spans="1:75">
      <c r="A71" s="38">
        <f t="shared" si="24"/>
        <v>45813</v>
      </c>
      <c r="B71" s="3">
        <v>45813.408159722225</v>
      </c>
      <c r="C71" t="s">
        <v>61</v>
      </c>
      <c r="D71" t="s">
        <v>61</v>
      </c>
      <c r="E71" t="s">
        <v>61</v>
      </c>
      <c r="F71" t="s">
        <v>62</v>
      </c>
      <c r="G71" s="2" t="s">
        <v>63</v>
      </c>
      <c r="H71" s="2" t="s">
        <v>64</v>
      </c>
      <c r="I71" t="s">
        <v>74</v>
      </c>
      <c r="J71" t="s">
        <v>66</v>
      </c>
      <c r="K71" t="s">
        <v>67</v>
      </c>
      <c r="L71">
        <v>15</v>
      </c>
      <c r="M71">
        <v>3</v>
      </c>
      <c r="N71">
        <v>168</v>
      </c>
      <c r="O71" s="41">
        <v>2880</v>
      </c>
      <c r="P71" t="s">
        <v>241</v>
      </c>
      <c r="Q71" s="1">
        <v>45786.607562812504</v>
      </c>
      <c r="R71">
        <v>61.761000000000003</v>
      </c>
      <c r="S71">
        <v>19.77</v>
      </c>
      <c r="T71">
        <v>3.1240000000000001</v>
      </c>
      <c r="U71">
        <v>5339</v>
      </c>
      <c r="V71">
        <v>212</v>
      </c>
      <c r="W71">
        <v>844</v>
      </c>
      <c r="X71">
        <v>1421</v>
      </c>
      <c r="Y71">
        <v>1</v>
      </c>
      <c r="Z71">
        <v>21</v>
      </c>
      <c r="AA71">
        <v>0</v>
      </c>
      <c r="AB71">
        <v>0</v>
      </c>
      <c r="AC71">
        <v>102</v>
      </c>
      <c r="AD71">
        <v>41.64</v>
      </c>
      <c r="AE71">
        <v>51.912083000000003</v>
      </c>
      <c r="AF71">
        <v>90.4</v>
      </c>
      <c r="AG71">
        <v>2.5</v>
      </c>
      <c r="AH71">
        <v>2.7</v>
      </c>
      <c r="AI71">
        <v>2.2999999999999998</v>
      </c>
      <c r="AJ71">
        <v>2.1</v>
      </c>
      <c r="AK71">
        <v>0.1</v>
      </c>
      <c r="AL71">
        <v>0</v>
      </c>
      <c r="AM71">
        <v>2.84</v>
      </c>
      <c r="AN71">
        <v>47.847999999999999</v>
      </c>
      <c r="AO71">
        <v>3.9710000000000001</v>
      </c>
      <c r="AP71">
        <v>15.808</v>
      </c>
      <c r="AQ71">
        <v>0.22700000000000001</v>
      </c>
      <c r="AR71">
        <v>1.619</v>
      </c>
      <c r="AS71">
        <v>34.002000000000002</v>
      </c>
      <c r="AT71">
        <v>79.852999999999994</v>
      </c>
      <c r="AU71">
        <v>2.2080000000000002</v>
      </c>
      <c r="AV71">
        <v>2.3849999999999998</v>
      </c>
      <c r="AW71">
        <v>2.032</v>
      </c>
      <c r="AX71">
        <v>1.855</v>
      </c>
      <c r="AY71">
        <v>8.7999999999999995E-2</v>
      </c>
      <c r="AZ71">
        <v>0</v>
      </c>
      <c r="BA71">
        <v>601</v>
      </c>
      <c r="BB71">
        <v>0</v>
      </c>
      <c r="BC71" t="s">
        <v>75</v>
      </c>
      <c r="BD71">
        <v>0</v>
      </c>
      <c r="BE71" t="s">
        <v>69</v>
      </c>
      <c r="BF71" t="s">
        <v>76</v>
      </c>
      <c r="BG71">
        <v>1.1000000000000001</v>
      </c>
      <c r="BH71">
        <v>0</v>
      </c>
      <c r="BI71" s="1">
        <v>45813.532189155092</v>
      </c>
      <c r="BJ71">
        <v>3.6</v>
      </c>
      <c r="BK71" s="4">
        <v>0.86780000000000002</v>
      </c>
      <c r="BL71" s="42">
        <f>HLOOKUP($A71,차량별코스!$E$1:$AO$20,_xlfn.XLOOKUP(탕데이터!$I71,차량별코스!$D$2:$D$20,차량별코스!$A$2:$A$20),0)</f>
        <v>5</v>
      </c>
      <c r="BM71">
        <f>SUMIFS(R:R,I:I,I71,O:O,O71)</f>
        <v>126.334</v>
      </c>
      <c r="BN71">
        <f>SUMIFS(R:R,O:O,O71,BL:BL,BL71,G:G,G71)</f>
        <v>126.334</v>
      </c>
      <c r="BO71">
        <f>IF(COUNTIFS($BL$2:$BL71,$BL71,$O$2:$O71,$O71,$G$2:$G71,$G71)=1,_xlfn.MAXIFS($BO$2:$BO70,$O$2:$O70,$O71,$G$2:$G70,$G71)+1,_xlfn.MAXIFS($BO$2:$BO70,$O$2:$O70,$O71,$G$2:$G70,$G71))</f>
        <v>1</v>
      </c>
      <c r="BP71">
        <f t="shared" si="25"/>
        <v>3770.4560000000001</v>
      </c>
      <c r="BQ71">
        <f t="shared" si="27"/>
        <v>133.47499999999999</v>
      </c>
      <c r="BR71">
        <f t="shared" si="28"/>
        <v>144.15300000000002</v>
      </c>
      <c r="BS71">
        <f t="shared" si="29"/>
        <v>122.797</v>
      </c>
      <c r="BT71">
        <f t="shared" si="30"/>
        <v>112.11900000000001</v>
      </c>
      <c r="BU71">
        <f t="shared" si="31"/>
        <v>5.3390000000000004</v>
      </c>
      <c r="BV71">
        <f t="shared" si="32"/>
        <v>0</v>
      </c>
      <c r="BW71">
        <f t="shared" si="26"/>
        <v>4288.338999999999</v>
      </c>
    </row>
    <row r="72" spans="1:75">
      <c r="A72" s="38">
        <f t="shared" si="24"/>
        <v>45809</v>
      </c>
      <c r="B72" s="3">
        <v>45809.266145833331</v>
      </c>
      <c r="C72" t="s">
        <v>61</v>
      </c>
      <c r="D72" t="s">
        <v>61</v>
      </c>
      <c r="E72" t="s">
        <v>61</v>
      </c>
      <c r="F72" t="s">
        <v>62</v>
      </c>
      <c r="G72" s="2" t="s">
        <v>63</v>
      </c>
      <c r="H72" s="2" t="s">
        <v>64</v>
      </c>
      <c r="I72" t="s">
        <v>77</v>
      </c>
      <c r="J72" t="s">
        <v>66</v>
      </c>
      <c r="K72" t="s">
        <v>67</v>
      </c>
      <c r="L72">
        <v>14</v>
      </c>
      <c r="M72">
        <v>1</v>
      </c>
      <c r="N72">
        <v>168</v>
      </c>
      <c r="O72" s="41">
        <v>9999</v>
      </c>
      <c r="P72" t="s">
        <v>62</v>
      </c>
      <c r="Q72" s="1">
        <v>45786.608721180557</v>
      </c>
      <c r="R72">
        <v>17.541</v>
      </c>
      <c r="S72">
        <v>5.81</v>
      </c>
      <c r="T72">
        <v>3.0190000000000001</v>
      </c>
      <c r="U72">
        <v>1668</v>
      </c>
      <c r="V72">
        <v>438</v>
      </c>
      <c r="W72">
        <v>194</v>
      </c>
      <c r="X72">
        <v>330</v>
      </c>
      <c r="Y72">
        <v>0</v>
      </c>
      <c r="Z72">
        <v>4</v>
      </c>
      <c r="AA72">
        <v>0</v>
      </c>
      <c r="AB72">
        <v>0</v>
      </c>
      <c r="AC72">
        <v>95</v>
      </c>
      <c r="AD72">
        <v>37.86</v>
      </c>
      <c r="AE72">
        <v>60.953021999999997</v>
      </c>
      <c r="AF72">
        <v>22.4</v>
      </c>
      <c r="AG72">
        <v>10.199999999999999</v>
      </c>
      <c r="AH72">
        <v>13.9</v>
      </c>
      <c r="AI72">
        <v>23.8</v>
      </c>
      <c r="AJ72">
        <v>29.7</v>
      </c>
      <c r="AK72">
        <v>0</v>
      </c>
      <c r="AL72">
        <v>0</v>
      </c>
      <c r="AM72">
        <v>2.58</v>
      </c>
      <c r="AN72">
        <v>63.841000000000001</v>
      </c>
      <c r="AO72">
        <v>26.259</v>
      </c>
      <c r="AP72">
        <v>11.631</v>
      </c>
      <c r="AQ72">
        <v>0.17100000000000001</v>
      </c>
      <c r="AR72">
        <v>0</v>
      </c>
      <c r="AS72">
        <v>22.803999999999998</v>
      </c>
      <c r="AT72">
        <v>5.9729999999999999</v>
      </c>
      <c r="AU72">
        <v>2.72</v>
      </c>
      <c r="AV72">
        <v>3.7069999999999999</v>
      </c>
      <c r="AW72">
        <v>6.3470000000000004</v>
      </c>
      <c r="AX72">
        <v>7.92</v>
      </c>
      <c r="AY72">
        <v>0</v>
      </c>
      <c r="AZ72">
        <v>0</v>
      </c>
      <c r="BA72">
        <v>168</v>
      </c>
      <c r="BB72">
        <v>0</v>
      </c>
      <c r="BC72" t="s">
        <v>68</v>
      </c>
      <c r="BD72">
        <v>0</v>
      </c>
      <c r="BE72" t="s">
        <v>69</v>
      </c>
      <c r="BF72" t="s">
        <v>70</v>
      </c>
      <c r="BG72">
        <v>1.17</v>
      </c>
      <c r="BH72">
        <v>0</v>
      </c>
      <c r="BI72" s="1">
        <v>45813.548493784721</v>
      </c>
      <c r="BJ72">
        <v>3.6</v>
      </c>
      <c r="BK72" s="4">
        <v>0.83860000000000001</v>
      </c>
      <c r="BL72" s="42">
        <f>HLOOKUP($A72,차량별코스!$E$1:$AO$20,_xlfn.XLOOKUP(탕데이터!$I72,차량별코스!$D$2:$D$20,차량별코스!$A$2:$A$20),0)</f>
        <v>8</v>
      </c>
      <c r="BM72">
        <f>SUMIFS(R:R,I:I,I72,O:O,O72)</f>
        <v>121.21099999999998</v>
      </c>
      <c r="BN72">
        <f>SUMIFS(R:R,O:O,O72,BL:BL,BL72,G:G,G72)</f>
        <v>121.21099999999998</v>
      </c>
      <c r="BO72" t="e">
        <f>IF(COUNTIFS($BL$2:$BL72,$BL72,$O$2:$O72,$O72,$G$2:$G72,$G72)=1,_xlfn.MAXIFS($BO$2:$BO71,$O$2:$O71,$O72,$G$2:$G71,$G72)+1,_xlfn.MAXIFS($BO$2:$BO71,$O$2:$O71,$O72,$G$2:$G71,$G72))</f>
        <v>#REF!</v>
      </c>
      <c r="BP72">
        <f t="shared" si="25"/>
        <v>-258.36800000000005</v>
      </c>
      <c r="BQ72">
        <f t="shared" si="27"/>
        <v>170.136</v>
      </c>
      <c r="BR72">
        <f t="shared" si="28"/>
        <v>231.85200000000003</v>
      </c>
      <c r="BS72">
        <f t="shared" si="29"/>
        <v>396.98400000000004</v>
      </c>
      <c r="BT72">
        <f t="shared" si="30"/>
        <v>495.39599999999996</v>
      </c>
      <c r="BU72">
        <f t="shared" si="31"/>
        <v>0</v>
      </c>
      <c r="BV72">
        <f t="shared" si="32"/>
        <v>0</v>
      </c>
      <c r="BW72">
        <f t="shared" si="26"/>
        <v>1036</v>
      </c>
    </row>
    <row r="73" spans="1:75">
      <c r="A73" s="38">
        <f t="shared" si="24"/>
        <v>45809</v>
      </c>
      <c r="B73" s="3">
        <v>45809.290231481478</v>
      </c>
      <c r="C73" t="s">
        <v>61</v>
      </c>
      <c r="D73" t="s">
        <v>61</v>
      </c>
      <c r="E73" t="s">
        <v>61</v>
      </c>
      <c r="F73" t="s">
        <v>62</v>
      </c>
      <c r="G73" s="2" t="s">
        <v>63</v>
      </c>
      <c r="H73" s="2" t="s">
        <v>64</v>
      </c>
      <c r="I73" t="s">
        <v>77</v>
      </c>
      <c r="J73" t="s">
        <v>66</v>
      </c>
      <c r="K73" t="s">
        <v>67</v>
      </c>
      <c r="L73">
        <v>14</v>
      </c>
      <c r="M73">
        <v>1</v>
      </c>
      <c r="N73">
        <v>168</v>
      </c>
      <c r="O73" s="41">
        <v>9999</v>
      </c>
      <c r="P73" t="s">
        <v>62</v>
      </c>
      <c r="Q73" s="1">
        <v>45786.608721180557</v>
      </c>
      <c r="R73">
        <v>41.289000000000001</v>
      </c>
      <c r="S73">
        <v>15.013999999999999</v>
      </c>
      <c r="T73">
        <v>2.75</v>
      </c>
      <c r="U73">
        <v>2828</v>
      </c>
      <c r="V73">
        <v>120</v>
      </c>
      <c r="W73">
        <v>262</v>
      </c>
      <c r="X73">
        <v>868</v>
      </c>
      <c r="Y73">
        <v>1</v>
      </c>
      <c r="Z73">
        <v>16</v>
      </c>
      <c r="AA73">
        <v>0</v>
      </c>
      <c r="AB73">
        <v>0</v>
      </c>
      <c r="AC73">
        <v>109</v>
      </c>
      <c r="AD73">
        <v>52.56</v>
      </c>
      <c r="AE73">
        <v>60.768715</v>
      </c>
      <c r="AF73">
        <v>93.9</v>
      </c>
      <c r="AG73">
        <v>1.6</v>
      </c>
      <c r="AH73">
        <v>1.2</v>
      </c>
      <c r="AI73">
        <v>0.9</v>
      </c>
      <c r="AJ73">
        <v>1.4</v>
      </c>
      <c r="AK73">
        <v>1</v>
      </c>
      <c r="AL73">
        <v>0</v>
      </c>
      <c r="AM73">
        <v>2.35</v>
      </c>
      <c r="AN73">
        <v>70.462999999999994</v>
      </c>
      <c r="AO73">
        <v>4.2430000000000003</v>
      </c>
      <c r="AP73">
        <v>9.2639999999999993</v>
      </c>
      <c r="AQ73">
        <v>0.19400000000000001</v>
      </c>
      <c r="AR73">
        <v>2.4220000000000002</v>
      </c>
      <c r="AS73">
        <v>38.750999999999998</v>
      </c>
      <c r="AT73">
        <v>43.82</v>
      </c>
      <c r="AU73">
        <v>0.747</v>
      </c>
      <c r="AV73">
        <v>0.56000000000000005</v>
      </c>
      <c r="AW73">
        <v>0.42</v>
      </c>
      <c r="AX73">
        <v>0.65300000000000002</v>
      </c>
      <c r="AY73">
        <v>0.46700000000000003</v>
      </c>
      <c r="AZ73">
        <v>0</v>
      </c>
      <c r="BA73">
        <v>401</v>
      </c>
      <c r="BB73">
        <v>0</v>
      </c>
      <c r="BC73" t="s">
        <v>68</v>
      </c>
      <c r="BD73">
        <v>0</v>
      </c>
      <c r="BE73" t="s">
        <v>69</v>
      </c>
      <c r="BF73" t="s">
        <v>70</v>
      </c>
      <c r="BG73">
        <v>1.17</v>
      </c>
      <c r="BH73">
        <v>0</v>
      </c>
      <c r="BI73" s="1">
        <v>45813.548493784721</v>
      </c>
      <c r="BJ73">
        <v>3.6</v>
      </c>
      <c r="BK73" s="4">
        <v>0.76390000000000002</v>
      </c>
      <c r="BL73" s="42">
        <f>HLOOKUP($A73,차량별코스!$E$1:$AO$20,_xlfn.XLOOKUP(탕데이터!$I73,차량별코스!$D$2:$D$20,차량별코스!$A$2:$A$20),0)</f>
        <v>8</v>
      </c>
      <c r="BM73">
        <f>SUMIFS(R:R,I:I,I73,O:O,O73)</f>
        <v>121.21099999999998</v>
      </c>
      <c r="BN73">
        <f>SUMIFS(R:R,O:O,O73,BL:BL,BL73,G:G,G73)</f>
        <v>121.21099999999998</v>
      </c>
      <c r="BO73" t="e">
        <f>IF(COUNTIFS($BL$2:$BL73,$BL73,$O$2:$O73,$O73,$G$2:$G73,$G73)=1,_xlfn.MAXIFS($BO$2:$BO72,$O$2:$O72,$O73,$G$2:$G72,$G73)+1,_xlfn.MAXIFS($BO$2:$BO72,$O$2:$O72,$O73,$G$2:$G72,$G73))</f>
        <v>#REF!</v>
      </c>
      <c r="BP73">
        <f t="shared" si="25"/>
        <v>2273.4920000000002</v>
      </c>
      <c r="BQ73">
        <f t="shared" si="27"/>
        <v>45.247999999999998</v>
      </c>
      <c r="BR73">
        <f t="shared" si="28"/>
        <v>33.936</v>
      </c>
      <c r="BS73">
        <f t="shared" si="29"/>
        <v>25.452000000000002</v>
      </c>
      <c r="BT73">
        <f t="shared" si="30"/>
        <v>39.591999999999999</v>
      </c>
      <c r="BU73">
        <f t="shared" si="31"/>
        <v>28.28</v>
      </c>
      <c r="BV73">
        <f t="shared" si="32"/>
        <v>0</v>
      </c>
      <c r="BW73">
        <f t="shared" si="26"/>
        <v>2446.0000000000009</v>
      </c>
    </row>
    <row r="74" spans="1:75">
      <c r="A74" s="38">
        <f t="shared" si="24"/>
        <v>45809</v>
      </c>
      <c r="B74" s="3">
        <v>45809.340231481481</v>
      </c>
      <c r="C74" t="s">
        <v>61</v>
      </c>
      <c r="D74" t="s">
        <v>61</v>
      </c>
      <c r="E74" t="s">
        <v>61</v>
      </c>
      <c r="F74" t="s">
        <v>62</v>
      </c>
      <c r="G74" s="2" t="s">
        <v>63</v>
      </c>
      <c r="H74" s="2" t="s">
        <v>64</v>
      </c>
      <c r="I74" t="s">
        <v>77</v>
      </c>
      <c r="J74" t="s">
        <v>66</v>
      </c>
      <c r="K74" t="s">
        <v>67</v>
      </c>
      <c r="L74">
        <v>14</v>
      </c>
      <c r="M74">
        <v>1</v>
      </c>
      <c r="N74">
        <v>168</v>
      </c>
      <c r="O74" s="41">
        <v>9999</v>
      </c>
      <c r="P74" t="s">
        <v>62</v>
      </c>
      <c r="Q74" s="1">
        <v>45786.608721180557</v>
      </c>
      <c r="R74">
        <v>20.007999999999999</v>
      </c>
      <c r="S74">
        <v>6.6269999999999998</v>
      </c>
      <c r="T74">
        <v>3.0190000000000001</v>
      </c>
      <c r="U74">
        <v>1329</v>
      </c>
      <c r="V74">
        <v>0</v>
      </c>
      <c r="W74">
        <v>81</v>
      </c>
      <c r="X74">
        <v>383</v>
      </c>
      <c r="Y74">
        <v>0</v>
      </c>
      <c r="Z74">
        <v>11</v>
      </c>
      <c r="AA74">
        <v>0</v>
      </c>
      <c r="AB74">
        <v>0</v>
      </c>
      <c r="AC74">
        <v>105</v>
      </c>
      <c r="AD74">
        <v>54.2</v>
      </c>
      <c r="AE74">
        <v>57.715494999999997</v>
      </c>
      <c r="AF74">
        <v>97.9</v>
      </c>
      <c r="AG74">
        <v>0.4</v>
      </c>
      <c r="AH74">
        <v>0.5</v>
      </c>
      <c r="AI74">
        <v>0.6</v>
      </c>
      <c r="AJ74">
        <v>0.5</v>
      </c>
      <c r="AK74">
        <v>0</v>
      </c>
      <c r="AL74">
        <v>0</v>
      </c>
      <c r="AM74">
        <v>2.58</v>
      </c>
      <c r="AN74">
        <v>60.088999999999999</v>
      </c>
      <c r="AO74">
        <v>0</v>
      </c>
      <c r="AP74">
        <v>6.0949999999999998</v>
      </c>
      <c r="AQ74">
        <v>0.15</v>
      </c>
      <c r="AR74">
        <v>0</v>
      </c>
      <c r="AS74">
        <v>54.978000000000002</v>
      </c>
      <c r="AT74">
        <v>21.212</v>
      </c>
      <c r="AU74">
        <v>8.6999999999999994E-2</v>
      </c>
      <c r="AV74">
        <v>0.108</v>
      </c>
      <c r="AW74">
        <v>0.13</v>
      </c>
      <c r="AX74">
        <v>0.108</v>
      </c>
      <c r="AY74">
        <v>0</v>
      </c>
      <c r="AZ74">
        <v>0</v>
      </c>
      <c r="BA74">
        <v>194</v>
      </c>
      <c r="BB74">
        <v>0</v>
      </c>
      <c r="BC74" t="s">
        <v>68</v>
      </c>
      <c r="BD74">
        <v>0</v>
      </c>
      <c r="BE74" t="s">
        <v>69</v>
      </c>
      <c r="BF74" t="s">
        <v>70</v>
      </c>
      <c r="BG74">
        <v>1.17</v>
      </c>
      <c r="BH74">
        <v>0</v>
      </c>
      <c r="BI74" s="1">
        <v>45813.548493784721</v>
      </c>
      <c r="BJ74">
        <v>3.6</v>
      </c>
      <c r="BK74" s="4">
        <v>0.8387</v>
      </c>
      <c r="BL74" s="42">
        <f>HLOOKUP($A74,차량별코스!$E$1:$AO$20,_xlfn.XLOOKUP(탕데이터!$I74,차량별코스!$D$2:$D$20,차량별코스!$A$2:$A$20),0)</f>
        <v>8</v>
      </c>
      <c r="BM74">
        <f>SUMIFS(R:R,I:I,I74,O:O,O74)</f>
        <v>121.21099999999998</v>
      </c>
      <c r="BN74">
        <f>SUMIFS(R:R,O:O,O74,BL:BL,BL74,G:G,G74)</f>
        <v>121.21099999999998</v>
      </c>
      <c r="BO74" t="e">
        <f>IF(COUNTIFS($BL$2:$BL74,$BL74,$O$2:$O74,$O74,$G$2:$G74,$G74)=1,_xlfn.MAXIFS($BO$2:$BO73,$O$2:$O73,$O74,$G$2:$G73,$G74)+1,_xlfn.MAXIFS($BO$2:$BO73,$O$2:$O73,$O74,$G$2:$G73,$G74))</f>
        <v>#REF!</v>
      </c>
      <c r="BP74">
        <f t="shared" si="25"/>
        <v>1220.0910000000001</v>
      </c>
      <c r="BQ74">
        <f t="shared" si="27"/>
        <v>5.3159999999999998</v>
      </c>
      <c r="BR74">
        <f t="shared" si="28"/>
        <v>6.6450000000000005</v>
      </c>
      <c r="BS74">
        <f t="shared" si="29"/>
        <v>7.9740000000000002</v>
      </c>
      <c r="BT74">
        <f t="shared" si="30"/>
        <v>6.6450000000000005</v>
      </c>
      <c r="BU74">
        <f t="shared" si="31"/>
        <v>0</v>
      </c>
      <c r="BV74">
        <f t="shared" si="32"/>
        <v>0</v>
      </c>
      <c r="BW74">
        <f t="shared" si="26"/>
        <v>1246.671</v>
      </c>
    </row>
    <row r="75" spans="1:75">
      <c r="A75" s="38">
        <f t="shared" si="24"/>
        <v>45809</v>
      </c>
      <c r="B75" s="3">
        <v>45809.364317129628</v>
      </c>
      <c r="C75" t="s">
        <v>61</v>
      </c>
      <c r="D75" t="s">
        <v>61</v>
      </c>
      <c r="E75" t="s">
        <v>61</v>
      </c>
      <c r="F75" t="s">
        <v>62</v>
      </c>
      <c r="G75" s="2" t="s">
        <v>63</v>
      </c>
      <c r="H75" s="2" t="s">
        <v>64</v>
      </c>
      <c r="I75" t="s">
        <v>77</v>
      </c>
      <c r="J75" t="s">
        <v>66</v>
      </c>
      <c r="K75" t="s">
        <v>67</v>
      </c>
      <c r="L75">
        <v>14</v>
      </c>
      <c r="M75">
        <v>1</v>
      </c>
      <c r="N75">
        <v>168</v>
      </c>
      <c r="O75" s="41">
        <v>9999</v>
      </c>
      <c r="P75" t="s">
        <v>62</v>
      </c>
      <c r="Q75" s="1">
        <v>45786.608721180557</v>
      </c>
      <c r="R75">
        <v>42.372999999999998</v>
      </c>
      <c r="S75">
        <v>16.167000000000002</v>
      </c>
      <c r="T75">
        <v>2.621</v>
      </c>
      <c r="U75">
        <v>3516</v>
      </c>
      <c r="V75">
        <v>35</v>
      </c>
      <c r="W75">
        <v>731</v>
      </c>
      <c r="X75">
        <v>790</v>
      </c>
      <c r="Y75">
        <v>3</v>
      </c>
      <c r="Z75">
        <v>29</v>
      </c>
      <c r="AA75">
        <v>0</v>
      </c>
      <c r="AB75">
        <v>0</v>
      </c>
      <c r="AC75">
        <v>106</v>
      </c>
      <c r="AD75">
        <v>43.39</v>
      </c>
      <c r="AE75">
        <v>55.470101</v>
      </c>
      <c r="AF75">
        <v>93.7</v>
      </c>
      <c r="AG75">
        <v>1.2</v>
      </c>
      <c r="AH75">
        <v>1.8</v>
      </c>
      <c r="AI75">
        <v>1.5</v>
      </c>
      <c r="AJ75">
        <v>1.5</v>
      </c>
      <c r="AK75">
        <v>0.2</v>
      </c>
      <c r="AL75">
        <v>0</v>
      </c>
      <c r="AM75">
        <v>2.2400000000000002</v>
      </c>
      <c r="AN75">
        <v>67.156000000000006</v>
      </c>
      <c r="AO75">
        <v>0.995</v>
      </c>
      <c r="AP75">
        <v>20.791</v>
      </c>
      <c r="AQ75">
        <v>0.16500000000000001</v>
      </c>
      <c r="AR75">
        <v>7.08</v>
      </c>
      <c r="AS75">
        <v>68.44</v>
      </c>
      <c r="AT75">
        <v>54.658000000000001</v>
      </c>
      <c r="AU75">
        <v>0.7</v>
      </c>
      <c r="AV75">
        <v>1.05</v>
      </c>
      <c r="AW75">
        <v>0.875</v>
      </c>
      <c r="AX75">
        <v>0.875</v>
      </c>
      <c r="AY75">
        <v>0.11700000000000001</v>
      </c>
      <c r="AZ75">
        <v>0</v>
      </c>
      <c r="BA75">
        <v>410</v>
      </c>
      <c r="BB75">
        <v>0</v>
      </c>
      <c r="BC75" t="s">
        <v>68</v>
      </c>
      <c r="BD75">
        <v>0</v>
      </c>
      <c r="BE75" t="s">
        <v>69</v>
      </c>
      <c r="BF75" t="s">
        <v>70</v>
      </c>
      <c r="BG75">
        <v>1.17</v>
      </c>
      <c r="BH75">
        <v>0</v>
      </c>
      <c r="BI75" s="1">
        <v>45813.548493784721</v>
      </c>
      <c r="BJ75">
        <v>3.6</v>
      </c>
      <c r="BK75" s="4">
        <v>0.72799999999999998</v>
      </c>
      <c r="BL75" s="42">
        <f>HLOOKUP($A75,차량별코스!$E$1:$AO$20,_xlfn.XLOOKUP(탕데이터!$I75,차량별코스!$D$2:$D$20,차량별코스!$A$2:$A$20),0)</f>
        <v>8</v>
      </c>
      <c r="BM75">
        <f>SUMIFS(R:R,I:I,I75,O:O,O75)</f>
        <v>121.21099999999998</v>
      </c>
      <c r="BN75">
        <f>SUMIFS(R:R,O:O,O75,BL:BL,BL75,G:G,G75)</f>
        <v>121.21099999999998</v>
      </c>
      <c r="BO75" t="e">
        <f>IF(COUNTIFS($BL$2:$BL75,$BL75,$O$2:$O75,$O75,$G$2:$G75,$G75)=1,_xlfn.MAXIFS($BO$2:$BO74,$O$2:$O74,$O75,$G$2:$G74,$G75)+1,_xlfn.MAXIFS($BO$2:$BO74,$O$2:$O74,$O75,$G$2:$G74,$G75))</f>
        <v>#REF!</v>
      </c>
      <c r="BP75">
        <f t="shared" si="25"/>
        <v>2528.4920000000002</v>
      </c>
      <c r="BQ75">
        <f t="shared" si="27"/>
        <v>42.192</v>
      </c>
      <c r="BR75">
        <f t="shared" si="28"/>
        <v>63.288000000000011</v>
      </c>
      <c r="BS75">
        <f t="shared" si="29"/>
        <v>52.739999999999995</v>
      </c>
      <c r="BT75">
        <f t="shared" si="30"/>
        <v>52.739999999999995</v>
      </c>
      <c r="BU75">
        <f t="shared" si="31"/>
        <v>7.032</v>
      </c>
      <c r="BV75">
        <f t="shared" si="32"/>
        <v>0</v>
      </c>
      <c r="BW75">
        <f t="shared" si="26"/>
        <v>2746.4839999999999</v>
      </c>
    </row>
    <row r="76" spans="1:75">
      <c r="A76" s="38">
        <f t="shared" si="24"/>
        <v>45809</v>
      </c>
      <c r="B76" s="3">
        <v>45809.560381944444</v>
      </c>
      <c r="C76" t="s">
        <v>61</v>
      </c>
      <c r="D76" t="s">
        <v>61</v>
      </c>
      <c r="E76" t="s">
        <v>61</v>
      </c>
      <c r="F76" t="s">
        <v>62</v>
      </c>
      <c r="G76" s="2" t="s">
        <v>63</v>
      </c>
      <c r="H76" s="2" t="s">
        <v>64</v>
      </c>
      <c r="I76" t="s">
        <v>77</v>
      </c>
      <c r="J76" t="s">
        <v>66</v>
      </c>
      <c r="K76" t="s">
        <v>67</v>
      </c>
      <c r="L76">
        <v>14</v>
      </c>
      <c r="M76">
        <v>1</v>
      </c>
      <c r="N76">
        <v>168</v>
      </c>
      <c r="O76" s="41">
        <v>1353</v>
      </c>
      <c r="P76" t="s">
        <v>242</v>
      </c>
      <c r="Q76" s="1">
        <v>45786.607561423611</v>
      </c>
      <c r="R76">
        <v>16.324999999999999</v>
      </c>
      <c r="S76">
        <v>6.976</v>
      </c>
      <c r="T76">
        <v>2.34</v>
      </c>
      <c r="U76">
        <v>1800</v>
      </c>
      <c r="V76">
        <v>177</v>
      </c>
      <c r="W76">
        <v>433</v>
      </c>
      <c r="X76">
        <v>323</v>
      </c>
      <c r="Y76">
        <v>1</v>
      </c>
      <c r="Z76">
        <v>13</v>
      </c>
      <c r="AA76">
        <v>0</v>
      </c>
      <c r="AB76">
        <v>0</v>
      </c>
      <c r="AC76">
        <v>108</v>
      </c>
      <c r="AD76">
        <v>32.65</v>
      </c>
      <c r="AE76">
        <v>49.386338000000002</v>
      </c>
      <c r="AF76">
        <v>92.3</v>
      </c>
      <c r="AG76">
        <v>2.2999999999999998</v>
      </c>
      <c r="AH76">
        <v>2.6</v>
      </c>
      <c r="AI76">
        <v>1.1000000000000001</v>
      </c>
      <c r="AJ76">
        <v>1.3</v>
      </c>
      <c r="AK76">
        <v>0.5</v>
      </c>
      <c r="AL76">
        <v>0</v>
      </c>
      <c r="AM76">
        <v>2</v>
      </c>
      <c r="AN76">
        <v>67.117000000000004</v>
      </c>
      <c r="AO76">
        <v>9.8330000000000002</v>
      </c>
      <c r="AP76">
        <v>24.055</v>
      </c>
      <c r="AQ76">
        <v>0.184</v>
      </c>
      <c r="AR76">
        <v>6.1260000000000003</v>
      </c>
      <c r="AS76">
        <v>79.632000000000005</v>
      </c>
      <c r="AT76">
        <v>27.69</v>
      </c>
      <c r="AU76">
        <v>0.69</v>
      </c>
      <c r="AV76">
        <v>0.78</v>
      </c>
      <c r="AW76">
        <v>0.33</v>
      </c>
      <c r="AX76">
        <v>0.39</v>
      </c>
      <c r="AY76">
        <v>0.15</v>
      </c>
      <c r="AZ76">
        <v>0</v>
      </c>
      <c r="BA76">
        <v>144</v>
      </c>
      <c r="BB76">
        <v>0</v>
      </c>
      <c r="BC76" t="s">
        <v>68</v>
      </c>
      <c r="BD76">
        <v>0</v>
      </c>
      <c r="BE76" t="s">
        <v>69</v>
      </c>
      <c r="BF76" t="s">
        <v>70</v>
      </c>
      <c r="BG76">
        <v>1.17</v>
      </c>
      <c r="BH76">
        <v>0</v>
      </c>
      <c r="BI76" s="1">
        <v>45813.548493784721</v>
      </c>
      <c r="BJ76">
        <v>3.6</v>
      </c>
      <c r="BK76" s="4">
        <v>0.65</v>
      </c>
      <c r="BL76" s="42">
        <f>HLOOKUP($A76,차량별코스!$E$1:$AO$20,_xlfn.XLOOKUP(탕데이터!$I76,차량별코스!$D$2:$D$20,차량별코스!$A$2:$A$20),0)</f>
        <v>8</v>
      </c>
      <c r="BM76">
        <f>SUMIFS(R:R,I:I,I76,O:O,O76)</f>
        <v>250.101</v>
      </c>
      <c r="BN76">
        <f>SUMIFS(R:R,O:O,O76,BL:BL,BL76,G:G,G76)</f>
        <v>250.101</v>
      </c>
      <c r="BO76">
        <f>IF(COUNTIFS($BL$2:$BL76,$BL76,$O$2:$O76,$O76,$G$2:$G76,$G76)=1,_xlfn.MAXIFS($BO$2:$BO75,$O$2:$O75,$O76,$G$2:$G75,$G76)+1,_xlfn.MAXIFS($BO$2:$BO75,$O$2:$O75,$O76,$G$2:$G75,$G76))</f>
        <v>1</v>
      </c>
      <c r="BP76">
        <f t="shared" si="25"/>
        <v>1051.3999999999999</v>
      </c>
      <c r="BQ76">
        <f t="shared" si="27"/>
        <v>41.4</v>
      </c>
      <c r="BR76">
        <f t="shared" si="28"/>
        <v>46.800000000000004</v>
      </c>
      <c r="BS76">
        <f t="shared" si="29"/>
        <v>19.8</v>
      </c>
      <c r="BT76">
        <f t="shared" si="30"/>
        <v>23.400000000000002</v>
      </c>
      <c r="BU76">
        <f t="shared" si="31"/>
        <v>9</v>
      </c>
      <c r="BV76">
        <f t="shared" si="32"/>
        <v>0</v>
      </c>
      <c r="BW76">
        <f t="shared" si="26"/>
        <v>1191.8</v>
      </c>
    </row>
    <row r="77" spans="1:75">
      <c r="A77" s="38">
        <f t="shared" si="24"/>
        <v>45809</v>
      </c>
      <c r="B77" s="3">
        <v>45809.585821759261</v>
      </c>
      <c r="C77" t="s">
        <v>61</v>
      </c>
      <c r="D77" t="s">
        <v>61</v>
      </c>
      <c r="E77" t="s">
        <v>61</v>
      </c>
      <c r="F77" t="s">
        <v>62</v>
      </c>
      <c r="G77" s="2" t="s">
        <v>63</v>
      </c>
      <c r="H77" s="2" t="s">
        <v>64</v>
      </c>
      <c r="I77" t="s">
        <v>77</v>
      </c>
      <c r="J77" t="s">
        <v>66</v>
      </c>
      <c r="K77" t="s">
        <v>67</v>
      </c>
      <c r="L77">
        <v>14</v>
      </c>
      <c r="M77">
        <v>1</v>
      </c>
      <c r="N77">
        <v>168</v>
      </c>
      <c r="O77" s="41">
        <v>1353</v>
      </c>
      <c r="P77" t="s">
        <v>242</v>
      </c>
      <c r="Q77" s="1">
        <v>45786.607561423611</v>
      </c>
      <c r="R77">
        <v>26.925999999999998</v>
      </c>
      <c r="S77">
        <v>11.173</v>
      </c>
      <c r="T77">
        <v>2.41</v>
      </c>
      <c r="U77">
        <v>2237</v>
      </c>
      <c r="V77">
        <v>82</v>
      </c>
      <c r="W77">
        <v>394</v>
      </c>
      <c r="X77">
        <v>534</v>
      </c>
      <c r="Y77">
        <v>1</v>
      </c>
      <c r="Z77">
        <v>19</v>
      </c>
      <c r="AA77">
        <v>0</v>
      </c>
      <c r="AB77">
        <v>0</v>
      </c>
      <c r="AC77">
        <v>108</v>
      </c>
      <c r="AD77">
        <v>43.33</v>
      </c>
      <c r="AE77">
        <v>55.044595999999999</v>
      </c>
      <c r="AF77">
        <v>97.6</v>
      </c>
      <c r="AG77">
        <v>0.4</v>
      </c>
      <c r="AH77">
        <v>0.8</v>
      </c>
      <c r="AI77">
        <v>0.6</v>
      </c>
      <c r="AJ77">
        <v>0.4</v>
      </c>
      <c r="AK77">
        <v>0.2</v>
      </c>
      <c r="AL77">
        <v>0</v>
      </c>
      <c r="AM77">
        <v>2.06</v>
      </c>
      <c r="AN77">
        <v>73.028999999999996</v>
      </c>
      <c r="AO77">
        <v>3.6659999999999999</v>
      </c>
      <c r="AP77">
        <v>17.613</v>
      </c>
      <c r="AQ77">
        <v>0.186</v>
      </c>
      <c r="AR77">
        <v>3.714</v>
      </c>
      <c r="AS77">
        <v>70.563999999999993</v>
      </c>
      <c r="AT77">
        <v>35.786999999999999</v>
      </c>
      <c r="AU77">
        <v>0.14699999999999999</v>
      </c>
      <c r="AV77">
        <v>0.29299999999999998</v>
      </c>
      <c r="AW77">
        <v>0.22</v>
      </c>
      <c r="AX77">
        <v>0.14699999999999999</v>
      </c>
      <c r="AY77">
        <v>7.2999999999999995E-2</v>
      </c>
      <c r="AZ77">
        <v>0</v>
      </c>
      <c r="BA77">
        <v>262</v>
      </c>
      <c r="BB77">
        <v>0</v>
      </c>
      <c r="BC77" t="s">
        <v>68</v>
      </c>
      <c r="BD77">
        <v>0</v>
      </c>
      <c r="BE77" t="s">
        <v>69</v>
      </c>
      <c r="BF77" t="s">
        <v>70</v>
      </c>
      <c r="BG77">
        <v>1.17</v>
      </c>
      <c r="BH77">
        <v>0</v>
      </c>
      <c r="BI77" s="1">
        <v>45813.548493784721</v>
      </c>
      <c r="BJ77">
        <v>3.6</v>
      </c>
      <c r="BK77" s="4">
        <v>0.6694</v>
      </c>
      <c r="BL77" s="42">
        <f>HLOOKUP($A77,차량별코스!$E$1:$AO$20,_xlfn.XLOOKUP(탕데이터!$I77,차량별코스!$D$2:$D$20,차량별코스!$A$2:$A$20),0)</f>
        <v>8</v>
      </c>
      <c r="BM77">
        <f>SUMIFS(R:R,I:I,I77,O:O,O77)</f>
        <v>250.101</v>
      </c>
      <c r="BN77">
        <f>SUMIFS(R:R,O:O,O77,BL:BL,BL77,G:G,G77)</f>
        <v>250.101</v>
      </c>
      <c r="BO77">
        <f>IF(COUNTIFS($BL$2:$BL77,$BL77,$O$2:$O77,$O77,$G$2:$G77,$G77)=1,_xlfn.MAXIFS($BO$2:$BO76,$O$2:$O76,$O77,$G$2:$G76,$G77)+1,_xlfn.MAXIFS($BO$2:$BO76,$O$2:$O76,$O77,$G$2:$G76,$G77))</f>
        <v>1</v>
      </c>
      <c r="BP77">
        <f t="shared" si="25"/>
        <v>1707.3119999999999</v>
      </c>
      <c r="BQ77">
        <f t="shared" si="27"/>
        <v>8.9480000000000004</v>
      </c>
      <c r="BR77">
        <f t="shared" si="28"/>
        <v>17.896000000000001</v>
      </c>
      <c r="BS77">
        <f t="shared" si="29"/>
        <v>13.422000000000001</v>
      </c>
      <c r="BT77">
        <f t="shared" si="30"/>
        <v>8.9480000000000004</v>
      </c>
      <c r="BU77">
        <f t="shared" si="31"/>
        <v>4.4740000000000002</v>
      </c>
      <c r="BV77">
        <f t="shared" si="32"/>
        <v>0</v>
      </c>
      <c r="BW77">
        <f t="shared" si="26"/>
        <v>1761</v>
      </c>
    </row>
    <row r="78" spans="1:75">
      <c r="A78" s="38">
        <f t="shared" si="24"/>
        <v>45809</v>
      </c>
      <c r="B78" s="3">
        <v>45809.618090277778</v>
      </c>
      <c r="C78" t="s">
        <v>61</v>
      </c>
      <c r="D78" t="s">
        <v>61</v>
      </c>
      <c r="E78" t="s">
        <v>61</v>
      </c>
      <c r="F78" t="s">
        <v>62</v>
      </c>
      <c r="G78" s="2" t="s">
        <v>63</v>
      </c>
      <c r="H78" s="2" t="s">
        <v>64</v>
      </c>
      <c r="I78" t="s">
        <v>77</v>
      </c>
      <c r="J78" t="s">
        <v>66</v>
      </c>
      <c r="K78" t="s">
        <v>67</v>
      </c>
      <c r="L78">
        <v>14</v>
      </c>
      <c r="M78">
        <v>1</v>
      </c>
      <c r="N78">
        <v>168</v>
      </c>
      <c r="O78" s="41">
        <v>1353</v>
      </c>
      <c r="P78" t="s">
        <v>242</v>
      </c>
      <c r="Q78" s="1">
        <v>45786.607561423611</v>
      </c>
      <c r="R78">
        <v>19.241</v>
      </c>
      <c r="S78">
        <v>7.375</v>
      </c>
      <c r="T78">
        <v>2.609</v>
      </c>
      <c r="U78">
        <v>1457</v>
      </c>
      <c r="V78">
        <v>1</v>
      </c>
      <c r="W78">
        <v>190</v>
      </c>
      <c r="X78">
        <v>520</v>
      </c>
      <c r="Y78">
        <v>0</v>
      </c>
      <c r="Z78">
        <v>15</v>
      </c>
      <c r="AA78">
        <v>0</v>
      </c>
      <c r="AB78">
        <v>0</v>
      </c>
      <c r="AC78">
        <v>96</v>
      </c>
      <c r="AD78">
        <v>47.54</v>
      </c>
      <c r="AE78">
        <v>54.713535999999998</v>
      </c>
      <c r="AF78">
        <v>94.9</v>
      </c>
      <c r="AG78">
        <v>0.8</v>
      </c>
      <c r="AH78">
        <v>1.5</v>
      </c>
      <c r="AI78">
        <v>1.8</v>
      </c>
      <c r="AJ78">
        <v>0.9</v>
      </c>
      <c r="AK78">
        <v>0</v>
      </c>
      <c r="AL78">
        <v>0</v>
      </c>
      <c r="AM78">
        <v>2.23</v>
      </c>
      <c r="AN78">
        <v>66.655000000000001</v>
      </c>
      <c r="AO78">
        <v>6.8000000000000005E-2</v>
      </c>
      <c r="AP78">
        <v>13.04</v>
      </c>
      <c r="AQ78">
        <v>0.26</v>
      </c>
      <c r="AR78">
        <v>0</v>
      </c>
      <c r="AS78">
        <v>77.959000000000003</v>
      </c>
      <c r="AT78">
        <v>22.143000000000001</v>
      </c>
      <c r="AU78">
        <v>0.187</v>
      </c>
      <c r="AV78">
        <v>0.35</v>
      </c>
      <c r="AW78">
        <v>0.42</v>
      </c>
      <c r="AX78">
        <v>0.21</v>
      </c>
      <c r="AY78">
        <v>0</v>
      </c>
      <c r="AZ78">
        <v>0</v>
      </c>
      <c r="BA78">
        <v>186</v>
      </c>
      <c r="BB78">
        <v>0</v>
      </c>
      <c r="BC78" t="s">
        <v>68</v>
      </c>
      <c r="BD78">
        <v>0</v>
      </c>
      <c r="BE78" t="s">
        <v>69</v>
      </c>
      <c r="BF78" t="s">
        <v>70</v>
      </c>
      <c r="BG78">
        <v>1.17</v>
      </c>
      <c r="BH78">
        <v>0</v>
      </c>
      <c r="BI78" s="1">
        <v>45813.548493784721</v>
      </c>
      <c r="BJ78">
        <v>3.6</v>
      </c>
      <c r="BK78" s="4">
        <v>0.72470000000000001</v>
      </c>
      <c r="BL78" s="42">
        <f>HLOOKUP($A78,차량별코스!$E$1:$AO$20,_xlfn.XLOOKUP(탕데이터!$I78,차량별코스!$D$2:$D$20,차량별코스!$A$2:$A$20),0)</f>
        <v>8</v>
      </c>
      <c r="BM78">
        <f>SUMIFS(R:R,I:I,I78,O:O,O78)</f>
        <v>250.101</v>
      </c>
      <c r="BN78">
        <f>SUMIFS(R:R,O:O,O78,BL:BL,BL78,G:G,G78)</f>
        <v>250.101</v>
      </c>
      <c r="BO78">
        <f>IF(COUNTIFS($BL$2:$BL78,$BL78,$O$2:$O78,$O78,$G$2:$G78,$G78)=1,_xlfn.MAXIFS($BO$2:$BO77,$O$2:$O77,$O78,$G$2:$G77,$G78)+1,_xlfn.MAXIFS($BO$2:$BO77,$O$2:$O77,$O78,$G$2:$G77,$G78))</f>
        <v>1</v>
      </c>
      <c r="BP78">
        <f t="shared" si="25"/>
        <v>1191.693</v>
      </c>
      <c r="BQ78">
        <f t="shared" si="27"/>
        <v>11.656000000000001</v>
      </c>
      <c r="BR78">
        <f t="shared" si="28"/>
        <v>21.855</v>
      </c>
      <c r="BS78">
        <f t="shared" si="29"/>
        <v>26.226000000000003</v>
      </c>
      <c r="BT78">
        <f t="shared" si="30"/>
        <v>13.113000000000001</v>
      </c>
      <c r="BU78">
        <f t="shared" si="31"/>
        <v>0</v>
      </c>
      <c r="BV78">
        <f t="shared" si="32"/>
        <v>0</v>
      </c>
      <c r="BW78">
        <f t="shared" si="26"/>
        <v>1264.5430000000001</v>
      </c>
    </row>
    <row r="79" spans="1:75">
      <c r="A79" s="38">
        <f t="shared" si="24"/>
        <v>45809</v>
      </c>
      <c r="B79" s="3">
        <v>45809.64230324074</v>
      </c>
      <c r="C79" t="s">
        <v>61</v>
      </c>
      <c r="D79" t="s">
        <v>61</v>
      </c>
      <c r="E79" t="s">
        <v>61</v>
      </c>
      <c r="F79" t="s">
        <v>62</v>
      </c>
      <c r="G79" s="2" t="s">
        <v>63</v>
      </c>
      <c r="H79" s="2" t="s">
        <v>64</v>
      </c>
      <c r="I79" t="s">
        <v>77</v>
      </c>
      <c r="J79" t="s">
        <v>66</v>
      </c>
      <c r="K79" t="s">
        <v>67</v>
      </c>
      <c r="L79">
        <v>14</v>
      </c>
      <c r="M79">
        <v>1</v>
      </c>
      <c r="N79">
        <v>168</v>
      </c>
      <c r="O79" s="41">
        <v>1353</v>
      </c>
      <c r="P79" t="s">
        <v>242</v>
      </c>
      <c r="Q79" s="1">
        <v>45786.607561423611</v>
      </c>
      <c r="R79">
        <v>59.085999999999999</v>
      </c>
      <c r="S79">
        <v>21.216000000000001</v>
      </c>
      <c r="T79">
        <v>2.7850000000000001</v>
      </c>
      <c r="U79">
        <v>4005</v>
      </c>
      <c r="V79">
        <v>7</v>
      </c>
      <c r="W79">
        <v>358</v>
      </c>
      <c r="X79">
        <v>1296</v>
      </c>
      <c r="Y79">
        <v>0</v>
      </c>
      <c r="Z79">
        <v>34</v>
      </c>
      <c r="AA79">
        <v>0</v>
      </c>
      <c r="AB79">
        <v>0</v>
      </c>
      <c r="AC79">
        <v>107</v>
      </c>
      <c r="AD79">
        <v>53.11</v>
      </c>
      <c r="AE79">
        <v>58.436650999999998</v>
      </c>
      <c r="AF79">
        <v>86.3</v>
      </c>
      <c r="AG79">
        <v>2.7</v>
      </c>
      <c r="AH79">
        <v>2.8</v>
      </c>
      <c r="AI79">
        <v>3.3</v>
      </c>
      <c r="AJ79">
        <v>4.4000000000000004</v>
      </c>
      <c r="AK79">
        <v>0.4</v>
      </c>
      <c r="AL79">
        <v>0</v>
      </c>
      <c r="AM79">
        <v>2.38</v>
      </c>
      <c r="AN79">
        <v>66.718000000000004</v>
      </c>
      <c r="AO79">
        <v>0.17499999999999999</v>
      </c>
      <c r="AP79">
        <v>8.9390000000000001</v>
      </c>
      <c r="AQ79">
        <v>0.20300000000000001</v>
      </c>
      <c r="AR79">
        <v>0</v>
      </c>
      <c r="AS79">
        <v>57.542999999999999</v>
      </c>
      <c r="AT79">
        <v>57.533000000000001</v>
      </c>
      <c r="AU79">
        <v>1.8</v>
      </c>
      <c r="AV79">
        <v>1.867</v>
      </c>
      <c r="AW79">
        <v>2.2000000000000002</v>
      </c>
      <c r="AX79">
        <v>2.9329999999999998</v>
      </c>
      <c r="AY79">
        <v>0.26700000000000002</v>
      </c>
      <c r="AZ79">
        <v>0</v>
      </c>
      <c r="BA79">
        <v>549</v>
      </c>
      <c r="BB79">
        <v>0</v>
      </c>
      <c r="BC79" t="s">
        <v>68</v>
      </c>
      <c r="BD79">
        <v>0</v>
      </c>
      <c r="BE79" t="s">
        <v>69</v>
      </c>
      <c r="BF79" t="s">
        <v>70</v>
      </c>
      <c r="BG79">
        <v>1.17</v>
      </c>
      <c r="BH79">
        <v>0</v>
      </c>
      <c r="BI79" s="1">
        <v>45813.548493784721</v>
      </c>
      <c r="BJ79">
        <v>3.6</v>
      </c>
      <c r="BK79" s="4">
        <v>0.77359999999999995</v>
      </c>
      <c r="BL79" s="42">
        <f>HLOOKUP($A79,차량별코스!$E$1:$AO$20,_xlfn.XLOOKUP(탕데이터!$I79,차량별코스!$D$2:$D$20,차량별코스!$A$2:$A$20),0)</f>
        <v>8</v>
      </c>
      <c r="BM79">
        <f>SUMIFS(R:R,I:I,I79,O:O,O79)</f>
        <v>250.101</v>
      </c>
      <c r="BN79">
        <f>SUMIFS(R:R,O:O,O79,BL:BL,BL79,G:G,G79)</f>
        <v>250.101</v>
      </c>
      <c r="BO79">
        <f>IF(COUNTIFS($BL$2:$BL79,$BL79,$O$2:$O79,$O79,$G$2:$G79,$G79)=1,_xlfn.MAXIFS($BO$2:$BO78,$O$2:$O78,$O79,$G$2:$G78,$G79)+1,_xlfn.MAXIFS($BO$2:$BO78,$O$2:$O78,$O79,$G$2:$G78,$G79))</f>
        <v>1</v>
      </c>
      <c r="BP79">
        <f t="shared" si="25"/>
        <v>3091.3150000000001</v>
      </c>
      <c r="BQ79">
        <f t="shared" si="27"/>
        <v>108.13500000000002</v>
      </c>
      <c r="BR79">
        <f t="shared" si="28"/>
        <v>112.13999999999999</v>
      </c>
      <c r="BS79">
        <f t="shared" si="29"/>
        <v>132.16499999999999</v>
      </c>
      <c r="BT79">
        <f t="shared" si="30"/>
        <v>176.22000000000003</v>
      </c>
      <c r="BU79">
        <f t="shared" si="31"/>
        <v>16.02</v>
      </c>
      <c r="BV79">
        <f t="shared" si="32"/>
        <v>0</v>
      </c>
      <c r="BW79">
        <f t="shared" si="26"/>
        <v>3635.9950000000003</v>
      </c>
    </row>
    <row r="80" spans="1:75">
      <c r="A80" s="38">
        <f t="shared" si="24"/>
        <v>45809</v>
      </c>
      <c r="B80" s="3">
        <v>45809.769872685189</v>
      </c>
      <c r="C80" t="s">
        <v>61</v>
      </c>
      <c r="D80" t="s">
        <v>61</v>
      </c>
      <c r="E80" t="s">
        <v>61</v>
      </c>
      <c r="F80" t="s">
        <v>62</v>
      </c>
      <c r="G80" s="2" t="s">
        <v>63</v>
      </c>
      <c r="H80" s="2" t="s">
        <v>64</v>
      </c>
      <c r="I80" t="s">
        <v>77</v>
      </c>
      <c r="J80" t="s">
        <v>66</v>
      </c>
      <c r="K80" t="s">
        <v>67</v>
      </c>
      <c r="L80">
        <v>14</v>
      </c>
      <c r="M80">
        <v>1</v>
      </c>
      <c r="N80">
        <v>168</v>
      </c>
      <c r="O80" s="41">
        <v>1353</v>
      </c>
      <c r="P80" t="s">
        <v>242</v>
      </c>
      <c r="Q80" s="1">
        <v>45786.607561423611</v>
      </c>
      <c r="R80">
        <v>17.574999999999999</v>
      </c>
      <c r="S80">
        <v>6.1559999999999997</v>
      </c>
      <c r="T80">
        <v>2.855</v>
      </c>
      <c r="U80">
        <v>1657</v>
      </c>
      <c r="V80">
        <v>6</v>
      </c>
      <c r="W80">
        <v>511</v>
      </c>
      <c r="X80">
        <v>324</v>
      </c>
      <c r="Y80">
        <v>1</v>
      </c>
      <c r="Z80">
        <v>8</v>
      </c>
      <c r="AA80">
        <v>1</v>
      </c>
      <c r="AB80">
        <v>42</v>
      </c>
      <c r="AC80">
        <v>96</v>
      </c>
      <c r="AD80">
        <v>38.18</v>
      </c>
      <c r="AE80">
        <v>55.499941</v>
      </c>
      <c r="AF80">
        <v>98.1</v>
      </c>
      <c r="AG80">
        <v>0.3</v>
      </c>
      <c r="AH80">
        <v>0.4</v>
      </c>
      <c r="AI80">
        <v>0.8</v>
      </c>
      <c r="AJ80">
        <v>0.4</v>
      </c>
      <c r="AK80">
        <v>0</v>
      </c>
      <c r="AL80">
        <v>0</v>
      </c>
      <c r="AM80">
        <v>2.44</v>
      </c>
      <c r="AN80">
        <v>61.314999999999998</v>
      </c>
      <c r="AO80">
        <v>0.36199999999999999</v>
      </c>
      <c r="AP80">
        <v>30.838999999999999</v>
      </c>
      <c r="AQ80">
        <v>0.17100000000000001</v>
      </c>
      <c r="AR80">
        <v>5.69</v>
      </c>
      <c r="AS80">
        <v>45.518999999999998</v>
      </c>
      <c r="AT80">
        <v>26.16</v>
      </c>
      <c r="AU80">
        <v>0.08</v>
      </c>
      <c r="AV80">
        <v>0.107</v>
      </c>
      <c r="AW80">
        <v>0.21299999999999999</v>
      </c>
      <c r="AX80">
        <v>0.107</v>
      </c>
      <c r="AY80">
        <v>0</v>
      </c>
      <c r="AZ80">
        <v>0</v>
      </c>
      <c r="BA80">
        <v>160</v>
      </c>
      <c r="BB80">
        <v>0</v>
      </c>
      <c r="BC80" t="s">
        <v>68</v>
      </c>
      <c r="BD80">
        <v>0</v>
      </c>
      <c r="BE80" t="s">
        <v>69</v>
      </c>
      <c r="BF80" t="s">
        <v>70</v>
      </c>
      <c r="BG80">
        <v>1.17</v>
      </c>
      <c r="BH80">
        <v>0</v>
      </c>
      <c r="BI80" s="1">
        <v>45813.548493784721</v>
      </c>
      <c r="BJ80">
        <v>3.6</v>
      </c>
      <c r="BK80" s="4">
        <v>0.79300000000000004</v>
      </c>
      <c r="BL80" s="42">
        <f>HLOOKUP($A80,차량별코스!$E$1:$AO$20,_xlfn.XLOOKUP(탕데이터!$I80,차량별코스!$D$2:$D$20,차량별코스!$A$2:$A$20),0)</f>
        <v>8</v>
      </c>
      <c r="BM80">
        <f>SUMIFS(R:R,I:I,I80,O:O,O80)</f>
        <v>250.101</v>
      </c>
      <c r="BN80">
        <f>SUMIFS(R:R,O:O,O80,BL:BL,BL80,G:G,G80)</f>
        <v>250.101</v>
      </c>
      <c r="BO80">
        <f>IF(COUNTIFS($BL$2:$BL80,$BL80,$O$2:$O80,$O80,$G$2:$G80,$G80)=1,_xlfn.MAXIFS($BO$2:$BO79,$O$2:$O79,$O80,$G$2:$G79,$G80)+1,_xlfn.MAXIFS($BO$2:$BO79,$O$2:$O79,$O80,$G$2:$G79,$G80))</f>
        <v>1</v>
      </c>
      <c r="BP80">
        <f t="shared" si="25"/>
        <v>1108.5170000000001</v>
      </c>
      <c r="BQ80">
        <f t="shared" si="27"/>
        <v>4.9710000000000001</v>
      </c>
      <c r="BR80">
        <f t="shared" si="28"/>
        <v>6.6280000000000001</v>
      </c>
      <c r="BS80">
        <f t="shared" si="29"/>
        <v>13.256</v>
      </c>
      <c r="BT80">
        <f t="shared" si="30"/>
        <v>6.6280000000000001</v>
      </c>
      <c r="BU80">
        <f t="shared" si="31"/>
        <v>0</v>
      </c>
      <c r="BV80">
        <f t="shared" si="32"/>
        <v>0</v>
      </c>
      <c r="BW80">
        <f t="shared" si="26"/>
        <v>1140</v>
      </c>
    </row>
    <row r="81" spans="1:75">
      <c r="A81" s="38">
        <f t="shared" si="24"/>
        <v>45809</v>
      </c>
      <c r="B81" s="3">
        <v>45809.797476851854</v>
      </c>
      <c r="C81" t="s">
        <v>61</v>
      </c>
      <c r="D81" t="s">
        <v>61</v>
      </c>
      <c r="E81" t="s">
        <v>61</v>
      </c>
      <c r="F81" t="s">
        <v>62</v>
      </c>
      <c r="G81" s="2" t="s">
        <v>63</v>
      </c>
      <c r="H81" s="2" t="s">
        <v>64</v>
      </c>
      <c r="I81" t="s">
        <v>77</v>
      </c>
      <c r="J81" t="s">
        <v>66</v>
      </c>
      <c r="K81" t="s">
        <v>67</v>
      </c>
      <c r="L81">
        <v>14</v>
      </c>
      <c r="M81">
        <v>1</v>
      </c>
      <c r="N81">
        <v>168</v>
      </c>
      <c r="O81" s="41">
        <v>1353</v>
      </c>
      <c r="P81" t="s">
        <v>242</v>
      </c>
      <c r="Q81" s="1">
        <v>45786.607561423611</v>
      </c>
      <c r="R81">
        <v>41.06</v>
      </c>
      <c r="S81">
        <v>15.459</v>
      </c>
      <c r="T81">
        <v>2.6560000000000001</v>
      </c>
      <c r="U81">
        <v>3102</v>
      </c>
      <c r="V81">
        <v>107</v>
      </c>
      <c r="W81">
        <v>441</v>
      </c>
      <c r="X81">
        <v>906</v>
      </c>
      <c r="Y81">
        <v>1</v>
      </c>
      <c r="Z81">
        <v>16</v>
      </c>
      <c r="AA81">
        <v>0</v>
      </c>
      <c r="AB81">
        <v>0</v>
      </c>
      <c r="AC81">
        <v>102</v>
      </c>
      <c r="AD81">
        <v>47.65</v>
      </c>
      <c r="AE81">
        <v>57.876308000000002</v>
      </c>
      <c r="AF81">
        <v>90</v>
      </c>
      <c r="AG81">
        <v>2.5</v>
      </c>
      <c r="AH81">
        <v>2.1</v>
      </c>
      <c r="AI81">
        <v>1.4</v>
      </c>
      <c r="AJ81">
        <v>3.9</v>
      </c>
      <c r="AK81">
        <v>0.1</v>
      </c>
      <c r="AL81">
        <v>0</v>
      </c>
      <c r="AM81">
        <v>2.27</v>
      </c>
      <c r="AN81">
        <v>69.518000000000001</v>
      </c>
      <c r="AO81">
        <v>3.4489999999999998</v>
      </c>
      <c r="AP81">
        <v>14.217000000000001</v>
      </c>
      <c r="AQ81">
        <v>0.219</v>
      </c>
      <c r="AR81">
        <v>2.4350000000000001</v>
      </c>
      <c r="AS81">
        <v>38.966999999999999</v>
      </c>
      <c r="AT81">
        <v>46.5</v>
      </c>
      <c r="AU81">
        <v>1.292</v>
      </c>
      <c r="AV81">
        <v>1.085</v>
      </c>
      <c r="AW81">
        <v>0.72299999999999998</v>
      </c>
      <c r="AX81">
        <v>2.0150000000000001</v>
      </c>
      <c r="AY81">
        <v>5.1999999999999998E-2</v>
      </c>
      <c r="AZ81">
        <v>0</v>
      </c>
      <c r="BA81">
        <v>393</v>
      </c>
      <c r="BB81">
        <v>0</v>
      </c>
      <c r="BC81" t="s">
        <v>68</v>
      </c>
      <c r="BD81">
        <v>0</v>
      </c>
      <c r="BE81" t="s">
        <v>69</v>
      </c>
      <c r="BF81" t="s">
        <v>70</v>
      </c>
      <c r="BG81">
        <v>1.17</v>
      </c>
      <c r="BH81">
        <v>0</v>
      </c>
      <c r="BI81" s="1">
        <v>45813.548493784721</v>
      </c>
      <c r="BJ81">
        <v>3.6</v>
      </c>
      <c r="BK81" s="4">
        <v>0.73780000000000001</v>
      </c>
      <c r="BL81" s="42">
        <f>HLOOKUP($A81,차량별코스!$E$1:$AO$20,_xlfn.XLOOKUP(탕데이터!$I81,차량별코스!$D$2:$D$20,차량별코스!$A$2:$A$20),0)</f>
        <v>8</v>
      </c>
      <c r="BM81">
        <f>SUMIFS(R:R,I:I,I81,O:O,O81)</f>
        <v>250.101</v>
      </c>
      <c r="BN81">
        <f>SUMIFS(R:R,O:O,O81,BL:BL,BL81,G:G,G81)</f>
        <v>250.101</v>
      </c>
      <c r="BO81">
        <f>IF(COUNTIFS($BL$2:$BL81,$BL81,$O$2:$O81,$O81,$G$2:$G81,$G81)=1,_xlfn.MAXIFS($BO$2:$BO80,$O$2:$O80,$O81,$G$2:$G80,$G81)+1,_xlfn.MAXIFS($BO$2:$BO80,$O$2:$O80,$O81,$G$2:$G80,$G81))</f>
        <v>1</v>
      </c>
      <c r="BP81">
        <f t="shared" si="25"/>
        <v>2243.8000000000002</v>
      </c>
      <c r="BQ81">
        <f t="shared" si="27"/>
        <v>77.550000000000011</v>
      </c>
      <c r="BR81">
        <f t="shared" si="28"/>
        <v>65.14200000000001</v>
      </c>
      <c r="BS81">
        <f t="shared" si="29"/>
        <v>43.427999999999997</v>
      </c>
      <c r="BT81">
        <f t="shared" si="30"/>
        <v>120.97799999999999</v>
      </c>
      <c r="BU81">
        <f t="shared" si="31"/>
        <v>3.1019999999999999</v>
      </c>
      <c r="BV81">
        <f t="shared" si="32"/>
        <v>0</v>
      </c>
      <c r="BW81">
        <f t="shared" si="26"/>
        <v>2554</v>
      </c>
    </row>
    <row r="82" spans="1:75">
      <c r="A82" s="38">
        <f t="shared" si="24"/>
        <v>45809</v>
      </c>
      <c r="B82" s="3">
        <v>45809.839583333334</v>
      </c>
      <c r="C82" t="s">
        <v>61</v>
      </c>
      <c r="D82" t="s">
        <v>61</v>
      </c>
      <c r="E82" t="s">
        <v>61</v>
      </c>
      <c r="F82" t="s">
        <v>62</v>
      </c>
      <c r="G82" s="2" t="s">
        <v>63</v>
      </c>
      <c r="H82" s="2" t="s">
        <v>64</v>
      </c>
      <c r="I82" t="s">
        <v>77</v>
      </c>
      <c r="J82" t="s">
        <v>66</v>
      </c>
      <c r="K82" t="s">
        <v>67</v>
      </c>
      <c r="L82">
        <v>14</v>
      </c>
      <c r="M82">
        <v>1</v>
      </c>
      <c r="N82">
        <v>168</v>
      </c>
      <c r="O82" s="41">
        <v>1353</v>
      </c>
      <c r="P82" t="s">
        <v>242</v>
      </c>
      <c r="Q82" s="1">
        <v>45786.607561423611</v>
      </c>
      <c r="R82">
        <v>69.888000000000005</v>
      </c>
      <c r="S82">
        <v>26.786999999999999</v>
      </c>
      <c r="T82">
        <v>2.609</v>
      </c>
      <c r="U82">
        <v>6053</v>
      </c>
      <c r="V82">
        <v>22</v>
      </c>
      <c r="W82">
        <v>1595</v>
      </c>
      <c r="X82">
        <v>1475</v>
      </c>
      <c r="Y82">
        <v>4</v>
      </c>
      <c r="Z82">
        <v>54</v>
      </c>
      <c r="AA82">
        <v>0</v>
      </c>
      <c r="AB82">
        <v>0</v>
      </c>
      <c r="AC82">
        <v>110</v>
      </c>
      <c r="AD82">
        <v>41.57</v>
      </c>
      <c r="AE82">
        <v>56.717052000000002</v>
      </c>
      <c r="AF82">
        <v>61.3</v>
      </c>
      <c r="AG82">
        <v>6.2</v>
      </c>
      <c r="AH82">
        <v>11.1</v>
      </c>
      <c r="AI82">
        <v>10.199999999999999</v>
      </c>
      <c r="AJ82">
        <v>7.2</v>
      </c>
      <c r="AK82">
        <v>4</v>
      </c>
      <c r="AL82">
        <v>0</v>
      </c>
      <c r="AM82">
        <v>2.23</v>
      </c>
      <c r="AN82">
        <v>69.412999999999997</v>
      </c>
      <c r="AO82">
        <v>0.36299999999999999</v>
      </c>
      <c r="AP82">
        <v>26.350999999999999</v>
      </c>
      <c r="AQ82">
        <v>0.2</v>
      </c>
      <c r="AR82">
        <v>5.7229999999999999</v>
      </c>
      <c r="AS82">
        <v>77.266000000000005</v>
      </c>
      <c r="AT82">
        <v>61.3</v>
      </c>
      <c r="AU82">
        <v>6.2</v>
      </c>
      <c r="AV82">
        <v>11.1</v>
      </c>
      <c r="AW82">
        <v>10.199999999999999</v>
      </c>
      <c r="AX82">
        <v>7.2</v>
      </c>
      <c r="AY82">
        <v>4</v>
      </c>
      <c r="AZ82">
        <v>0</v>
      </c>
      <c r="BA82">
        <v>672</v>
      </c>
      <c r="BB82">
        <v>0</v>
      </c>
      <c r="BC82" t="s">
        <v>68</v>
      </c>
      <c r="BD82">
        <v>0</v>
      </c>
      <c r="BE82" t="s">
        <v>69</v>
      </c>
      <c r="BF82" t="s">
        <v>70</v>
      </c>
      <c r="BG82">
        <v>1.17</v>
      </c>
      <c r="BH82">
        <v>0</v>
      </c>
      <c r="BI82" s="1">
        <v>45813.548493784721</v>
      </c>
      <c r="BJ82">
        <v>3.6</v>
      </c>
      <c r="BK82" s="4">
        <v>0.72470000000000001</v>
      </c>
      <c r="BL82" s="42">
        <f>HLOOKUP($A82,차량별코스!$E$1:$AO$20,_xlfn.XLOOKUP(탕데이터!$I82,차량별코스!$D$2:$D$20,차량별코스!$A$2:$A$20),0)</f>
        <v>8</v>
      </c>
      <c r="BM82">
        <f>SUMIFS(R:R,I:I,I82,O:O,O82)</f>
        <v>250.101</v>
      </c>
      <c r="BN82">
        <f>SUMIFS(R:R,O:O,O82,BL:BL,BL82,G:G,G82)</f>
        <v>250.101</v>
      </c>
      <c r="BO82">
        <f>IF(COUNTIFS($BL$2:$BL82,$BL82,$O$2:$O82,$O82,$G$2:$G82,$G82)=1,_xlfn.MAXIFS($BO$2:$BO81,$O$2:$O81,$O82,$G$2:$G81,$G82)+1,_xlfn.MAXIFS($BO$2:$BO81,$O$2:$O81,$O82,$G$2:$G81,$G82))</f>
        <v>1</v>
      </c>
      <c r="BP82">
        <f t="shared" si="25"/>
        <v>2093.489</v>
      </c>
      <c r="BQ82">
        <f t="shared" si="27"/>
        <v>375.286</v>
      </c>
      <c r="BR82">
        <f t="shared" si="28"/>
        <v>671.88300000000004</v>
      </c>
      <c r="BS82">
        <f t="shared" si="29"/>
        <v>617.40599999999995</v>
      </c>
      <c r="BT82">
        <f t="shared" si="30"/>
        <v>435.81600000000003</v>
      </c>
      <c r="BU82">
        <f t="shared" si="31"/>
        <v>242.12</v>
      </c>
      <c r="BV82">
        <f t="shared" si="32"/>
        <v>0</v>
      </c>
      <c r="BW82">
        <f t="shared" si="26"/>
        <v>4436</v>
      </c>
    </row>
    <row r="83" spans="1:75">
      <c r="A83" s="38">
        <f t="shared" si="24"/>
        <v>45810</v>
      </c>
      <c r="B83" s="3">
        <v>45810.395428240743</v>
      </c>
      <c r="C83" t="s">
        <v>61</v>
      </c>
      <c r="D83" t="s">
        <v>61</v>
      </c>
      <c r="E83" t="s">
        <v>61</v>
      </c>
      <c r="F83" t="s">
        <v>62</v>
      </c>
      <c r="G83" s="2" t="s">
        <v>63</v>
      </c>
      <c r="H83" s="2" t="s">
        <v>64</v>
      </c>
      <c r="I83" t="s">
        <v>77</v>
      </c>
      <c r="J83" t="s">
        <v>66</v>
      </c>
      <c r="K83" t="s">
        <v>67</v>
      </c>
      <c r="L83">
        <v>14</v>
      </c>
      <c r="M83">
        <v>1</v>
      </c>
      <c r="N83">
        <v>168</v>
      </c>
      <c r="O83" s="41">
        <v>8415</v>
      </c>
      <c r="P83" t="s">
        <v>243</v>
      </c>
      <c r="Q83" s="1">
        <v>45786.607562384263</v>
      </c>
      <c r="R83">
        <v>39.731999999999999</v>
      </c>
      <c r="S83">
        <v>11.631</v>
      </c>
      <c r="T83">
        <v>3.4159999999999999</v>
      </c>
      <c r="U83">
        <v>4746</v>
      </c>
      <c r="V83">
        <v>34</v>
      </c>
      <c r="W83">
        <v>1257</v>
      </c>
      <c r="X83">
        <v>988</v>
      </c>
      <c r="Y83">
        <v>0</v>
      </c>
      <c r="Z83">
        <v>21</v>
      </c>
      <c r="AA83">
        <v>0</v>
      </c>
      <c r="AB83">
        <v>0</v>
      </c>
      <c r="AC83">
        <v>79</v>
      </c>
      <c r="AD83">
        <v>30.14</v>
      </c>
      <c r="AE83">
        <v>41.399445</v>
      </c>
      <c r="AF83">
        <v>94.9</v>
      </c>
      <c r="AG83">
        <v>1.4</v>
      </c>
      <c r="AH83">
        <v>2.5</v>
      </c>
      <c r="AI83">
        <v>1.2</v>
      </c>
      <c r="AJ83">
        <v>0</v>
      </c>
      <c r="AK83">
        <v>0</v>
      </c>
      <c r="AL83">
        <v>0</v>
      </c>
      <c r="AM83">
        <v>2.92</v>
      </c>
      <c r="AN83">
        <v>35.582999999999998</v>
      </c>
      <c r="AO83">
        <v>0.71599999999999997</v>
      </c>
      <c r="AP83">
        <v>26.484999999999999</v>
      </c>
      <c r="AQ83">
        <v>0.22700000000000001</v>
      </c>
      <c r="AR83">
        <v>0</v>
      </c>
      <c r="AS83">
        <v>52.853999999999999</v>
      </c>
      <c r="AT83">
        <v>74.337999999999994</v>
      </c>
      <c r="AU83">
        <v>1.097</v>
      </c>
      <c r="AV83">
        <v>1.958</v>
      </c>
      <c r="AW83">
        <v>0.94</v>
      </c>
      <c r="AX83">
        <v>0</v>
      </c>
      <c r="AY83">
        <v>0</v>
      </c>
      <c r="AZ83">
        <v>0</v>
      </c>
      <c r="BA83">
        <v>369</v>
      </c>
      <c r="BB83">
        <v>0</v>
      </c>
      <c r="BC83" t="s">
        <v>68</v>
      </c>
      <c r="BD83">
        <v>0</v>
      </c>
      <c r="BE83" t="s">
        <v>69</v>
      </c>
      <c r="BF83" t="s">
        <v>70</v>
      </c>
      <c r="BG83">
        <v>1.17</v>
      </c>
      <c r="BH83">
        <v>0</v>
      </c>
      <c r="BI83" s="1">
        <v>45813.548493784721</v>
      </c>
      <c r="BJ83">
        <v>3.6</v>
      </c>
      <c r="BK83" s="4">
        <v>0.94889999999999997</v>
      </c>
      <c r="BL83" s="42">
        <f>HLOOKUP($A83,차량별코스!$E$1:$AO$20,_xlfn.XLOOKUP(탕데이터!$I83,차량별코스!$D$2:$D$20,차량별코스!$A$2:$A$20),0)</f>
        <v>9</v>
      </c>
      <c r="BM83">
        <f>SUMIFS(R:R,I:I,I83,O:O,O83)</f>
        <v>1162.2879999999998</v>
      </c>
      <c r="BN83">
        <f>SUMIFS(R:R,O:O,O83,BL:BL,BL83,G:G,G83)</f>
        <v>333.01400000000001</v>
      </c>
      <c r="BO83">
        <f>IF(COUNTIFS($BL$2:$BL83,$BL83,$O$2:$O83,$O83,$G$2:$G83,$G83)=1,_xlfn.MAXIFS($BO$2:$BO82,$O$2:$O82,$O83,$G$2:$G82,$G83)+1,_xlfn.MAXIFS($BO$2:$BO82,$O$2:$O82,$O83,$G$2:$G82,$G83))</f>
        <v>1</v>
      </c>
      <c r="BP83">
        <f t="shared" si="25"/>
        <v>3212.9540000000006</v>
      </c>
      <c r="BQ83">
        <f t="shared" si="27"/>
        <v>66.443999999999988</v>
      </c>
      <c r="BR83">
        <f t="shared" si="28"/>
        <v>118.65</v>
      </c>
      <c r="BS83">
        <f t="shared" si="29"/>
        <v>56.951999999999998</v>
      </c>
      <c r="BT83">
        <f t="shared" si="30"/>
        <v>0</v>
      </c>
      <c r="BU83">
        <f t="shared" si="31"/>
        <v>0</v>
      </c>
      <c r="BV83">
        <f t="shared" si="32"/>
        <v>0</v>
      </c>
      <c r="BW83">
        <f t="shared" si="26"/>
        <v>3455.0000000000009</v>
      </c>
    </row>
    <row r="84" spans="1:75">
      <c r="A84" s="38">
        <f t="shared" si="24"/>
        <v>45810</v>
      </c>
      <c r="B84" s="3">
        <v>45810.451597222222</v>
      </c>
      <c r="C84" t="s">
        <v>61</v>
      </c>
      <c r="D84" t="s">
        <v>61</v>
      </c>
      <c r="E84" t="s">
        <v>61</v>
      </c>
      <c r="F84" t="s">
        <v>62</v>
      </c>
      <c r="G84" s="2" t="s">
        <v>63</v>
      </c>
      <c r="H84" s="2" t="s">
        <v>64</v>
      </c>
      <c r="I84" t="s">
        <v>77</v>
      </c>
      <c r="J84" t="s">
        <v>66</v>
      </c>
      <c r="K84" t="s">
        <v>67</v>
      </c>
      <c r="L84">
        <v>14</v>
      </c>
      <c r="M84">
        <v>1</v>
      </c>
      <c r="N84">
        <v>168</v>
      </c>
      <c r="O84" s="41">
        <v>8415</v>
      </c>
      <c r="P84" t="s">
        <v>243</v>
      </c>
      <c r="Q84" s="1">
        <v>45786.607562384263</v>
      </c>
      <c r="R84">
        <v>19.146999999999998</v>
      </c>
      <c r="S84">
        <v>4.2290000000000001</v>
      </c>
      <c r="T84">
        <v>4.5279999999999996</v>
      </c>
      <c r="U84">
        <v>1572</v>
      </c>
      <c r="V84">
        <v>9</v>
      </c>
      <c r="W84">
        <v>124</v>
      </c>
      <c r="X84">
        <v>632</v>
      </c>
      <c r="Y84">
        <v>0</v>
      </c>
      <c r="Z84">
        <v>1</v>
      </c>
      <c r="AA84">
        <v>0</v>
      </c>
      <c r="AB84">
        <v>0</v>
      </c>
      <c r="AC84">
        <v>76</v>
      </c>
      <c r="AD84">
        <v>43.85</v>
      </c>
      <c r="AE84">
        <v>47.900790999999998</v>
      </c>
      <c r="AF84">
        <v>88.4</v>
      </c>
      <c r="AG84">
        <v>2.2000000000000002</v>
      </c>
      <c r="AH84">
        <v>5.7</v>
      </c>
      <c r="AI84">
        <v>3.7</v>
      </c>
      <c r="AJ84">
        <v>0</v>
      </c>
      <c r="AK84">
        <v>0</v>
      </c>
      <c r="AL84">
        <v>0</v>
      </c>
      <c r="AM84">
        <v>3.87</v>
      </c>
      <c r="AN84">
        <v>30.141999999999999</v>
      </c>
      <c r="AO84">
        <v>0.57299999999999995</v>
      </c>
      <c r="AP84">
        <v>7.8879999999999999</v>
      </c>
      <c r="AQ84">
        <v>0.313</v>
      </c>
      <c r="AR84">
        <v>0</v>
      </c>
      <c r="AS84">
        <v>5.2229999999999999</v>
      </c>
      <c r="AT84">
        <v>22.1</v>
      </c>
      <c r="AU84">
        <v>0.55000000000000004</v>
      </c>
      <c r="AV84">
        <v>1.425</v>
      </c>
      <c r="AW84">
        <v>0.92500000000000004</v>
      </c>
      <c r="AX84">
        <v>0</v>
      </c>
      <c r="AY84">
        <v>0</v>
      </c>
      <c r="AZ84">
        <v>0</v>
      </c>
      <c r="BA84">
        <v>157</v>
      </c>
      <c r="BB84">
        <v>0</v>
      </c>
      <c r="BC84" t="s">
        <v>68</v>
      </c>
      <c r="BD84">
        <v>0</v>
      </c>
      <c r="BE84" t="s">
        <v>69</v>
      </c>
      <c r="BF84" t="s">
        <v>70</v>
      </c>
      <c r="BG84">
        <v>1.17</v>
      </c>
      <c r="BH84">
        <v>0</v>
      </c>
      <c r="BI84" s="1">
        <v>45813.548493784721</v>
      </c>
      <c r="BJ84">
        <v>3.6</v>
      </c>
      <c r="BK84" s="4">
        <v>1.2577</v>
      </c>
      <c r="BL84" s="42">
        <f>HLOOKUP($A84,차량별코스!$E$1:$AO$20,_xlfn.XLOOKUP(탕데이터!$I84,차량별코스!$D$2:$D$20,차량별코스!$A$2:$A$20),0)</f>
        <v>9</v>
      </c>
      <c r="BM84">
        <f>SUMIFS(R:R,I:I,I84,O:O,O84)</f>
        <v>1162.2879999999998</v>
      </c>
      <c r="BN84">
        <f>SUMIFS(R:R,O:O,O84,BL:BL,BL84,G:G,G84)</f>
        <v>333.01400000000001</v>
      </c>
      <c r="BO84">
        <f>IF(COUNTIFS($BL$2:$BL84,$BL84,$O$2:$O84,$O84,$G$2:$G84,$G84)=1,_xlfn.MAXIFS($BO$2:$BO83,$O$2:$O83,$O84,$G$2:$G83,$G84)+1,_xlfn.MAXIFS($BO$2:$BO83,$O$2:$O83,$O84,$G$2:$G83,$G84))</f>
        <v>1</v>
      </c>
      <c r="BP84">
        <f t="shared" si="25"/>
        <v>1256.6479999999999</v>
      </c>
      <c r="BQ84">
        <f t="shared" si="27"/>
        <v>34.584000000000003</v>
      </c>
      <c r="BR84">
        <f t="shared" si="28"/>
        <v>89.603999999999999</v>
      </c>
      <c r="BS84">
        <f t="shared" si="29"/>
        <v>58.164000000000009</v>
      </c>
      <c r="BT84">
        <f t="shared" si="30"/>
        <v>0</v>
      </c>
      <c r="BU84">
        <f t="shared" si="31"/>
        <v>0</v>
      </c>
      <c r="BV84">
        <f t="shared" si="32"/>
        <v>0</v>
      </c>
      <c r="BW84">
        <f t="shared" si="26"/>
        <v>1439</v>
      </c>
    </row>
    <row r="85" spans="1:75">
      <c r="A85" s="38">
        <f t="shared" si="24"/>
        <v>45810</v>
      </c>
      <c r="B85" s="3">
        <v>45810.475243055553</v>
      </c>
      <c r="C85" t="s">
        <v>61</v>
      </c>
      <c r="D85" t="s">
        <v>61</v>
      </c>
      <c r="E85" t="s">
        <v>61</v>
      </c>
      <c r="F85" t="s">
        <v>62</v>
      </c>
      <c r="G85" s="2" t="s">
        <v>63</v>
      </c>
      <c r="H85" s="2" t="s">
        <v>64</v>
      </c>
      <c r="I85" t="s">
        <v>77</v>
      </c>
      <c r="J85" t="s">
        <v>66</v>
      </c>
      <c r="K85" t="s">
        <v>67</v>
      </c>
      <c r="L85">
        <v>14</v>
      </c>
      <c r="M85">
        <v>1</v>
      </c>
      <c r="N85">
        <v>168</v>
      </c>
      <c r="O85" s="41">
        <v>8415</v>
      </c>
      <c r="P85" t="s">
        <v>243</v>
      </c>
      <c r="Q85" s="1">
        <v>45786.607562384263</v>
      </c>
      <c r="R85">
        <v>58.088000000000001</v>
      </c>
      <c r="S85">
        <v>14.864000000000001</v>
      </c>
      <c r="T85">
        <v>3.9079999999999999</v>
      </c>
      <c r="U85">
        <v>5363</v>
      </c>
      <c r="V85">
        <v>38</v>
      </c>
      <c r="W85">
        <v>965</v>
      </c>
      <c r="X85">
        <v>1547</v>
      </c>
      <c r="Y85">
        <v>0</v>
      </c>
      <c r="Z85">
        <v>8</v>
      </c>
      <c r="AA85">
        <v>0</v>
      </c>
      <c r="AB85">
        <v>0</v>
      </c>
      <c r="AC85">
        <v>82</v>
      </c>
      <c r="AD85">
        <v>38.99</v>
      </c>
      <c r="AE85">
        <v>47.962533000000001</v>
      </c>
      <c r="AF85">
        <v>89.6</v>
      </c>
      <c r="AG85">
        <v>2.5</v>
      </c>
      <c r="AH85">
        <v>2.9</v>
      </c>
      <c r="AI85">
        <v>4.9000000000000004</v>
      </c>
      <c r="AJ85">
        <v>0</v>
      </c>
      <c r="AK85">
        <v>0</v>
      </c>
      <c r="AL85">
        <v>0</v>
      </c>
      <c r="AM85">
        <v>3.34</v>
      </c>
      <c r="AN85">
        <v>36.052</v>
      </c>
      <c r="AO85">
        <v>0.70899999999999996</v>
      </c>
      <c r="AP85">
        <v>17.994</v>
      </c>
      <c r="AQ85">
        <v>0.25800000000000001</v>
      </c>
      <c r="AR85">
        <v>0</v>
      </c>
      <c r="AS85">
        <v>13.772</v>
      </c>
      <c r="AT85">
        <v>79.147000000000006</v>
      </c>
      <c r="AU85">
        <v>2.2080000000000002</v>
      </c>
      <c r="AV85">
        <v>2.5619999999999998</v>
      </c>
      <c r="AW85">
        <v>4.3280000000000003</v>
      </c>
      <c r="AX85">
        <v>0</v>
      </c>
      <c r="AY85">
        <v>0</v>
      </c>
      <c r="AZ85">
        <v>0</v>
      </c>
      <c r="BA85">
        <v>556</v>
      </c>
      <c r="BB85">
        <v>0</v>
      </c>
      <c r="BC85" t="s">
        <v>68</v>
      </c>
      <c r="BD85">
        <v>0</v>
      </c>
      <c r="BE85" t="s">
        <v>69</v>
      </c>
      <c r="BF85" t="s">
        <v>70</v>
      </c>
      <c r="BG85">
        <v>1.17</v>
      </c>
      <c r="BH85">
        <v>0</v>
      </c>
      <c r="BI85" s="1">
        <v>45813.548493784721</v>
      </c>
      <c r="BJ85">
        <v>3.6</v>
      </c>
      <c r="BK85" s="4">
        <v>1.0854999999999999</v>
      </c>
      <c r="BL85" s="42">
        <f>HLOOKUP($A85,차량별코스!$E$1:$AO$20,_xlfn.XLOOKUP(탕데이터!$I85,차량별코스!$D$2:$D$20,차량별코스!$A$2:$A$20),0)</f>
        <v>9</v>
      </c>
      <c r="BM85">
        <f>SUMIFS(R:R,I:I,I85,O:O,O85)</f>
        <v>1162.2879999999998</v>
      </c>
      <c r="BN85">
        <f>SUMIFS(R:R,O:O,O85,BL:BL,BL85,G:G,G85)</f>
        <v>333.01400000000001</v>
      </c>
      <c r="BO85">
        <f>IF(COUNTIFS($BL$2:$BL85,$BL85,$O$2:$O85,$O85,$G$2:$G85,$G85)=1,_xlfn.MAXIFS($BO$2:$BO84,$O$2:$O84,$O85,$G$2:$G84,$G85)+1,_xlfn.MAXIFS($BO$2:$BO84,$O$2:$O84,$O85,$G$2:$G84,$G85))</f>
        <v>1</v>
      </c>
      <c r="BP85">
        <f t="shared" si="25"/>
        <v>3802.2479999999996</v>
      </c>
      <c r="BQ85">
        <f t="shared" si="27"/>
        <v>134.07500000000002</v>
      </c>
      <c r="BR85">
        <f t="shared" si="28"/>
        <v>155.52699999999999</v>
      </c>
      <c r="BS85">
        <f t="shared" si="29"/>
        <v>262.78700000000003</v>
      </c>
      <c r="BT85">
        <f t="shared" si="30"/>
        <v>0</v>
      </c>
      <c r="BU85">
        <f t="shared" si="31"/>
        <v>0</v>
      </c>
      <c r="BV85">
        <f t="shared" si="32"/>
        <v>0</v>
      </c>
      <c r="BW85">
        <f t="shared" si="26"/>
        <v>4354.6369999999997</v>
      </c>
    </row>
    <row r="86" spans="1:75">
      <c r="A86" s="38">
        <f t="shared" si="24"/>
        <v>45810</v>
      </c>
      <c r="B86" s="3">
        <v>45810.541458333333</v>
      </c>
      <c r="C86" t="s">
        <v>61</v>
      </c>
      <c r="D86" t="s">
        <v>61</v>
      </c>
      <c r="E86" t="s">
        <v>61</v>
      </c>
      <c r="F86" t="s">
        <v>62</v>
      </c>
      <c r="G86" s="2" t="s">
        <v>63</v>
      </c>
      <c r="H86" s="2" t="s">
        <v>64</v>
      </c>
      <c r="I86" t="s">
        <v>77</v>
      </c>
      <c r="J86" t="s">
        <v>66</v>
      </c>
      <c r="K86" t="s">
        <v>67</v>
      </c>
      <c r="L86">
        <v>14</v>
      </c>
      <c r="M86">
        <v>1</v>
      </c>
      <c r="N86">
        <v>168</v>
      </c>
      <c r="O86" s="41">
        <v>8415</v>
      </c>
      <c r="P86" t="s">
        <v>243</v>
      </c>
      <c r="Q86" s="1">
        <v>45786.607562384263</v>
      </c>
      <c r="R86">
        <v>17.193000000000001</v>
      </c>
      <c r="S86">
        <v>3.7869999999999999</v>
      </c>
      <c r="T86">
        <v>4.54</v>
      </c>
      <c r="U86">
        <v>1167</v>
      </c>
      <c r="V86">
        <v>5</v>
      </c>
      <c r="W86">
        <v>94</v>
      </c>
      <c r="X86">
        <v>556</v>
      </c>
      <c r="Y86">
        <v>0</v>
      </c>
      <c r="Z86">
        <v>3</v>
      </c>
      <c r="AA86">
        <v>0</v>
      </c>
      <c r="AB86">
        <v>0</v>
      </c>
      <c r="AC86">
        <v>85</v>
      </c>
      <c r="AD86">
        <v>53.04</v>
      </c>
      <c r="AE86">
        <v>57.953867000000002</v>
      </c>
      <c r="AF86">
        <v>98.2</v>
      </c>
      <c r="AG86">
        <v>0.2</v>
      </c>
      <c r="AH86">
        <v>0.5</v>
      </c>
      <c r="AI86">
        <v>1</v>
      </c>
      <c r="AJ86">
        <v>0.1</v>
      </c>
      <c r="AK86">
        <v>0</v>
      </c>
      <c r="AL86">
        <v>0</v>
      </c>
      <c r="AM86">
        <v>3.88</v>
      </c>
      <c r="AN86">
        <v>37.799999999999997</v>
      </c>
      <c r="AO86">
        <v>0.42799999999999999</v>
      </c>
      <c r="AP86">
        <v>8.0549999999999997</v>
      </c>
      <c r="AQ86">
        <v>0.29099999999999998</v>
      </c>
      <c r="AR86">
        <v>0</v>
      </c>
      <c r="AS86">
        <v>17.449000000000002</v>
      </c>
      <c r="AT86">
        <v>18.003</v>
      </c>
      <c r="AU86">
        <v>3.6999999999999998E-2</v>
      </c>
      <c r="AV86">
        <v>9.1999999999999998E-2</v>
      </c>
      <c r="AW86">
        <v>0.183</v>
      </c>
      <c r="AX86">
        <v>1.7999999999999999E-2</v>
      </c>
      <c r="AY86">
        <v>0</v>
      </c>
      <c r="AZ86">
        <v>0</v>
      </c>
      <c r="BA86">
        <v>166</v>
      </c>
      <c r="BB86">
        <v>0</v>
      </c>
      <c r="BC86" t="s">
        <v>68</v>
      </c>
      <c r="BD86">
        <v>0</v>
      </c>
      <c r="BE86" t="s">
        <v>69</v>
      </c>
      <c r="BF86" t="s">
        <v>70</v>
      </c>
      <c r="BG86">
        <v>1.17</v>
      </c>
      <c r="BH86">
        <v>0</v>
      </c>
      <c r="BI86" s="1">
        <v>45813.548493784721</v>
      </c>
      <c r="BJ86">
        <v>3.6</v>
      </c>
      <c r="BK86" s="4">
        <v>1.2611000000000001</v>
      </c>
      <c r="BL86" s="42">
        <f>HLOOKUP($A86,차량별코스!$E$1:$AO$20,_xlfn.XLOOKUP(탕데이터!$I86,차량별코스!$D$2:$D$20,차량별코스!$A$2:$A$20),0)</f>
        <v>9</v>
      </c>
      <c r="BM86">
        <f>SUMIFS(R:R,I:I,I86,O:O,O86)</f>
        <v>1162.2879999999998</v>
      </c>
      <c r="BN86">
        <f>SUMIFS(R:R,O:O,O86,BL:BL,BL86,G:G,G86)</f>
        <v>333.01400000000001</v>
      </c>
      <c r="BO86">
        <f>IF(COUNTIFS($BL$2:$BL86,$BL86,$O$2:$O86,$O86,$G$2:$G86,$G86)=1,_xlfn.MAXIFS($BO$2:$BO85,$O$2:$O85,$O86,$G$2:$G85,$G86)+1,_xlfn.MAXIFS($BO$2:$BO85,$O$2:$O85,$O86,$G$2:$G85,$G86))</f>
        <v>1</v>
      </c>
      <c r="BP86">
        <f t="shared" si="25"/>
        <v>1046.9939999999999</v>
      </c>
      <c r="BQ86">
        <f t="shared" si="27"/>
        <v>2.3340000000000001</v>
      </c>
      <c r="BR86">
        <f t="shared" si="28"/>
        <v>5.835</v>
      </c>
      <c r="BS86">
        <f t="shared" si="29"/>
        <v>11.67</v>
      </c>
      <c r="BT86">
        <f t="shared" si="30"/>
        <v>1.167</v>
      </c>
      <c r="BU86">
        <f t="shared" si="31"/>
        <v>0</v>
      </c>
      <c r="BV86">
        <f t="shared" si="32"/>
        <v>0</v>
      </c>
      <c r="BW86">
        <f t="shared" si="26"/>
        <v>1068</v>
      </c>
    </row>
    <row r="87" spans="1:75">
      <c r="A87" s="38">
        <f t="shared" si="24"/>
        <v>45810</v>
      </c>
      <c r="B87" s="3">
        <v>45810.607106481482</v>
      </c>
      <c r="C87" t="s">
        <v>61</v>
      </c>
      <c r="D87" t="s">
        <v>61</v>
      </c>
      <c r="E87" t="s">
        <v>61</v>
      </c>
      <c r="F87" t="s">
        <v>62</v>
      </c>
      <c r="G87" s="2" t="s">
        <v>63</v>
      </c>
      <c r="H87" s="2" t="s">
        <v>64</v>
      </c>
      <c r="I87" t="s">
        <v>77</v>
      </c>
      <c r="J87" t="s">
        <v>66</v>
      </c>
      <c r="K87" t="s">
        <v>67</v>
      </c>
      <c r="L87">
        <v>14</v>
      </c>
      <c r="M87">
        <v>1</v>
      </c>
      <c r="N87">
        <v>168</v>
      </c>
      <c r="O87" s="41">
        <v>8415</v>
      </c>
      <c r="P87" t="s">
        <v>243</v>
      </c>
      <c r="Q87" s="1">
        <v>45786.607562384263</v>
      </c>
      <c r="R87">
        <v>19.163</v>
      </c>
      <c r="S87">
        <v>4.5369999999999999</v>
      </c>
      <c r="T87">
        <v>4.2240000000000002</v>
      </c>
      <c r="U87">
        <v>1550</v>
      </c>
      <c r="V87">
        <v>45</v>
      </c>
      <c r="W87">
        <v>247</v>
      </c>
      <c r="X87">
        <v>544</v>
      </c>
      <c r="Y87">
        <v>0</v>
      </c>
      <c r="Z87">
        <v>4</v>
      </c>
      <c r="AA87">
        <v>0</v>
      </c>
      <c r="AB87">
        <v>0</v>
      </c>
      <c r="AC87">
        <v>83</v>
      </c>
      <c r="AD87">
        <v>44.51</v>
      </c>
      <c r="AE87">
        <v>54.838543000000001</v>
      </c>
      <c r="AF87">
        <v>97.7</v>
      </c>
      <c r="AG87">
        <v>0.3</v>
      </c>
      <c r="AH87">
        <v>0.3</v>
      </c>
      <c r="AI87">
        <v>1.6</v>
      </c>
      <c r="AJ87">
        <v>0</v>
      </c>
      <c r="AK87">
        <v>0</v>
      </c>
      <c r="AL87">
        <v>0</v>
      </c>
      <c r="AM87">
        <v>3.61</v>
      </c>
      <c r="AN87">
        <v>38.588000000000001</v>
      </c>
      <c r="AO87">
        <v>2.903</v>
      </c>
      <c r="AP87">
        <v>15.935</v>
      </c>
      <c r="AQ87">
        <v>0.26100000000000001</v>
      </c>
      <c r="AR87">
        <v>0</v>
      </c>
      <c r="AS87">
        <v>20.873999999999999</v>
      </c>
      <c r="AT87">
        <v>24.425000000000001</v>
      </c>
      <c r="AU87">
        <v>7.4999999999999997E-2</v>
      </c>
      <c r="AV87">
        <v>7.4999999999999997E-2</v>
      </c>
      <c r="AW87">
        <v>0.4</v>
      </c>
      <c r="AX87">
        <v>0</v>
      </c>
      <c r="AY87">
        <v>0</v>
      </c>
      <c r="AZ87">
        <v>0</v>
      </c>
      <c r="BA87">
        <v>188</v>
      </c>
      <c r="BB87">
        <v>0</v>
      </c>
      <c r="BC87" t="s">
        <v>68</v>
      </c>
      <c r="BD87">
        <v>0</v>
      </c>
      <c r="BE87" t="s">
        <v>69</v>
      </c>
      <c r="BF87" t="s">
        <v>70</v>
      </c>
      <c r="BG87">
        <v>1.17</v>
      </c>
      <c r="BH87">
        <v>0</v>
      </c>
      <c r="BI87" s="1">
        <v>45813.548493784721</v>
      </c>
      <c r="BJ87">
        <v>3.6</v>
      </c>
      <c r="BK87" s="4">
        <v>1.1733</v>
      </c>
      <c r="BL87" s="42">
        <f>HLOOKUP($A87,차량별코스!$E$1:$AO$20,_xlfn.XLOOKUP(탕데이터!$I87,차량별코스!$D$2:$D$20,차량별코스!$A$2:$A$20),0)</f>
        <v>9</v>
      </c>
      <c r="BM87">
        <f>SUMIFS(R:R,I:I,I87,O:O,O87)</f>
        <v>1162.2879999999998</v>
      </c>
      <c r="BN87">
        <f>SUMIFS(R:R,O:O,O87,BL:BL,BL87,G:G,G87)</f>
        <v>333.01400000000001</v>
      </c>
      <c r="BO87">
        <f>IF(COUNTIFS($BL$2:$BL87,$BL87,$O$2:$O87,$O87,$G$2:$G87,$G87)=1,_xlfn.MAXIFS($BO$2:$BO86,$O$2:$O86,$O87,$G$2:$G86,$G87)+1,_xlfn.MAXIFS($BO$2:$BO86,$O$2:$O86,$O87,$G$2:$G86,$G87))</f>
        <v>1</v>
      </c>
      <c r="BP87">
        <f t="shared" si="25"/>
        <v>1222.3499999999999</v>
      </c>
      <c r="BQ87">
        <f t="shared" si="27"/>
        <v>4.6500000000000004</v>
      </c>
      <c r="BR87">
        <f t="shared" si="28"/>
        <v>4.6500000000000004</v>
      </c>
      <c r="BS87">
        <f t="shared" si="29"/>
        <v>24.8</v>
      </c>
      <c r="BT87">
        <f t="shared" si="30"/>
        <v>0</v>
      </c>
      <c r="BU87">
        <f t="shared" si="31"/>
        <v>0</v>
      </c>
      <c r="BV87">
        <f t="shared" si="32"/>
        <v>0</v>
      </c>
      <c r="BW87">
        <f t="shared" si="26"/>
        <v>1256.45</v>
      </c>
    </row>
    <row r="88" spans="1:75">
      <c r="A88" s="38">
        <f t="shared" si="24"/>
        <v>45810</v>
      </c>
      <c r="B88" s="3">
        <v>45810.628171296295</v>
      </c>
      <c r="C88" t="s">
        <v>61</v>
      </c>
      <c r="D88" t="s">
        <v>61</v>
      </c>
      <c r="E88" t="s">
        <v>61</v>
      </c>
      <c r="F88" t="s">
        <v>62</v>
      </c>
      <c r="G88" s="2" t="s">
        <v>63</v>
      </c>
      <c r="H88" s="2" t="s">
        <v>64</v>
      </c>
      <c r="I88" t="s">
        <v>77</v>
      </c>
      <c r="J88" t="s">
        <v>66</v>
      </c>
      <c r="K88" t="s">
        <v>67</v>
      </c>
      <c r="L88">
        <v>14</v>
      </c>
      <c r="M88">
        <v>1</v>
      </c>
      <c r="N88">
        <v>168</v>
      </c>
      <c r="O88" s="41">
        <v>8415</v>
      </c>
      <c r="P88" t="s">
        <v>243</v>
      </c>
      <c r="Q88" s="1">
        <v>45786.607562384263</v>
      </c>
      <c r="R88">
        <v>17.477</v>
      </c>
      <c r="S88">
        <v>4.1040000000000001</v>
      </c>
      <c r="T88">
        <v>4.2590000000000003</v>
      </c>
      <c r="U88">
        <v>1527</v>
      </c>
      <c r="V88">
        <v>24</v>
      </c>
      <c r="W88">
        <v>195</v>
      </c>
      <c r="X88">
        <v>357</v>
      </c>
      <c r="Y88">
        <v>0</v>
      </c>
      <c r="Z88">
        <v>2</v>
      </c>
      <c r="AA88">
        <v>0</v>
      </c>
      <c r="AB88">
        <v>0</v>
      </c>
      <c r="AC88">
        <v>79</v>
      </c>
      <c r="AD88">
        <v>41.2</v>
      </c>
      <c r="AE88">
        <v>48.101745999999999</v>
      </c>
      <c r="AF88">
        <v>98.4</v>
      </c>
      <c r="AG88">
        <v>0.2</v>
      </c>
      <c r="AH88">
        <v>0.4</v>
      </c>
      <c r="AI88">
        <v>0.9</v>
      </c>
      <c r="AJ88">
        <v>0</v>
      </c>
      <c r="AK88">
        <v>0</v>
      </c>
      <c r="AL88">
        <v>0</v>
      </c>
      <c r="AM88">
        <v>3.64</v>
      </c>
      <c r="AN88">
        <v>32.692999999999998</v>
      </c>
      <c r="AO88">
        <v>1.5720000000000001</v>
      </c>
      <c r="AP88">
        <v>12.77</v>
      </c>
      <c r="AQ88">
        <v>0.17199999999999999</v>
      </c>
      <c r="AR88">
        <v>0</v>
      </c>
      <c r="AS88">
        <v>11.444000000000001</v>
      </c>
      <c r="AT88">
        <v>24.6</v>
      </c>
      <c r="AU88">
        <v>0.05</v>
      </c>
      <c r="AV88">
        <v>0.1</v>
      </c>
      <c r="AW88">
        <v>0.22500000000000001</v>
      </c>
      <c r="AX88">
        <v>0</v>
      </c>
      <c r="AY88">
        <v>0</v>
      </c>
      <c r="AZ88">
        <v>0</v>
      </c>
      <c r="BA88">
        <v>166</v>
      </c>
      <c r="BB88">
        <v>0</v>
      </c>
      <c r="BC88" t="s">
        <v>68</v>
      </c>
      <c r="BD88">
        <v>0</v>
      </c>
      <c r="BE88" t="s">
        <v>69</v>
      </c>
      <c r="BF88" t="s">
        <v>70</v>
      </c>
      <c r="BG88">
        <v>1.17</v>
      </c>
      <c r="BH88">
        <v>0</v>
      </c>
      <c r="BI88" s="1">
        <v>45813.548493784721</v>
      </c>
      <c r="BJ88">
        <v>3.6</v>
      </c>
      <c r="BK88" s="4">
        <v>1.1829000000000001</v>
      </c>
      <c r="BL88" s="42">
        <f>HLOOKUP($A88,차량별코스!$E$1:$AO$20,_xlfn.XLOOKUP(탕데이터!$I88,차량별코스!$D$2:$D$20,차량별코스!$A$2:$A$20),0)</f>
        <v>9</v>
      </c>
      <c r="BM88">
        <f>SUMIFS(R:R,I:I,I88,O:O,O88)</f>
        <v>1162.2879999999998</v>
      </c>
      <c r="BN88">
        <f>SUMIFS(R:R,O:O,O88,BL:BL,BL88,G:G,G88)</f>
        <v>333.01400000000001</v>
      </c>
      <c r="BO88">
        <f>IF(COUNTIFS($BL$2:$BL88,$BL88,$O$2:$O88,$O88,$G$2:$G88,$G88)=1,_xlfn.MAXIFS($BO$2:$BO87,$O$2:$O87,$O88,$G$2:$G87,$G88)+1,_xlfn.MAXIFS($BO$2:$BO87,$O$2:$O87,$O88,$G$2:$G87,$G88))</f>
        <v>1</v>
      </c>
      <c r="BP88">
        <f t="shared" si="25"/>
        <v>1283.5680000000002</v>
      </c>
      <c r="BQ88">
        <f t="shared" si="27"/>
        <v>3.0540000000000003</v>
      </c>
      <c r="BR88">
        <f t="shared" si="28"/>
        <v>6.1080000000000005</v>
      </c>
      <c r="BS88">
        <f t="shared" si="29"/>
        <v>13.743000000000002</v>
      </c>
      <c r="BT88">
        <f t="shared" si="30"/>
        <v>0</v>
      </c>
      <c r="BU88">
        <f t="shared" si="31"/>
        <v>0</v>
      </c>
      <c r="BV88">
        <f t="shared" si="32"/>
        <v>0</v>
      </c>
      <c r="BW88">
        <f t="shared" si="26"/>
        <v>1306.4730000000002</v>
      </c>
    </row>
    <row r="89" spans="1:75">
      <c r="A89" s="38">
        <f t="shared" si="24"/>
        <v>45810</v>
      </c>
      <c r="B89" s="3">
        <v>45810.652187500003</v>
      </c>
      <c r="C89" t="s">
        <v>61</v>
      </c>
      <c r="D89" t="s">
        <v>61</v>
      </c>
      <c r="E89" t="s">
        <v>61</v>
      </c>
      <c r="F89" t="s">
        <v>62</v>
      </c>
      <c r="G89" s="2" t="s">
        <v>63</v>
      </c>
      <c r="H89" s="2" t="s">
        <v>64</v>
      </c>
      <c r="I89" t="s">
        <v>77</v>
      </c>
      <c r="J89" t="s">
        <v>66</v>
      </c>
      <c r="K89" t="s">
        <v>67</v>
      </c>
      <c r="L89">
        <v>14</v>
      </c>
      <c r="M89">
        <v>1</v>
      </c>
      <c r="N89">
        <v>168</v>
      </c>
      <c r="O89" s="41">
        <v>8415</v>
      </c>
      <c r="P89" t="s">
        <v>243</v>
      </c>
      <c r="Q89" s="1">
        <v>45786.607562384263</v>
      </c>
      <c r="R89">
        <v>61.253999999999998</v>
      </c>
      <c r="S89">
        <v>17.744</v>
      </c>
      <c r="T89">
        <v>3.452</v>
      </c>
      <c r="U89">
        <v>5331</v>
      </c>
      <c r="V89">
        <v>44</v>
      </c>
      <c r="W89">
        <v>854</v>
      </c>
      <c r="X89">
        <v>1571</v>
      </c>
      <c r="Y89">
        <v>0</v>
      </c>
      <c r="Z89">
        <v>22</v>
      </c>
      <c r="AA89">
        <v>0</v>
      </c>
      <c r="AB89">
        <v>0</v>
      </c>
      <c r="AC89">
        <v>104</v>
      </c>
      <c r="AD89">
        <v>41.36</v>
      </c>
      <c r="AE89">
        <v>49.743825000000001</v>
      </c>
      <c r="AF89">
        <v>92.9</v>
      </c>
      <c r="AG89">
        <v>1.9</v>
      </c>
      <c r="AH89">
        <v>2.1</v>
      </c>
      <c r="AI89">
        <v>2.4</v>
      </c>
      <c r="AJ89">
        <v>0.6</v>
      </c>
      <c r="AK89">
        <v>0</v>
      </c>
      <c r="AL89">
        <v>0</v>
      </c>
      <c r="AM89">
        <v>2.95</v>
      </c>
      <c r="AN89">
        <v>43.508000000000003</v>
      </c>
      <c r="AO89">
        <v>0.82499999999999996</v>
      </c>
      <c r="AP89">
        <v>16.018999999999998</v>
      </c>
      <c r="AQ89">
        <v>0.245</v>
      </c>
      <c r="AR89">
        <v>0</v>
      </c>
      <c r="AS89">
        <v>35.915999999999997</v>
      </c>
      <c r="AT89">
        <v>82.061999999999998</v>
      </c>
      <c r="AU89">
        <v>1.6779999999999999</v>
      </c>
      <c r="AV89">
        <v>1.855</v>
      </c>
      <c r="AW89">
        <v>2.12</v>
      </c>
      <c r="AX89">
        <v>0.53</v>
      </c>
      <c r="AY89">
        <v>0</v>
      </c>
      <c r="AZ89">
        <v>0</v>
      </c>
      <c r="BA89">
        <v>594</v>
      </c>
      <c r="BB89">
        <v>0</v>
      </c>
      <c r="BC89" t="s">
        <v>68</v>
      </c>
      <c r="BD89">
        <v>0</v>
      </c>
      <c r="BE89" t="s">
        <v>69</v>
      </c>
      <c r="BF89" t="s">
        <v>70</v>
      </c>
      <c r="BG89">
        <v>1.17</v>
      </c>
      <c r="BH89">
        <v>0</v>
      </c>
      <c r="BI89" s="1">
        <v>45813.548493784721</v>
      </c>
      <c r="BJ89">
        <v>3.6</v>
      </c>
      <c r="BK89" s="4">
        <v>0.95889999999999997</v>
      </c>
      <c r="BL89" s="42">
        <f>HLOOKUP($A89,차량별코스!$E$1:$AO$20,_xlfn.XLOOKUP(탕데이터!$I89,차량별코스!$D$2:$D$20,차량별코스!$A$2:$A$20),0)</f>
        <v>9</v>
      </c>
      <c r="BM89">
        <f>SUMIFS(R:R,I:I,I89,O:O,O89)</f>
        <v>1162.2879999999998</v>
      </c>
      <c r="BN89">
        <f>SUMIFS(R:R,O:O,O89,BL:BL,BL89,G:G,G89)</f>
        <v>333.01400000000001</v>
      </c>
      <c r="BO89">
        <f>IF(COUNTIFS($BL$2:$BL89,$BL89,$O$2:$O89,$O89,$G$2:$G89,$G89)=1,_xlfn.MAXIFS($BO$2:$BO88,$O$2:$O88,$O89,$G$2:$G88,$G89)+1,_xlfn.MAXIFS($BO$2:$BO88,$O$2:$O88,$O89,$G$2:$G88,$G89))</f>
        <v>1</v>
      </c>
      <c r="BP89">
        <f t="shared" si="25"/>
        <v>4054.4990000000007</v>
      </c>
      <c r="BQ89">
        <f t="shared" si="27"/>
        <v>101.289</v>
      </c>
      <c r="BR89">
        <f t="shared" si="28"/>
        <v>111.95100000000001</v>
      </c>
      <c r="BS89">
        <f t="shared" si="29"/>
        <v>127.944</v>
      </c>
      <c r="BT89">
        <f t="shared" si="30"/>
        <v>31.986000000000001</v>
      </c>
      <c r="BU89">
        <f t="shared" si="31"/>
        <v>0</v>
      </c>
      <c r="BV89">
        <f t="shared" si="32"/>
        <v>0</v>
      </c>
      <c r="BW89">
        <f t="shared" si="26"/>
        <v>4427.6690000000008</v>
      </c>
    </row>
    <row r="90" spans="1:75">
      <c r="A90" s="38">
        <f t="shared" si="24"/>
        <v>45810</v>
      </c>
      <c r="B90" s="3">
        <v>45810.715081018519</v>
      </c>
      <c r="C90" t="s">
        <v>61</v>
      </c>
      <c r="D90" t="s">
        <v>61</v>
      </c>
      <c r="E90" t="s">
        <v>61</v>
      </c>
      <c r="F90" t="s">
        <v>62</v>
      </c>
      <c r="G90" s="2" t="s">
        <v>63</v>
      </c>
      <c r="H90" s="2" t="s">
        <v>64</v>
      </c>
      <c r="I90" t="s">
        <v>77</v>
      </c>
      <c r="J90" t="s">
        <v>66</v>
      </c>
      <c r="K90" t="s">
        <v>67</v>
      </c>
      <c r="L90">
        <v>14</v>
      </c>
      <c r="M90">
        <v>1</v>
      </c>
      <c r="N90">
        <v>168</v>
      </c>
      <c r="O90" s="41">
        <v>8415</v>
      </c>
      <c r="P90" t="s">
        <v>243</v>
      </c>
      <c r="Q90" s="1">
        <v>45786.607562384263</v>
      </c>
      <c r="R90">
        <v>40.546999999999997</v>
      </c>
      <c r="S90">
        <v>13.698</v>
      </c>
      <c r="T90">
        <v>2.96</v>
      </c>
      <c r="U90">
        <v>5086</v>
      </c>
      <c r="V90">
        <v>31</v>
      </c>
      <c r="W90">
        <v>1396</v>
      </c>
      <c r="X90">
        <v>1039</v>
      </c>
      <c r="Y90">
        <v>0</v>
      </c>
      <c r="Z90">
        <v>15</v>
      </c>
      <c r="AA90">
        <v>0</v>
      </c>
      <c r="AB90">
        <v>0</v>
      </c>
      <c r="AC90">
        <v>88</v>
      </c>
      <c r="AD90">
        <v>28.7</v>
      </c>
      <c r="AE90">
        <v>39.893189999999997</v>
      </c>
      <c r="AF90">
        <v>54.7</v>
      </c>
      <c r="AG90">
        <v>15.9</v>
      </c>
      <c r="AH90">
        <v>16.7</v>
      </c>
      <c r="AI90">
        <v>10.9</v>
      </c>
      <c r="AJ90">
        <v>1.8</v>
      </c>
      <c r="AK90">
        <v>0</v>
      </c>
      <c r="AL90">
        <v>0</v>
      </c>
      <c r="AM90">
        <v>2.5299999999999998</v>
      </c>
      <c r="AN90">
        <v>40.26</v>
      </c>
      <c r="AO90">
        <v>0.61</v>
      </c>
      <c r="AP90">
        <v>27.448</v>
      </c>
      <c r="AQ90">
        <v>0.247</v>
      </c>
      <c r="AR90">
        <v>0</v>
      </c>
      <c r="AS90">
        <v>36.994</v>
      </c>
      <c r="AT90">
        <v>45.582999999999998</v>
      </c>
      <c r="AU90">
        <v>13.25</v>
      </c>
      <c r="AV90">
        <v>13.917</v>
      </c>
      <c r="AW90">
        <v>9.0830000000000002</v>
      </c>
      <c r="AX90">
        <v>1.5</v>
      </c>
      <c r="AY90">
        <v>0</v>
      </c>
      <c r="AZ90">
        <v>0</v>
      </c>
      <c r="BA90">
        <v>383</v>
      </c>
      <c r="BB90">
        <v>0</v>
      </c>
      <c r="BC90" t="s">
        <v>68</v>
      </c>
      <c r="BD90">
        <v>0</v>
      </c>
      <c r="BE90" t="s">
        <v>69</v>
      </c>
      <c r="BF90" t="s">
        <v>70</v>
      </c>
      <c r="BG90">
        <v>1.17</v>
      </c>
      <c r="BH90">
        <v>0</v>
      </c>
      <c r="BI90" s="1">
        <v>45813.548493784721</v>
      </c>
      <c r="BJ90">
        <v>3.6</v>
      </c>
      <c r="BK90" s="4">
        <v>0.82220000000000004</v>
      </c>
      <c r="BL90" s="42">
        <f>HLOOKUP($A90,차량별코스!$E$1:$AO$20,_xlfn.XLOOKUP(탕데이터!$I90,차량별코스!$D$2:$D$20,차량별코스!$A$2:$A$20),0)</f>
        <v>9</v>
      </c>
      <c r="BM90">
        <f>SUMIFS(R:R,I:I,I90,O:O,O90)</f>
        <v>1162.2879999999998</v>
      </c>
      <c r="BN90">
        <f>SUMIFS(R:R,O:O,O90,BL:BL,BL90,G:G,G90)</f>
        <v>333.01400000000001</v>
      </c>
      <c r="BO90">
        <f>IF(COUNTIFS($BL$2:$BL90,$BL90,$O$2:$O90,$O90,$G$2:$G90,$G90)=1,_xlfn.MAXIFS($BO$2:$BO89,$O$2:$O89,$O90,$G$2:$G89,$G90)+1,_xlfn.MAXIFS($BO$2:$BO89,$O$2:$O89,$O90,$G$2:$G89,$G90))</f>
        <v>1</v>
      </c>
      <c r="BP90">
        <f t="shared" si="25"/>
        <v>1355.0420000000004</v>
      </c>
      <c r="BQ90">
        <f t="shared" si="27"/>
        <v>808.67399999999998</v>
      </c>
      <c r="BR90">
        <f t="shared" si="28"/>
        <v>849.36199999999985</v>
      </c>
      <c r="BS90">
        <f t="shared" si="29"/>
        <v>554.37400000000002</v>
      </c>
      <c r="BT90">
        <f t="shared" si="30"/>
        <v>91.548000000000016</v>
      </c>
      <c r="BU90">
        <f t="shared" si="31"/>
        <v>0</v>
      </c>
      <c r="BV90">
        <f t="shared" si="32"/>
        <v>0</v>
      </c>
      <c r="BW90">
        <f t="shared" si="26"/>
        <v>3659.0000000000005</v>
      </c>
    </row>
    <row r="91" spans="1:75">
      <c r="A91" s="38">
        <f t="shared" si="24"/>
        <v>45810</v>
      </c>
      <c r="B91" s="3">
        <v>45810.839699074073</v>
      </c>
      <c r="C91" t="s">
        <v>61</v>
      </c>
      <c r="D91" t="s">
        <v>61</v>
      </c>
      <c r="E91" t="s">
        <v>61</v>
      </c>
      <c r="F91" t="s">
        <v>62</v>
      </c>
      <c r="G91" s="2" t="s">
        <v>63</v>
      </c>
      <c r="H91" s="2" t="s">
        <v>64</v>
      </c>
      <c r="I91" t="s">
        <v>77</v>
      </c>
      <c r="J91" t="s">
        <v>66</v>
      </c>
      <c r="K91" t="s">
        <v>67</v>
      </c>
      <c r="L91">
        <v>14</v>
      </c>
      <c r="M91">
        <v>1</v>
      </c>
      <c r="N91">
        <v>168</v>
      </c>
      <c r="O91" s="41">
        <v>8415</v>
      </c>
      <c r="P91" t="s">
        <v>243</v>
      </c>
      <c r="Q91" s="1">
        <v>45786.607562384263</v>
      </c>
      <c r="R91">
        <v>60.412999999999997</v>
      </c>
      <c r="S91">
        <v>16.818999999999999</v>
      </c>
      <c r="T91">
        <v>3.5920000000000001</v>
      </c>
      <c r="U91">
        <v>5752</v>
      </c>
      <c r="V91">
        <v>49</v>
      </c>
      <c r="W91">
        <v>1138</v>
      </c>
      <c r="X91">
        <v>1574</v>
      </c>
      <c r="Y91">
        <v>0</v>
      </c>
      <c r="Z91">
        <v>12</v>
      </c>
      <c r="AA91">
        <v>0</v>
      </c>
      <c r="AB91">
        <v>0</v>
      </c>
      <c r="AC91">
        <v>93</v>
      </c>
      <c r="AD91">
        <v>37.81</v>
      </c>
      <c r="AE91">
        <v>47.642254999999999</v>
      </c>
      <c r="AF91">
        <v>90</v>
      </c>
      <c r="AG91">
        <v>2.9</v>
      </c>
      <c r="AH91">
        <v>2.9</v>
      </c>
      <c r="AI91">
        <v>3.2</v>
      </c>
      <c r="AJ91">
        <v>1.1000000000000001</v>
      </c>
      <c r="AK91">
        <v>0</v>
      </c>
      <c r="AL91">
        <v>0</v>
      </c>
      <c r="AM91">
        <v>3.07</v>
      </c>
      <c r="AN91">
        <v>39.621000000000002</v>
      </c>
      <c r="AO91">
        <v>0.85199999999999998</v>
      </c>
      <c r="AP91">
        <v>19.783999999999999</v>
      </c>
      <c r="AQ91">
        <v>0.248</v>
      </c>
      <c r="AR91">
        <v>0</v>
      </c>
      <c r="AS91">
        <v>19.863</v>
      </c>
      <c r="AT91">
        <v>85.5</v>
      </c>
      <c r="AU91">
        <v>2.7549999999999999</v>
      </c>
      <c r="AV91">
        <v>2.7549999999999999</v>
      </c>
      <c r="AW91">
        <v>3.04</v>
      </c>
      <c r="AX91">
        <v>1.0449999999999999</v>
      </c>
      <c r="AY91">
        <v>0</v>
      </c>
      <c r="AZ91">
        <v>0</v>
      </c>
      <c r="BA91">
        <v>564</v>
      </c>
      <c r="BB91">
        <v>0</v>
      </c>
      <c r="BC91" t="s">
        <v>68</v>
      </c>
      <c r="BD91">
        <v>0</v>
      </c>
      <c r="BE91" t="s">
        <v>69</v>
      </c>
      <c r="BF91" t="s">
        <v>70</v>
      </c>
      <c r="BG91">
        <v>1.17</v>
      </c>
      <c r="BH91">
        <v>0</v>
      </c>
      <c r="BI91" s="1">
        <v>45813.548493784721</v>
      </c>
      <c r="BJ91">
        <v>3.6</v>
      </c>
      <c r="BK91" s="4">
        <v>0.99780000000000002</v>
      </c>
      <c r="BL91" s="42">
        <f>HLOOKUP($A91,차량별코스!$E$1:$AO$20,_xlfn.XLOOKUP(탕데이터!$I91,차량별코스!$D$2:$D$20,차량별코스!$A$2:$A$20),0)</f>
        <v>9</v>
      </c>
      <c r="BM91">
        <f>SUMIFS(R:R,I:I,I91,O:O,O91)</f>
        <v>1162.2879999999998</v>
      </c>
      <c r="BN91">
        <f>SUMIFS(R:R,O:O,O91,BL:BL,BL91,G:G,G91)</f>
        <v>333.01400000000001</v>
      </c>
      <c r="BO91">
        <f>IF(COUNTIFS($BL$2:$BL91,$BL91,$O$2:$O91,$O91,$G$2:$G91,$G91)=1,_xlfn.MAXIFS($BO$2:$BO90,$O$2:$O90,$O91,$G$2:$G90,$G91)+1,_xlfn.MAXIFS($BO$2:$BO90,$O$2:$O90,$O91,$G$2:$G90,$G91))</f>
        <v>1</v>
      </c>
      <c r="BP91">
        <f t="shared" si="25"/>
        <v>3989.8</v>
      </c>
      <c r="BQ91">
        <f t="shared" si="27"/>
        <v>166.80799999999999</v>
      </c>
      <c r="BR91">
        <f t="shared" si="28"/>
        <v>166.80799999999999</v>
      </c>
      <c r="BS91">
        <f t="shared" si="29"/>
        <v>184.06399999999999</v>
      </c>
      <c r="BT91">
        <f t="shared" si="30"/>
        <v>63.272000000000006</v>
      </c>
      <c r="BU91">
        <f t="shared" si="31"/>
        <v>0</v>
      </c>
      <c r="BV91">
        <f t="shared" si="32"/>
        <v>0</v>
      </c>
      <c r="BW91">
        <f t="shared" si="26"/>
        <v>4570.7520000000004</v>
      </c>
    </row>
    <row r="92" spans="1:75">
      <c r="A92" s="38">
        <f t="shared" si="24"/>
        <v>45811</v>
      </c>
      <c r="B92" s="3">
        <v>45811.304745370369</v>
      </c>
      <c r="C92" t="s">
        <v>61</v>
      </c>
      <c r="D92" t="s">
        <v>61</v>
      </c>
      <c r="E92" t="s">
        <v>61</v>
      </c>
      <c r="F92" t="s">
        <v>62</v>
      </c>
      <c r="G92" s="2" t="s">
        <v>63</v>
      </c>
      <c r="H92" s="2" t="s">
        <v>64</v>
      </c>
      <c r="I92" t="s">
        <v>77</v>
      </c>
      <c r="J92" t="s">
        <v>66</v>
      </c>
      <c r="K92" t="s">
        <v>67</v>
      </c>
      <c r="L92">
        <v>14</v>
      </c>
      <c r="M92">
        <v>1</v>
      </c>
      <c r="N92">
        <v>168</v>
      </c>
      <c r="O92" s="41">
        <v>8415</v>
      </c>
      <c r="P92" t="s">
        <v>243</v>
      </c>
      <c r="Q92" s="1">
        <v>45786.607562384263</v>
      </c>
      <c r="R92">
        <v>47.645000000000003</v>
      </c>
      <c r="S92">
        <v>12.379</v>
      </c>
      <c r="T92">
        <v>3.8490000000000002</v>
      </c>
      <c r="U92">
        <v>4011</v>
      </c>
      <c r="V92">
        <v>73</v>
      </c>
      <c r="W92">
        <v>476</v>
      </c>
      <c r="X92">
        <v>1060</v>
      </c>
      <c r="Y92">
        <v>0</v>
      </c>
      <c r="Z92">
        <v>12</v>
      </c>
      <c r="AA92">
        <v>0</v>
      </c>
      <c r="AB92">
        <v>0</v>
      </c>
      <c r="AC92">
        <v>89</v>
      </c>
      <c r="AD92">
        <v>42.76</v>
      </c>
      <c r="AE92">
        <v>49.544176</v>
      </c>
      <c r="AF92">
        <v>94.9</v>
      </c>
      <c r="AG92">
        <v>1.1000000000000001</v>
      </c>
      <c r="AH92">
        <v>1.9</v>
      </c>
      <c r="AI92">
        <v>1.8</v>
      </c>
      <c r="AJ92">
        <v>0.3</v>
      </c>
      <c r="AK92">
        <v>0</v>
      </c>
      <c r="AL92">
        <v>0</v>
      </c>
      <c r="AM92">
        <v>3.29</v>
      </c>
      <c r="AN92">
        <v>38.185000000000002</v>
      </c>
      <c r="AO92">
        <v>1.82</v>
      </c>
      <c r="AP92">
        <v>11.867000000000001</v>
      </c>
      <c r="AQ92">
        <v>0.21</v>
      </c>
      <c r="AR92">
        <v>0</v>
      </c>
      <c r="AS92">
        <v>25.186</v>
      </c>
      <c r="AT92">
        <v>63.267000000000003</v>
      </c>
      <c r="AU92">
        <v>0.73299999999999998</v>
      </c>
      <c r="AV92">
        <v>1.2669999999999999</v>
      </c>
      <c r="AW92">
        <v>1.2</v>
      </c>
      <c r="AX92">
        <v>0.2</v>
      </c>
      <c r="AY92">
        <v>0</v>
      </c>
      <c r="AZ92">
        <v>0</v>
      </c>
      <c r="BA92">
        <v>457</v>
      </c>
      <c r="BB92">
        <v>0</v>
      </c>
      <c r="BC92" t="s">
        <v>68</v>
      </c>
      <c r="BD92">
        <v>0</v>
      </c>
      <c r="BE92" t="s">
        <v>69</v>
      </c>
      <c r="BF92" t="s">
        <v>70</v>
      </c>
      <c r="BG92">
        <v>1.17</v>
      </c>
      <c r="BH92">
        <v>0</v>
      </c>
      <c r="BI92" s="1">
        <v>45813.548493784721</v>
      </c>
      <c r="BJ92">
        <v>3.6</v>
      </c>
      <c r="BK92" s="4">
        <v>1.0690999999999999</v>
      </c>
      <c r="BL92" s="42">
        <f>HLOOKUP($A92,차량별코스!$E$1:$AO$20,_xlfn.XLOOKUP(탕데이터!$I92,차량별코스!$D$2:$D$20,차량별코스!$A$2:$A$20),0)</f>
        <v>10</v>
      </c>
      <c r="BM92">
        <f>SUMIFS(R:R,I:I,I92,O:O,O92)</f>
        <v>1162.2879999999998</v>
      </c>
      <c r="BN92">
        <f>SUMIFS(R:R,O:O,O92,BL:BL,BL92,G:G,G92)</f>
        <v>278.983</v>
      </c>
      <c r="BO92">
        <f>IF(COUNTIFS($BL$2:$BL92,$BL92,$O$2:$O92,$O92,$G$2:$G92,$G92)=1,_xlfn.MAXIFS($BO$2:$BO91,$O$2:$O91,$O92,$G$2:$G91,$G92)+1,_xlfn.MAXIFS($BO$2:$BO91,$O$2:$O91,$O92,$G$2:$G91,$G92))</f>
        <v>2</v>
      </c>
      <c r="BP92">
        <f t="shared" si="25"/>
        <v>3257.4390000000003</v>
      </c>
      <c r="BQ92">
        <f t="shared" si="27"/>
        <v>44.121000000000002</v>
      </c>
      <c r="BR92">
        <f t="shared" si="28"/>
        <v>76.209000000000003</v>
      </c>
      <c r="BS92">
        <f t="shared" si="29"/>
        <v>72.198000000000008</v>
      </c>
      <c r="BT92">
        <f t="shared" si="30"/>
        <v>12.032999999999999</v>
      </c>
      <c r="BU92">
        <f t="shared" si="31"/>
        <v>0</v>
      </c>
      <c r="BV92">
        <f t="shared" si="32"/>
        <v>0</v>
      </c>
      <c r="BW92">
        <f t="shared" si="26"/>
        <v>3462</v>
      </c>
    </row>
    <row r="93" spans="1:75">
      <c r="A93" s="38">
        <f t="shared" si="24"/>
        <v>45811</v>
      </c>
      <c r="B93" s="3">
        <v>45811.509745370371</v>
      </c>
      <c r="C93" t="s">
        <v>61</v>
      </c>
      <c r="D93" t="s">
        <v>61</v>
      </c>
      <c r="E93" t="s">
        <v>61</v>
      </c>
      <c r="F93" t="s">
        <v>62</v>
      </c>
      <c r="G93" s="2" t="s">
        <v>63</v>
      </c>
      <c r="H93" s="2" t="s">
        <v>64</v>
      </c>
      <c r="I93" t="s">
        <v>77</v>
      </c>
      <c r="J93" t="s">
        <v>66</v>
      </c>
      <c r="K93" t="s">
        <v>67</v>
      </c>
      <c r="L93">
        <v>14</v>
      </c>
      <c r="M93">
        <v>1</v>
      </c>
      <c r="N93">
        <v>168</v>
      </c>
      <c r="O93" s="41">
        <v>8415</v>
      </c>
      <c r="P93" t="s">
        <v>243</v>
      </c>
      <c r="Q93" s="1">
        <v>45786.607562384263</v>
      </c>
      <c r="R93">
        <v>17.489000000000001</v>
      </c>
      <c r="S93">
        <v>4.258</v>
      </c>
      <c r="T93">
        <v>4.1070000000000002</v>
      </c>
      <c r="U93">
        <v>1496</v>
      </c>
      <c r="V93">
        <v>53</v>
      </c>
      <c r="W93">
        <v>162</v>
      </c>
      <c r="X93">
        <v>230</v>
      </c>
      <c r="Y93">
        <v>0</v>
      </c>
      <c r="Z93">
        <v>0</v>
      </c>
      <c r="AA93">
        <v>0</v>
      </c>
      <c r="AB93">
        <v>0</v>
      </c>
      <c r="AC93">
        <v>81</v>
      </c>
      <c r="AD93">
        <v>42.09</v>
      </c>
      <c r="AE93">
        <v>49.149459999999998</v>
      </c>
      <c r="AF93">
        <v>97.8</v>
      </c>
      <c r="AG93">
        <v>0.3</v>
      </c>
      <c r="AH93">
        <v>0.7</v>
      </c>
      <c r="AI93">
        <v>1.2</v>
      </c>
      <c r="AJ93">
        <v>0</v>
      </c>
      <c r="AK93">
        <v>0</v>
      </c>
      <c r="AL93">
        <v>0</v>
      </c>
      <c r="AM93">
        <v>3.51</v>
      </c>
      <c r="AN93">
        <v>35.042000000000002</v>
      </c>
      <c r="AO93">
        <v>3.5430000000000001</v>
      </c>
      <c r="AP93">
        <v>10.829000000000001</v>
      </c>
      <c r="AQ93">
        <v>0.114</v>
      </c>
      <c r="AR93">
        <v>0</v>
      </c>
      <c r="AS93">
        <v>0</v>
      </c>
      <c r="AT93">
        <v>22.82</v>
      </c>
      <c r="AU93">
        <v>7.0000000000000007E-2</v>
      </c>
      <c r="AV93">
        <v>0.16300000000000001</v>
      </c>
      <c r="AW93">
        <v>0.28000000000000003</v>
      </c>
      <c r="AX93">
        <v>0</v>
      </c>
      <c r="AY93">
        <v>0</v>
      </c>
      <c r="AZ93">
        <v>0</v>
      </c>
      <c r="BA93">
        <v>160</v>
      </c>
      <c r="BB93">
        <v>0</v>
      </c>
      <c r="BC93" t="s">
        <v>68</v>
      </c>
      <c r="BD93">
        <v>0</v>
      </c>
      <c r="BE93" t="s">
        <v>69</v>
      </c>
      <c r="BF93" t="s">
        <v>70</v>
      </c>
      <c r="BG93">
        <v>1.17</v>
      </c>
      <c r="BH93">
        <v>0</v>
      </c>
      <c r="BI93" s="1">
        <v>45813.548493784721</v>
      </c>
      <c r="BJ93">
        <v>3.6</v>
      </c>
      <c r="BK93" s="4">
        <v>1.1409</v>
      </c>
      <c r="BL93" s="42">
        <f>HLOOKUP($A93,차량별코스!$E$1:$AO$20,_xlfn.XLOOKUP(탕데이터!$I93,차량별코스!$D$2:$D$20,차량별코스!$A$2:$A$20),0)</f>
        <v>10</v>
      </c>
      <c r="BM93">
        <f>SUMIFS(R:R,I:I,I93,O:O,O93)</f>
        <v>1162.2879999999998</v>
      </c>
      <c r="BN93">
        <f>SUMIFS(R:R,O:O,O93,BL:BL,BL93,G:G,G93)</f>
        <v>278.983</v>
      </c>
      <c r="BO93">
        <f>IF(COUNTIFS($BL$2:$BL93,$BL93,$O$2:$O93,$O93,$G$2:$G93,$G93)=1,_xlfn.MAXIFS($BO$2:$BO92,$O$2:$O92,$O93,$G$2:$G92,$G93)+1,_xlfn.MAXIFS($BO$2:$BO92,$O$2:$O92,$O93,$G$2:$G92,$G93))</f>
        <v>2</v>
      </c>
      <c r="BP93">
        <f t="shared" si="25"/>
        <v>1248.088</v>
      </c>
      <c r="BQ93">
        <f t="shared" si="27"/>
        <v>4.4880000000000004</v>
      </c>
      <c r="BR93">
        <f t="shared" si="28"/>
        <v>10.472</v>
      </c>
      <c r="BS93">
        <f t="shared" si="29"/>
        <v>17.952000000000002</v>
      </c>
      <c r="BT93">
        <f t="shared" si="30"/>
        <v>0</v>
      </c>
      <c r="BU93">
        <f t="shared" si="31"/>
        <v>0</v>
      </c>
      <c r="BV93">
        <f t="shared" si="32"/>
        <v>0</v>
      </c>
      <c r="BW93">
        <f t="shared" si="26"/>
        <v>1281</v>
      </c>
    </row>
    <row r="94" spans="1:75">
      <c r="A94" s="38">
        <f t="shared" si="24"/>
        <v>45811</v>
      </c>
      <c r="B94" s="3">
        <v>45811.530682870369</v>
      </c>
      <c r="C94" t="s">
        <v>61</v>
      </c>
      <c r="D94" t="s">
        <v>61</v>
      </c>
      <c r="E94" t="s">
        <v>61</v>
      </c>
      <c r="F94" t="s">
        <v>62</v>
      </c>
      <c r="G94" s="2" t="s">
        <v>63</v>
      </c>
      <c r="H94" s="2" t="s">
        <v>64</v>
      </c>
      <c r="I94" t="s">
        <v>77</v>
      </c>
      <c r="J94" t="s">
        <v>66</v>
      </c>
      <c r="K94" t="s">
        <v>67</v>
      </c>
      <c r="L94">
        <v>14</v>
      </c>
      <c r="M94">
        <v>1</v>
      </c>
      <c r="N94">
        <v>168</v>
      </c>
      <c r="O94" s="41">
        <v>8415</v>
      </c>
      <c r="P94" t="s">
        <v>243</v>
      </c>
      <c r="Q94" s="1">
        <v>45786.607562384263</v>
      </c>
      <c r="R94">
        <v>97.872</v>
      </c>
      <c r="S94">
        <v>31.329000000000001</v>
      </c>
      <c r="T94">
        <v>3.1240000000000001</v>
      </c>
      <c r="U94">
        <v>9638</v>
      </c>
      <c r="V94">
        <v>45</v>
      </c>
      <c r="W94">
        <v>1861</v>
      </c>
      <c r="X94">
        <v>2370</v>
      </c>
      <c r="Y94">
        <v>0</v>
      </c>
      <c r="Z94">
        <v>42</v>
      </c>
      <c r="AA94">
        <v>0</v>
      </c>
      <c r="AB94">
        <v>0</v>
      </c>
      <c r="AC94">
        <v>105</v>
      </c>
      <c r="AD94">
        <v>36.56</v>
      </c>
      <c r="AE94">
        <v>45.568955000000003</v>
      </c>
      <c r="AF94">
        <v>85.1</v>
      </c>
      <c r="AG94">
        <v>4</v>
      </c>
      <c r="AH94">
        <v>6.3</v>
      </c>
      <c r="AI94">
        <v>4.0999999999999996</v>
      </c>
      <c r="AJ94">
        <v>0.4</v>
      </c>
      <c r="AK94">
        <v>0</v>
      </c>
      <c r="AL94">
        <v>0</v>
      </c>
      <c r="AM94">
        <v>2.67</v>
      </c>
      <c r="AN94">
        <v>44.106999999999999</v>
      </c>
      <c r="AO94">
        <v>0.46700000000000003</v>
      </c>
      <c r="AP94">
        <v>19.309000000000001</v>
      </c>
      <c r="AQ94">
        <v>0.23499999999999999</v>
      </c>
      <c r="AR94">
        <v>0</v>
      </c>
      <c r="AS94">
        <v>42.912999999999997</v>
      </c>
      <c r="AT94">
        <v>136.16</v>
      </c>
      <c r="AU94">
        <v>6.4</v>
      </c>
      <c r="AV94">
        <v>10.08</v>
      </c>
      <c r="AW94">
        <v>6.56</v>
      </c>
      <c r="AX94">
        <v>0.64</v>
      </c>
      <c r="AY94">
        <v>0</v>
      </c>
      <c r="AZ94">
        <v>0</v>
      </c>
      <c r="BA94">
        <v>950</v>
      </c>
      <c r="BB94">
        <v>0</v>
      </c>
      <c r="BC94" t="s">
        <v>68</v>
      </c>
      <c r="BD94">
        <v>0</v>
      </c>
      <c r="BE94" t="s">
        <v>69</v>
      </c>
      <c r="BF94" t="s">
        <v>70</v>
      </c>
      <c r="BG94">
        <v>1.17</v>
      </c>
      <c r="BH94">
        <v>0</v>
      </c>
      <c r="BI94" s="1">
        <v>45813.548493784721</v>
      </c>
      <c r="BJ94">
        <v>3.6</v>
      </c>
      <c r="BK94" s="4">
        <v>0.86780000000000002</v>
      </c>
      <c r="BL94" s="42">
        <f>HLOOKUP($A94,차량별코스!$E$1:$AO$20,_xlfn.XLOOKUP(탕데이터!$I94,차량별코스!$D$2:$D$20,차량별코스!$A$2:$A$20),0)</f>
        <v>10</v>
      </c>
      <c r="BM94">
        <f>SUMIFS(R:R,I:I,I94,O:O,O94)</f>
        <v>1162.2879999999998</v>
      </c>
      <c r="BN94">
        <f>SUMIFS(R:R,O:O,O94,BL:BL,BL94,G:G,G94)</f>
        <v>278.983</v>
      </c>
      <c r="BO94">
        <f>IF(COUNTIFS($BL$2:$BL94,$BL94,$O$2:$O94,$O94,$G$2:$G94,$G94)=1,_xlfn.MAXIFS($BO$2:$BO93,$O$2:$O93,$O94,$G$2:$G93,$G94)+1,_xlfn.MAXIFS($BO$2:$BO93,$O$2:$O93,$O94,$G$2:$G93,$G94))</f>
        <v>2</v>
      </c>
      <c r="BP94">
        <f t="shared" si="25"/>
        <v>6295.9380000000001</v>
      </c>
      <c r="BQ94">
        <f t="shared" si="27"/>
        <v>385.52</v>
      </c>
      <c r="BR94">
        <f t="shared" si="28"/>
        <v>607.19399999999996</v>
      </c>
      <c r="BS94">
        <f t="shared" si="29"/>
        <v>395.15799999999996</v>
      </c>
      <c r="BT94">
        <f t="shared" si="30"/>
        <v>38.552</v>
      </c>
      <c r="BU94">
        <f t="shared" si="31"/>
        <v>0</v>
      </c>
      <c r="BV94">
        <f t="shared" si="32"/>
        <v>0</v>
      </c>
      <c r="BW94">
        <f t="shared" si="26"/>
        <v>7722.3620000000001</v>
      </c>
    </row>
    <row r="95" spans="1:75">
      <c r="A95" s="38">
        <f t="shared" si="24"/>
        <v>45811</v>
      </c>
      <c r="B95" s="3">
        <v>45811.781180555554</v>
      </c>
      <c r="C95" t="s">
        <v>61</v>
      </c>
      <c r="D95" t="s">
        <v>61</v>
      </c>
      <c r="E95" t="s">
        <v>61</v>
      </c>
      <c r="F95" t="s">
        <v>62</v>
      </c>
      <c r="G95" s="2" t="s">
        <v>63</v>
      </c>
      <c r="H95" s="2" t="s">
        <v>64</v>
      </c>
      <c r="I95" t="s">
        <v>77</v>
      </c>
      <c r="J95" t="s">
        <v>66</v>
      </c>
      <c r="K95" t="s">
        <v>67</v>
      </c>
      <c r="L95">
        <v>14</v>
      </c>
      <c r="M95">
        <v>1</v>
      </c>
      <c r="N95">
        <v>168</v>
      </c>
      <c r="O95" s="41">
        <v>8415</v>
      </c>
      <c r="P95" t="s">
        <v>243</v>
      </c>
      <c r="Q95" s="1">
        <v>45786.607562384263</v>
      </c>
      <c r="R95">
        <v>17.78</v>
      </c>
      <c r="S95">
        <v>6.2539999999999996</v>
      </c>
      <c r="T95">
        <v>2.843</v>
      </c>
      <c r="U95">
        <v>2394</v>
      </c>
      <c r="V95">
        <v>17</v>
      </c>
      <c r="W95">
        <v>820</v>
      </c>
      <c r="X95">
        <v>350</v>
      </c>
      <c r="Y95">
        <v>0</v>
      </c>
      <c r="Z95">
        <v>2</v>
      </c>
      <c r="AA95">
        <v>0</v>
      </c>
      <c r="AB95">
        <v>0</v>
      </c>
      <c r="AC95">
        <v>87</v>
      </c>
      <c r="AD95">
        <v>26.74</v>
      </c>
      <c r="AE95">
        <v>41.109730999999996</v>
      </c>
      <c r="AF95">
        <v>96.1</v>
      </c>
      <c r="AG95">
        <v>1.3</v>
      </c>
      <c r="AH95">
        <v>1.7</v>
      </c>
      <c r="AI95">
        <v>0.8</v>
      </c>
      <c r="AJ95">
        <v>0.1</v>
      </c>
      <c r="AK95">
        <v>0</v>
      </c>
      <c r="AL95">
        <v>0</v>
      </c>
      <c r="AM95">
        <v>2.4300000000000002</v>
      </c>
      <c r="AN95">
        <v>43.74</v>
      </c>
      <c r="AO95">
        <v>0.71</v>
      </c>
      <c r="AP95">
        <v>34.252000000000002</v>
      </c>
      <c r="AQ95">
        <v>0.16900000000000001</v>
      </c>
      <c r="AR95">
        <v>0</v>
      </c>
      <c r="AS95">
        <v>11.249000000000001</v>
      </c>
      <c r="AT95">
        <v>36.838000000000001</v>
      </c>
      <c r="AU95">
        <v>0.498</v>
      </c>
      <c r="AV95">
        <v>0.65200000000000002</v>
      </c>
      <c r="AW95">
        <v>0.307</v>
      </c>
      <c r="AX95">
        <v>3.7999999999999999E-2</v>
      </c>
      <c r="AY95">
        <v>0</v>
      </c>
      <c r="AZ95">
        <v>0</v>
      </c>
      <c r="BA95">
        <v>147</v>
      </c>
      <c r="BB95">
        <v>0</v>
      </c>
      <c r="BC95" t="s">
        <v>68</v>
      </c>
      <c r="BD95">
        <v>0</v>
      </c>
      <c r="BE95" t="s">
        <v>69</v>
      </c>
      <c r="BF95" t="s">
        <v>70</v>
      </c>
      <c r="BG95">
        <v>1.17</v>
      </c>
      <c r="BH95">
        <v>0</v>
      </c>
      <c r="BI95" s="1">
        <v>45813.548493784721</v>
      </c>
      <c r="BJ95">
        <v>3.6</v>
      </c>
      <c r="BK95" s="4">
        <v>0.78969999999999996</v>
      </c>
      <c r="BL95" s="42">
        <f>HLOOKUP($A95,차량별코스!$E$1:$AO$20,_xlfn.XLOOKUP(탕데이터!$I95,차량별코스!$D$2:$D$20,차량별코스!$A$2:$A$20),0)</f>
        <v>10</v>
      </c>
      <c r="BM95">
        <f>SUMIFS(R:R,I:I,I95,O:O,O95)</f>
        <v>1162.2879999999998</v>
      </c>
      <c r="BN95">
        <f>SUMIFS(R:R,O:O,O95,BL:BL,BL95,G:G,G95)</f>
        <v>278.983</v>
      </c>
      <c r="BO95">
        <f>IF(COUNTIFS($BL$2:$BL95,$BL95,$O$2:$O95,$O95,$G$2:$G95,$G95)=1,_xlfn.MAXIFS($BO$2:$BO94,$O$2:$O94,$O95,$G$2:$G94,$G95)+1,_xlfn.MAXIFS($BO$2:$BO94,$O$2:$O94,$O95,$G$2:$G94,$G95))</f>
        <v>2</v>
      </c>
      <c r="BP95">
        <f t="shared" si="25"/>
        <v>1463.634</v>
      </c>
      <c r="BQ95">
        <f t="shared" si="27"/>
        <v>31.122000000000003</v>
      </c>
      <c r="BR95">
        <f t="shared" si="28"/>
        <v>40.698</v>
      </c>
      <c r="BS95">
        <f t="shared" si="29"/>
        <v>19.152000000000001</v>
      </c>
      <c r="BT95">
        <f t="shared" si="30"/>
        <v>2.3940000000000001</v>
      </c>
      <c r="BU95">
        <f t="shared" si="31"/>
        <v>0</v>
      </c>
      <c r="BV95">
        <f t="shared" si="32"/>
        <v>0</v>
      </c>
      <c r="BW95">
        <f t="shared" si="26"/>
        <v>1557.0000000000002</v>
      </c>
    </row>
    <row r="96" spans="1:75">
      <c r="A96" s="38">
        <f t="shared" si="24"/>
        <v>45811</v>
      </c>
      <c r="B96" s="3">
        <v>45811.813125000001</v>
      </c>
      <c r="C96" t="s">
        <v>61</v>
      </c>
      <c r="D96" t="s">
        <v>61</v>
      </c>
      <c r="E96" t="s">
        <v>61</v>
      </c>
      <c r="F96" t="s">
        <v>62</v>
      </c>
      <c r="G96" s="2" t="s">
        <v>63</v>
      </c>
      <c r="H96" s="2" t="s">
        <v>64</v>
      </c>
      <c r="I96" t="s">
        <v>77</v>
      </c>
      <c r="J96" t="s">
        <v>66</v>
      </c>
      <c r="K96" t="s">
        <v>67</v>
      </c>
      <c r="L96">
        <v>14</v>
      </c>
      <c r="M96">
        <v>1</v>
      </c>
      <c r="N96">
        <v>168</v>
      </c>
      <c r="O96" s="41">
        <v>8415</v>
      </c>
      <c r="P96" t="s">
        <v>243</v>
      </c>
      <c r="Q96" s="1">
        <v>45786.607562384263</v>
      </c>
      <c r="R96">
        <v>98.197000000000003</v>
      </c>
      <c r="S96">
        <v>27.428999999999998</v>
      </c>
      <c r="T96">
        <v>3.58</v>
      </c>
      <c r="U96">
        <v>9108</v>
      </c>
      <c r="V96">
        <v>10</v>
      </c>
      <c r="W96">
        <v>1574</v>
      </c>
      <c r="X96">
        <v>2602</v>
      </c>
      <c r="Y96">
        <v>1</v>
      </c>
      <c r="Z96">
        <v>26</v>
      </c>
      <c r="AA96">
        <v>0</v>
      </c>
      <c r="AB96">
        <v>0</v>
      </c>
      <c r="AC96">
        <v>86</v>
      </c>
      <c r="AD96">
        <v>38.81</v>
      </c>
      <c r="AE96">
        <v>46.984188000000003</v>
      </c>
      <c r="AF96">
        <v>89.3</v>
      </c>
      <c r="AG96">
        <v>2.6</v>
      </c>
      <c r="AH96">
        <v>4.5999999999999996</v>
      </c>
      <c r="AI96">
        <v>3.5</v>
      </c>
      <c r="AJ96">
        <v>0.1</v>
      </c>
      <c r="AK96">
        <v>0</v>
      </c>
      <c r="AL96">
        <v>0</v>
      </c>
      <c r="AM96">
        <v>3.06</v>
      </c>
      <c r="AN96">
        <v>39</v>
      </c>
      <c r="AO96">
        <v>0.11</v>
      </c>
      <c r="AP96">
        <v>17.282</v>
      </c>
      <c r="AQ96">
        <v>0.26500000000000001</v>
      </c>
      <c r="AR96">
        <v>1.018</v>
      </c>
      <c r="AS96">
        <v>26.477</v>
      </c>
      <c r="AT96">
        <v>135.43799999999999</v>
      </c>
      <c r="AU96">
        <v>3.9430000000000001</v>
      </c>
      <c r="AV96">
        <v>6.9770000000000003</v>
      </c>
      <c r="AW96">
        <v>5.3079999999999998</v>
      </c>
      <c r="AX96">
        <v>0.152</v>
      </c>
      <c r="AY96">
        <v>0</v>
      </c>
      <c r="AZ96">
        <v>0</v>
      </c>
      <c r="BA96">
        <v>966</v>
      </c>
      <c r="BB96">
        <v>0</v>
      </c>
      <c r="BC96" t="s">
        <v>68</v>
      </c>
      <c r="BD96">
        <v>0</v>
      </c>
      <c r="BE96" t="s">
        <v>69</v>
      </c>
      <c r="BF96" t="s">
        <v>70</v>
      </c>
      <c r="BG96">
        <v>1.17</v>
      </c>
      <c r="BH96">
        <v>0</v>
      </c>
      <c r="BI96" s="1">
        <v>45813.548493784721</v>
      </c>
      <c r="BJ96">
        <v>3.6</v>
      </c>
      <c r="BK96" s="4">
        <v>0.99450000000000005</v>
      </c>
      <c r="BL96" s="42">
        <f>HLOOKUP($A96,차량별코스!$E$1:$AO$20,_xlfn.XLOOKUP(탕데이터!$I96,차량별코스!$D$2:$D$20,차량별코스!$A$2:$A$20),0)</f>
        <v>10</v>
      </c>
      <c r="BM96">
        <f>SUMIFS(R:R,I:I,I96,O:O,O96)</f>
        <v>1162.2879999999998</v>
      </c>
      <c r="BN96">
        <f>SUMIFS(R:R,O:O,O96,BL:BL,BL96,G:G,G96)</f>
        <v>278.983</v>
      </c>
      <c r="BO96">
        <f>IF(COUNTIFS($BL$2:$BL96,$BL96,$O$2:$O96,$O96,$G$2:$G96,$G96)=1,_xlfn.MAXIFS($BO$2:$BO95,$O$2:$O95,$O96,$G$2:$G95,$G96)+1,_xlfn.MAXIFS($BO$2:$BO95,$O$2:$O95,$O96,$G$2:$G95,$G96))</f>
        <v>2</v>
      </c>
      <c r="BP96">
        <f t="shared" si="25"/>
        <v>6549.4440000000004</v>
      </c>
      <c r="BQ96">
        <f t="shared" si="27"/>
        <v>236.80800000000002</v>
      </c>
      <c r="BR96">
        <f t="shared" si="28"/>
        <v>418.96800000000002</v>
      </c>
      <c r="BS96">
        <f t="shared" si="29"/>
        <v>318.78000000000003</v>
      </c>
      <c r="BT96">
        <f t="shared" si="30"/>
        <v>9.1080000000000005</v>
      </c>
      <c r="BU96">
        <f t="shared" si="31"/>
        <v>0</v>
      </c>
      <c r="BV96">
        <f t="shared" si="32"/>
        <v>0</v>
      </c>
      <c r="BW96">
        <f t="shared" si="26"/>
        <v>7533.1080000000002</v>
      </c>
    </row>
    <row r="97" spans="1:75">
      <c r="A97" s="38">
        <f t="shared" si="24"/>
        <v>45812</v>
      </c>
      <c r="B97" s="3">
        <v>45812.318958333337</v>
      </c>
      <c r="C97" t="s">
        <v>61</v>
      </c>
      <c r="D97" t="s">
        <v>61</v>
      </c>
      <c r="E97" t="s">
        <v>61</v>
      </c>
      <c r="F97" t="s">
        <v>62</v>
      </c>
      <c r="G97" s="2" t="s">
        <v>63</v>
      </c>
      <c r="H97" s="2" t="s">
        <v>64</v>
      </c>
      <c r="I97" t="s">
        <v>77</v>
      </c>
      <c r="J97" t="s">
        <v>66</v>
      </c>
      <c r="K97" t="s">
        <v>67</v>
      </c>
      <c r="L97">
        <v>14</v>
      </c>
      <c r="M97">
        <v>1</v>
      </c>
      <c r="N97">
        <v>168</v>
      </c>
      <c r="O97" s="41">
        <v>8415</v>
      </c>
      <c r="P97" t="s">
        <v>243</v>
      </c>
      <c r="Q97" s="1">
        <v>45786.607562384263</v>
      </c>
      <c r="R97">
        <v>17.526</v>
      </c>
      <c r="S97">
        <v>4.1609999999999996</v>
      </c>
      <c r="T97">
        <v>4.2119999999999997</v>
      </c>
      <c r="U97">
        <v>1592</v>
      </c>
      <c r="V97">
        <v>42</v>
      </c>
      <c r="W97">
        <v>272</v>
      </c>
      <c r="X97">
        <v>242</v>
      </c>
      <c r="Y97">
        <v>0</v>
      </c>
      <c r="Z97">
        <v>3</v>
      </c>
      <c r="AA97">
        <v>0</v>
      </c>
      <c r="AB97">
        <v>0</v>
      </c>
      <c r="AC97">
        <v>79</v>
      </c>
      <c r="AD97">
        <v>39.630000000000003</v>
      </c>
      <c r="AE97">
        <v>49.368875000000003</v>
      </c>
      <c r="AF97">
        <v>79.400000000000006</v>
      </c>
      <c r="AG97">
        <v>2.8</v>
      </c>
      <c r="AH97">
        <v>6.7</v>
      </c>
      <c r="AI97">
        <v>11.1</v>
      </c>
      <c r="AJ97">
        <v>0</v>
      </c>
      <c r="AK97">
        <v>0</v>
      </c>
      <c r="AL97">
        <v>0</v>
      </c>
      <c r="AM97">
        <v>3.6</v>
      </c>
      <c r="AN97">
        <v>34.107999999999997</v>
      </c>
      <c r="AO97">
        <v>2.6379999999999999</v>
      </c>
      <c r="AP97">
        <v>17.085000000000001</v>
      </c>
      <c r="AQ97">
        <v>0.114</v>
      </c>
      <c r="AR97">
        <v>0</v>
      </c>
      <c r="AS97">
        <v>17.117000000000001</v>
      </c>
      <c r="AT97">
        <v>19.850000000000001</v>
      </c>
      <c r="AU97">
        <v>0.7</v>
      </c>
      <c r="AV97">
        <v>1.675</v>
      </c>
      <c r="AW97">
        <v>2.7749999999999999</v>
      </c>
      <c r="AX97">
        <v>0</v>
      </c>
      <c r="AY97">
        <v>0</v>
      </c>
      <c r="AZ97">
        <v>0</v>
      </c>
      <c r="BA97">
        <v>156</v>
      </c>
      <c r="BB97">
        <v>0</v>
      </c>
      <c r="BC97" t="s">
        <v>68</v>
      </c>
      <c r="BD97">
        <v>0</v>
      </c>
      <c r="BE97" t="s">
        <v>69</v>
      </c>
      <c r="BF97" t="s">
        <v>70</v>
      </c>
      <c r="BG97">
        <v>1.17</v>
      </c>
      <c r="BH97">
        <v>0</v>
      </c>
      <c r="BI97" s="1">
        <v>45813.548493784721</v>
      </c>
      <c r="BJ97">
        <v>3.6</v>
      </c>
      <c r="BK97" s="4">
        <v>1.17</v>
      </c>
      <c r="BL97" s="42">
        <f>HLOOKUP($A97,차량별코스!$E$1:$AO$20,_xlfn.XLOOKUP(탕데이터!$I97,차량별코스!$D$2:$D$20,차량별코스!$A$2:$A$20),0)</f>
        <v>11</v>
      </c>
      <c r="BM97">
        <f>SUMIFS(R:R,I:I,I97,O:O,O97)</f>
        <v>1162.2879999999998</v>
      </c>
      <c r="BN97">
        <f>SUMIFS(R:R,O:O,O97,BL:BL,BL97,G:G,G97)</f>
        <v>421.90999999999997</v>
      </c>
      <c r="BO97">
        <f>IF(COUNTIFS($BL$2:$BL97,$BL97,$O$2:$O97,$O97,$G$2:$G97,$G97)=1,_xlfn.MAXIFS($BO$2:$BO96,$O$2:$O96,$O97,$G$2:$G96,$G97)+1,_xlfn.MAXIFS($BO$2:$BO96,$O$2:$O96,$O97,$G$2:$G96,$G97))</f>
        <v>3</v>
      </c>
      <c r="BP97">
        <f t="shared" si="25"/>
        <v>950.048</v>
      </c>
      <c r="BQ97">
        <f t="shared" si="27"/>
        <v>44.575999999999993</v>
      </c>
      <c r="BR97">
        <f t="shared" si="28"/>
        <v>106.664</v>
      </c>
      <c r="BS97">
        <f t="shared" si="29"/>
        <v>176.71199999999999</v>
      </c>
      <c r="BT97">
        <f t="shared" si="30"/>
        <v>0</v>
      </c>
      <c r="BU97">
        <f t="shared" si="31"/>
        <v>0</v>
      </c>
      <c r="BV97">
        <f t="shared" si="32"/>
        <v>0</v>
      </c>
      <c r="BW97">
        <f t="shared" si="26"/>
        <v>1278</v>
      </c>
    </row>
    <row r="98" spans="1:75">
      <c r="A98" s="38">
        <f t="shared" si="24"/>
        <v>45812</v>
      </c>
      <c r="B98" s="3">
        <v>45812.339942129627</v>
      </c>
      <c r="C98" t="s">
        <v>61</v>
      </c>
      <c r="D98" t="s">
        <v>61</v>
      </c>
      <c r="E98" t="s">
        <v>61</v>
      </c>
      <c r="F98" t="s">
        <v>62</v>
      </c>
      <c r="G98" s="2" t="s">
        <v>63</v>
      </c>
      <c r="H98" s="2" t="s">
        <v>64</v>
      </c>
      <c r="I98" t="s">
        <v>77</v>
      </c>
      <c r="J98" t="s">
        <v>66</v>
      </c>
      <c r="K98" t="s">
        <v>67</v>
      </c>
      <c r="L98">
        <v>14</v>
      </c>
      <c r="M98">
        <v>1</v>
      </c>
      <c r="N98">
        <v>168</v>
      </c>
      <c r="O98" s="41">
        <v>8415</v>
      </c>
      <c r="P98" t="s">
        <v>243</v>
      </c>
      <c r="Q98" s="1">
        <v>45786.607562384263</v>
      </c>
      <c r="R98">
        <v>97.986000000000004</v>
      </c>
      <c r="S98">
        <v>35.183</v>
      </c>
      <c r="T98">
        <v>2.7850000000000001</v>
      </c>
      <c r="U98">
        <v>10339</v>
      </c>
      <c r="V98">
        <v>48</v>
      </c>
      <c r="W98">
        <v>2711</v>
      </c>
      <c r="X98">
        <v>2429</v>
      </c>
      <c r="Y98">
        <v>1</v>
      </c>
      <c r="Z98">
        <v>58</v>
      </c>
      <c r="AA98">
        <v>0</v>
      </c>
      <c r="AB98">
        <v>0</v>
      </c>
      <c r="AC98">
        <v>101</v>
      </c>
      <c r="AD98">
        <v>34.119999999999997</v>
      </c>
      <c r="AE98">
        <v>46.536875999999999</v>
      </c>
      <c r="AF98">
        <v>90.7</v>
      </c>
      <c r="AG98">
        <v>2.4</v>
      </c>
      <c r="AH98">
        <v>3.9</v>
      </c>
      <c r="AI98">
        <v>2.6</v>
      </c>
      <c r="AJ98">
        <v>0.4</v>
      </c>
      <c r="AK98">
        <v>0</v>
      </c>
      <c r="AL98">
        <v>0</v>
      </c>
      <c r="AM98">
        <v>2.38</v>
      </c>
      <c r="AN98">
        <v>51.651000000000003</v>
      </c>
      <c r="AO98">
        <v>0.46400000000000002</v>
      </c>
      <c r="AP98">
        <v>26.221</v>
      </c>
      <c r="AQ98">
        <v>0.245</v>
      </c>
      <c r="AR98">
        <v>1.0209999999999999</v>
      </c>
      <c r="AS98">
        <v>59.192</v>
      </c>
      <c r="AT98">
        <v>155.702</v>
      </c>
      <c r="AU98">
        <v>4.12</v>
      </c>
      <c r="AV98">
        <v>6.6950000000000003</v>
      </c>
      <c r="AW98">
        <v>4.4630000000000001</v>
      </c>
      <c r="AX98">
        <v>0.68700000000000006</v>
      </c>
      <c r="AY98">
        <v>0</v>
      </c>
      <c r="AZ98">
        <v>0</v>
      </c>
      <c r="BA98">
        <v>957</v>
      </c>
      <c r="BB98">
        <v>0</v>
      </c>
      <c r="BC98" t="s">
        <v>68</v>
      </c>
      <c r="BD98">
        <v>0</v>
      </c>
      <c r="BE98" t="s">
        <v>69</v>
      </c>
      <c r="BF98" t="s">
        <v>70</v>
      </c>
      <c r="BG98">
        <v>1.17</v>
      </c>
      <c r="BH98">
        <v>0</v>
      </c>
      <c r="BI98" s="1">
        <v>45813.548493784721</v>
      </c>
      <c r="BJ98">
        <v>3.6</v>
      </c>
      <c r="BK98" s="4">
        <v>0.77359999999999995</v>
      </c>
      <c r="BL98" s="42">
        <f>HLOOKUP($A98,차량별코스!$E$1:$AO$20,_xlfn.XLOOKUP(탕데이터!$I98,차량별코스!$D$2:$D$20,차량별코스!$A$2:$A$20),0)</f>
        <v>11</v>
      </c>
      <c r="BM98">
        <f>SUMIFS(R:R,I:I,I98,O:O,O98)</f>
        <v>1162.2879999999998</v>
      </c>
      <c r="BN98">
        <f>SUMIFS(R:R,O:O,O98,BL:BL,BL98,G:G,G98)</f>
        <v>421.90999999999997</v>
      </c>
      <c r="BO98">
        <f>IF(COUNTIFS($BL$2:$BL98,$BL98,$O$2:$O98,$O98,$G$2:$G98,$G98)=1,_xlfn.MAXIFS($BO$2:$BO97,$O$2:$O97,$O98,$G$2:$G97,$G98)+1,_xlfn.MAXIFS($BO$2:$BO97,$O$2:$O97,$O98,$G$2:$G97,$G98))</f>
        <v>3</v>
      </c>
      <c r="BP98">
        <f t="shared" si="25"/>
        <v>6618.473</v>
      </c>
      <c r="BQ98">
        <f t="shared" si="27"/>
        <v>248.136</v>
      </c>
      <c r="BR98">
        <f t="shared" si="28"/>
        <v>403.221</v>
      </c>
      <c r="BS98">
        <f t="shared" si="29"/>
        <v>268.81400000000002</v>
      </c>
      <c r="BT98">
        <f t="shared" si="30"/>
        <v>41.356000000000002</v>
      </c>
      <c r="BU98">
        <f t="shared" si="31"/>
        <v>0</v>
      </c>
      <c r="BV98">
        <f t="shared" si="32"/>
        <v>0</v>
      </c>
      <c r="BW98">
        <f t="shared" si="26"/>
        <v>7580</v>
      </c>
    </row>
    <row r="99" spans="1:75">
      <c r="A99" s="38">
        <f t="shared" si="24"/>
        <v>45812</v>
      </c>
      <c r="B99" s="3">
        <v>45812.471539351849</v>
      </c>
      <c r="C99" t="s">
        <v>61</v>
      </c>
      <c r="D99" t="s">
        <v>61</v>
      </c>
      <c r="E99" t="s">
        <v>61</v>
      </c>
      <c r="F99" t="s">
        <v>62</v>
      </c>
      <c r="G99" s="2" t="s">
        <v>63</v>
      </c>
      <c r="H99" s="2" t="s">
        <v>64</v>
      </c>
      <c r="I99" t="s">
        <v>77</v>
      </c>
      <c r="J99" t="s">
        <v>66</v>
      </c>
      <c r="K99" t="s">
        <v>67</v>
      </c>
      <c r="L99">
        <v>14</v>
      </c>
      <c r="M99">
        <v>1</v>
      </c>
      <c r="N99">
        <v>168</v>
      </c>
      <c r="O99" s="41">
        <v>8415</v>
      </c>
      <c r="P99" t="s">
        <v>243</v>
      </c>
      <c r="Q99" s="1">
        <v>45786.607562384263</v>
      </c>
      <c r="R99">
        <v>36.747999999999998</v>
      </c>
      <c r="S99">
        <v>9.8469999999999995</v>
      </c>
      <c r="T99">
        <v>3.7320000000000002</v>
      </c>
      <c r="U99">
        <v>2440</v>
      </c>
      <c r="V99">
        <v>57</v>
      </c>
      <c r="W99">
        <v>266</v>
      </c>
      <c r="X99">
        <v>626</v>
      </c>
      <c r="Y99">
        <v>0</v>
      </c>
      <c r="Z99">
        <v>6</v>
      </c>
      <c r="AA99">
        <v>0</v>
      </c>
      <c r="AB99">
        <v>0</v>
      </c>
      <c r="AC99">
        <v>101</v>
      </c>
      <c r="AD99">
        <v>54.22</v>
      </c>
      <c r="AE99">
        <v>62.490647000000003</v>
      </c>
      <c r="AF99">
        <v>97</v>
      </c>
      <c r="AG99">
        <v>0.6</v>
      </c>
      <c r="AH99">
        <v>0.6</v>
      </c>
      <c r="AI99">
        <v>0.6</v>
      </c>
      <c r="AJ99">
        <v>1.2</v>
      </c>
      <c r="AK99">
        <v>0</v>
      </c>
      <c r="AL99">
        <v>0</v>
      </c>
      <c r="AM99">
        <v>3.19</v>
      </c>
      <c r="AN99">
        <v>51.780999999999999</v>
      </c>
      <c r="AO99">
        <v>2.3359999999999999</v>
      </c>
      <c r="AP99">
        <v>10.901999999999999</v>
      </c>
      <c r="AQ99">
        <v>0.16300000000000001</v>
      </c>
      <c r="AR99">
        <v>0</v>
      </c>
      <c r="AS99">
        <v>16.327000000000002</v>
      </c>
      <c r="AT99">
        <v>38.799999999999997</v>
      </c>
      <c r="AU99">
        <v>0.24</v>
      </c>
      <c r="AV99">
        <v>0.24</v>
      </c>
      <c r="AW99">
        <v>0.24</v>
      </c>
      <c r="AX99">
        <v>0.48</v>
      </c>
      <c r="AY99">
        <v>0</v>
      </c>
      <c r="AZ99">
        <v>0</v>
      </c>
      <c r="BA99">
        <v>349</v>
      </c>
      <c r="BB99">
        <v>0</v>
      </c>
      <c r="BC99" t="s">
        <v>68</v>
      </c>
      <c r="BD99">
        <v>0</v>
      </c>
      <c r="BE99" t="s">
        <v>69</v>
      </c>
      <c r="BF99" t="s">
        <v>70</v>
      </c>
      <c r="BG99">
        <v>1.17</v>
      </c>
      <c r="BH99">
        <v>0</v>
      </c>
      <c r="BI99" s="1">
        <v>45813.548493784721</v>
      </c>
      <c r="BJ99">
        <v>3.6</v>
      </c>
      <c r="BK99" s="4">
        <v>1.0366</v>
      </c>
      <c r="BL99" s="42">
        <f>HLOOKUP($A99,차량별코스!$E$1:$AO$20,_xlfn.XLOOKUP(탕데이터!$I99,차량별코스!$D$2:$D$20,차량별코스!$A$2:$A$20),0)</f>
        <v>11</v>
      </c>
      <c r="BM99">
        <f>SUMIFS(R:R,I:I,I99,O:O,O99)</f>
        <v>1162.2879999999998</v>
      </c>
      <c r="BN99">
        <f>SUMIFS(R:R,O:O,O99,BL:BL,BL99,G:G,G99)</f>
        <v>421.90999999999997</v>
      </c>
      <c r="BO99">
        <f>IF(COUNTIFS($BL$2:$BL99,$BL99,$O$2:$O99,$O99,$G$2:$G99,$G99)=1,_xlfn.MAXIFS($BO$2:$BO98,$O$2:$O98,$O99,$G$2:$G98,$G99)+1,_xlfn.MAXIFS($BO$2:$BO98,$O$2:$O98,$O99,$G$2:$G98,$G99))</f>
        <v>3</v>
      </c>
      <c r="BP99">
        <f t="shared" si="25"/>
        <v>2043.7999999999997</v>
      </c>
      <c r="BQ99">
        <f t="shared" si="27"/>
        <v>14.64</v>
      </c>
      <c r="BR99">
        <f t="shared" si="28"/>
        <v>14.64</v>
      </c>
      <c r="BS99">
        <f t="shared" si="29"/>
        <v>14.64</v>
      </c>
      <c r="BT99">
        <f t="shared" si="30"/>
        <v>29.28</v>
      </c>
      <c r="BU99">
        <f t="shared" si="31"/>
        <v>0</v>
      </c>
      <c r="BV99">
        <f t="shared" si="32"/>
        <v>0</v>
      </c>
      <c r="BW99">
        <f t="shared" si="26"/>
        <v>2116.9999999999995</v>
      </c>
    </row>
    <row r="100" spans="1:75">
      <c r="A100" s="38">
        <f t="shared" si="24"/>
        <v>45812</v>
      </c>
      <c r="B100" s="3">
        <v>45812.540844907409</v>
      </c>
      <c r="C100" t="s">
        <v>61</v>
      </c>
      <c r="D100" t="s">
        <v>61</v>
      </c>
      <c r="E100" t="s">
        <v>61</v>
      </c>
      <c r="F100" t="s">
        <v>62</v>
      </c>
      <c r="G100" s="2" t="s">
        <v>63</v>
      </c>
      <c r="H100" s="2" t="s">
        <v>64</v>
      </c>
      <c r="I100" t="s">
        <v>77</v>
      </c>
      <c r="J100" t="s">
        <v>66</v>
      </c>
      <c r="K100" t="s">
        <v>67</v>
      </c>
      <c r="L100">
        <v>14</v>
      </c>
      <c r="M100">
        <v>1</v>
      </c>
      <c r="N100">
        <v>168</v>
      </c>
      <c r="O100" s="41">
        <v>8415</v>
      </c>
      <c r="P100" t="s">
        <v>243</v>
      </c>
      <c r="Q100" s="1">
        <v>45786.607562384263</v>
      </c>
      <c r="R100">
        <v>37.475999999999999</v>
      </c>
      <c r="S100">
        <v>10.536</v>
      </c>
      <c r="T100">
        <v>3.5569999999999999</v>
      </c>
      <c r="U100">
        <v>3248</v>
      </c>
      <c r="V100">
        <v>67</v>
      </c>
      <c r="W100">
        <v>620</v>
      </c>
      <c r="X100">
        <v>585</v>
      </c>
      <c r="Y100">
        <v>0</v>
      </c>
      <c r="Z100">
        <v>3</v>
      </c>
      <c r="AA100">
        <v>0</v>
      </c>
      <c r="AB100">
        <v>0</v>
      </c>
      <c r="AC100">
        <v>86</v>
      </c>
      <c r="AD100">
        <v>41.54</v>
      </c>
      <c r="AE100">
        <v>52.680038000000003</v>
      </c>
      <c r="AF100">
        <v>88.8</v>
      </c>
      <c r="AG100">
        <v>2.1</v>
      </c>
      <c r="AH100">
        <v>2.4</v>
      </c>
      <c r="AI100">
        <v>6.1</v>
      </c>
      <c r="AJ100">
        <v>0.6</v>
      </c>
      <c r="AK100">
        <v>0</v>
      </c>
      <c r="AL100">
        <v>0</v>
      </c>
      <c r="AM100">
        <v>3.04</v>
      </c>
      <c r="AN100">
        <v>44.997999999999998</v>
      </c>
      <c r="AO100">
        <v>2.0630000000000002</v>
      </c>
      <c r="AP100">
        <v>19.088999999999999</v>
      </c>
      <c r="AQ100">
        <v>0.13300000000000001</v>
      </c>
      <c r="AR100">
        <v>0</v>
      </c>
      <c r="AS100">
        <v>8.0050000000000008</v>
      </c>
      <c r="AT100">
        <v>47.36</v>
      </c>
      <c r="AU100">
        <v>1.1200000000000001</v>
      </c>
      <c r="AV100">
        <v>1.28</v>
      </c>
      <c r="AW100">
        <v>3.2530000000000001</v>
      </c>
      <c r="AX100">
        <v>0.32</v>
      </c>
      <c r="AY100">
        <v>0</v>
      </c>
      <c r="AZ100">
        <v>0</v>
      </c>
      <c r="BA100">
        <v>355</v>
      </c>
      <c r="BB100">
        <v>0</v>
      </c>
      <c r="BC100" t="s">
        <v>68</v>
      </c>
      <c r="BD100">
        <v>0</v>
      </c>
      <c r="BE100" t="s">
        <v>69</v>
      </c>
      <c r="BF100" t="s">
        <v>70</v>
      </c>
      <c r="BG100">
        <v>1.17</v>
      </c>
      <c r="BH100">
        <v>0</v>
      </c>
      <c r="BI100" s="1">
        <v>45813.548493784721</v>
      </c>
      <c r="BJ100">
        <v>3.6</v>
      </c>
      <c r="BK100" s="4">
        <v>0.98799999999999999</v>
      </c>
      <c r="BL100" s="42">
        <f>HLOOKUP($A100,차량별코스!$E$1:$AO$20,_xlfn.XLOOKUP(탕데이터!$I100,차량별코스!$D$2:$D$20,차량별코스!$A$2:$A$20),0)</f>
        <v>11</v>
      </c>
      <c r="BM100">
        <f>SUMIFS(R:R,I:I,I100,O:O,O100)</f>
        <v>1162.2879999999998</v>
      </c>
      <c r="BN100">
        <f>SUMIFS(R:R,O:O,O100,BL:BL,BL100,G:G,G100)</f>
        <v>421.90999999999997</v>
      </c>
      <c r="BO100">
        <f>IF(COUNTIFS($BL$2:$BL100,$BL100,$O$2:$O100,$O100,$G$2:$G100,$G100)=1,_xlfn.MAXIFS($BO$2:$BO99,$O$2:$O99,$O100,$G$2:$G99,$G100)+1,_xlfn.MAXIFS($BO$2:$BO99,$O$2:$O99,$O100,$G$2:$G99,$G100))</f>
        <v>3</v>
      </c>
      <c r="BP100">
        <f t="shared" si="25"/>
        <v>2197.2240000000002</v>
      </c>
      <c r="BQ100">
        <f t="shared" si="27"/>
        <v>68.207999999999998</v>
      </c>
      <c r="BR100">
        <f t="shared" si="28"/>
        <v>77.951999999999998</v>
      </c>
      <c r="BS100">
        <f t="shared" si="29"/>
        <v>198.12799999999999</v>
      </c>
      <c r="BT100">
        <f t="shared" si="30"/>
        <v>19.488</v>
      </c>
      <c r="BU100">
        <f t="shared" si="31"/>
        <v>0</v>
      </c>
      <c r="BV100">
        <f t="shared" si="32"/>
        <v>0</v>
      </c>
      <c r="BW100">
        <f t="shared" si="26"/>
        <v>2561</v>
      </c>
    </row>
    <row r="101" spans="1:75">
      <c r="A101" s="38">
        <f t="shared" ref="A101:A133" si="33">DATE(YEAR(B101),MONTH(B101),DAY(B101))</f>
        <v>45812</v>
      </c>
      <c r="B101" s="3">
        <v>45812.589039351849</v>
      </c>
      <c r="C101" t="s">
        <v>61</v>
      </c>
      <c r="D101" t="s">
        <v>61</v>
      </c>
      <c r="E101" t="s">
        <v>61</v>
      </c>
      <c r="F101" t="s">
        <v>62</v>
      </c>
      <c r="G101" s="2" t="s">
        <v>63</v>
      </c>
      <c r="H101" s="2" t="s">
        <v>64</v>
      </c>
      <c r="I101" t="s">
        <v>77</v>
      </c>
      <c r="J101" t="s">
        <v>66</v>
      </c>
      <c r="K101" t="s">
        <v>67</v>
      </c>
      <c r="L101">
        <v>14</v>
      </c>
      <c r="M101">
        <v>1</v>
      </c>
      <c r="N101">
        <v>168</v>
      </c>
      <c r="O101" s="41">
        <v>8415</v>
      </c>
      <c r="P101" t="s">
        <v>243</v>
      </c>
      <c r="Q101" s="1">
        <v>45786.607562384263</v>
      </c>
      <c r="R101">
        <v>114.411</v>
      </c>
      <c r="S101">
        <v>38.048000000000002</v>
      </c>
      <c r="T101">
        <v>3.0070000000000001</v>
      </c>
      <c r="U101">
        <v>11716</v>
      </c>
      <c r="V101">
        <v>7</v>
      </c>
      <c r="W101">
        <v>2709</v>
      </c>
      <c r="X101">
        <v>2786</v>
      </c>
      <c r="Y101">
        <v>0</v>
      </c>
      <c r="Z101">
        <v>36</v>
      </c>
      <c r="AA101">
        <v>1</v>
      </c>
      <c r="AB101">
        <v>83</v>
      </c>
      <c r="AC101">
        <v>86</v>
      </c>
      <c r="AD101">
        <v>35.159999999999997</v>
      </c>
      <c r="AE101">
        <v>45.764400000000002</v>
      </c>
      <c r="AF101">
        <v>89.4</v>
      </c>
      <c r="AG101">
        <v>2.8</v>
      </c>
      <c r="AH101">
        <v>4.0999999999999996</v>
      </c>
      <c r="AI101">
        <v>3.7</v>
      </c>
      <c r="AJ101">
        <v>0.1</v>
      </c>
      <c r="AK101">
        <v>0</v>
      </c>
      <c r="AL101">
        <v>0</v>
      </c>
      <c r="AM101">
        <v>2.57</v>
      </c>
      <c r="AN101">
        <v>46.372999999999998</v>
      </c>
      <c r="AO101">
        <v>0.06</v>
      </c>
      <c r="AP101">
        <v>23.122</v>
      </c>
      <c r="AQ101">
        <v>0.23599999999999999</v>
      </c>
      <c r="AR101">
        <v>0</v>
      </c>
      <c r="AS101">
        <v>31.466000000000001</v>
      </c>
      <c r="AT101">
        <v>174.33</v>
      </c>
      <c r="AU101">
        <v>5.46</v>
      </c>
      <c r="AV101">
        <v>7.9950000000000001</v>
      </c>
      <c r="AW101">
        <v>7.2149999999999999</v>
      </c>
      <c r="AX101">
        <v>0.19500000000000001</v>
      </c>
      <c r="AY101">
        <v>0</v>
      </c>
      <c r="AZ101">
        <v>0</v>
      </c>
      <c r="BA101">
        <v>1120</v>
      </c>
      <c r="BB101">
        <v>0</v>
      </c>
      <c r="BC101" t="s">
        <v>68</v>
      </c>
      <c r="BD101">
        <v>0</v>
      </c>
      <c r="BE101" t="s">
        <v>69</v>
      </c>
      <c r="BF101" t="s">
        <v>70</v>
      </c>
      <c r="BG101">
        <v>1.17</v>
      </c>
      <c r="BH101">
        <v>0</v>
      </c>
      <c r="BI101" s="1">
        <v>45813.548493784721</v>
      </c>
      <c r="BJ101">
        <v>3.6</v>
      </c>
      <c r="BK101" s="4">
        <v>0.83530000000000004</v>
      </c>
      <c r="BL101" s="42">
        <f>HLOOKUP($A101,차량별코스!$E$1:$AO$20,_xlfn.XLOOKUP(탕데이터!$I101,차량별코스!$D$2:$D$20,차량별코스!$A$2:$A$20),0)</f>
        <v>11</v>
      </c>
      <c r="BM101">
        <f>SUMIFS(R:R,I:I,I101,O:O,O101)</f>
        <v>1162.2879999999998</v>
      </c>
      <c r="BN101">
        <f>SUMIFS(R:R,O:O,O101,BL:BL,BL101,G:G,G101)</f>
        <v>421.90999999999997</v>
      </c>
      <c r="BO101">
        <f>IF(COUNTIFS($BL$2:$BL101,$BL101,$O$2:$O101,$O101,$G$2:$G101,$G101)=1,_xlfn.MAXIFS($BO$2:$BO100,$O$2:$O100,$O101,$G$2:$G100,$G101)+1,_xlfn.MAXIFS($BO$2:$BO100,$O$2:$O100,$O101,$G$2:$G100,$G101))</f>
        <v>3</v>
      </c>
      <c r="BP101">
        <f t="shared" ref="BP101:BP133" si="34">$U101*AF101%-V101-W101</f>
        <v>7758.1039999999994</v>
      </c>
      <c r="BQ101">
        <f t="shared" si="27"/>
        <v>328.04799999999994</v>
      </c>
      <c r="BR101">
        <f t="shared" si="28"/>
        <v>480.35599999999994</v>
      </c>
      <c r="BS101">
        <f t="shared" si="29"/>
        <v>433.49200000000008</v>
      </c>
      <c r="BT101">
        <f t="shared" si="30"/>
        <v>11.716000000000001</v>
      </c>
      <c r="BU101">
        <f t="shared" si="31"/>
        <v>0</v>
      </c>
      <c r="BV101">
        <f t="shared" si="32"/>
        <v>0</v>
      </c>
      <c r="BW101">
        <f t="shared" ref="BW101:BW133" si="35">SUM(BP101:BV101)</f>
        <v>9011.7160000000003</v>
      </c>
    </row>
    <row r="102" spans="1:75">
      <c r="A102" s="38">
        <f t="shared" si="33"/>
        <v>45812</v>
      </c>
      <c r="B102" s="3">
        <v>45812.801423611112</v>
      </c>
      <c r="C102" t="s">
        <v>61</v>
      </c>
      <c r="D102" t="s">
        <v>61</v>
      </c>
      <c r="E102" t="s">
        <v>61</v>
      </c>
      <c r="F102" t="s">
        <v>62</v>
      </c>
      <c r="G102" s="2" t="s">
        <v>63</v>
      </c>
      <c r="H102" s="2" t="s">
        <v>64</v>
      </c>
      <c r="I102" t="s">
        <v>77</v>
      </c>
      <c r="J102" t="s">
        <v>66</v>
      </c>
      <c r="K102" t="s">
        <v>67</v>
      </c>
      <c r="L102">
        <v>14</v>
      </c>
      <c r="M102">
        <v>1</v>
      </c>
      <c r="N102">
        <v>168</v>
      </c>
      <c r="O102" s="41">
        <v>8415</v>
      </c>
      <c r="P102" t="s">
        <v>243</v>
      </c>
      <c r="Q102" s="1">
        <v>45786.607562384263</v>
      </c>
      <c r="R102">
        <v>17.501000000000001</v>
      </c>
      <c r="S102">
        <v>4.399</v>
      </c>
      <c r="T102">
        <v>3.9780000000000002</v>
      </c>
      <c r="U102">
        <v>1546</v>
      </c>
      <c r="V102">
        <v>69</v>
      </c>
      <c r="W102">
        <v>228</v>
      </c>
      <c r="X102">
        <v>368</v>
      </c>
      <c r="Y102">
        <v>0</v>
      </c>
      <c r="Z102">
        <v>2</v>
      </c>
      <c r="AA102">
        <v>0</v>
      </c>
      <c r="AB102">
        <v>0</v>
      </c>
      <c r="AC102">
        <v>81</v>
      </c>
      <c r="AD102">
        <v>40.75</v>
      </c>
      <c r="AE102">
        <v>50.443153000000002</v>
      </c>
      <c r="AF102">
        <v>98.4</v>
      </c>
      <c r="AG102">
        <v>0.3</v>
      </c>
      <c r="AH102">
        <v>0.4</v>
      </c>
      <c r="AI102">
        <v>0.9</v>
      </c>
      <c r="AJ102">
        <v>0</v>
      </c>
      <c r="AK102">
        <v>0</v>
      </c>
      <c r="AL102">
        <v>0</v>
      </c>
      <c r="AM102">
        <v>3.4</v>
      </c>
      <c r="AN102">
        <v>37.56</v>
      </c>
      <c r="AO102">
        <v>4.4630000000000001</v>
      </c>
      <c r="AP102">
        <v>14.747999999999999</v>
      </c>
      <c r="AQ102">
        <v>0.17100000000000001</v>
      </c>
      <c r="AR102">
        <v>0</v>
      </c>
      <c r="AS102">
        <v>11.428000000000001</v>
      </c>
      <c r="AT102">
        <v>24.6</v>
      </c>
      <c r="AU102">
        <v>7.4999999999999997E-2</v>
      </c>
      <c r="AV102">
        <v>0.1</v>
      </c>
      <c r="AW102">
        <v>0.22500000000000001</v>
      </c>
      <c r="AX102">
        <v>0</v>
      </c>
      <c r="AY102">
        <v>0</v>
      </c>
      <c r="AZ102">
        <v>0</v>
      </c>
      <c r="BA102">
        <v>169</v>
      </c>
      <c r="BB102">
        <v>0</v>
      </c>
      <c r="BC102" t="s">
        <v>68</v>
      </c>
      <c r="BD102">
        <v>0</v>
      </c>
      <c r="BE102" t="s">
        <v>69</v>
      </c>
      <c r="BF102" t="s">
        <v>70</v>
      </c>
      <c r="BG102">
        <v>1.17</v>
      </c>
      <c r="BH102">
        <v>0</v>
      </c>
      <c r="BI102" s="1">
        <v>45813.548493784721</v>
      </c>
      <c r="BJ102">
        <v>3.6</v>
      </c>
      <c r="BK102" s="4">
        <v>1.1051</v>
      </c>
      <c r="BL102" s="42">
        <f>HLOOKUP($A102,차량별코스!$E$1:$AO$20,_xlfn.XLOOKUP(탕데이터!$I102,차량별코스!$D$2:$D$20,차량별코스!$A$2:$A$20),0)</f>
        <v>11</v>
      </c>
      <c r="BM102">
        <f>SUMIFS(R:R,I:I,I102,O:O,O102)</f>
        <v>1162.2879999999998</v>
      </c>
      <c r="BN102">
        <f>SUMIFS(R:R,O:O,O102,BL:BL,BL102,G:G,G102)</f>
        <v>421.90999999999997</v>
      </c>
      <c r="BO102">
        <f>IF(COUNTIFS($BL$2:$BL102,$BL102,$O$2:$O102,$O102,$G$2:$G102,$G102)=1,_xlfn.MAXIFS($BO$2:$BO101,$O$2:$O101,$O102,$G$2:$G101,$G102)+1,_xlfn.MAXIFS($BO$2:$BO101,$O$2:$O101,$O102,$G$2:$G101,$G102))</f>
        <v>3</v>
      </c>
      <c r="BP102">
        <f t="shared" si="34"/>
        <v>1224.2640000000001</v>
      </c>
      <c r="BQ102">
        <f t="shared" ref="BQ102:BQ134" si="36">$U102*AG102%</f>
        <v>4.6379999999999999</v>
      </c>
      <c r="BR102">
        <f t="shared" ref="BR102:BR134" si="37">$U102*AH102%</f>
        <v>6.1840000000000002</v>
      </c>
      <c r="BS102">
        <f t="shared" ref="BS102:BS134" si="38">$U102*AI102%</f>
        <v>13.914000000000001</v>
      </c>
      <c r="BT102">
        <f t="shared" ref="BT102:BT134" si="39">$U102*AJ102%</f>
        <v>0</v>
      </c>
      <c r="BU102">
        <f t="shared" ref="BU102:BU134" si="40">$U102*AK102%</f>
        <v>0</v>
      </c>
      <c r="BV102">
        <f t="shared" ref="BV102:BV134" si="41">$U102*AL102%</f>
        <v>0</v>
      </c>
      <c r="BW102">
        <f t="shared" si="35"/>
        <v>1249</v>
      </c>
    </row>
    <row r="103" spans="1:75">
      <c r="A103" s="38">
        <f t="shared" si="33"/>
        <v>45812</v>
      </c>
      <c r="B103" s="3">
        <v>45812.822523148148</v>
      </c>
      <c r="C103" t="s">
        <v>61</v>
      </c>
      <c r="D103" t="s">
        <v>61</v>
      </c>
      <c r="E103" t="s">
        <v>61</v>
      </c>
      <c r="F103" t="s">
        <v>62</v>
      </c>
      <c r="G103" s="2" t="s">
        <v>63</v>
      </c>
      <c r="H103" s="2" t="s">
        <v>64</v>
      </c>
      <c r="I103" t="s">
        <v>77</v>
      </c>
      <c r="J103" t="s">
        <v>66</v>
      </c>
      <c r="K103" t="s">
        <v>67</v>
      </c>
      <c r="L103">
        <v>14</v>
      </c>
      <c r="M103">
        <v>1</v>
      </c>
      <c r="N103">
        <v>168</v>
      </c>
      <c r="O103" s="41">
        <v>8415</v>
      </c>
      <c r="P103" t="s">
        <v>243</v>
      </c>
      <c r="Q103" s="1">
        <v>45786.607562384263</v>
      </c>
      <c r="R103">
        <v>100.262</v>
      </c>
      <c r="S103">
        <v>30.936</v>
      </c>
      <c r="T103">
        <v>3.2410000000000001</v>
      </c>
      <c r="U103">
        <v>9521</v>
      </c>
      <c r="V103">
        <v>38</v>
      </c>
      <c r="W103">
        <v>1712</v>
      </c>
      <c r="X103">
        <v>2898</v>
      </c>
      <c r="Y103">
        <v>2</v>
      </c>
      <c r="Z103">
        <v>53</v>
      </c>
      <c r="AA103">
        <v>0</v>
      </c>
      <c r="AB103">
        <v>0</v>
      </c>
      <c r="AC103">
        <v>94</v>
      </c>
      <c r="AD103">
        <v>37.909999999999997</v>
      </c>
      <c r="AE103">
        <v>46.447439000000003</v>
      </c>
      <c r="AF103">
        <v>86.1</v>
      </c>
      <c r="AG103">
        <v>3.4</v>
      </c>
      <c r="AH103">
        <v>6.4</v>
      </c>
      <c r="AI103">
        <v>3.5</v>
      </c>
      <c r="AJ103">
        <v>0.6</v>
      </c>
      <c r="AK103">
        <v>0</v>
      </c>
      <c r="AL103">
        <v>0</v>
      </c>
      <c r="AM103">
        <v>2.77</v>
      </c>
      <c r="AN103">
        <v>43.232999999999997</v>
      </c>
      <c r="AO103">
        <v>0.39900000000000002</v>
      </c>
      <c r="AP103">
        <v>17.981000000000002</v>
      </c>
      <c r="AQ103">
        <v>0.27900000000000003</v>
      </c>
      <c r="AR103">
        <v>1.9950000000000001</v>
      </c>
      <c r="AS103">
        <v>52.862000000000002</v>
      </c>
      <c r="AT103">
        <v>136.32499999999999</v>
      </c>
      <c r="AU103">
        <v>5.383</v>
      </c>
      <c r="AV103">
        <v>10.132999999999999</v>
      </c>
      <c r="AW103">
        <v>5.5419999999999998</v>
      </c>
      <c r="AX103">
        <v>0.95</v>
      </c>
      <c r="AY103">
        <v>0</v>
      </c>
      <c r="AZ103">
        <v>0</v>
      </c>
      <c r="BA103">
        <v>977</v>
      </c>
      <c r="BB103">
        <v>0</v>
      </c>
      <c r="BC103" t="s">
        <v>68</v>
      </c>
      <c r="BD103">
        <v>0</v>
      </c>
      <c r="BE103" t="s">
        <v>69</v>
      </c>
      <c r="BF103" t="s">
        <v>70</v>
      </c>
      <c r="BG103">
        <v>1.17</v>
      </c>
      <c r="BH103">
        <v>0</v>
      </c>
      <c r="BI103" s="1">
        <v>45813.548493784721</v>
      </c>
      <c r="BJ103">
        <v>3.6</v>
      </c>
      <c r="BK103" s="4">
        <v>0.90029999999999999</v>
      </c>
      <c r="BL103" s="42">
        <f>HLOOKUP($A103,차량별코스!$E$1:$AO$20,_xlfn.XLOOKUP(탕데이터!$I103,차량별코스!$D$2:$D$20,차량별코스!$A$2:$A$20),0)</f>
        <v>11</v>
      </c>
      <c r="BM103">
        <f>SUMIFS(R:R,I:I,I103,O:O,O103)</f>
        <v>1162.2879999999998</v>
      </c>
      <c r="BN103">
        <f>SUMIFS(R:R,O:O,O103,BL:BL,BL103,G:G,G103)</f>
        <v>421.90999999999997</v>
      </c>
      <c r="BO103">
        <f>IF(COUNTIFS($BL$2:$BL103,$BL103,$O$2:$O103,$O103,$G$2:$G103,$G103)=1,_xlfn.MAXIFS($BO$2:$BO102,$O$2:$O102,$O103,$G$2:$G102,$G103)+1,_xlfn.MAXIFS($BO$2:$BO102,$O$2:$O102,$O103,$G$2:$G102,$G103))</f>
        <v>3</v>
      </c>
      <c r="BP103">
        <f t="shared" si="34"/>
        <v>6447.5810000000001</v>
      </c>
      <c r="BQ103">
        <f t="shared" si="36"/>
        <v>323.714</v>
      </c>
      <c r="BR103">
        <f t="shared" si="37"/>
        <v>609.34400000000005</v>
      </c>
      <c r="BS103">
        <f t="shared" si="38"/>
        <v>333.23500000000001</v>
      </c>
      <c r="BT103">
        <f t="shared" si="39"/>
        <v>57.125999999999998</v>
      </c>
      <c r="BU103">
        <f t="shared" si="40"/>
        <v>0</v>
      </c>
      <c r="BV103">
        <f t="shared" si="41"/>
        <v>0</v>
      </c>
      <c r="BW103">
        <f t="shared" si="35"/>
        <v>7771</v>
      </c>
    </row>
    <row r="104" spans="1:75">
      <c r="A104" s="38">
        <f t="shared" si="33"/>
        <v>45813</v>
      </c>
      <c r="B104" s="3">
        <v>45813.325173611112</v>
      </c>
      <c r="C104" t="s">
        <v>61</v>
      </c>
      <c r="D104" t="s">
        <v>61</v>
      </c>
      <c r="E104" t="s">
        <v>61</v>
      </c>
      <c r="F104" t="s">
        <v>62</v>
      </c>
      <c r="G104" s="2" t="s">
        <v>63</v>
      </c>
      <c r="H104" s="2" t="s">
        <v>64</v>
      </c>
      <c r="I104" t="s">
        <v>77</v>
      </c>
      <c r="J104" t="s">
        <v>66</v>
      </c>
      <c r="K104" t="s">
        <v>67</v>
      </c>
      <c r="L104">
        <v>14</v>
      </c>
      <c r="M104">
        <v>1</v>
      </c>
      <c r="N104">
        <v>168</v>
      </c>
      <c r="O104" s="41">
        <v>8415</v>
      </c>
      <c r="P104" t="s">
        <v>243</v>
      </c>
      <c r="Q104" s="1">
        <v>45786.607562384263</v>
      </c>
      <c r="R104">
        <v>60.444000000000003</v>
      </c>
      <c r="S104">
        <v>17.221</v>
      </c>
      <c r="T104">
        <v>3.51</v>
      </c>
      <c r="U104">
        <v>6215</v>
      </c>
      <c r="V104">
        <v>101</v>
      </c>
      <c r="W104">
        <v>1367</v>
      </c>
      <c r="X104">
        <v>1527</v>
      </c>
      <c r="Y104">
        <v>1</v>
      </c>
      <c r="Z104">
        <v>11</v>
      </c>
      <c r="AA104">
        <v>0</v>
      </c>
      <c r="AB104">
        <v>0</v>
      </c>
      <c r="AC104">
        <v>101</v>
      </c>
      <c r="AD104">
        <v>35.01</v>
      </c>
      <c r="AE104">
        <v>45.839143999999997</v>
      </c>
      <c r="AF104">
        <v>94.1</v>
      </c>
      <c r="AG104">
        <v>1.7</v>
      </c>
      <c r="AH104">
        <v>1.9</v>
      </c>
      <c r="AI104">
        <v>1.9</v>
      </c>
      <c r="AJ104">
        <v>0.4</v>
      </c>
      <c r="AK104">
        <v>0</v>
      </c>
      <c r="AL104">
        <v>0</v>
      </c>
      <c r="AM104">
        <v>3</v>
      </c>
      <c r="AN104">
        <v>38.823999999999998</v>
      </c>
      <c r="AO104">
        <v>1.625</v>
      </c>
      <c r="AP104">
        <v>21.995000000000001</v>
      </c>
      <c r="AQ104">
        <v>0.248</v>
      </c>
      <c r="AR104">
        <v>1.6539999999999999</v>
      </c>
      <c r="AS104">
        <v>18.199000000000002</v>
      </c>
      <c r="AT104">
        <v>97.236999999999995</v>
      </c>
      <c r="AU104">
        <v>1.7569999999999999</v>
      </c>
      <c r="AV104">
        <v>1.9630000000000001</v>
      </c>
      <c r="AW104">
        <v>1.9630000000000001</v>
      </c>
      <c r="AX104">
        <v>0.41299999999999998</v>
      </c>
      <c r="AY104">
        <v>0</v>
      </c>
      <c r="AZ104">
        <v>0</v>
      </c>
      <c r="BA104">
        <v>584</v>
      </c>
      <c r="BB104">
        <v>0</v>
      </c>
      <c r="BC104" t="s">
        <v>68</v>
      </c>
      <c r="BD104">
        <v>0</v>
      </c>
      <c r="BE104" t="s">
        <v>69</v>
      </c>
      <c r="BF104" t="s">
        <v>70</v>
      </c>
      <c r="BG104">
        <v>1.17</v>
      </c>
      <c r="BH104">
        <v>0</v>
      </c>
      <c r="BI104" s="1">
        <v>45813.548493784721</v>
      </c>
      <c r="BJ104">
        <v>3.6</v>
      </c>
      <c r="BK104" s="4">
        <v>0.97499999999999998</v>
      </c>
      <c r="BL104" s="42">
        <f>HLOOKUP($A104,차량별코스!$E$1:$AO$20,_xlfn.XLOOKUP(탕데이터!$I104,차량별코스!$D$2:$D$20,차량별코스!$A$2:$A$20),0)</f>
        <v>1</v>
      </c>
      <c r="BM104">
        <f>SUMIFS(R:R,I:I,I104,O:O,O104)</f>
        <v>1162.2879999999998</v>
      </c>
      <c r="BN104">
        <f>SUMIFS(R:R,O:O,O104,BL:BL,BL104,G:G,G104)</f>
        <v>128.381</v>
      </c>
      <c r="BO104">
        <f>IF(COUNTIFS($BL$2:$BL104,$BL104,$O$2:$O104,$O104,$G$2:$G104,$G104)=1,_xlfn.MAXIFS($BO$2:$BO103,$O$2:$O103,$O104,$G$2:$G103,$G104)+1,_xlfn.MAXIFS($BO$2:$BO103,$O$2:$O103,$O104,$G$2:$G103,$G104))</f>
        <v>4</v>
      </c>
      <c r="BP104">
        <f t="shared" si="34"/>
        <v>4380.3149999999996</v>
      </c>
      <c r="BQ104">
        <f t="shared" si="36"/>
        <v>105.655</v>
      </c>
      <c r="BR104">
        <f t="shared" si="37"/>
        <v>118.08499999999999</v>
      </c>
      <c r="BS104">
        <f t="shared" si="38"/>
        <v>118.08499999999999</v>
      </c>
      <c r="BT104">
        <f t="shared" si="39"/>
        <v>24.86</v>
      </c>
      <c r="BU104">
        <f t="shared" si="40"/>
        <v>0</v>
      </c>
      <c r="BV104">
        <f t="shared" si="41"/>
        <v>0</v>
      </c>
      <c r="BW104">
        <f t="shared" si="35"/>
        <v>4746.9999999999991</v>
      </c>
    </row>
    <row r="105" spans="1:75">
      <c r="A105" s="38">
        <f t="shared" si="33"/>
        <v>45813</v>
      </c>
      <c r="B105" s="3">
        <v>45813.458796296298</v>
      </c>
      <c r="C105" t="s">
        <v>61</v>
      </c>
      <c r="D105" t="s">
        <v>61</v>
      </c>
      <c r="E105" t="s">
        <v>61</v>
      </c>
      <c r="F105" t="s">
        <v>62</v>
      </c>
      <c r="G105" s="2" t="s">
        <v>63</v>
      </c>
      <c r="H105" s="2" t="s">
        <v>64</v>
      </c>
      <c r="I105" t="s">
        <v>77</v>
      </c>
      <c r="J105" t="s">
        <v>66</v>
      </c>
      <c r="K105" t="s">
        <v>67</v>
      </c>
      <c r="L105">
        <v>14</v>
      </c>
      <c r="M105">
        <v>1</v>
      </c>
      <c r="N105">
        <v>168</v>
      </c>
      <c r="O105" s="41">
        <v>8415</v>
      </c>
      <c r="P105" t="s">
        <v>243</v>
      </c>
      <c r="Q105" s="1">
        <v>45786.607562384263</v>
      </c>
      <c r="R105">
        <v>67.936999999999998</v>
      </c>
      <c r="S105">
        <v>23.321999999999999</v>
      </c>
      <c r="T105">
        <v>2.9129999999999998</v>
      </c>
      <c r="U105">
        <v>7561</v>
      </c>
      <c r="V105">
        <v>25</v>
      </c>
      <c r="W105">
        <v>1864</v>
      </c>
      <c r="X105">
        <v>1593</v>
      </c>
      <c r="Y105">
        <v>0</v>
      </c>
      <c r="Z105">
        <v>20</v>
      </c>
      <c r="AA105">
        <v>1</v>
      </c>
      <c r="AB105">
        <v>189</v>
      </c>
      <c r="AC105">
        <v>85</v>
      </c>
      <c r="AD105">
        <v>32.35</v>
      </c>
      <c r="AE105">
        <v>43.119380999999997</v>
      </c>
      <c r="AF105">
        <v>92.5</v>
      </c>
      <c r="AG105">
        <v>2.1</v>
      </c>
      <c r="AH105">
        <v>3.4</v>
      </c>
      <c r="AI105">
        <v>1.9</v>
      </c>
      <c r="AJ105">
        <v>0</v>
      </c>
      <c r="AK105">
        <v>0</v>
      </c>
      <c r="AL105">
        <v>0</v>
      </c>
      <c r="AM105">
        <v>2.4900000000000002</v>
      </c>
      <c r="AN105">
        <v>44.988999999999997</v>
      </c>
      <c r="AO105">
        <v>0.33100000000000002</v>
      </c>
      <c r="AP105">
        <v>24.652999999999999</v>
      </c>
      <c r="AQ105">
        <v>0.221</v>
      </c>
      <c r="AR105">
        <v>0</v>
      </c>
      <c r="AS105">
        <v>29.439</v>
      </c>
      <c r="AT105">
        <v>115.625</v>
      </c>
      <c r="AU105">
        <v>2.625</v>
      </c>
      <c r="AV105">
        <v>4.25</v>
      </c>
      <c r="AW105">
        <v>2.375</v>
      </c>
      <c r="AX105">
        <v>0</v>
      </c>
      <c r="AY105">
        <v>0</v>
      </c>
      <c r="AZ105">
        <v>0</v>
      </c>
      <c r="BA105">
        <v>663</v>
      </c>
      <c r="BB105">
        <v>0</v>
      </c>
      <c r="BC105" t="s">
        <v>68</v>
      </c>
      <c r="BD105">
        <v>0</v>
      </c>
      <c r="BE105" t="s">
        <v>69</v>
      </c>
      <c r="BF105" t="s">
        <v>70</v>
      </c>
      <c r="BG105">
        <v>1.17</v>
      </c>
      <c r="BH105">
        <v>0</v>
      </c>
      <c r="BI105" s="1">
        <v>45813.548493784721</v>
      </c>
      <c r="BJ105">
        <v>3.6</v>
      </c>
      <c r="BK105" s="4">
        <v>0.80920000000000003</v>
      </c>
      <c r="BL105" s="42">
        <f>HLOOKUP($A105,차량별코스!$E$1:$AO$20,_xlfn.XLOOKUP(탕데이터!$I105,차량별코스!$D$2:$D$20,차량별코스!$A$2:$A$20),0)</f>
        <v>1</v>
      </c>
      <c r="BM105">
        <f>SUMIFS(R:R,I:I,I105,O:O,O105)</f>
        <v>1162.2879999999998</v>
      </c>
      <c r="BN105">
        <f>SUMIFS(R:R,O:O,O105,BL:BL,BL105,G:G,G105)</f>
        <v>128.381</v>
      </c>
      <c r="BO105">
        <f>IF(COUNTIFS($BL$2:$BL105,$BL105,$O$2:$O105,$O105,$G$2:$G105,$G105)=1,_xlfn.MAXIFS($BO$2:$BO104,$O$2:$O104,$O105,$G$2:$G104,$G105)+1,_xlfn.MAXIFS($BO$2:$BO104,$O$2:$O104,$O105,$G$2:$G104,$G105))</f>
        <v>4</v>
      </c>
      <c r="BP105">
        <f t="shared" si="34"/>
        <v>5104.9250000000002</v>
      </c>
      <c r="BQ105">
        <f t="shared" si="36"/>
        <v>158.78100000000001</v>
      </c>
      <c r="BR105">
        <f t="shared" si="37"/>
        <v>257.07400000000001</v>
      </c>
      <c r="BS105">
        <f t="shared" si="38"/>
        <v>143.65899999999999</v>
      </c>
      <c r="BT105">
        <f t="shared" si="39"/>
        <v>0</v>
      </c>
      <c r="BU105">
        <f t="shared" si="40"/>
        <v>0</v>
      </c>
      <c r="BV105">
        <f t="shared" si="41"/>
        <v>0</v>
      </c>
      <c r="BW105">
        <f t="shared" si="35"/>
        <v>5664.4389999999994</v>
      </c>
    </row>
    <row r="106" spans="1:75">
      <c r="A106" s="38">
        <f t="shared" si="33"/>
        <v>45809</v>
      </c>
      <c r="B106" s="3">
        <v>45809.270185185182</v>
      </c>
      <c r="C106" t="s">
        <v>61</v>
      </c>
      <c r="D106" t="s">
        <v>61</v>
      </c>
      <c r="E106" t="s">
        <v>61</v>
      </c>
      <c r="F106" t="s">
        <v>62</v>
      </c>
      <c r="G106" s="2" t="s">
        <v>63</v>
      </c>
      <c r="H106" s="2" t="s">
        <v>64</v>
      </c>
      <c r="I106" t="s">
        <v>78</v>
      </c>
      <c r="J106" t="s">
        <v>66</v>
      </c>
      <c r="K106" t="s">
        <v>67</v>
      </c>
      <c r="L106">
        <v>14</v>
      </c>
      <c r="M106">
        <v>12</v>
      </c>
      <c r="N106">
        <v>168</v>
      </c>
      <c r="O106" s="41">
        <v>813</v>
      </c>
      <c r="P106" t="s">
        <v>61</v>
      </c>
      <c r="Q106" s="1" t="s">
        <v>61</v>
      </c>
      <c r="R106">
        <v>16.364000000000001</v>
      </c>
      <c r="S106">
        <v>5.9809999999999999</v>
      </c>
      <c r="T106">
        <v>2.7360000000000002</v>
      </c>
      <c r="U106">
        <v>2372</v>
      </c>
      <c r="V106">
        <v>370</v>
      </c>
      <c r="W106">
        <v>815</v>
      </c>
      <c r="X106">
        <v>385</v>
      </c>
      <c r="Y106">
        <v>1</v>
      </c>
      <c r="Z106">
        <v>0</v>
      </c>
      <c r="AA106">
        <v>1</v>
      </c>
      <c r="AB106">
        <v>74</v>
      </c>
      <c r="AC106">
        <v>106</v>
      </c>
      <c r="AD106">
        <v>24.84</v>
      </c>
      <c r="AE106">
        <v>49.629536999999999</v>
      </c>
      <c r="AF106">
        <v>97.2</v>
      </c>
      <c r="AG106">
        <v>0.7</v>
      </c>
      <c r="AH106">
        <v>0.8</v>
      </c>
      <c r="AI106">
        <v>0.6</v>
      </c>
      <c r="AJ106">
        <v>0.5</v>
      </c>
      <c r="AK106">
        <v>0.1</v>
      </c>
      <c r="AL106">
        <v>0</v>
      </c>
      <c r="AM106">
        <v>2.4</v>
      </c>
      <c r="AN106">
        <v>54.948</v>
      </c>
      <c r="AO106">
        <v>15.599</v>
      </c>
      <c r="AP106">
        <v>34.359000000000002</v>
      </c>
      <c r="AQ106">
        <v>0.183</v>
      </c>
      <c r="AR106">
        <v>6.1109999999999998</v>
      </c>
      <c r="AS106">
        <v>0</v>
      </c>
      <c r="AT106">
        <v>37.26</v>
      </c>
      <c r="AU106">
        <v>0.26800000000000002</v>
      </c>
      <c r="AV106">
        <v>0.307</v>
      </c>
      <c r="AW106">
        <v>0.23</v>
      </c>
      <c r="AX106">
        <v>0.192</v>
      </c>
      <c r="AY106">
        <v>3.7999999999999999E-2</v>
      </c>
      <c r="AZ106">
        <v>0</v>
      </c>
      <c r="BA106">
        <v>156</v>
      </c>
      <c r="BB106">
        <v>0</v>
      </c>
      <c r="BC106" t="s">
        <v>75</v>
      </c>
      <c r="BD106">
        <v>0</v>
      </c>
      <c r="BE106" t="s">
        <v>69</v>
      </c>
      <c r="BF106" t="s">
        <v>70</v>
      </c>
      <c r="BG106">
        <v>1.1399999999999999</v>
      </c>
      <c r="BH106">
        <v>0</v>
      </c>
      <c r="BI106" s="1">
        <v>45813.546950578704</v>
      </c>
      <c r="BJ106">
        <v>3.6</v>
      </c>
      <c r="BK106" s="4">
        <v>0.76</v>
      </c>
      <c r="BL106" s="42">
        <f>HLOOKUP($A106,차량별코스!$E$1:$AO$20,_xlfn.XLOOKUP(탕데이터!$I106,차량별코스!$D$2:$D$20,차량별코스!$A$2:$A$20),0)</f>
        <v>4</v>
      </c>
      <c r="BM106">
        <f>SUMIFS(R:R,I:I,I106,O:O,O106)</f>
        <v>214.05599999999998</v>
      </c>
      <c r="BN106">
        <f>SUMIFS(R:R,O:O,O106,BL:BL,BL106,G:G,G106)</f>
        <v>214.05599999999998</v>
      </c>
      <c r="BO106">
        <f>IF(COUNTIFS($BL$2:$BL106,$BL106,$O$2:$O106,$O106,$G$2:$G106,$G106)=1,_xlfn.MAXIFS($BO$2:$BO105,$O$2:$O105,$O106,$G$2:$G105,$G106)+1,_xlfn.MAXIFS($BO$2:$BO105,$O$2:$O105,$O106,$G$2:$G105,$G106))</f>
        <v>1</v>
      </c>
      <c r="BP106">
        <f t="shared" si="34"/>
        <v>1120.5839999999998</v>
      </c>
      <c r="BQ106">
        <f t="shared" si="36"/>
        <v>16.603999999999999</v>
      </c>
      <c r="BR106">
        <f t="shared" si="37"/>
        <v>18.975999999999999</v>
      </c>
      <c r="BS106">
        <f t="shared" si="38"/>
        <v>14.232000000000001</v>
      </c>
      <c r="BT106">
        <f t="shared" si="39"/>
        <v>11.86</v>
      </c>
      <c r="BU106">
        <f t="shared" si="40"/>
        <v>2.3719999999999999</v>
      </c>
      <c r="BV106">
        <f t="shared" si="41"/>
        <v>0</v>
      </c>
      <c r="BW106">
        <f t="shared" si="35"/>
        <v>1184.6279999999997</v>
      </c>
    </row>
    <row r="107" spans="1:75">
      <c r="A107" s="38">
        <f t="shared" si="33"/>
        <v>45809</v>
      </c>
      <c r="B107" s="3">
        <v>45809.302152777775</v>
      </c>
      <c r="C107" t="s">
        <v>61</v>
      </c>
      <c r="D107" t="s">
        <v>61</v>
      </c>
      <c r="E107" t="s">
        <v>61</v>
      </c>
      <c r="F107" t="s">
        <v>62</v>
      </c>
      <c r="G107" s="2" t="s">
        <v>63</v>
      </c>
      <c r="H107" s="2" t="s">
        <v>64</v>
      </c>
      <c r="I107" t="s">
        <v>78</v>
      </c>
      <c r="J107" t="s">
        <v>66</v>
      </c>
      <c r="K107" t="s">
        <v>67</v>
      </c>
      <c r="L107">
        <v>14</v>
      </c>
      <c r="M107">
        <v>12</v>
      </c>
      <c r="N107">
        <v>168</v>
      </c>
      <c r="O107" s="41">
        <v>813</v>
      </c>
      <c r="P107" t="s">
        <v>61</v>
      </c>
      <c r="Q107" s="1" t="s">
        <v>61</v>
      </c>
      <c r="R107">
        <v>23.440999999999999</v>
      </c>
      <c r="S107">
        <v>6.8540000000000001</v>
      </c>
      <c r="T107">
        <v>3.42</v>
      </c>
      <c r="U107">
        <v>1965</v>
      </c>
      <c r="V107">
        <v>107</v>
      </c>
      <c r="W107">
        <v>188</v>
      </c>
      <c r="X107">
        <v>629</v>
      </c>
      <c r="Y107">
        <v>0</v>
      </c>
      <c r="Z107">
        <v>8</v>
      </c>
      <c r="AA107">
        <v>0</v>
      </c>
      <c r="AB107">
        <v>0</v>
      </c>
      <c r="AC107">
        <v>90</v>
      </c>
      <c r="AD107">
        <v>42.95</v>
      </c>
      <c r="AE107">
        <v>50.531483999999999</v>
      </c>
      <c r="AF107">
        <v>88.4</v>
      </c>
      <c r="AG107">
        <v>2</v>
      </c>
      <c r="AH107">
        <v>3.8</v>
      </c>
      <c r="AI107">
        <v>4.7</v>
      </c>
      <c r="AJ107">
        <v>1</v>
      </c>
      <c r="AK107">
        <v>0</v>
      </c>
      <c r="AL107">
        <v>0</v>
      </c>
      <c r="AM107">
        <v>3</v>
      </c>
      <c r="AN107">
        <v>43.595999999999997</v>
      </c>
      <c r="AO107">
        <v>5.4450000000000003</v>
      </c>
      <c r="AP107">
        <v>9.5670000000000002</v>
      </c>
      <c r="AQ107">
        <v>0.25600000000000001</v>
      </c>
      <c r="AR107">
        <v>0</v>
      </c>
      <c r="AS107">
        <v>34.128</v>
      </c>
      <c r="AT107">
        <v>27.992999999999999</v>
      </c>
      <c r="AU107">
        <v>0.63300000000000001</v>
      </c>
      <c r="AV107">
        <v>1.2030000000000001</v>
      </c>
      <c r="AW107">
        <v>1.488</v>
      </c>
      <c r="AX107">
        <v>0.317</v>
      </c>
      <c r="AY107">
        <v>0</v>
      </c>
      <c r="AZ107">
        <v>0</v>
      </c>
      <c r="BA107">
        <v>226</v>
      </c>
      <c r="BB107">
        <v>0</v>
      </c>
      <c r="BC107" t="s">
        <v>75</v>
      </c>
      <c r="BD107">
        <v>0</v>
      </c>
      <c r="BE107" t="s">
        <v>69</v>
      </c>
      <c r="BF107" t="s">
        <v>70</v>
      </c>
      <c r="BG107">
        <v>1.1399999999999999</v>
      </c>
      <c r="BH107">
        <v>0</v>
      </c>
      <c r="BI107" s="1">
        <v>45813.546950578704</v>
      </c>
      <c r="BJ107">
        <v>3.6</v>
      </c>
      <c r="BK107" s="4">
        <v>0.95</v>
      </c>
      <c r="BL107" s="42">
        <f>HLOOKUP($A107,차량별코스!$E$1:$AO$20,_xlfn.XLOOKUP(탕데이터!$I107,차량별코스!$D$2:$D$20,차량별코스!$A$2:$A$20),0)</f>
        <v>4</v>
      </c>
      <c r="BM107">
        <f>SUMIFS(R:R,I:I,I107,O:O,O107)</f>
        <v>214.05599999999998</v>
      </c>
      <c r="BN107">
        <f>SUMIFS(R:R,O:O,O107,BL:BL,BL107,G:G,G107)</f>
        <v>214.05599999999998</v>
      </c>
      <c r="BO107">
        <f>IF(COUNTIFS($BL$2:$BL107,$BL107,$O$2:$O107,$O107,$G$2:$G107,$G107)=1,_xlfn.MAXIFS($BO$2:$BO106,$O$2:$O106,$O107,$G$2:$G106,$G107)+1,_xlfn.MAXIFS($BO$2:$BO106,$O$2:$O106,$O107,$G$2:$G106,$G107))</f>
        <v>1</v>
      </c>
      <c r="BP107">
        <f t="shared" si="34"/>
        <v>1442.06</v>
      </c>
      <c r="BQ107">
        <f t="shared" si="36"/>
        <v>39.300000000000004</v>
      </c>
      <c r="BR107">
        <f t="shared" si="37"/>
        <v>74.67</v>
      </c>
      <c r="BS107">
        <f t="shared" si="38"/>
        <v>92.355000000000004</v>
      </c>
      <c r="BT107">
        <f t="shared" si="39"/>
        <v>19.650000000000002</v>
      </c>
      <c r="BU107">
        <f t="shared" si="40"/>
        <v>0</v>
      </c>
      <c r="BV107">
        <f t="shared" si="41"/>
        <v>0</v>
      </c>
      <c r="BW107">
        <f t="shared" si="35"/>
        <v>1668.0350000000001</v>
      </c>
    </row>
    <row r="108" spans="1:75">
      <c r="A108" s="38">
        <f t="shared" si="33"/>
        <v>45809</v>
      </c>
      <c r="B108" s="3">
        <v>45809.330474537041</v>
      </c>
      <c r="C108" t="s">
        <v>61</v>
      </c>
      <c r="D108" t="s">
        <v>61</v>
      </c>
      <c r="E108" t="s">
        <v>61</v>
      </c>
      <c r="F108" t="s">
        <v>62</v>
      </c>
      <c r="G108" s="2" t="s">
        <v>63</v>
      </c>
      <c r="H108" s="2" t="s">
        <v>64</v>
      </c>
      <c r="I108" t="s">
        <v>78</v>
      </c>
      <c r="J108" t="s">
        <v>66</v>
      </c>
      <c r="K108" t="s">
        <v>67</v>
      </c>
      <c r="L108">
        <v>14</v>
      </c>
      <c r="M108">
        <v>12</v>
      </c>
      <c r="N108">
        <v>168</v>
      </c>
      <c r="O108" s="41">
        <v>813</v>
      </c>
      <c r="P108" t="s">
        <v>61</v>
      </c>
      <c r="Q108" s="1" t="s">
        <v>61</v>
      </c>
      <c r="R108">
        <v>24.888000000000002</v>
      </c>
      <c r="S108">
        <v>7.3760000000000003</v>
      </c>
      <c r="T108">
        <v>3.3740000000000001</v>
      </c>
      <c r="U108">
        <v>2016</v>
      </c>
      <c r="V108">
        <v>68</v>
      </c>
      <c r="W108">
        <v>275</v>
      </c>
      <c r="X108">
        <v>554</v>
      </c>
      <c r="Y108">
        <v>2</v>
      </c>
      <c r="Z108">
        <v>3</v>
      </c>
      <c r="AA108">
        <v>0</v>
      </c>
      <c r="AB108">
        <v>0</v>
      </c>
      <c r="AC108">
        <v>93</v>
      </c>
      <c r="AD108">
        <v>44.44</v>
      </c>
      <c r="AE108">
        <v>53.554366999999999</v>
      </c>
      <c r="AF108">
        <v>92.4</v>
      </c>
      <c r="AG108">
        <v>1.5</v>
      </c>
      <c r="AH108">
        <v>2.1</v>
      </c>
      <c r="AI108">
        <v>2.8</v>
      </c>
      <c r="AJ108">
        <v>1.3</v>
      </c>
      <c r="AK108">
        <v>0</v>
      </c>
      <c r="AL108">
        <v>0</v>
      </c>
      <c r="AM108">
        <v>2.96</v>
      </c>
      <c r="AN108">
        <v>47.225999999999999</v>
      </c>
      <c r="AO108">
        <v>3.3730000000000002</v>
      </c>
      <c r="AP108">
        <v>13.641</v>
      </c>
      <c r="AQ108">
        <v>0.20100000000000001</v>
      </c>
      <c r="AR108">
        <v>8.0359999999999996</v>
      </c>
      <c r="AS108">
        <v>12.054</v>
      </c>
      <c r="AT108">
        <v>30.8</v>
      </c>
      <c r="AU108">
        <v>0.5</v>
      </c>
      <c r="AV108">
        <v>0.7</v>
      </c>
      <c r="AW108">
        <v>0.93300000000000005</v>
      </c>
      <c r="AX108">
        <v>0.433</v>
      </c>
      <c r="AY108">
        <v>0</v>
      </c>
      <c r="AZ108">
        <v>0</v>
      </c>
      <c r="BA108">
        <v>238</v>
      </c>
      <c r="BB108">
        <v>0</v>
      </c>
      <c r="BC108" t="s">
        <v>75</v>
      </c>
      <c r="BD108">
        <v>0</v>
      </c>
      <c r="BE108" t="s">
        <v>69</v>
      </c>
      <c r="BF108" t="s">
        <v>70</v>
      </c>
      <c r="BG108">
        <v>1.1399999999999999</v>
      </c>
      <c r="BH108">
        <v>0</v>
      </c>
      <c r="BI108" s="1">
        <v>45813.546950578704</v>
      </c>
      <c r="BJ108">
        <v>3.6</v>
      </c>
      <c r="BK108" s="4">
        <v>0.93730000000000002</v>
      </c>
      <c r="BL108" s="42">
        <f>HLOOKUP($A108,차량별코스!$E$1:$AO$20,_xlfn.XLOOKUP(탕데이터!$I108,차량별코스!$D$2:$D$20,차량별코스!$A$2:$A$20),0)</f>
        <v>4</v>
      </c>
      <c r="BM108">
        <f>SUMIFS(R:R,I:I,I108,O:O,O108)</f>
        <v>214.05599999999998</v>
      </c>
      <c r="BN108">
        <f>SUMIFS(R:R,O:O,O108,BL:BL,BL108,G:G,G108)</f>
        <v>214.05599999999998</v>
      </c>
      <c r="BO108">
        <f>IF(COUNTIFS($BL$2:$BL108,$BL108,$O$2:$O108,$O108,$G$2:$G108,$G108)=1,_xlfn.MAXIFS($BO$2:$BO107,$O$2:$O107,$O108,$G$2:$G107,$G108)+1,_xlfn.MAXIFS($BO$2:$BO107,$O$2:$O107,$O108,$G$2:$G107,$G108))</f>
        <v>1</v>
      </c>
      <c r="BP108">
        <f t="shared" si="34"/>
        <v>1519.7840000000001</v>
      </c>
      <c r="BQ108">
        <f t="shared" si="36"/>
        <v>30.24</v>
      </c>
      <c r="BR108">
        <f t="shared" si="37"/>
        <v>42.336000000000006</v>
      </c>
      <c r="BS108">
        <f t="shared" si="38"/>
        <v>56.447999999999993</v>
      </c>
      <c r="BT108">
        <f t="shared" si="39"/>
        <v>26.208000000000002</v>
      </c>
      <c r="BU108">
        <f t="shared" si="40"/>
        <v>0</v>
      </c>
      <c r="BV108">
        <f t="shared" si="41"/>
        <v>0</v>
      </c>
      <c r="BW108">
        <f t="shared" si="35"/>
        <v>1675.0160000000003</v>
      </c>
    </row>
    <row r="109" spans="1:75">
      <c r="A109" s="38">
        <f t="shared" si="33"/>
        <v>45809</v>
      </c>
      <c r="B109" s="3">
        <v>45809.356886574074</v>
      </c>
      <c r="C109" t="s">
        <v>61</v>
      </c>
      <c r="D109" t="s">
        <v>61</v>
      </c>
      <c r="E109" t="s">
        <v>61</v>
      </c>
      <c r="F109" t="s">
        <v>62</v>
      </c>
      <c r="G109" s="2" t="s">
        <v>63</v>
      </c>
      <c r="H109" s="2" t="s">
        <v>64</v>
      </c>
      <c r="I109" t="s">
        <v>78</v>
      </c>
      <c r="J109" t="s">
        <v>66</v>
      </c>
      <c r="K109" t="s">
        <v>67</v>
      </c>
      <c r="L109">
        <v>14</v>
      </c>
      <c r="M109">
        <v>12</v>
      </c>
      <c r="N109">
        <v>168</v>
      </c>
      <c r="O109" s="41">
        <v>813</v>
      </c>
      <c r="P109" t="s">
        <v>61</v>
      </c>
      <c r="Q109" s="1" t="s">
        <v>61</v>
      </c>
      <c r="R109">
        <v>41.822000000000003</v>
      </c>
      <c r="S109">
        <v>11.721</v>
      </c>
      <c r="T109">
        <v>3.5680000000000001</v>
      </c>
      <c r="U109">
        <v>2826</v>
      </c>
      <c r="V109">
        <v>64</v>
      </c>
      <c r="W109">
        <v>235</v>
      </c>
      <c r="X109">
        <v>739</v>
      </c>
      <c r="Y109">
        <v>0</v>
      </c>
      <c r="Z109">
        <v>7</v>
      </c>
      <c r="AA109">
        <v>0</v>
      </c>
      <c r="AB109">
        <v>0</v>
      </c>
      <c r="AC109">
        <v>92</v>
      </c>
      <c r="AD109">
        <v>53.28</v>
      </c>
      <c r="AE109">
        <v>59.580081</v>
      </c>
      <c r="AF109">
        <v>60.9</v>
      </c>
      <c r="AG109">
        <v>6.6</v>
      </c>
      <c r="AH109">
        <v>8.5</v>
      </c>
      <c r="AI109">
        <v>14.9</v>
      </c>
      <c r="AJ109">
        <v>9.1</v>
      </c>
      <c r="AK109">
        <v>0</v>
      </c>
      <c r="AL109">
        <v>0</v>
      </c>
      <c r="AM109">
        <v>3.13</v>
      </c>
      <c r="AN109">
        <v>50.033999999999999</v>
      </c>
      <c r="AO109">
        <v>2.2650000000000001</v>
      </c>
      <c r="AP109">
        <v>8.3160000000000007</v>
      </c>
      <c r="AQ109">
        <v>0.16700000000000001</v>
      </c>
      <c r="AR109">
        <v>0</v>
      </c>
      <c r="AS109">
        <v>16.738</v>
      </c>
      <c r="AT109">
        <v>28.42</v>
      </c>
      <c r="AU109">
        <v>3.08</v>
      </c>
      <c r="AV109">
        <v>3.9670000000000001</v>
      </c>
      <c r="AW109">
        <v>6.9530000000000003</v>
      </c>
      <c r="AX109">
        <v>4.2469999999999999</v>
      </c>
      <c r="AY109">
        <v>0</v>
      </c>
      <c r="AZ109">
        <v>0</v>
      </c>
      <c r="BA109">
        <v>407</v>
      </c>
      <c r="BB109">
        <v>0</v>
      </c>
      <c r="BC109" t="s">
        <v>75</v>
      </c>
      <c r="BD109">
        <v>0</v>
      </c>
      <c r="BE109" t="s">
        <v>69</v>
      </c>
      <c r="BF109" t="s">
        <v>70</v>
      </c>
      <c r="BG109">
        <v>1.1399999999999999</v>
      </c>
      <c r="BH109">
        <v>0</v>
      </c>
      <c r="BI109" s="1">
        <v>45813.546950578704</v>
      </c>
      <c r="BJ109">
        <v>3.6</v>
      </c>
      <c r="BK109" s="4">
        <v>0.99109999999999998</v>
      </c>
      <c r="BL109" s="42">
        <f>HLOOKUP($A109,차량별코스!$E$1:$AO$20,_xlfn.XLOOKUP(탕데이터!$I109,차량별코스!$D$2:$D$20,차량별코스!$A$2:$A$20),0)</f>
        <v>4</v>
      </c>
      <c r="BM109">
        <f>SUMIFS(R:R,I:I,I109,O:O,O109)</f>
        <v>214.05599999999998</v>
      </c>
      <c r="BN109">
        <f>SUMIFS(R:R,O:O,O109,BL:BL,BL109,G:G,G109)</f>
        <v>214.05599999999998</v>
      </c>
      <c r="BO109">
        <f>IF(COUNTIFS($BL$2:$BL109,$BL109,$O$2:$O109,$O109,$G$2:$G109,$G109)=1,_xlfn.MAXIFS($BO$2:$BO108,$O$2:$O108,$O109,$G$2:$G108,$G109)+1,_xlfn.MAXIFS($BO$2:$BO108,$O$2:$O108,$O109,$G$2:$G108,$G109))</f>
        <v>1</v>
      </c>
      <c r="BP109">
        <f t="shared" si="34"/>
        <v>1422.0339999999999</v>
      </c>
      <c r="BQ109">
        <f t="shared" si="36"/>
        <v>186.51600000000002</v>
      </c>
      <c r="BR109">
        <f t="shared" si="37"/>
        <v>240.21</v>
      </c>
      <c r="BS109">
        <f t="shared" si="38"/>
        <v>421.07399999999996</v>
      </c>
      <c r="BT109">
        <f t="shared" si="39"/>
        <v>257.166</v>
      </c>
      <c r="BU109">
        <f t="shared" si="40"/>
        <v>0</v>
      </c>
      <c r="BV109">
        <f t="shared" si="41"/>
        <v>0</v>
      </c>
      <c r="BW109">
        <f t="shared" si="35"/>
        <v>2527</v>
      </c>
    </row>
    <row r="110" spans="1:75">
      <c r="A110" s="38">
        <f t="shared" si="33"/>
        <v>45809</v>
      </c>
      <c r="B110" s="3">
        <v>45809.433298611111</v>
      </c>
      <c r="C110" t="s">
        <v>61</v>
      </c>
      <c r="D110" t="s">
        <v>61</v>
      </c>
      <c r="E110" t="s">
        <v>61</v>
      </c>
      <c r="F110" t="s">
        <v>62</v>
      </c>
      <c r="G110" s="2" t="s">
        <v>63</v>
      </c>
      <c r="H110" s="2" t="s">
        <v>64</v>
      </c>
      <c r="I110" t="s">
        <v>78</v>
      </c>
      <c r="J110" t="s">
        <v>66</v>
      </c>
      <c r="K110" t="s">
        <v>67</v>
      </c>
      <c r="L110">
        <v>14</v>
      </c>
      <c r="M110">
        <v>12</v>
      </c>
      <c r="N110">
        <v>168</v>
      </c>
      <c r="O110" s="41">
        <v>813</v>
      </c>
      <c r="P110" t="s">
        <v>61</v>
      </c>
      <c r="Q110" s="1" t="s">
        <v>61</v>
      </c>
      <c r="R110">
        <v>41.238</v>
      </c>
      <c r="S110">
        <v>13.2</v>
      </c>
      <c r="T110">
        <v>3.1240000000000001</v>
      </c>
      <c r="U110">
        <v>3969</v>
      </c>
      <c r="V110">
        <v>284</v>
      </c>
      <c r="W110">
        <v>865</v>
      </c>
      <c r="X110">
        <v>866</v>
      </c>
      <c r="Y110">
        <v>1</v>
      </c>
      <c r="Z110">
        <v>9</v>
      </c>
      <c r="AA110">
        <v>1</v>
      </c>
      <c r="AB110">
        <v>70</v>
      </c>
      <c r="AC110">
        <v>99</v>
      </c>
      <c r="AD110">
        <v>37.4</v>
      </c>
      <c r="AE110">
        <v>52.644143</v>
      </c>
      <c r="AF110">
        <v>94.8</v>
      </c>
      <c r="AG110">
        <v>1.4</v>
      </c>
      <c r="AH110">
        <v>1.4</v>
      </c>
      <c r="AI110">
        <v>1.6</v>
      </c>
      <c r="AJ110">
        <v>0.8</v>
      </c>
      <c r="AK110">
        <v>0</v>
      </c>
      <c r="AL110">
        <v>0</v>
      </c>
      <c r="AM110">
        <v>2.74</v>
      </c>
      <c r="AN110">
        <v>50.704999999999998</v>
      </c>
      <c r="AO110">
        <v>7.1550000000000002</v>
      </c>
      <c r="AP110">
        <v>21.794</v>
      </c>
      <c r="AQ110">
        <v>0.19400000000000001</v>
      </c>
      <c r="AR110">
        <v>2.4249999999999998</v>
      </c>
      <c r="AS110">
        <v>21.824999999999999</v>
      </c>
      <c r="AT110">
        <v>61.62</v>
      </c>
      <c r="AU110">
        <v>0.91</v>
      </c>
      <c r="AV110">
        <v>0.91</v>
      </c>
      <c r="AW110">
        <v>1.04</v>
      </c>
      <c r="AX110">
        <v>0.52</v>
      </c>
      <c r="AY110">
        <v>0</v>
      </c>
      <c r="AZ110">
        <v>0</v>
      </c>
      <c r="BA110">
        <v>400</v>
      </c>
      <c r="BB110">
        <v>0</v>
      </c>
      <c r="BC110" t="s">
        <v>75</v>
      </c>
      <c r="BD110">
        <v>0</v>
      </c>
      <c r="BE110" t="s">
        <v>69</v>
      </c>
      <c r="BF110" t="s">
        <v>70</v>
      </c>
      <c r="BG110">
        <v>1.1399999999999999</v>
      </c>
      <c r="BH110">
        <v>0</v>
      </c>
      <c r="BI110" s="1">
        <v>45813.546950578704</v>
      </c>
      <c r="BJ110">
        <v>3.6</v>
      </c>
      <c r="BK110" s="4">
        <v>0.86780000000000002</v>
      </c>
      <c r="BL110" s="42">
        <f>HLOOKUP($A110,차량별코스!$E$1:$AO$20,_xlfn.XLOOKUP(탕데이터!$I110,차량별코스!$D$2:$D$20,차량별코스!$A$2:$A$20),0)</f>
        <v>4</v>
      </c>
      <c r="BM110">
        <f>SUMIFS(R:R,I:I,I110,O:O,O110)</f>
        <v>214.05599999999998</v>
      </c>
      <c r="BN110">
        <f>SUMIFS(R:R,O:O,O110,BL:BL,BL110,G:G,G110)</f>
        <v>214.05599999999998</v>
      </c>
      <c r="BO110">
        <f>IF(COUNTIFS($BL$2:$BL110,$BL110,$O$2:$O110,$O110,$G$2:$G110,$G110)=1,_xlfn.MAXIFS($BO$2:$BO109,$O$2:$O109,$O110,$G$2:$G109,$G110)+1,_xlfn.MAXIFS($BO$2:$BO109,$O$2:$O109,$O110,$G$2:$G109,$G110))</f>
        <v>1</v>
      </c>
      <c r="BP110">
        <f t="shared" si="34"/>
        <v>2613.6119999999996</v>
      </c>
      <c r="BQ110">
        <f t="shared" si="36"/>
        <v>55.565999999999995</v>
      </c>
      <c r="BR110">
        <f t="shared" si="37"/>
        <v>55.565999999999995</v>
      </c>
      <c r="BS110">
        <f t="shared" si="38"/>
        <v>63.503999999999998</v>
      </c>
      <c r="BT110">
        <f t="shared" si="39"/>
        <v>31.751999999999999</v>
      </c>
      <c r="BU110">
        <f t="shared" si="40"/>
        <v>0</v>
      </c>
      <c r="BV110">
        <f t="shared" si="41"/>
        <v>0</v>
      </c>
      <c r="BW110">
        <f t="shared" si="35"/>
        <v>2819.9999999999991</v>
      </c>
    </row>
    <row r="111" spans="1:75">
      <c r="A111" s="38">
        <f t="shared" si="33"/>
        <v>45809</v>
      </c>
      <c r="B111" s="3">
        <v>45809.482002314813</v>
      </c>
      <c r="C111" t="s">
        <v>61</v>
      </c>
      <c r="D111" t="s">
        <v>61</v>
      </c>
      <c r="E111" t="s">
        <v>61</v>
      </c>
      <c r="F111" t="s">
        <v>62</v>
      </c>
      <c r="G111" s="2" t="s">
        <v>63</v>
      </c>
      <c r="H111" s="2" t="s">
        <v>64</v>
      </c>
      <c r="I111" t="s">
        <v>78</v>
      </c>
      <c r="J111" t="s">
        <v>66</v>
      </c>
      <c r="K111" t="s">
        <v>67</v>
      </c>
      <c r="L111">
        <v>14</v>
      </c>
      <c r="M111">
        <v>12</v>
      </c>
      <c r="N111">
        <v>168</v>
      </c>
      <c r="O111" s="41">
        <v>813</v>
      </c>
      <c r="P111" t="s">
        <v>61</v>
      </c>
      <c r="Q111" s="1" t="s">
        <v>61</v>
      </c>
      <c r="R111">
        <v>48.674999999999997</v>
      </c>
      <c r="S111">
        <v>17.719000000000001</v>
      </c>
      <c r="T111">
        <v>2.7469999999999999</v>
      </c>
      <c r="U111">
        <v>4452</v>
      </c>
      <c r="V111">
        <v>50</v>
      </c>
      <c r="W111">
        <v>884</v>
      </c>
      <c r="X111">
        <v>1017</v>
      </c>
      <c r="Y111">
        <v>7</v>
      </c>
      <c r="Z111">
        <v>10</v>
      </c>
      <c r="AA111">
        <v>0</v>
      </c>
      <c r="AB111">
        <v>0</v>
      </c>
      <c r="AC111">
        <v>96</v>
      </c>
      <c r="AD111">
        <v>39.36</v>
      </c>
      <c r="AE111">
        <v>49.809511000000001</v>
      </c>
      <c r="AF111">
        <v>94.5</v>
      </c>
      <c r="AG111">
        <v>1.2</v>
      </c>
      <c r="AH111">
        <v>1.8</v>
      </c>
      <c r="AI111">
        <v>1.9</v>
      </c>
      <c r="AJ111">
        <v>0.6</v>
      </c>
      <c r="AK111">
        <v>0</v>
      </c>
      <c r="AL111">
        <v>0</v>
      </c>
      <c r="AM111">
        <v>2.41</v>
      </c>
      <c r="AN111">
        <v>55.009</v>
      </c>
      <c r="AO111">
        <v>1.123</v>
      </c>
      <c r="AP111">
        <v>19.856000000000002</v>
      </c>
      <c r="AQ111">
        <v>0.20499999999999999</v>
      </c>
      <c r="AR111">
        <v>14.381</v>
      </c>
      <c r="AS111">
        <v>20.544</v>
      </c>
      <c r="AT111">
        <v>69.3</v>
      </c>
      <c r="AU111">
        <v>0.88</v>
      </c>
      <c r="AV111">
        <v>1.32</v>
      </c>
      <c r="AW111">
        <v>1.393</v>
      </c>
      <c r="AX111">
        <v>0.44</v>
      </c>
      <c r="AY111">
        <v>0</v>
      </c>
      <c r="AZ111">
        <v>0</v>
      </c>
      <c r="BA111">
        <v>475</v>
      </c>
      <c r="BB111">
        <v>0</v>
      </c>
      <c r="BC111" t="s">
        <v>75</v>
      </c>
      <c r="BD111">
        <v>0</v>
      </c>
      <c r="BE111" t="s">
        <v>69</v>
      </c>
      <c r="BF111" t="s">
        <v>70</v>
      </c>
      <c r="BG111">
        <v>1.1399999999999999</v>
      </c>
      <c r="BH111">
        <v>0</v>
      </c>
      <c r="BI111" s="1">
        <v>45813.546950578704</v>
      </c>
      <c r="BJ111">
        <v>3.6</v>
      </c>
      <c r="BK111" s="4">
        <v>0.7631</v>
      </c>
      <c r="BL111" s="42">
        <f>HLOOKUP($A111,차량별코스!$E$1:$AO$20,_xlfn.XLOOKUP(탕데이터!$I111,차량별코스!$D$2:$D$20,차량별코스!$A$2:$A$20),0)</f>
        <v>4</v>
      </c>
      <c r="BM111">
        <f>SUMIFS(R:R,I:I,I111,O:O,O111)</f>
        <v>214.05599999999998</v>
      </c>
      <c r="BN111">
        <f>SUMIFS(R:R,O:O,O111,BL:BL,BL111,G:G,G111)</f>
        <v>214.05599999999998</v>
      </c>
      <c r="BO111">
        <f>IF(COUNTIFS($BL$2:$BL111,$BL111,$O$2:$O111,$O111,$G$2:$G111,$G111)=1,_xlfn.MAXIFS($BO$2:$BO110,$O$2:$O110,$O111,$G$2:$G110,$G111)+1,_xlfn.MAXIFS($BO$2:$BO110,$O$2:$O110,$O111,$G$2:$G110,$G111))</f>
        <v>1</v>
      </c>
      <c r="BP111">
        <f t="shared" si="34"/>
        <v>3273.1399999999994</v>
      </c>
      <c r="BQ111">
        <f t="shared" si="36"/>
        <v>53.423999999999999</v>
      </c>
      <c r="BR111">
        <f t="shared" si="37"/>
        <v>80.13600000000001</v>
      </c>
      <c r="BS111">
        <f t="shared" si="38"/>
        <v>84.587999999999994</v>
      </c>
      <c r="BT111">
        <f t="shared" si="39"/>
        <v>26.712</v>
      </c>
      <c r="BU111">
        <f t="shared" si="40"/>
        <v>0</v>
      </c>
      <c r="BV111">
        <f t="shared" si="41"/>
        <v>0</v>
      </c>
      <c r="BW111">
        <f t="shared" si="35"/>
        <v>3517.9999999999995</v>
      </c>
    </row>
    <row r="112" spans="1:75">
      <c r="A112" s="38">
        <f t="shared" si="33"/>
        <v>45809</v>
      </c>
      <c r="B112" s="3">
        <v>45809.537361111114</v>
      </c>
      <c r="C112" t="s">
        <v>61</v>
      </c>
      <c r="D112" t="s">
        <v>61</v>
      </c>
      <c r="E112" t="s">
        <v>61</v>
      </c>
      <c r="F112" t="s">
        <v>62</v>
      </c>
      <c r="G112" s="2" t="s">
        <v>63</v>
      </c>
      <c r="H112" s="2" t="s">
        <v>64</v>
      </c>
      <c r="I112" t="s">
        <v>78</v>
      </c>
      <c r="J112" t="s">
        <v>66</v>
      </c>
      <c r="K112" t="s">
        <v>67</v>
      </c>
      <c r="L112">
        <v>14</v>
      </c>
      <c r="M112">
        <v>12</v>
      </c>
      <c r="N112">
        <v>168</v>
      </c>
      <c r="O112" s="41">
        <v>813</v>
      </c>
      <c r="P112" t="s">
        <v>61</v>
      </c>
      <c r="Q112" s="1" t="s">
        <v>61</v>
      </c>
      <c r="R112">
        <v>17.628</v>
      </c>
      <c r="S112">
        <v>7.0289999999999999</v>
      </c>
      <c r="T112">
        <v>2.508</v>
      </c>
      <c r="U112">
        <v>1732</v>
      </c>
      <c r="V112">
        <v>45</v>
      </c>
      <c r="W112">
        <v>387</v>
      </c>
      <c r="X112">
        <v>339</v>
      </c>
      <c r="Y112">
        <v>2</v>
      </c>
      <c r="Z112">
        <v>5</v>
      </c>
      <c r="AA112">
        <v>0</v>
      </c>
      <c r="AB112">
        <v>0</v>
      </c>
      <c r="AC112">
        <v>106</v>
      </c>
      <c r="AD112">
        <v>36.64</v>
      </c>
      <c r="AE112">
        <v>48.816015</v>
      </c>
      <c r="AF112">
        <v>97.6</v>
      </c>
      <c r="AG112">
        <v>0.5</v>
      </c>
      <c r="AH112">
        <v>0.9</v>
      </c>
      <c r="AI112">
        <v>0.4</v>
      </c>
      <c r="AJ112">
        <v>0.4</v>
      </c>
      <c r="AK112">
        <v>0.1</v>
      </c>
      <c r="AL112">
        <v>0</v>
      </c>
      <c r="AM112">
        <v>2.2000000000000002</v>
      </c>
      <c r="AN112">
        <v>59.615000000000002</v>
      </c>
      <c r="AO112">
        <v>2.5979999999999999</v>
      </c>
      <c r="AP112">
        <v>22.344000000000001</v>
      </c>
      <c r="AQ112">
        <v>0.17</v>
      </c>
      <c r="AR112">
        <v>11.346</v>
      </c>
      <c r="AS112">
        <v>28.364000000000001</v>
      </c>
      <c r="AT112">
        <v>27.652999999999999</v>
      </c>
      <c r="AU112">
        <v>0.14199999999999999</v>
      </c>
      <c r="AV112">
        <v>0.255</v>
      </c>
      <c r="AW112">
        <v>0.113</v>
      </c>
      <c r="AX112">
        <v>0.113</v>
      </c>
      <c r="AY112">
        <v>2.8000000000000001E-2</v>
      </c>
      <c r="AZ112">
        <v>0</v>
      </c>
      <c r="BA112">
        <v>163</v>
      </c>
      <c r="BB112">
        <v>0</v>
      </c>
      <c r="BC112" t="s">
        <v>75</v>
      </c>
      <c r="BD112">
        <v>0</v>
      </c>
      <c r="BE112" t="s">
        <v>69</v>
      </c>
      <c r="BF112" t="s">
        <v>70</v>
      </c>
      <c r="BG112">
        <v>1.1399999999999999</v>
      </c>
      <c r="BH112">
        <v>0</v>
      </c>
      <c r="BI112" s="1">
        <v>45813.546950578704</v>
      </c>
      <c r="BJ112">
        <v>3.6</v>
      </c>
      <c r="BK112" s="4">
        <v>0.6966</v>
      </c>
      <c r="BL112" s="42">
        <f>HLOOKUP($A112,차량별코스!$E$1:$AO$20,_xlfn.XLOOKUP(탕데이터!$I112,차량별코스!$D$2:$D$20,차량별코스!$A$2:$A$20),0)</f>
        <v>4</v>
      </c>
      <c r="BM112">
        <f>SUMIFS(R:R,I:I,I112,O:O,O112)</f>
        <v>214.05599999999998</v>
      </c>
      <c r="BN112">
        <f>SUMIFS(R:R,O:O,O112,BL:BL,BL112,G:G,G112)</f>
        <v>214.05599999999998</v>
      </c>
      <c r="BO112">
        <f>IF(COUNTIFS($BL$2:$BL112,$BL112,$O$2:$O112,$O112,$G$2:$G112,$G112)=1,_xlfn.MAXIFS($BO$2:$BO111,$O$2:$O111,$O112,$G$2:$G111,$G112)+1,_xlfn.MAXIFS($BO$2:$BO111,$O$2:$O111,$O112,$G$2:$G111,$G112))</f>
        <v>1</v>
      </c>
      <c r="BP112">
        <f t="shared" si="34"/>
        <v>1258.432</v>
      </c>
      <c r="BQ112">
        <f t="shared" si="36"/>
        <v>8.66</v>
      </c>
      <c r="BR112">
        <f t="shared" si="37"/>
        <v>15.588000000000001</v>
      </c>
      <c r="BS112">
        <f t="shared" si="38"/>
        <v>6.9279999999999999</v>
      </c>
      <c r="BT112">
        <f t="shared" si="39"/>
        <v>6.9279999999999999</v>
      </c>
      <c r="BU112">
        <f t="shared" si="40"/>
        <v>1.732</v>
      </c>
      <c r="BV112">
        <f t="shared" si="41"/>
        <v>0</v>
      </c>
      <c r="BW112">
        <f t="shared" si="35"/>
        <v>1298.2680000000003</v>
      </c>
    </row>
    <row r="113" spans="1:75">
      <c r="A113" s="38">
        <f t="shared" si="33"/>
        <v>45809</v>
      </c>
      <c r="B113" s="3">
        <v>45809.577986111108</v>
      </c>
      <c r="C113" t="s">
        <v>61</v>
      </c>
      <c r="D113" t="s">
        <v>61</v>
      </c>
      <c r="E113" t="s">
        <v>61</v>
      </c>
      <c r="F113" t="s">
        <v>62</v>
      </c>
      <c r="G113" s="2" t="s">
        <v>63</v>
      </c>
      <c r="H113" s="2" t="s">
        <v>64</v>
      </c>
      <c r="I113" t="s">
        <v>78</v>
      </c>
      <c r="J113" t="s">
        <v>66</v>
      </c>
      <c r="K113" t="s">
        <v>67</v>
      </c>
      <c r="L113">
        <v>14</v>
      </c>
      <c r="M113">
        <v>12</v>
      </c>
      <c r="N113">
        <v>168</v>
      </c>
      <c r="O113" s="41">
        <v>6948</v>
      </c>
      <c r="P113" t="s">
        <v>244</v>
      </c>
      <c r="Q113" s="1">
        <v>45786.60756246528</v>
      </c>
      <c r="R113">
        <v>36.771999999999998</v>
      </c>
      <c r="S113">
        <v>10.97</v>
      </c>
      <c r="T113">
        <v>3.3519999999999999</v>
      </c>
      <c r="U113">
        <v>2550</v>
      </c>
      <c r="V113">
        <v>155</v>
      </c>
      <c r="W113">
        <v>320</v>
      </c>
      <c r="X113">
        <v>497</v>
      </c>
      <c r="Y113">
        <v>0</v>
      </c>
      <c r="Z113">
        <v>4</v>
      </c>
      <c r="AA113">
        <v>0</v>
      </c>
      <c r="AB113">
        <v>0</v>
      </c>
      <c r="AC113">
        <v>105</v>
      </c>
      <c r="AD113">
        <v>51.91</v>
      </c>
      <c r="AE113">
        <v>63.797080999999999</v>
      </c>
      <c r="AF113">
        <v>97.2</v>
      </c>
      <c r="AG113">
        <v>0.3</v>
      </c>
      <c r="AH113">
        <v>0.7</v>
      </c>
      <c r="AI113">
        <v>0.6</v>
      </c>
      <c r="AJ113">
        <v>0.4</v>
      </c>
      <c r="AK113">
        <v>0.7</v>
      </c>
      <c r="AL113">
        <v>0</v>
      </c>
      <c r="AM113">
        <v>2.94</v>
      </c>
      <c r="AN113">
        <v>58.131999999999998</v>
      </c>
      <c r="AO113">
        <v>6.0780000000000003</v>
      </c>
      <c r="AP113">
        <v>12.548999999999999</v>
      </c>
      <c r="AQ113">
        <v>0.109</v>
      </c>
      <c r="AR113">
        <v>0</v>
      </c>
      <c r="AS113">
        <v>10.878</v>
      </c>
      <c r="AT113">
        <v>40.5</v>
      </c>
      <c r="AU113">
        <v>0.125</v>
      </c>
      <c r="AV113">
        <v>0.29199999999999998</v>
      </c>
      <c r="AW113">
        <v>0.25</v>
      </c>
      <c r="AX113">
        <v>0.16700000000000001</v>
      </c>
      <c r="AY113">
        <v>0.29199999999999998</v>
      </c>
      <c r="AZ113">
        <v>0</v>
      </c>
      <c r="BA113">
        <v>351</v>
      </c>
      <c r="BB113">
        <v>0</v>
      </c>
      <c r="BC113" t="s">
        <v>75</v>
      </c>
      <c r="BD113">
        <v>0</v>
      </c>
      <c r="BE113" t="s">
        <v>69</v>
      </c>
      <c r="BF113" t="s">
        <v>70</v>
      </c>
      <c r="BG113">
        <v>1.1399999999999999</v>
      </c>
      <c r="BH113">
        <v>0</v>
      </c>
      <c r="BI113" s="1">
        <v>45813.546950578704</v>
      </c>
      <c r="BJ113">
        <v>3.6</v>
      </c>
      <c r="BK113" s="4">
        <v>0.93110000000000004</v>
      </c>
      <c r="BL113" s="42">
        <f>HLOOKUP($A113,차량별코스!$E$1:$AO$20,_xlfn.XLOOKUP(탕데이터!$I113,차량별코스!$D$2:$D$20,차량별코스!$A$2:$A$20),0)</f>
        <v>4</v>
      </c>
      <c r="BM113">
        <f>SUMIFS(R:R,I:I,I113,O:O,O113)</f>
        <v>888.72900000000004</v>
      </c>
      <c r="BN113">
        <f>SUMIFS(R:R,O:O,O113,BL:BL,BL113,G:G,G113)</f>
        <v>180.608</v>
      </c>
      <c r="BO113">
        <f>IF(COUNTIFS($BL$2:$BL113,$BL113,$O$2:$O113,$O113,$G$2:$G113,$G113)=1,_xlfn.MAXIFS($BO$2:$BO112,$O$2:$O112,$O113,$G$2:$G112,$G113)+1,_xlfn.MAXIFS($BO$2:$BO112,$O$2:$O112,$O113,$G$2:$G112,$G113))</f>
        <v>1</v>
      </c>
      <c r="BP113">
        <f t="shared" si="34"/>
        <v>2003.6</v>
      </c>
      <c r="BQ113">
        <f t="shared" si="36"/>
        <v>7.65</v>
      </c>
      <c r="BR113">
        <f t="shared" si="37"/>
        <v>17.849999999999998</v>
      </c>
      <c r="BS113">
        <f t="shared" si="38"/>
        <v>15.3</v>
      </c>
      <c r="BT113">
        <f t="shared" si="39"/>
        <v>10.200000000000001</v>
      </c>
      <c r="BU113">
        <f t="shared" si="40"/>
        <v>17.849999999999998</v>
      </c>
      <c r="BV113">
        <f t="shared" si="41"/>
        <v>0</v>
      </c>
      <c r="BW113">
        <f t="shared" si="35"/>
        <v>2072.4499999999998</v>
      </c>
    </row>
    <row r="114" spans="1:75">
      <c r="A114" s="38">
        <f t="shared" si="33"/>
        <v>45809</v>
      </c>
      <c r="B114" s="3">
        <v>45809.644328703704</v>
      </c>
      <c r="C114" t="s">
        <v>61</v>
      </c>
      <c r="D114" t="s">
        <v>61</v>
      </c>
      <c r="E114" t="s">
        <v>61</v>
      </c>
      <c r="F114" t="s">
        <v>62</v>
      </c>
      <c r="G114" s="2" t="s">
        <v>63</v>
      </c>
      <c r="H114" s="2" t="s">
        <v>64</v>
      </c>
      <c r="I114" t="s">
        <v>78</v>
      </c>
      <c r="J114" t="s">
        <v>66</v>
      </c>
      <c r="K114" t="s">
        <v>67</v>
      </c>
      <c r="L114">
        <v>14</v>
      </c>
      <c r="M114">
        <v>12</v>
      </c>
      <c r="N114">
        <v>168</v>
      </c>
      <c r="O114" s="41">
        <v>6948</v>
      </c>
      <c r="P114" t="s">
        <v>244</v>
      </c>
      <c r="Q114" s="1">
        <v>45786.60756246528</v>
      </c>
      <c r="R114">
        <v>53.779000000000003</v>
      </c>
      <c r="S114">
        <v>19.414999999999999</v>
      </c>
      <c r="T114">
        <v>2.77</v>
      </c>
      <c r="U114">
        <v>6470</v>
      </c>
      <c r="V114">
        <v>445</v>
      </c>
      <c r="W114">
        <v>2185</v>
      </c>
      <c r="X114">
        <v>775</v>
      </c>
      <c r="Y114">
        <v>1</v>
      </c>
      <c r="Z114">
        <v>5</v>
      </c>
      <c r="AA114">
        <v>2</v>
      </c>
      <c r="AB114">
        <v>275</v>
      </c>
      <c r="AC114">
        <v>106</v>
      </c>
      <c r="AD114">
        <v>29.92</v>
      </c>
      <c r="AE114">
        <v>50.417796000000003</v>
      </c>
      <c r="AF114">
        <v>91.3</v>
      </c>
      <c r="AG114">
        <v>2.5</v>
      </c>
      <c r="AH114">
        <v>2</v>
      </c>
      <c r="AI114">
        <v>1.7</v>
      </c>
      <c r="AJ114">
        <v>1.6</v>
      </c>
      <c r="AK114">
        <v>1</v>
      </c>
      <c r="AL114">
        <v>0</v>
      </c>
      <c r="AM114">
        <v>2.4300000000000002</v>
      </c>
      <c r="AN114">
        <v>55.341000000000001</v>
      </c>
      <c r="AO114">
        <v>6.8780000000000001</v>
      </c>
      <c r="AP114">
        <v>33.771000000000001</v>
      </c>
      <c r="AQ114">
        <v>0.13</v>
      </c>
      <c r="AR114">
        <v>1.859</v>
      </c>
      <c r="AS114">
        <v>9.2970000000000006</v>
      </c>
      <c r="AT114">
        <v>97.387</v>
      </c>
      <c r="AU114">
        <v>2.6669999999999998</v>
      </c>
      <c r="AV114">
        <v>2.133</v>
      </c>
      <c r="AW114">
        <v>1.8129999999999999</v>
      </c>
      <c r="AX114">
        <v>1.7070000000000001</v>
      </c>
      <c r="AY114">
        <v>1.0669999999999999</v>
      </c>
      <c r="AZ114">
        <v>0</v>
      </c>
      <c r="BA114">
        <v>507</v>
      </c>
      <c r="BB114">
        <v>0</v>
      </c>
      <c r="BC114" t="s">
        <v>75</v>
      </c>
      <c r="BD114">
        <v>0</v>
      </c>
      <c r="BE114" t="s">
        <v>69</v>
      </c>
      <c r="BF114" t="s">
        <v>70</v>
      </c>
      <c r="BG114">
        <v>1.1399999999999999</v>
      </c>
      <c r="BH114">
        <v>0</v>
      </c>
      <c r="BI114" s="1">
        <v>45813.546950578704</v>
      </c>
      <c r="BJ114">
        <v>3.6</v>
      </c>
      <c r="BK114" s="4">
        <v>0.76939999999999997</v>
      </c>
      <c r="BL114" s="42">
        <f>HLOOKUP($A114,차량별코스!$E$1:$AO$20,_xlfn.XLOOKUP(탕데이터!$I114,차량별코스!$D$2:$D$20,차량별코스!$A$2:$A$20),0)</f>
        <v>4</v>
      </c>
      <c r="BM114">
        <f>SUMIFS(R:R,I:I,I114,O:O,O114)</f>
        <v>888.72900000000004</v>
      </c>
      <c r="BN114">
        <f>SUMIFS(R:R,O:O,O114,BL:BL,BL114,G:G,G114)</f>
        <v>180.608</v>
      </c>
      <c r="BO114">
        <f>IF(COUNTIFS($BL$2:$BL114,$BL114,$O$2:$O114,$O114,$G$2:$G114,$G114)=1,_xlfn.MAXIFS($BO$2:$BO113,$O$2:$O113,$O114,$G$2:$G113,$G114)+1,_xlfn.MAXIFS($BO$2:$BO113,$O$2:$O113,$O114,$G$2:$G113,$G114))</f>
        <v>1</v>
      </c>
      <c r="BP114">
        <f t="shared" si="34"/>
        <v>3277.1099999999997</v>
      </c>
      <c r="BQ114">
        <f t="shared" si="36"/>
        <v>161.75</v>
      </c>
      <c r="BR114">
        <f t="shared" si="37"/>
        <v>129.4</v>
      </c>
      <c r="BS114">
        <f t="shared" si="38"/>
        <v>109.99000000000001</v>
      </c>
      <c r="BT114">
        <f t="shared" si="39"/>
        <v>103.52</v>
      </c>
      <c r="BU114">
        <f t="shared" si="40"/>
        <v>64.7</v>
      </c>
      <c r="BV114">
        <f t="shared" si="41"/>
        <v>0</v>
      </c>
      <c r="BW114">
        <f t="shared" si="35"/>
        <v>3846.47</v>
      </c>
    </row>
    <row r="115" spans="1:75">
      <c r="A115" s="38">
        <f t="shared" si="33"/>
        <v>45809</v>
      </c>
      <c r="B115" s="3">
        <v>45809.724062499998</v>
      </c>
      <c r="C115" t="s">
        <v>61</v>
      </c>
      <c r="D115" t="s">
        <v>61</v>
      </c>
      <c r="E115" t="s">
        <v>61</v>
      </c>
      <c r="F115" t="s">
        <v>62</v>
      </c>
      <c r="G115" s="2" t="s">
        <v>63</v>
      </c>
      <c r="H115" s="2" t="s">
        <v>64</v>
      </c>
      <c r="I115" t="s">
        <v>78</v>
      </c>
      <c r="J115" t="s">
        <v>66</v>
      </c>
      <c r="K115" t="s">
        <v>67</v>
      </c>
      <c r="L115">
        <v>14</v>
      </c>
      <c r="M115">
        <v>12</v>
      </c>
      <c r="N115">
        <v>168</v>
      </c>
      <c r="O115" s="41">
        <v>6948</v>
      </c>
      <c r="P115" t="s">
        <v>244</v>
      </c>
      <c r="Q115" s="1">
        <v>45786.60756246528</v>
      </c>
      <c r="R115">
        <v>23.414000000000001</v>
      </c>
      <c r="S115">
        <v>7.899</v>
      </c>
      <c r="T115">
        <v>2.964</v>
      </c>
      <c r="U115">
        <v>2158</v>
      </c>
      <c r="V115">
        <v>136</v>
      </c>
      <c r="W115">
        <v>292</v>
      </c>
      <c r="X115">
        <v>512</v>
      </c>
      <c r="Y115">
        <v>1</v>
      </c>
      <c r="Z115">
        <v>8</v>
      </c>
      <c r="AA115">
        <v>0</v>
      </c>
      <c r="AB115">
        <v>0</v>
      </c>
      <c r="AC115">
        <v>85</v>
      </c>
      <c r="AD115">
        <v>39.06</v>
      </c>
      <c r="AE115">
        <v>48.722729000000001</v>
      </c>
      <c r="AF115">
        <v>97.2</v>
      </c>
      <c r="AG115">
        <v>0.4</v>
      </c>
      <c r="AH115">
        <v>1.1000000000000001</v>
      </c>
      <c r="AI115">
        <v>1.2</v>
      </c>
      <c r="AJ115">
        <v>0.1</v>
      </c>
      <c r="AK115">
        <v>0</v>
      </c>
      <c r="AL115">
        <v>0</v>
      </c>
      <c r="AM115">
        <v>2.6</v>
      </c>
      <c r="AN115">
        <v>49.133000000000003</v>
      </c>
      <c r="AO115">
        <v>6.3019999999999996</v>
      </c>
      <c r="AP115">
        <v>13.531000000000001</v>
      </c>
      <c r="AQ115">
        <v>0.214</v>
      </c>
      <c r="AR115">
        <v>4.2709999999999999</v>
      </c>
      <c r="AS115">
        <v>34.167999999999999</v>
      </c>
      <c r="AT115">
        <v>34.020000000000003</v>
      </c>
      <c r="AU115">
        <v>0.14000000000000001</v>
      </c>
      <c r="AV115">
        <v>0.38500000000000001</v>
      </c>
      <c r="AW115">
        <v>0.42</v>
      </c>
      <c r="AX115">
        <v>3.5000000000000003E-2</v>
      </c>
      <c r="AY115">
        <v>0</v>
      </c>
      <c r="AZ115">
        <v>0</v>
      </c>
      <c r="BA115">
        <v>226</v>
      </c>
      <c r="BB115">
        <v>0</v>
      </c>
      <c r="BC115" t="s">
        <v>75</v>
      </c>
      <c r="BD115">
        <v>0</v>
      </c>
      <c r="BE115" t="s">
        <v>69</v>
      </c>
      <c r="BF115" t="s">
        <v>70</v>
      </c>
      <c r="BG115">
        <v>1.1399999999999999</v>
      </c>
      <c r="BH115">
        <v>0</v>
      </c>
      <c r="BI115" s="1">
        <v>45813.546950578704</v>
      </c>
      <c r="BJ115">
        <v>3.6</v>
      </c>
      <c r="BK115" s="4">
        <v>0.82340000000000002</v>
      </c>
      <c r="BL115" s="42">
        <f>HLOOKUP($A115,차량별코스!$E$1:$AO$20,_xlfn.XLOOKUP(탕데이터!$I115,차량별코스!$D$2:$D$20,차량별코스!$A$2:$A$20),0)</f>
        <v>4</v>
      </c>
      <c r="BM115">
        <f>SUMIFS(R:R,I:I,I115,O:O,O115)</f>
        <v>888.72900000000004</v>
      </c>
      <c r="BN115">
        <f>SUMIFS(R:R,O:O,O115,BL:BL,BL115,G:G,G115)</f>
        <v>180.608</v>
      </c>
      <c r="BO115">
        <f>IF(COUNTIFS($BL$2:$BL115,$BL115,$O$2:$O115,$O115,$G$2:$G115,$G115)=1,_xlfn.MAXIFS($BO$2:$BO114,$O$2:$O114,$O115,$G$2:$G114,$G115)+1,_xlfn.MAXIFS($BO$2:$BO114,$O$2:$O114,$O115,$G$2:$G114,$G115))</f>
        <v>1</v>
      </c>
      <c r="BP115">
        <f t="shared" si="34"/>
        <v>1669.576</v>
      </c>
      <c r="BQ115">
        <f t="shared" si="36"/>
        <v>8.6319999999999997</v>
      </c>
      <c r="BR115">
        <f t="shared" si="37"/>
        <v>23.738000000000003</v>
      </c>
      <c r="BS115">
        <f t="shared" si="38"/>
        <v>25.896000000000001</v>
      </c>
      <c r="BT115">
        <f t="shared" si="39"/>
        <v>2.1579999999999999</v>
      </c>
      <c r="BU115">
        <f t="shared" si="40"/>
        <v>0</v>
      </c>
      <c r="BV115">
        <f t="shared" si="41"/>
        <v>0</v>
      </c>
      <c r="BW115">
        <f t="shared" si="35"/>
        <v>1730</v>
      </c>
    </row>
    <row r="116" spans="1:75">
      <c r="A116" s="38">
        <f t="shared" si="33"/>
        <v>45809</v>
      </c>
      <c r="B116" s="3">
        <v>45809.75199074074</v>
      </c>
      <c r="C116" t="s">
        <v>61</v>
      </c>
      <c r="D116" t="s">
        <v>61</v>
      </c>
      <c r="E116" t="s">
        <v>61</v>
      </c>
      <c r="F116" t="s">
        <v>62</v>
      </c>
      <c r="G116" s="2" t="s">
        <v>63</v>
      </c>
      <c r="H116" s="2" t="s">
        <v>64</v>
      </c>
      <c r="I116" t="s">
        <v>78</v>
      </c>
      <c r="J116" t="s">
        <v>66</v>
      </c>
      <c r="K116" t="s">
        <v>67</v>
      </c>
      <c r="L116">
        <v>14</v>
      </c>
      <c r="M116">
        <v>12</v>
      </c>
      <c r="N116">
        <v>168</v>
      </c>
      <c r="O116" s="41">
        <v>6948</v>
      </c>
      <c r="P116" t="s">
        <v>244</v>
      </c>
      <c r="Q116" s="1">
        <v>45786.60756246528</v>
      </c>
      <c r="R116">
        <v>66.643000000000001</v>
      </c>
      <c r="S116">
        <v>17.663</v>
      </c>
      <c r="T116">
        <v>3.7730000000000001</v>
      </c>
      <c r="U116">
        <v>5184</v>
      </c>
      <c r="V116">
        <v>121</v>
      </c>
      <c r="W116">
        <v>561</v>
      </c>
      <c r="X116">
        <v>1303</v>
      </c>
      <c r="Y116">
        <v>0</v>
      </c>
      <c r="Z116">
        <v>12</v>
      </c>
      <c r="AA116">
        <v>0</v>
      </c>
      <c r="AB116">
        <v>0</v>
      </c>
      <c r="AC116">
        <v>98</v>
      </c>
      <c r="AD116">
        <v>46.28</v>
      </c>
      <c r="AE116">
        <v>53.290695999999997</v>
      </c>
      <c r="AF116">
        <v>92.1</v>
      </c>
      <c r="AG116">
        <v>1.5</v>
      </c>
      <c r="AH116">
        <v>1.8</v>
      </c>
      <c r="AI116">
        <v>4.2</v>
      </c>
      <c r="AJ116">
        <v>0.3</v>
      </c>
      <c r="AK116">
        <v>0</v>
      </c>
      <c r="AL116">
        <v>0</v>
      </c>
      <c r="AM116">
        <v>3.31</v>
      </c>
      <c r="AN116">
        <v>41.362000000000002</v>
      </c>
      <c r="AO116">
        <v>2.3340000000000001</v>
      </c>
      <c r="AP116">
        <v>10.821999999999999</v>
      </c>
      <c r="AQ116">
        <v>0.19500000000000001</v>
      </c>
      <c r="AR116">
        <v>0</v>
      </c>
      <c r="AS116">
        <v>18.006</v>
      </c>
      <c r="AT116">
        <v>78.284999999999997</v>
      </c>
      <c r="AU116">
        <v>1.2749999999999999</v>
      </c>
      <c r="AV116">
        <v>1.53</v>
      </c>
      <c r="AW116">
        <v>3.57</v>
      </c>
      <c r="AX116">
        <v>0.255</v>
      </c>
      <c r="AY116">
        <v>0</v>
      </c>
      <c r="AZ116">
        <v>0</v>
      </c>
      <c r="BA116">
        <v>643</v>
      </c>
      <c r="BB116">
        <v>0</v>
      </c>
      <c r="BC116" t="s">
        <v>75</v>
      </c>
      <c r="BD116">
        <v>0</v>
      </c>
      <c r="BE116" t="s">
        <v>69</v>
      </c>
      <c r="BF116" t="s">
        <v>70</v>
      </c>
      <c r="BG116">
        <v>1.1399999999999999</v>
      </c>
      <c r="BH116">
        <v>0</v>
      </c>
      <c r="BI116" s="1">
        <v>45813.546950578704</v>
      </c>
      <c r="BJ116">
        <v>3.6</v>
      </c>
      <c r="BK116" s="4">
        <v>1.0481</v>
      </c>
      <c r="BL116" s="42">
        <f>HLOOKUP($A116,차량별코스!$E$1:$AO$20,_xlfn.XLOOKUP(탕데이터!$I116,차량별코스!$D$2:$D$20,차량별코스!$A$2:$A$20),0)</f>
        <v>4</v>
      </c>
      <c r="BM116">
        <f>SUMIFS(R:R,I:I,I116,O:O,O116)</f>
        <v>888.72900000000004</v>
      </c>
      <c r="BN116">
        <f>SUMIFS(R:R,O:O,O116,BL:BL,BL116,G:G,G116)</f>
        <v>180.608</v>
      </c>
      <c r="BO116">
        <f>IF(COUNTIFS($BL$2:$BL116,$BL116,$O$2:$O116,$O116,$G$2:$G116,$G116)=1,_xlfn.MAXIFS($BO$2:$BO115,$O$2:$O115,$O116,$G$2:$G115,$G116)+1,_xlfn.MAXIFS($BO$2:$BO115,$O$2:$O115,$O116,$G$2:$G115,$G116))</f>
        <v>1</v>
      </c>
      <c r="BP116">
        <f t="shared" si="34"/>
        <v>4092.4639999999999</v>
      </c>
      <c r="BQ116">
        <f t="shared" si="36"/>
        <v>77.759999999999991</v>
      </c>
      <c r="BR116">
        <f t="shared" si="37"/>
        <v>93.312000000000012</v>
      </c>
      <c r="BS116">
        <f t="shared" si="38"/>
        <v>217.72800000000001</v>
      </c>
      <c r="BT116">
        <f t="shared" si="39"/>
        <v>15.552</v>
      </c>
      <c r="BU116">
        <f t="shared" si="40"/>
        <v>0</v>
      </c>
      <c r="BV116">
        <f t="shared" si="41"/>
        <v>0</v>
      </c>
      <c r="BW116">
        <f t="shared" si="35"/>
        <v>4496.8159999999998</v>
      </c>
    </row>
    <row r="117" spans="1:75">
      <c r="A117" s="38">
        <f t="shared" si="33"/>
        <v>45810</v>
      </c>
      <c r="B117" s="3">
        <v>45810.31144675926</v>
      </c>
      <c r="C117" t="s">
        <v>61</v>
      </c>
      <c r="D117" t="s">
        <v>61</v>
      </c>
      <c r="E117" t="s">
        <v>61</v>
      </c>
      <c r="F117" t="s">
        <v>62</v>
      </c>
      <c r="G117" s="2" t="s">
        <v>63</v>
      </c>
      <c r="H117" s="2" t="s">
        <v>64</v>
      </c>
      <c r="I117" t="s">
        <v>78</v>
      </c>
      <c r="J117" t="s">
        <v>66</v>
      </c>
      <c r="K117" t="s">
        <v>67</v>
      </c>
      <c r="L117">
        <v>14</v>
      </c>
      <c r="M117">
        <v>12</v>
      </c>
      <c r="N117">
        <v>168</v>
      </c>
      <c r="O117" s="41">
        <v>6948</v>
      </c>
      <c r="P117" t="s">
        <v>244</v>
      </c>
      <c r="Q117" s="1">
        <v>45786.60756246528</v>
      </c>
      <c r="R117">
        <v>17.306999999999999</v>
      </c>
      <c r="S117">
        <v>4.7889999999999997</v>
      </c>
      <c r="T117">
        <v>3.6139999999999999</v>
      </c>
      <c r="U117">
        <v>1639</v>
      </c>
      <c r="V117">
        <v>86</v>
      </c>
      <c r="W117">
        <v>403</v>
      </c>
      <c r="X117">
        <v>435</v>
      </c>
      <c r="Y117">
        <v>1</v>
      </c>
      <c r="Z117">
        <v>1</v>
      </c>
      <c r="AA117">
        <v>0</v>
      </c>
      <c r="AB117">
        <v>0</v>
      </c>
      <c r="AC117">
        <v>91</v>
      </c>
      <c r="AD117">
        <v>38.01</v>
      </c>
      <c r="AE117">
        <v>54.178339999999999</v>
      </c>
      <c r="AF117">
        <v>97.6</v>
      </c>
      <c r="AG117">
        <v>0.5</v>
      </c>
      <c r="AH117">
        <v>0.4</v>
      </c>
      <c r="AI117">
        <v>1.1000000000000001</v>
      </c>
      <c r="AJ117">
        <v>0.4</v>
      </c>
      <c r="AK117">
        <v>0</v>
      </c>
      <c r="AL117">
        <v>0</v>
      </c>
      <c r="AM117">
        <v>3.17</v>
      </c>
      <c r="AN117">
        <v>44.308</v>
      </c>
      <c r="AO117">
        <v>5.2469999999999999</v>
      </c>
      <c r="AP117">
        <v>24.588000000000001</v>
      </c>
      <c r="AQ117">
        <v>0.23100000000000001</v>
      </c>
      <c r="AR117">
        <v>5.7779999999999996</v>
      </c>
      <c r="AS117">
        <v>5.7779999999999996</v>
      </c>
      <c r="AT117">
        <v>26.027000000000001</v>
      </c>
      <c r="AU117">
        <v>0.13300000000000001</v>
      </c>
      <c r="AV117">
        <v>0.107</v>
      </c>
      <c r="AW117">
        <v>0.29299999999999998</v>
      </c>
      <c r="AX117">
        <v>0.107</v>
      </c>
      <c r="AY117">
        <v>0</v>
      </c>
      <c r="AZ117">
        <v>0</v>
      </c>
      <c r="BA117">
        <v>168</v>
      </c>
      <c r="BB117">
        <v>0</v>
      </c>
      <c r="BC117" t="s">
        <v>75</v>
      </c>
      <c r="BD117">
        <v>0</v>
      </c>
      <c r="BE117" t="s">
        <v>69</v>
      </c>
      <c r="BF117" t="s">
        <v>70</v>
      </c>
      <c r="BG117">
        <v>1.1399999999999999</v>
      </c>
      <c r="BH117">
        <v>0</v>
      </c>
      <c r="BI117" s="1">
        <v>45813.546950578704</v>
      </c>
      <c r="BJ117">
        <v>3.6</v>
      </c>
      <c r="BK117" s="4">
        <v>1.0039</v>
      </c>
      <c r="BL117" s="42">
        <f>HLOOKUP($A117,차량별코스!$E$1:$AO$20,_xlfn.XLOOKUP(탕데이터!$I117,차량별코스!$D$2:$D$20,차량별코스!$A$2:$A$20),0)</f>
        <v>5</v>
      </c>
      <c r="BM117">
        <f>SUMIFS(R:R,I:I,I117,O:O,O117)</f>
        <v>888.72900000000004</v>
      </c>
      <c r="BN117">
        <f>SUMIFS(R:R,O:O,O117,BL:BL,BL117,G:G,G117)</f>
        <v>376.89600000000002</v>
      </c>
      <c r="BO117">
        <f>IF(COUNTIFS($BL$2:$BL117,$BL117,$O$2:$O117,$O117,$G$2:$G117,$G117)=1,_xlfn.MAXIFS($BO$2:$BO116,$O$2:$O116,$O117,$G$2:$G116,$G117)+1,_xlfn.MAXIFS($BO$2:$BO116,$O$2:$O116,$O117,$G$2:$G116,$G117))</f>
        <v>2</v>
      </c>
      <c r="BP117">
        <f t="shared" si="34"/>
        <v>1110.664</v>
      </c>
      <c r="BQ117">
        <f t="shared" si="36"/>
        <v>8.1950000000000003</v>
      </c>
      <c r="BR117">
        <f t="shared" si="37"/>
        <v>6.556</v>
      </c>
      <c r="BS117">
        <f t="shared" si="38"/>
        <v>18.029000000000003</v>
      </c>
      <c r="BT117">
        <f t="shared" si="39"/>
        <v>6.556</v>
      </c>
      <c r="BU117">
        <f t="shared" si="40"/>
        <v>0</v>
      </c>
      <c r="BV117">
        <f t="shared" si="41"/>
        <v>0</v>
      </c>
      <c r="BW117">
        <f t="shared" si="35"/>
        <v>1150</v>
      </c>
    </row>
    <row r="118" spans="1:75">
      <c r="A118" s="38">
        <f t="shared" si="33"/>
        <v>45810</v>
      </c>
      <c r="B118" s="3">
        <v>45810.342615740738</v>
      </c>
      <c r="C118" t="s">
        <v>61</v>
      </c>
      <c r="D118" t="s">
        <v>61</v>
      </c>
      <c r="E118" t="s">
        <v>61</v>
      </c>
      <c r="F118" t="s">
        <v>62</v>
      </c>
      <c r="G118" s="2" t="s">
        <v>63</v>
      </c>
      <c r="H118" s="2" t="s">
        <v>64</v>
      </c>
      <c r="I118" t="s">
        <v>78</v>
      </c>
      <c r="J118" t="s">
        <v>66</v>
      </c>
      <c r="K118" t="s">
        <v>67</v>
      </c>
      <c r="L118">
        <v>14</v>
      </c>
      <c r="M118">
        <v>12</v>
      </c>
      <c r="N118">
        <v>168</v>
      </c>
      <c r="O118" s="41">
        <v>6948</v>
      </c>
      <c r="P118" t="s">
        <v>244</v>
      </c>
      <c r="Q118" s="1">
        <v>45786.60756246528</v>
      </c>
      <c r="R118">
        <v>17.460999999999999</v>
      </c>
      <c r="S118">
        <v>4.266</v>
      </c>
      <c r="T118">
        <v>4.093</v>
      </c>
      <c r="U118">
        <v>1640</v>
      </c>
      <c r="V118">
        <v>90</v>
      </c>
      <c r="W118">
        <v>303</v>
      </c>
      <c r="X118">
        <v>200</v>
      </c>
      <c r="Y118">
        <v>0</v>
      </c>
      <c r="Z118">
        <v>2</v>
      </c>
      <c r="AA118">
        <v>0</v>
      </c>
      <c r="AB118">
        <v>0</v>
      </c>
      <c r="AC118">
        <v>84</v>
      </c>
      <c r="AD118">
        <v>38.33</v>
      </c>
      <c r="AE118">
        <v>50.408644000000002</v>
      </c>
      <c r="AF118">
        <v>92.8</v>
      </c>
      <c r="AG118">
        <v>1.6</v>
      </c>
      <c r="AH118">
        <v>1.7</v>
      </c>
      <c r="AI118">
        <v>3.7</v>
      </c>
      <c r="AJ118">
        <v>0.2</v>
      </c>
      <c r="AK118">
        <v>0</v>
      </c>
      <c r="AL118">
        <v>0</v>
      </c>
      <c r="AM118">
        <v>3.59</v>
      </c>
      <c r="AN118">
        <v>35.085000000000001</v>
      </c>
      <c r="AO118">
        <v>5.4880000000000004</v>
      </c>
      <c r="AP118">
        <v>18.475000000000001</v>
      </c>
      <c r="AQ118">
        <v>0.115</v>
      </c>
      <c r="AR118">
        <v>0</v>
      </c>
      <c r="AS118">
        <v>11.454000000000001</v>
      </c>
      <c r="AT118">
        <v>24.747</v>
      </c>
      <c r="AU118">
        <v>0.42699999999999999</v>
      </c>
      <c r="AV118">
        <v>0.45300000000000001</v>
      </c>
      <c r="AW118">
        <v>0.98699999999999999</v>
      </c>
      <c r="AX118">
        <v>5.2999999999999999E-2</v>
      </c>
      <c r="AY118">
        <v>0</v>
      </c>
      <c r="AZ118">
        <v>0</v>
      </c>
      <c r="BA118">
        <v>171</v>
      </c>
      <c r="BB118">
        <v>0</v>
      </c>
      <c r="BC118" t="s">
        <v>75</v>
      </c>
      <c r="BD118">
        <v>0</v>
      </c>
      <c r="BE118" t="s">
        <v>69</v>
      </c>
      <c r="BF118" t="s">
        <v>70</v>
      </c>
      <c r="BG118">
        <v>1.1399999999999999</v>
      </c>
      <c r="BH118">
        <v>0</v>
      </c>
      <c r="BI118" s="1">
        <v>45813.546950578704</v>
      </c>
      <c r="BJ118">
        <v>3.6</v>
      </c>
      <c r="BK118" s="4">
        <v>1.137</v>
      </c>
      <c r="BL118" s="42">
        <f>HLOOKUP($A118,차량별코스!$E$1:$AO$20,_xlfn.XLOOKUP(탕데이터!$I118,차량별코스!$D$2:$D$20,차량별코스!$A$2:$A$20),0)</f>
        <v>5</v>
      </c>
      <c r="BM118">
        <f>SUMIFS(R:R,I:I,I118,O:O,O118)</f>
        <v>888.72900000000004</v>
      </c>
      <c r="BN118">
        <f>SUMIFS(R:R,O:O,O118,BL:BL,BL118,G:G,G118)</f>
        <v>376.89600000000002</v>
      </c>
      <c r="BO118">
        <f>IF(COUNTIFS($BL$2:$BL118,$BL118,$O$2:$O118,$O118,$G$2:$G118,$G118)=1,_xlfn.MAXIFS($BO$2:$BO117,$O$2:$O117,$O118,$G$2:$G117,$G118)+1,_xlfn.MAXIFS($BO$2:$BO117,$O$2:$O117,$O118,$G$2:$G117,$G118))</f>
        <v>2</v>
      </c>
      <c r="BP118">
        <f t="shared" si="34"/>
        <v>1128.9199999999998</v>
      </c>
      <c r="BQ118">
        <f t="shared" si="36"/>
        <v>26.240000000000002</v>
      </c>
      <c r="BR118">
        <f t="shared" si="37"/>
        <v>27.880000000000003</v>
      </c>
      <c r="BS118">
        <f t="shared" si="38"/>
        <v>60.680000000000007</v>
      </c>
      <c r="BT118">
        <f t="shared" si="39"/>
        <v>3.2800000000000002</v>
      </c>
      <c r="BU118">
        <f t="shared" si="40"/>
        <v>0</v>
      </c>
      <c r="BV118">
        <f t="shared" si="41"/>
        <v>0</v>
      </c>
      <c r="BW118">
        <f t="shared" si="35"/>
        <v>1247</v>
      </c>
    </row>
    <row r="119" spans="1:75">
      <c r="A119" s="38">
        <f t="shared" si="33"/>
        <v>45810</v>
      </c>
      <c r="B119" s="3">
        <v>45810.36346064815</v>
      </c>
      <c r="C119" t="s">
        <v>61</v>
      </c>
      <c r="D119" t="s">
        <v>61</v>
      </c>
      <c r="E119" t="s">
        <v>61</v>
      </c>
      <c r="F119" t="s">
        <v>62</v>
      </c>
      <c r="G119" s="2" t="s">
        <v>63</v>
      </c>
      <c r="H119" s="2" t="s">
        <v>64</v>
      </c>
      <c r="I119" t="s">
        <v>78</v>
      </c>
      <c r="J119" t="s">
        <v>66</v>
      </c>
      <c r="K119" t="s">
        <v>67</v>
      </c>
      <c r="L119">
        <v>14</v>
      </c>
      <c r="M119">
        <v>12</v>
      </c>
      <c r="N119">
        <v>168</v>
      </c>
      <c r="O119" s="41">
        <v>6948</v>
      </c>
      <c r="P119" t="s">
        <v>244</v>
      </c>
      <c r="Q119" s="1">
        <v>45786.60756246528</v>
      </c>
      <c r="R119">
        <v>30.198</v>
      </c>
      <c r="S119">
        <v>8.5449999999999999</v>
      </c>
      <c r="T119">
        <v>3.5339999999999998</v>
      </c>
      <c r="U119">
        <v>2771</v>
      </c>
      <c r="V119">
        <v>88</v>
      </c>
      <c r="W119">
        <v>465</v>
      </c>
      <c r="X119">
        <v>858</v>
      </c>
      <c r="Y119">
        <v>1</v>
      </c>
      <c r="Z119">
        <v>9</v>
      </c>
      <c r="AA119">
        <v>0</v>
      </c>
      <c r="AB119">
        <v>0</v>
      </c>
      <c r="AC119">
        <v>88</v>
      </c>
      <c r="AD119">
        <v>39.229999999999997</v>
      </c>
      <c r="AE119">
        <v>49.013815000000001</v>
      </c>
      <c r="AF119">
        <v>93.1</v>
      </c>
      <c r="AG119">
        <v>1.2</v>
      </c>
      <c r="AH119">
        <v>3</v>
      </c>
      <c r="AI119">
        <v>2.4</v>
      </c>
      <c r="AJ119">
        <v>0.3</v>
      </c>
      <c r="AK119">
        <v>0</v>
      </c>
      <c r="AL119">
        <v>0</v>
      </c>
      <c r="AM119">
        <v>3.1</v>
      </c>
      <c r="AN119">
        <v>40.473999999999997</v>
      </c>
      <c r="AO119">
        <v>3.1760000000000002</v>
      </c>
      <c r="AP119">
        <v>16.780999999999999</v>
      </c>
      <c r="AQ119">
        <v>0.26500000000000001</v>
      </c>
      <c r="AR119">
        <v>3.3109999999999999</v>
      </c>
      <c r="AS119">
        <v>29.803000000000001</v>
      </c>
      <c r="AT119">
        <v>41.895000000000003</v>
      </c>
      <c r="AU119">
        <v>0.54</v>
      </c>
      <c r="AV119">
        <v>1.35</v>
      </c>
      <c r="AW119">
        <v>1.08</v>
      </c>
      <c r="AX119">
        <v>0.13500000000000001</v>
      </c>
      <c r="AY119">
        <v>0</v>
      </c>
      <c r="AZ119">
        <v>0</v>
      </c>
      <c r="BA119">
        <v>295</v>
      </c>
      <c r="BB119">
        <v>0</v>
      </c>
      <c r="BC119" t="s">
        <v>75</v>
      </c>
      <c r="BD119">
        <v>0</v>
      </c>
      <c r="BE119" t="s">
        <v>69</v>
      </c>
      <c r="BF119" t="s">
        <v>70</v>
      </c>
      <c r="BG119">
        <v>1.1399999999999999</v>
      </c>
      <c r="BH119">
        <v>0</v>
      </c>
      <c r="BI119" s="1">
        <v>45813.546950578704</v>
      </c>
      <c r="BJ119">
        <v>3.6</v>
      </c>
      <c r="BK119" s="4">
        <v>0.98170000000000002</v>
      </c>
      <c r="BL119" s="42">
        <f>HLOOKUP($A119,차량별코스!$E$1:$AO$20,_xlfn.XLOOKUP(탕데이터!$I119,차량별코스!$D$2:$D$20,차량별코스!$A$2:$A$20),0)</f>
        <v>5</v>
      </c>
      <c r="BM119">
        <f>SUMIFS(R:R,I:I,I119,O:O,O119)</f>
        <v>888.72900000000004</v>
      </c>
      <c r="BN119">
        <f>SUMIFS(R:R,O:O,O119,BL:BL,BL119,G:G,G119)</f>
        <v>376.89600000000002</v>
      </c>
      <c r="BO119">
        <f>IF(COUNTIFS($BL$2:$BL119,$BL119,$O$2:$O119,$O119,$G$2:$G119,$G119)=1,_xlfn.MAXIFS($BO$2:$BO118,$O$2:$O118,$O119,$G$2:$G118,$G119)+1,_xlfn.MAXIFS($BO$2:$BO118,$O$2:$O118,$O119,$G$2:$G118,$G119))</f>
        <v>2</v>
      </c>
      <c r="BP119">
        <f t="shared" si="34"/>
        <v>2026.8009999999999</v>
      </c>
      <c r="BQ119">
        <f t="shared" si="36"/>
        <v>33.252000000000002</v>
      </c>
      <c r="BR119">
        <f t="shared" si="37"/>
        <v>83.13</v>
      </c>
      <c r="BS119">
        <f t="shared" si="38"/>
        <v>66.504000000000005</v>
      </c>
      <c r="BT119">
        <f t="shared" si="39"/>
        <v>8.3130000000000006</v>
      </c>
      <c r="BU119">
        <f t="shared" si="40"/>
        <v>0</v>
      </c>
      <c r="BV119">
        <f t="shared" si="41"/>
        <v>0</v>
      </c>
      <c r="BW119">
        <f t="shared" si="35"/>
        <v>2218</v>
      </c>
    </row>
    <row r="120" spans="1:75">
      <c r="A120" s="38">
        <f t="shared" si="33"/>
        <v>45810</v>
      </c>
      <c r="B120" s="3">
        <v>45810.408333333333</v>
      </c>
      <c r="C120" t="s">
        <v>61</v>
      </c>
      <c r="D120" t="s">
        <v>61</v>
      </c>
      <c r="E120" t="s">
        <v>61</v>
      </c>
      <c r="F120" t="s">
        <v>62</v>
      </c>
      <c r="G120" s="2" t="s">
        <v>63</v>
      </c>
      <c r="H120" s="2" t="s">
        <v>64</v>
      </c>
      <c r="I120" t="s">
        <v>78</v>
      </c>
      <c r="J120" t="s">
        <v>66</v>
      </c>
      <c r="K120" t="s">
        <v>67</v>
      </c>
      <c r="L120">
        <v>14</v>
      </c>
      <c r="M120">
        <v>12</v>
      </c>
      <c r="N120">
        <v>168</v>
      </c>
      <c r="O120" s="41">
        <v>6948</v>
      </c>
      <c r="P120" t="s">
        <v>244</v>
      </c>
      <c r="Q120" s="1">
        <v>45786.60756246528</v>
      </c>
      <c r="R120">
        <v>60.613999999999997</v>
      </c>
      <c r="S120">
        <v>18.789000000000001</v>
      </c>
      <c r="T120">
        <v>3.226</v>
      </c>
      <c r="U120">
        <v>5251</v>
      </c>
      <c r="V120">
        <v>114</v>
      </c>
      <c r="W120">
        <v>912</v>
      </c>
      <c r="X120">
        <v>1305</v>
      </c>
      <c r="Y120">
        <v>3</v>
      </c>
      <c r="Z120">
        <v>18</v>
      </c>
      <c r="AA120">
        <v>0</v>
      </c>
      <c r="AB120">
        <v>0</v>
      </c>
      <c r="AC120">
        <v>101</v>
      </c>
      <c r="AD120">
        <v>41.56</v>
      </c>
      <c r="AE120">
        <v>51.647392000000004</v>
      </c>
      <c r="AF120">
        <v>81.3</v>
      </c>
      <c r="AG120">
        <v>4.5</v>
      </c>
      <c r="AH120">
        <v>5.8</v>
      </c>
      <c r="AI120">
        <v>4.9000000000000004</v>
      </c>
      <c r="AJ120">
        <v>3.5</v>
      </c>
      <c r="AK120">
        <v>0</v>
      </c>
      <c r="AL120">
        <v>0</v>
      </c>
      <c r="AM120">
        <v>2.83</v>
      </c>
      <c r="AN120">
        <v>47.685000000000002</v>
      </c>
      <c r="AO120">
        <v>2.1709999999999998</v>
      </c>
      <c r="AP120">
        <v>17.367999999999999</v>
      </c>
      <c r="AQ120">
        <v>0.214</v>
      </c>
      <c r="AR120">
        <v>4.9489999999999998</v>
      </c>
      <c r="AS120">
        <v>29.696000000000002</v>
      </c>
      <c r="AT120">
        <v>70.459999999999994</v>
      </c>
      <c r="AU120">
        <v>3.9</v>
      </c>
      <c r="AV120">
        <v>5.0270000000000001</v>
      </c>
      <c r="AW120">
        <v>4.2469999999999999</v>
      </c>
      <c r="AX120">
        <v>3.0329999999999999</v>
      </c>
      <c r="AY120">
        <v>0</v>
      </c>
      <c r="AZ120">
        <v>0</v>
      </c>
      <c r="BA120">
        <v>585</v>
      </c>
      <c r="BB120">
        <v>0</v>
      </c>
      <c r="BC120" t="s">
        <v>75</v>
      </c>
      <c r="BD120">
        <v>0</v>
      </c>
      <c r="BE120" t="s">
        <v>69</v>
      </c>
      <c r="BF120" t="s">
        <v>70</v>
      </c>
      <c r="BG120">
        <v>1.1399999999999999</v>
      </c>
      <c r="BH120">
        <v>0</v>
      </c>
      <c r="BI120" s="1">
        <v>45813.546950578704</v>
      </c>
      <c r="BJ120">
        <v>3.6</v>
      </c>
      <c r="BK120" s="4">
        <v>0.89610000000000001</v>
      </c>
      <c r="BL120" s="42">
        <f>HLOOKUP($A120,차량별코스!$E$1:$AO$20,_xlfn.XLOOKUP(탕데이터!$I120,차량별코스!$D$2:$D$20,차량별코스!$A$2:$A$20),0)</f>
        <v>5</v>
      </c>
      <c r="BM120">
        <f>SUMIFS(R:R,I:I,I120,O:O,O120)</f>
        <v>888.72900000000004</v>
      </c>
      <c r="BN120">
        <f>SUMIFS(R:R,O:O,O120,BL:BL,BL120,G:G,G120)</f>
        <v>376.89600000000002</v>
      </c>
      <c r="BO120">
        <f>IF(COUNTIFS($BL$2:$BL120,$BL120,$O$2:$O120,$O120,$G$2:$G120,$G120)=1,_xlfn.MAXIFS($BO$2:$BO119,$O$2:$O119,$O120,$G$2:$G119,$G120)+1,_xlfn.MAXIFS($BO$2:$BO119,$O$2:$O119,$O120,$G$2:$G119,$G120))</f>
        <v>2</v>
      </c>
      <c r="BP120">
        <f t="shared" si="34"/>
        <v>3243.0630000000001</v>
      </c>
      <c r="BQ120">
        <f t="shared" si="36"/>
        <v>236.29499999999999</v>
      </c>
      <c r="BR120">
        <f t="shared" si="37"/>
        <v>304.55799999999999</v>
      </c>
      <c r="BS120">
        <f t="shared" si="38"/>
        <v>257.29900000000004</v>
      </c>
      <c r="BT120">
        <f t="shared" si="39"/>
        <v>183.78500000000003</v>
      </c>
      <c r="BU120">
        <f t="shared" si="40"/>
        <v>0</v>
      </c>
      <c r="BV120">
        <f t="shared" si="41"/>
        <v>0</v>
      </c>
      <c r="BW120">
        <f t="shared" si="35"/>
        <v>4225</v>
      </c>
    </row>
    <row r="121" spans="1:75">
      <c r="A121" s="38">
        <f t="shared" si="33"/>
        <v>45810</v>
      </c>
      <c r="B121" s="3">
        <v>45810.533136574071</v>
      </c>
      <c r="C121" t="s">
        <v>61</v>
      </c>
      <c r="D121" t="s">
        <v>61</v>
      </c>
      <c r="E121" t="s">
        <v>61</v>
      </c>
      <c r="F121" t="s">
        <v>62</v>
      </c>
      <c r="G121" s="2" t="s">
        <v>63</v>
      </c>
      <c r="H121" s="2" t="s">
        <v>64</v>
      </c>
      <c r="I121" t="s">
        <v>78</v>
      </c>
      <c r="J121" t="s">
        <v>66</v>
      </c>
      <c r="K121" t="s">
        <v>67</v>
      </c>
      <c r="L121">
        <v>14</v>
      </c>
      <c r="M121">
        <v>12</v>
      </c>
      <c r="N121">
        <v>168</v>
      </c>
      <c r="O121" s="41">
        <v>6948</v>
      </c>
      <c r="P121" t="s">
        <v>244</v>
      </c>
      <c r="Q121" s="1">
        <v>45786.60756246528</v>
      </c>
      <c r="R121">
        <v>16.285</v>
      </c>
      <c r="S121">
        <v>5.6020000000000003</v>
      </c>
      <c r="T121">
        <v>2.907</v>
      </c>
      <c r="U121">
        <v>1917</v>
      </c>
      <c r="V121">
        <v>134</v>
      </c>
      <c r="W121">
        <v>494</v>
      </c>
      <c r="X121">
        <v>306</v>
      </c>
      <c r="Y121">
        <v>0</v>
      </c>
      <c r="Z121">
        <v>1</v>
      </c>
      <c r="AA121">
        <v>0</v>
      </c>
      <c r="AB121">
        <v>0</v>
      </c>
      <c r="AC121">
        <v>98</v>
      </c>
      <c r="AD121">
        <v>30.58</v>
      </c>
      <c r="AE121">
        <v>45.481712000000002</v>
      </c>
      <c r="AF121">
        <v>93.9</v>
      </c>
      <c r="AG121">
        <v>2.1</v>
      </c>
      <c r="AH121">
        <v>2</v>
      </c>
      <c r="AI121">
        <v>1.1000000000000001</v>
      </c>
      <c r="AJ121">
        <v>0.9</v>
      </c>
      <c r="AK121">
        <v>0</v>
      </c>
      <c r="AL121">
        <v>0</v>
      </c>
      <c r="AM121">
        <v>2.5499999999999998</v>
      </c>
      <c r="AN121">
        <v>46.539000000000001</v>
      </c>
      <c r="AO121">
        <v>6.99</v>
      </c>
      <c r="AP121">
        <v>25.768999999999998</v>
      </c>
      <c r="AQ121">
        <v>0.184</v>
      </c>
      <c r="AR121">
        <v>0</v>
      </c>
      <c r="AS121">
        <v>6.141</v>
      </c>
      <c r="AT121">
        <v>29.734999999999999</v>
      </c>
      <c r="AU121">
        <v>0.66500000000000004</v>
      </c>
      <c r="AV121">
        <v>0.63300000000000001</v>
      </c>
      <c r="AW121">
        <v>0.34799999999999998</v>
      </c>
      <c r="AX121">
        <v>0.28499999999999998</v>
      </c>
      <c r="AY121">
        <v>0</v>
      </c>
      <c r="AZ121">
        <v>0</v>
      </c>
      <c r="BA121">
        <v>132</v>
      </c>
      <c r="BB121">
        <v>0</v>
      </c>
      <c r="BC121" t="s">
        <v>75</v>
      </c>
      <c r="BD121">
        <v>0</v>
      </c>
      <c r="BE121" t="s">
        <v>69</v>
      </c>
      <c r="BF121" t="s">
        <v>70</v>
      </c>
      <c r="BG121">
        <v>1.1399999999999999</v>
      </c>
      <c r="BH121">
        <v>0</v>
      </c>
      <c r="BI121" s="1">
        <v>45813.546950578704</v>
      </c>
      <c r="BJ121">
        <v>3.6</v>
      </c>
      <c r="BK121" s="4">
        <v>0.8075</v>
      </c>
      <c r="BL121" s="42">
        <f>HLOOKUP($A121,차량별코스!$E$1:$AO$20,_xlfn.XLOOKUP(탕데이터!$I121,차량별코스!$D$2:$D$20,차량별코스!$A$2:$A$20),0)</f>
        <v>5</v>
      </c>
      <c r="BM121">
        <f>SUMIFS(R:R,I:I,I121,O:O,O121)</f>
        <v>888.72900000000004</v>
      </c>
      <c r="BN121">
        <f>SUMIFS(R:R,O:O,O121,BL:BL,BL121,G:G,G121)</f>
        <v>376.89600000000002</v>
      </c>
      <c r="BO121">
        <f>IF(COUNTIFS($BL$2:$BL121,$BL121,$O$2:$O121,$O121,$G$2:$G121,$G121)=1,_xlfn.MAXIFS($BO$2:$BO120,$O$2:$O120,$O121,$G$2:$G120,$G121)+1,_xlfn.MAXIFS($BO$2:$BO120,$O$2:$O120,$O121,$G$2:$G120,$G121))</f>
        <v>2</v>
      </c>
      <c r="BP121">
        <f t="shared" si="34"/>
        <v>1172.0630000000001</v>
      </c>
      <c r="BQ121">
        <f t="shared" si="36"/>
        <v>40.257000000000005</v>
      </c>
      <c r="BR121">
        <f t="shared" si="37"/>
        <v>38.340000000000003</v>
      </c>
      <c r="BS121">
        <f t="shared" si="38"/>
        <v>21.087000000000003</v>
      </c>
      <c r="BT121">
        <f t="shared" si="39"/>
        <v>17.253000000000004</v>
      </c>
      <c r="BU121">
        <f t="shared" si="40"/>
        <v>0</v>
      </c>
      <c r="BV121">
        <f t="shared" si="41"/>
        <v>0</v>
      </c>
      <c r="BW121">
        <f t="shared" si="35"/>
        <v>1289</v>
      </c>
    </row>
    <row r="122" spans="1:75">
      <c r="A122" s="38">
        <f t="shared" si="33"/>
        <v>45810</v>
      </c>
      <c r="B122" s="3">
        <v>45810.558645833335</v>
      </c>
      <c r="C122" t="s">
        <v>61</v>
      </c>
      <c r="D122" t="s">
        <v>61</v>
      </c>
      <c r="E122" t="s">
        <v>61</v>
      </c>
      <c r="F122" t="s">
        <v>62</v>
      </c>
      <c r="G122" s="2" t="s">
        <v>63</v>
      </c>
      <c r="H122" s="2" t="s">
        <v>64</v>
      </c>
      <c r="I122" t="s">
        <v>78</v>
      </c>
      <c r="J122" t="s">
        <v>66</v>
      </c>
      <c r="K122" t="s">
        <v>67</v>
      </c>
      <c r="L122">
        <v>14</v>
      </c>
      <c r="M122">
        <v>12</v>
      </c>
      <c r="N122">
        <v>168</v>
      </c>
      <c r="O122" s="41">
        <v>6948</v>
      </c>
      <c r="P122" t="s">
        <v>244</v>
      </c>
      <c r="Q122" s="1">
        <v>45786.60756246528</v>
      </c>
      <c r="R122">
        <v>43.905000000000001</v>
      </c>
      <c r="S122">
        <v>13.903</v>
      </c>
      <c r="T122">
        <v>3.1579999999999999</v>
      </c>
      <c r="U122">
        <v>3362</v>
      </c>
      <c r="V122">
        <v>30</v>
      </c>
      <c r="W122">
        <v>363</v>
      </c>
      <c r="X122">
        <v>832</v>
      </c>
      <c r="Y122">
        <v>0</v>
      </c>
      <c r="Z122">
        <v>13</v>
      </c>
      <c r="AA122">
        <v>0</v>
      </c>
      <c r="AB122">
        <v>0</v>
      </c>
      <c r="AC122">
        <v>106</v>
      </c>
      <c r="AD122">
        <v>47.01</v>
      </c>
      <c r="AE122">
        <v>53.23612</v>
      </c>
      <c r="AF122">
        <v>95.1</v>
      </c>
      <c r="AG122">
        <v>1.3</v>
      </c>
      <c r="AH122">
        <v>1.2</v>
      </c>
      <c r="AI122">
        <v>1.7</v>
      </c>
      <c r="AJ122">
        <v>0.5</v>
      </c>
      <c r="AK122">
        <v>0.1</v>
      </c>
      <c r="AL122">
        <v>0</v>
      </c>
      <c r="AM122">
        <v>2.77</v>
      </c>
      <c r="AN122">
        <v>50.750999999999998</v>
      </c>
      <c r="AO122">
        <v>0.89200000000000002</v>
      </c>
      <c r="AP122">
        <v>10.797000000000001</v>
      </c>
      <c r="AQ122">
        <v>0.182</v>
      </c>
      <c r="AR122">
        <v>0</v>
      </c>
      <c r="AS122">
        <v>29.609000000000002</v>
      </c>
      <c r="AT122">
        <v>52.305</v>
      </c>
      <c r="AU122">
        <v>0.71499999999999997</v>
      </c>
      <c r="AV122">
        <v>0.66</v>
      </c>
      <c r="AW122">
        <v>0.93500000000000005</v>
      </c>
      <c r="AX122">
        <v>0.27500000000000002</v>
      </c>
      <c r="AY122">
        <v>5.5E-2</v>
      </c>
      <c r="AZ122">
        <v>0</v>
      </c>
      <c r="BA122">
        <v>427</v>
      </c>
      <c r="BB122">
        <v>0</v>
      </c>
      <c r="BC122" t="s">
        <v>75</v>
      </c>
      <c r="BD122">
        <v>0</v>
      </c>
      <c r="BE122" t="s">
        <v>69</v>
      </c>
      <c r="BF122" t="s">
        <v>70</v>
      </c>
      <c r="BG122">
        <v>1.1399999999999999</v>
      </c>
      <c r="BH122">
        <v>0</v>
      </c>
      <c r="BI122" s="1">
        <v>45813.546950578704</v>
      </c>
      <c r="BJ122">
        <v>3.6</v>
      </c>
      <c r="BK122" s="4">
        <v>0.87719999999999998</v>
      </c>
      <c r="BL122" s="42">
        <f>HLOOKUP($A122,차량별코스!$E$1:$AO$20,_xlfn.XLOOKUP(탕데이터!$I122,차량별코스!$D$2:$D$20,차량별코스!$A$2:$A$20),0)</f>
        <v>5</v>
      </c>
      <c r="BM122">
        <f>SUMIFS(R:R,I:I,I122,O:O,O122)</f>
        <v>888.72900000000004</v>
      </c>
      <c r="BN122">
        <f>SUMIFS(R:R,O:O,O122,BL:BL,BL122,G:G,G122)</f>
        <v>376.89600000000002</v>
      </c>
      <c r="BO122">
        <f>IF(COUNTIFS($BL$2:$BL122,$BL122,$O$2:$O122,$O122,$G$2:$G122,$G122)=1,_xlfn.MAXIFS($BO$2:$BO121,$O$2:$O121,$O122,$G$2:$G121,$G122)+1,_xlfn.MAXIFS($BO$2:$BO121,$O$2:$O121,$O122,$G$2:$G121,$G122))</f>
        <v>2</v>
      </c>
      <c r="BP122">
        <f t="shared" si="34"/>
        <v>2804.2619999999997</v>
      </c>
      <c r="BQ122">
        <f t="shared" si="36"/>
        <v>43.706000000000003</v>
      </c>
      <c r="BR122">
        <f t="shared" si="37"/>
        <v>40.344000000000001</v>
      </c>
      <c r="BS122">
        <f t="shared" si="38"/>
        <v>57.154000000000003</v>
      </c>
      <c r="BT122">
        <f t="shared" si="39"/>
        <v>16.809999999999999</v>
      </c>
      <c r="BU122">
        <f t="shared" si="40"/>
        <v>3.3620000000000001</v>
      </c>
      <c r="BV122">
        <f t="shared" si="41"/>
        <v>0</v>
      </c>
      <c r="BW122">
        <f t="shared" si="35"/>
        <v>2965.6379999999999</v>
      </c>
    </row>
    <row r="123" spans="1:75">
      <c r="A123" s="38">
        <f t="shared" si="33"/>
        <v>45810</v>
      </c>
      <c r="B123" s="3">
        <v>45810.65828703704</v>
      </c>
      <c r="C123" t="s">
        <v>61</v>
      </c>
      <c r="D123" t="s">
        <v>61</v>
      </c>
      <c r="E123" t="s">
        <v>61</v>
      </c>
      <c r="F123" t="s">
        <v>62</v>
      </c>
      <c r="G123" s="2" t="s">
        <v>63</v>
      </c>
      <c r="H123" s="2" t="s">
        <v>64</v>
      </c>
      <c r="I123" t="s">
        <v>78</v>
      </c>
      <c r="J123" t="s">
        <v>66</v>
      </c>
      <c r="K123" t="s">
        <v>67</v>
      </c>
      <c r="L123">
        <v>14</v>
      </c>
      <c r="M123">
        <v>12</v>
      </c>
      <c r="N123">
        <v>168</v>
      </c>
      <c r="O123" s="41">
        <v>6948</v>
      </c>
      <c r="P123" t="s">
        <v>244</v>
      </c>
      <c r="Q123" s="1">
        <v>45786.60756246528</v>
      </c>
      <c r="R123">
        <v>67.53</v>
      </c>
      <c r="S123">
        <v>24.379000000000001</v>
      </c>
      <c r="T123">
        <v>2.77</v>
      </c>
      <c r="U123">
        <v>7310</v>
      </c>
      <c r="V123">
        <v>125</v>
      </c>
      <c r="W123">
        <v>1701</v>
      </c>
      <c r="X123">
        <v>1474</v>
      </c>
      <c r="Y123">
        <v>6</v>
      </c>
      <c r="Z123">
        <v>35</v>
      </c>
      <c r="AA123">
        <v>0</v>
      </c>
      <c r="AB123">
        <v>0</v>
      </c>
      <c r="AC123">
        <v>104</v>
      </c>
      <c r="AD123">
        <v>33.26</v>
      </c>
      <c r="AE123">
        <v>44.330424999999998</v>
      </c>
      <c r="AF123">
        <v>92.2</v>
      </c>
      <c r="AG123">
        <v>2.5</v>
      </c>
      <c r="AH123">
        <v>2.7</v>
      </c>
      <c r="AI123">
        <v>2.2000000000000002</v>
      </c>
      <c r="AJ123">
        <v>0.3</v>
      </c>
      <c r="AK123">
        <v>0</v>
      </c>
      <c r="AL123">
        <v>0</v>
      </c>
      <c r="AM123">
        <v>2.4300000000000002</v>
      </c>
      <c r="AN123">
        <v>47.652000000000001</v>
      </c>
      <c r="AO123">
        <v>1.71</v>
      </c>
      <c r="AP123">
        <v>23.27</v>
      </c>
      <c r="AQ123">
        <v>0.20699999999999999</v>
      </c>
      <c r="AR123">
        <v>8.8849999999999998</v>
      </c>
      <c r="AS123">
        <v>51.829000000000001</v>
      </c>
      <c r="AT123">
        <v>112.17700000000001</v>
      </c>
      <c r="AU123">
        <v>3.0419999999999998</v>
      </c>
      <c r="AV123">
        <v>3.2850000000000001</v>
      </c>
      <c r="AW123">
        <v>2.677</v>
      </c>
      <c r="AX123">
        <v>0.36499999999999999</v>
      </c>
      <c r="AY123">
        <v>0</v>
      </c>
      <c r="AZ123">
        <v>0</v>
      </c>
      <c r="BA123">
        <v>652</v>
      </c>
      <c r="BB123">
        <v>0</v>
      </c>
      <c r="BC123" t="s">
        <v>75</v>
      </c>
      <c r="BD123">
        <v>0</v>
      </c>
      <c r="BE123" t="s">
        <v>69</v>
      </c>
      <c r="BF123" t="s">
        <v>70</v>
      </c>
      <c r="BG123">
        <v>1.1399999999999999</v>
      </c>
      <c r="BH123">
        <v>0</v>
      </c>
      <c r="BI123" s="1">
        <v>45813.546950578704</v>
      </c>
      <c r="BJ123">
        <v>3.6</v>
      </c>
      <c r="BK123" s="4">
        <v>0.76939999999999997</v>
      </c>
      <c r="BL123" s="42">
        <f>HLOOKUP($A123,차량별코스!$E$1:$AO$20,_xlfn.XLOOKUP(탕데이터!$I123,차량별코스!$D$2:$D$20,차량별코스!$A$2:$A$20),0)</f>
        <v>5</v>
      </c>
      <c r="BM123">
        <f>SUMIFS(R:R,I:I,I123,O:O,O123)</f>
        <v>888.72900000000004</v>
      </c>
      <c r="BN123">
        <f>SUMIFS(R:R,O:O,O123,BL:BL,BL123,G:G,G123)</f>
        <v>376.89600000000002</v>
      </c>
      <c r="BO123">
        <f>IF(COUNTIFS($BL$2:$BL123,$BL123,$O$2:$O123,$O123,$G$2:$G123,$G123)=1,_xlfn.MAXIFS($BO$2:$BO122,$O$2:$O122,$O123,$G$2:$G122,$G123)+1,_xlfn.MAXIFS($BO$2:$BO122,$O$2:$O122,$O123,$G$2:$G122,$G123))</f>
        <v>2</v>
      </c>
      <c r="BP123">
        <f t="shared" si="34"/>
        <v>4913.8200000000006</v>
      </c>
      <c r="BQ123">
        <f t="shared" si="36"/>
        <v>182.75</v>
      </c>
      <c r="BR123">
        <f t="shared" si="37"/>
        <v>197.37000000000003</v>
      </c>
      <c r="BS123">
        <f t="shared" si="38"/>
        <v>160.82000000000002</v>
      </c>
      <c r="BT123">
        <f t="shared" si="39"/>
        <v>21.93</v>
      </c>
      <c r="BU123">
        <f t="shared" si="40"/>
        <v>0</v>
      </c>
      <c r="BV123">
        <f t="shared" si="41"/>
        <v>0</v>
      </c>
      <c r="BW123">
        <f t="shared" si="35"/>
        <v>5476.6900000000005</v>
      </c>
    </row>
    <row r="124" spans="1:75">
      <c r="A124" s="38">
        <f t="shared" si="33"/>
        <v>45810</v>
      </c>
      <c r="B124" s="3">
        <v>45810.825069444443</v>
      </c>
      <c r="C124" t="s">
        <v>61</v>
      </c>
      <c r="D124" t="s">
        <v>61</v>
      </c>
      <c r="E124" t="s">
        <v>61</v>
      </c>
      <c r="F124" t="s">
        <v>62</v>
      </c>
      <c r="G124" s="2" t="s">
        <v>63</v>
      </c>
      <c r="H124" s="2" t="s">
        <v>64</v>
      </c>
      <c r="I124" t="s">
        <v>78</v>
      </c>
      <c r="J124" t="s">
        <v>66</v>
      </c>
      <c r="K124" t="s">
        <v>67</v>
      </c>
      <c r="L124">
        <v>14</v>
      </c>
      <c r="M124">
        <v>12</v>
      </c>
      <c r="N124">
        <v>168</v>
      </c>
      <c r="O124" s="41">
        <v>6948</v>
      </c>
      <c r="P124" t="s">
        <v>244</v>
      </c>
      <c r="Q124" s="1">
        <v>45786.60756246528</v>
      </c>
      <c r="R124">
        <v>39.720999999999997</v>
      </c>
      <c r="S124">
        <v>13.664</v>
      </c>
      <c r="T124">
        <v>2.907</v>
      </c>
      <c r="U124">
        <v>4206</v>
      </c>
      <c r="V124">
        <v>109</v>
      </c>
      <c r="W124">
        <v>1103</v>
      </c>
      <c r="X124">
        <v>951</v>
      </c>
      <c r="Y124">
        <v>3</v>
      </c>
      <c r="Z124">
        <v>8</v>
      </c>
      <c r="AA124">
        <v>0</v>
      </c>
      <c r="AB124">
        <v>0</v>
      </c>
      <c r="AC124">
        <v>101</v>
      </c>
      <c r="AD124">
        <v>34</v>
      </c>
      <c r="AE124">
        <v>47.760643999999999</v>
      </c>
      <c r="AF124">
        <v>94.9</v>
      </c>
      <c r="AG124">
        <v>1.3</v>
      </c>
      <c r="AH124">
        <v>1.8</v>
      </c>
      <c r="AI124">
        <v>1.3</v>
      </c>
      <c r="AJ124">
        <v>0.7</v>
      </c>
      <c r="AK124">
        <v>0</v>
      </c>
      <c r="AL124">
        <v>0</v>
      </c>
      <c r="AM124">
        <v>2.5499999999999998</v>
      </c>
      <c r="AN124">
        <v>49.192</v>
      </c>
      <c r="AO124">
        <v>2.5910000000000002</v>
      </c>
      <c r="AP124">
        <v>26.224</v>
      </c>
      <c r="AQ124">
        <v>0.22700000000000001</v>
      </c>
      <c r="AR124">
        <v>7.5529999999999999</v>
      </c>
      <c r="AS124">
        <v>20.14</v>
      </c>
      <c r="AT124">
        <v>66.430000000000007</v>
      </c>
      <c r="AU124">
        <v>0.91</v>
      </c>
      <c r="AV124">
        <v>1.26</v>
      </c>
      <c r="AW124">
        <v>0.91</v>
      </c>
      <c r="AX124">
        <v>0.49</v>
      </c>
      <c r="AY124">
        <v>0</v>
      </c>
      <c r="AZ124">
        <v>0</v>
      </c>
      <c r="BA124">
        <v>376</v>
      </c>
      <c r="BB124">
        <v>0</v>
      </c>
      <c r="BC124" t="s">
        <v>75</v>
      </c>
      <c r="BD124">
        <v>0</v>
      </c>
      <c r="BE124" t="s">
        <v>69</v>
      </c>
      <c r="BF124" t="s">
        <v>70</v>
      </c>
      <c r="BG124">
        <v>1.1399999999999999</v>
      </c>
      <c r="BH124">
        <v>0</v>
      </c>
      <c r="BI124" s="1">
        <v>45813.546950578704</v>
      </c>
      <c r="BJ124">
        <v>3.6</v>
      </c>
      <c r="BK124" s="4">
        <v>0.8075</v>
      </c>
      <c r="BL124" s="42">
        <f>HLOOKUP($A124,차량별코스!$E$1:$AO$20,_xlfn.XLOOKUP(탕데이터!$I124,차량별코스!$D$2:$D$20,차량별코스!$A$2:$A$20),0)</f>
        <v>5</v>
      </c>
      <c r="BM124">
        <f>SUMIFS(R:R,I:I,I124,O:O,O124)</f>
        <v>888.72900000000004</v>
      </c>
      <c r="BN124">
        <f>SUMIFS(R:R,O:O,O124,BL:BL,BL124,G:G,G124)</f>
        <v>376.89600000000002</v>
      </c>
      <c r="BO124">
        <f>IF(COUNTIFS($BL$2:$BL124,$BL124,$O$2:$O124,$O124,$G$2:$G124,$G124)=1,_xlfn.MAXIFS($BO$2:$BO123,$O$2:$O123,$O124,$G$2:$G123,$G124)+1,_xlfn.MAXIFS($BO$2:$BO123,$O$2:$O123,$O124,$G$2:$G123,$G124))</f>
        <v>2</v>
      </c>
      <c r="BP124">
        <f t="shared" si="34"/>
        <v>2779.4940000000001</v>
      </c>
      <c r="BQ124">
        <f t="shared" si="36"/>
        <v>54.678000000000004</v>
      </c>
      <c r="BR124">
        <f t="shared" si="37"/>
        <v>75.708000000000013</v>
      </c>
      <c r="BS124">
        <f t="shared" si="38"/>
        <v>54.678000000000004</v>
      </c>
      <c r="BT124">
        <f t="shared" si="39"/>
        <v>29.441999999999997</v>
      </c>
      <c r="BU124">
        <f t="shared" si="40"/>
        <v>0</v>
      </c>
      <c r="BV124">
        <f t="shared" si="41"/>
        <v>0</v>
      </c>
      <c r="BW124">
        <f t="shared" si="35"/>
        <v>2994</v>
      </c>
    </row>
    <row r="125" spans="1:75">
      <c r="A125" s="38">
        <f t="shared" si="33"/>
        <v>45810</v>
      </c>
      <c r="B125" s="3">
        <v>45810.877835648149</v>
      </c>
      <c r="C125" t="s">
        <v>61</v>
      </c>
      <c r="D125" t="s">
        <v>61</v>
      </c>
      <c r="E125" t="s">
        <v>61</v>
      </c>
      <c r="F125" t="s">
        <v>62</v>
      </c>
      <c r="G125" s="2" t="s">
        <v>63</v>
      </c>
      <c r="H125" s="2" t="s">
        <v>64</v>
      </c>
      <c r="I125" t="s">
        <v>78</v>
      </c>
      <c r="J125" t="s">
        <v>66</v>
      </c>
      <c r="K125" t="s">
        <v>67</v>
      </c>
      <c r="L125">
        <v>14</v>
      </c>
      <c r="M125">
        <v>12</v>
      </c>
      <c r="N125">
        <v>168</v>
      </c>
      <c r="O125" s="41">
        <v>6948</v>
      </c>
      <c r="P125" t="s">
        <v>244</v>
      </c>
      <c r="Q125" s="1">
        <v>45786.60756246528</v>
      </c>
      <c r="R125">
        <v>24.876999999999999</v>
      </c>
      <c r="S125">
        <v>6.6529999999999996</v>
      </c>
      <c r="T125">
        <v>3.7389999999999999</v>
      </c>
      <c r="U125">
        <v>1998</v>
      </c>
      <c r="V125">
        <v>50</v>
      </c>
      <c r="W125">
        <v>257</v>
      </c>
      <c r="X125">
        <v>643</v>
      </c>
      <c r="Y125">
        <v>1</v>
      </c>
      <c r="Z125">
        <v>4</v>
      </c>
      <c r="AA125">
        <v>0</v>
      </c>
      <c r="AB125">
        <v>0</v>
      </c>
      <c r="AC125">
        <v>100</v>
      </c>
      <c r="AD125">
        <v>44.82</v>
      </c>
      <c r="AE125">
        <v>52.960887</v>
      </c>
      <c r="AF125">
        <v>85.7</v>
      </c>
      <c r="AG125">
        <v>2.6</v>
      </c>
      <c r="AH125">
        <v>3.9</v>
      </c>
      <c r="AI125">
        <v>6.5</v>
      </c>
      <c r="AJ125">
        <v>1.3</v>
      </c>
      <c r="AK125">
        <v>0</v>
      </c>
      <c r="AL125">
        <v>0</v>
      </c>
      <c r="AM125">
        <v>3.28</v>
      </c>
      <c r="AN125">
        <v>41.442999999999998</v>
      </c>
      <c r="AO125">
        <v>2.5019999999999998</v>
      </c>
      <c r="AP125">
        <v>12.863</v>
      </c>
      <c r="AQ125">
        <v>0.24099999999999999</v>
      </c>
      <c r="AR125">
        <v>4.0199999999999996</v>
      </c>
      <c r="AS125">
        <v>16.079000000000001</v>
      </c>
      <c r="AT125">
        <v>27.138000000000002</v>
      </c>
      <c r="AU125">
        <v>0.82299999999999995</v>
      </c>
      <c r="AV125">
        <v>1.2350000000000001</v>
      </c>
      <c r="AW125">
        <v>2.0579999999999998</v>
      </c>
      <c r="AX125">
        <v>0.41199999999999998</v>
      </c>
      <c r="AY125">
        <v>0</v>
      </c>
      <c r="AZ125">
        <v>0</v>
      </c>
      <c r="BA125">
        <v>239</v>
      </c>
      <c r="BB125">
        <v>0</v>
      </c>
      <c r="BC125" t="s">
        <v>75</v>
      </c>
      <c r="BD125">
        <v>0</v>
      </c>
      <c r="BE125" t="s">
        <v>69</v>
      </c>
      <c r="BF125" t="s">
        <v>70</v>
      </c>
      <c r="BG125">
        <v>1.1399999999999999</v>
      </c>
      <c r="BH125">
        <v>0</v>
      </c>
      <c r="BI125" s="1">
        <v>45813.546950578704</v>
      </c>
      <c r="BJ125">
        <v>3.6</v>
      </c>
      <c r="BK125" s="4">
        <v>1.0387</v>
      </c>
      <c r="BL125" s="42">
        <f>HLOOKUP($A125,차량별코스!$E$1:$AO$20,_xlfn.XLOOKUP(탕데이터!$I125,차량별코스!$D$2:$D$20,차량별코스!$A$2:$A$20),0)</f>
        <v>5</v>
      </c>
      <c r="BM125">
        <f>SUMIFS(R:R,I:I,I125,O:O,O125)</f>
        <v>888.72900000000004</v>
      </c>
      <c r="BN125">
        <f>SUMIFS(R:R,O:O,O125,BL:BL,BL125,G:G,G125)</f>
        <v>376.89600000000002</v>
      </c>
      <c r="BO125">
        <f>IF(COUNTIFS($BL$2:$BL125,$BL125,$O$2:$O125,$O125,$G$2:$G125,$G125)=1,_xlfn.MAXIFS($BO$2:$BO124,$O$2:$O124,$O125,$G$2:$G124,$G125)+1,_xlfn.MAXIFS($BO$2:$BO124,$O$2:$O124,$O125,$G$2:$G124,$G125))</f>
        <v>2</v>
      </c>
      <c r="BP125">
        <f t="shared" si="34"/>
        <v>1405.2860000000001</v>
      </c>
      <c r="BQ125">
        <f t="shared" si="36"/>
        <v>51.948000000000008</v>
      </c>
      <c r="BR125">
        <f t="shared" si="37"/>
        <v>77.921999999999997</v>
      </c>
      <c r="BS125">
        <f t="shared" si="38"/>
        <v>129.87</v>
      </c>
      <c r="BT125">
        <f t="shared" si="39"/>
        <v>25.974000000000004</v>
      </c>
      <c r="BU125">
        <f t="shared" si="40"/>
        <v>0</v>
      </c>
      <c r="BV125">
        <f t="shared" si="41"/>
        <v>0</v>
      </c>
      <c r="BW125">
        <f t="shared" si="35"/>
        <v>1691.0000000000002</v>
      </c>
    </row>
    <row r="126" spans="1:75">
      <c r="A126" s="38">
        <f t="shared" si="33"/>
        <v>45810</v>
      </c>
      <c r="B126" s="3">
        <v>45810.905266203707</v>
      </c>
      <c r="C126" t="s">
        <v>61</v>
      </c>
      <c r="D126" t="s">
        <v>61</v>
      </c>
      <c r="E126" t="s">
        <v>61</v>
      </c>
      <c r="F126" t="s">
        <v>62</v>
      </c>
      <c r="G126" s="2" t="s">
        <v>63</v>
      </c>
      <c r="H126" s="2" t="s">
        <v>64</v>
      </c>
      <c r="I126" t="s">
        <v>78</v>
      </c>
      <c r="J126" t="s">
        <v>66</v>
      </c>
      <c r="K126" t="s">
        <v>67</v>
      </c>
      <c r="L126">
        <v>14</v>
      </c>
      <c r="M126">
        <v>12</v>
      </c>
      <c r="N126">
        <v>168</v>
      </c>
      <c r="O126" s="41">
        <v>6948</v>
      </c>
      <c r="P126" t="s">
        <v>244</v>
      </c>
      <c r="Q126" s="1">
        <v>45786.60756246528</v>
      </c>
      <c r="R126">
        <v>58.997999999999998</v>
      </c>
      <c r="S126">
        <v>14.064</v>
      </c>
      <c r="T126">
        <v>4.1950000000000003</v>
      </c>
      <c r="U126">
        <v>4816</v>
      </c>
      <c r="V126">
        <v>82</v>
      </c>
      <c r="W126">
        <v>483</v>
      </c>
      <c r="X126">
        <v>1245</v>
      </c>
      <c r="Y126">
        <v>1</v>
      </c>
      <c r="Z126">
        <v>5</v>
      </c>
      <c r="AA126">
        <v>0</v>
      </c>
      <c r="AB126">
        <v>0</v>
      </c>
      <c r="AC126">
        <v>77</v>
      </c>
      <c r="AD126">
        <v>44.1</v>
      </c>
      <c r="AE126">
        <v>49.962992</v>
      </c>
      <c r="AF126">
        <v>93.5</v>
      </c>
      <c r="AG126">
        <v>1.3</v>
      </c>
      <c r="AH126">
        <v>2.2999999999999998</v>
      </c>
      <c r="AI126">
        <v>2.9</v>
      </c>
      <c r="AJ126">
        <v>0</v>
      </c>
      <c r="AK126">
        <v>0</v>
      </c>
      <c r="AL126">
        <v>0</v>
      </c>
      <c r="AM126">
        <v>3.68</v>
      </c>
      <c r="AN126">
        <v>33.784999999999997</v>
      </c>
      <c r="AO126">
        <v>1.7030000000000001</v>
      </c>
      <c r="AP126">
        <v>10.029</v>
      </c>
      <c r="AQ126">
        <v>0.20300000000000001</v>
      </c>
      <c r="AR126">
        <v>1.6950000000000001</v>
      </c>
      <c r="AS126">
        <v>8.4749999999999996</v>
      </c>
      <c r="AT126">
        <v>74.8</v>
      </c>
      <c r="AU126">
        <v>1.04</v>
      </c>
      <c r="AV126">
        <v>1.84</v>
      </c>
      <c r="AW126">
        <v>2.3199999999999998</v>
      </c>
      <c r="AX126">
        <v>0</v>
      </c>
      <c r="AY126">
        <v>0</v>
      </c>
      <c r="AZ126">
        <v>0</v>
      </c>
      <c r="BA126">
        <v>576</v>
      </c>
      <c r="BB126">
        <v>0</v>
      </c>
      <c r="BC126" t="s">
        <v>75</v>
      </c>
      <c r="BD126">
        <v>0</v>
      </c>
      <c r="BE126" t="s">
        <v>69</v>
      </c>
      <c r="BF126" t="s">
        <v>70</v>
      </c>
      <c r="BG126">
        <v>1.1399999999999999</v>
      </c>
      <c r="BH126">
        <v>0</v>
      </c>
      <c r="BI126" s="1">
        <v>45813.546950578704</v>
      </c>
      <c r="BJ126">
        <v>3.6</v>
      </c>
      <c r="BK126" s="4">
        <v>1.1653</v>
      </c>
      <c r="BL126" s="42">
        <f>HLOOKUP($A126,차량별코스!$E$1:$AO$20,_xlfn.XLOOKUP(탕데이터!$I126,차량별코스!$D$2:$D$20,차량별코스!$A$2:$A$20),0)</f>
        <v>5</v>
      </c>
      <c r="BM126">
        <f>SUMIFS(R:R,I:I,I126,O:O,O126)</f>
        <v>888.72900000000004</v>
      </c>
      <c r="BN126">
        <f>SUMIFS(R:R,O:O,O126,BL:BL,BL126,G:G,G126)</f>
        <v>376.89600000000002</v>
      </c>
      <c r="BO126">
        <f>IF(COUNTIFS($BL$2:$BL126,$BL126,$O$2:$O126,$O126,$G$2:$G126,$G126)=1,_xlfn.MAXIFS($BO$2:$BO125,$O$2:$O125,$O126,$G$2:$G125,$G126)+1,_xlfn.MAXIFS($BO$2:$BO125,$O$2:$O125,$O126,$G$2:$G125,$G126))</f>
        <v>2</v>
      </c>
      <c r="BP126">
        <f t="shared" si="34"/>
        <v>3937.96</v>
      </c>
      <c r="BQ126">
        <f t="shared" si="36"/>
        <v>62.608000000000004</v>
      </c>
      <c r="BR126">
        <f t="shared" si="37"/>
        <v>110.768</v>
      </c>
      <c r="BS126">
        <f t="shared" si="38"/>
        <v>139.66399999999999</v>
      </c>
      <c r="BT126">
        <f t="shared" si="39"/>
        <v>0</v>
      </c>
      <c r="BU126">
        <f t="shared" si="40"/>
        <v>0</v>
      </c>
      <c r="BV126">
        <f t="shared" si="41"/>
        <v>0</v>
      </c>
      <c r="BW126">
        <f t="shared" si="35"/>
        <v>4251</v>
      </c>
    </row>
    <row r="127" spans="1:75">
      <c r="A127" s="38">
        <f t="shared" si="33"/>
        <v>45811</v>
      </c>
      <c r="B127" s="3">
        <v>45811.332731481481</v>
      </c>
      <c r="C127" t="s">
        <v>61</v>
      </c>
      <c r="D127" t="s">
        <v>61</v>
      </c>
      <c r="E127" t="s">
        <v>61</v>
      </c>
      <c r="F127" t="s">
        <v>62</v>
      </c>
      <c r="G127" s="2" t="s">
        <v>63</v>
      </c>
      <c r="H127" s="2" t="s">
        <v>64</v>
      </c>
      <c r="I127" t="s">
        <v>78</v>
      </c>
      <c r="J127" t="s">
        <v>66</v>
      </c>
      <c r="K127" t="s">
        <v>67</v>
      </c>
      <c r="L127">
        <v>14</v>
      </c>
      <c r="M127">
        <v>12</v>
      </c>
      <c r="N127">
        <v>168</v>
      </c>
      <c r="O127" s="41">
        <v>6948</v>
      </c>
      <c r="P127" t="s">
        <v>244</v>
      </c>
      <c r="Q127" s="1">
        <v>45786.60756246528</v>
      </c>
      <c r="R127">
        <v>17.475999999999999</v>
      </c>
      <c r="S127">
        <v>4.7169999999999996</v>
      </c>
      <c r="T127">
        <v>3.7050000000000001</v>
      </c>
      <c r="U127">
        <v>1615</v>
      </c>
      <c r="V127">
        <v>55</v>
      </c>
      <c r="W127">
        <v>341</v>
      </c>
      <c r="X127">
        <v>192</v>
      </c>
      <c r="Y127">
        <v>0</v>
      </c>
      <c r="Z127">
        <v>6</v>
      </c>
      <c r="AA127">
        <v>0</v>
      </c>
      <c r="AB127">
        <v>0</v>
      </c>
      <c r="AC127">
        <v>83</v>
      </c>
      <c r="AD127">
        <v>38.96</v>
      </c>
      <c r="AE127">
        <v>51.610692999999998</v>
      </c>
      <c r="AF127">
        <v>95.6</v>
      </c>
      <c r="AG127">
        <v>0.6</v>
      </c>
      <c r="AH127">
        <v>1.2</v>
      </c>
      <c r="AI127">
        <v>2.2999999999999998</v>
      </c>
      <c r="AJ127">
        <v>0.2</v>
      </c>
      <c r="AK127">
        <v>0</v>
      </c>
      <c r="AL127">
        <v>0</v>
      </c>
      <c r="AM127">
        <v>3.25</v>
      </c>
      <c r="AN127">
        <v>40.695</v>
      </c>
      <c r="AO127">
        <v>3.4049999999999998</v>
      </c>
      <c r="AP127">
        <v>21.114999999999998</v>
      </c>
      <c r="AQ127">
        <v>5.7000000000000002E-2</v>
      </c>
      <c r="AR127">
        <v>0</v>
      </c>
      <c r="AS127">
        <v>34.332999999999998</v>
      </c>
      <c r="AT127">
        <v>25.492999999999999</v>
      </c>
      <c r="AU127">
        <v>0.16</v>
      </c>
      <c r="AV127">
        <v>0.32</v>
      </c>
      <c r="AW127">
        <v>0.61299999999999999</v>
      </c>
      <c r="AX127">
        <v>5.2999999999999999E-2</v>
      </c>
      <c r="AY127">
        <v>0</v>
      </c>
      <c r="AZ127">
        <v>0</v>
      </c>
      <c r="BA127">
        <v>164</v>
      </c>
      <c r="BB127">
        <v>0</v>
      </c>
      <c r="BC127" t="s">
        <v>75</v>
      </c>
      <c r="BD127">
        <v>0</v>
      </c>
      <c r="BE127" t="s">
        <v>69</v>
      </c>
      <c r="BF127" t="s">
        <v>70</v>
      </c>
      <c r="BG127">
        <v>1.1399999999999999</v>
      </c>
      <c r="BH127">
        <v>0</v>
      </c>
      <c r="BI127" s="1">
        <v>45813.546950578704</v>
      </c>
      <c r="BJ127">
        <v>3.6</v>
      </c>
      <c r="BK127" s="4">
        <v>1.0290999999999999</v>
      </c>
      <c r="BL127" s="42">
        <f>HLOOKUP($A127,차량별코스!$E$1:$AO$20,_xlfn.XLOOKUP(탕데이터!$I127,차량별코스!$D$2:$D$20,차량별코스!$A$2:$A$20),0)</f>
        <v>6</v>
      </c>
      <c r="BM127">
        <f>SUMIFS(R:R,I:I,I127,O:O,O127)</f>
        <v>888.72900000000004</v>
      </c>
      <c r="BN127">
        <f>SUMIFS(R:R,O:O,O127,BL:BL,BL127,G:G,G127)</f>
        <v>331.22500000000002</v>
      </c>
      <c r="BO127">
        <f>IF(COUNTIFS($BL$2:$BL127,$BL127,$O$2:$O127,$O127,$G$2:$G127,$G127)=1,_xlfn.MAXIFS($BO$2:$BO126,$O$2:$O126,$O127,$G$2:$G126,$G127)+1,_xlfn.MAXIFS($BO$2:$BO126,$O$2:$O126,$O127,$G$2:$G126,$G127))</f>
        <v>3</v>
      </c>
      <c r="BP127">
        <f t="shared" si="34"/>
        <v>1147.9399999999998</v>
      </c>
      <c r="BQ127">
        <f t="shared" si="36"/>
        <v>9.69</v>
      </c>
      <c r="BR127">
        <f t="shared" si="37"/>
        <v>19.38</v>
      </c>
      <c r="BS127">
        <f t="shared" si="38"/>
        <v>37.144999999999996</v>
      </c>
      <c r="BT127">
        <f t="shared" si="39"/>
        <v>3.23</v>
      </c>
      <c r="BU127">
        <f t="shared" si="40"/>
        <v>0</v>
      </c>
      <c r="BV127">
        <f t="shared" si="41"/>
        <v>0</v>
      </c>
      <c r="BW127">
        <f t="shared" si="35"/>
        <v>1217.385</v>
      </c>
    </row>
    <row r="128" spans="1:75">
      <c r="A128" s="38">
        <f t="shared" si="33"/>
        <v>45811</v>
      </c>
      <c r="B128" s="3">
        <v>45811.353576388887</v>
      </c>
      <c r="C128" t="s">
        <v>61</v>
      </c>
      <c r="D128" t="s">
        <v>61</v>
      </c>
      <c r="E128" t="s">
        <v>61</v>
      </c>
      <c r="F128" t="s">
        <v>62</v>
      </c>
      <c r="G128" s="2" t="s">
        <v>63</v>
      </c>
      <c r="H128" s="2" t="s">
        <v>64</v>
      </c>
      <c r="I128" t="s">
        <v>78</v>
      </c>
      <c r="J128" t="s">
        <v>66</v>
      </c>
      <c r="K128" t="s">
        <v>67</v>
      </c>
      <c r="L128">
        <v>14</v>
      </c>
      <c r="M128">
        <v>12</v>
      </c>
      <c r="N128">
        <v>168</v>
      </c>
      <c r="O128" s="41">
        <v>6948</v>
      </c>
      <c r="P128" t="s">
        <v>244</v>
      </c>
      <c r="Q128" s="1">
        <v>45786.60756246528</v>
      </c>
      <c r="R128">
        <v>82</v>
      </c>
      <c r="S128">
        <v>24.382999999999999</v>
      </c>
      <c r="T128">
        <v>3.363</v>
      </c>
      <c r="U128">
        <v>6397</v>
      </c>
      <c r="V128">
        <v>41</v>
      </c>
      <c r="W128">
        <v>1060</v>
      </c>
      <c r="X128">
        <v>1682</v>
      </c>
      <c r="Y128">
        <v>4</v>
      </c>
      <c r="Z128">
        <v>38</v>
      </c>
      <c r="AA128">
        <v>0</v>
      </c>
      <c r="AB128">
        <v>0</v>
      </c>
      <c r="AC128">
        <v>102</v>
      </c>
      <c r="AD128">
        <v>46.15</v>
      </c>
      <c r="AE128">
        <v>55.740147</v>
      </c>
      <c r="AF128">
        <v>86.8</v>
      </c>
      <c r="AG128">
        <v>2.2000000000000002</v>
      </c>
      <c r="AH128">
        <v>3.6</v>
      </c>
      <c r="AI128">
        <v>5.7</v>
      </c>
      <c r="AJ128">
        <v>1.7</v>
      </c>
      <c r="AK128">
        <v>0</v>
      </c>
      <c r="AL128">
        <v>0</v>
      </c>
      <c r="AM128">
        <v>2.95</v>
      </c>
      <c r="AN128">
        <v>49.771000000000001</v>
      </c>
      <c r="AO128">
        <v>0.64100000000000001</v>
      </c>
      <c r="AP128">
        <v>16.57</v>
      </c>
      <c r="AQ128">
        <v>0.19500000000000001</v>
      </c>
      <c r="AR128">
        <v>4.8780000000000001</v>
      </c>
      <c r="AS128">
        <v>46.341000000000001</v>
      </c>
      <c r="AT128">
        <v>91.14</v>
      </c>
      <c r="AU128">
        <v>2.31</v>
      </c>
      <c r="AV128">
        <v>3.78</v>
      </c>
      <c r="AW128">
        <v>5.9850000000000003</v>
      </c>
      <c r="AX128">
        <v>1.7849999999999999</v>
      </c>
      <c r="AY128">
        <v>0</v>
      </c>
      <c r="AZ128">
        <v>0</v>
      </c>
      <c r="BA128">
        <v>801</v>
      </c>
      <c r="BB128">
        <v>0</v>
      </c>
      <c r="BC128" t="s">
        <v>75</v>
      </c>
      <c r="BD128">
        <v>0</v>
      </c>
      <c r="BE128" t="s">
        <v>69</v>
      </c>
      <c r="BF128" t="s">
        <v>70</v>
      </c>
      <c r="BG128">
        <v>1.1399999999999999</v>
      </c>
      <c r="BH128">
        <v>0</v>
      </c>
      <c r="BI128" s="1">
        <v>45813.546950578704</v>
      </c>
      <c r="BJ128">
        <v>3.6</v>
      </c>
      <c r="BK128" s="4">
        <v>0.93420000000000003</v>
      </c>
      <c r="BL128" s="42">
        <f>HLOOKUP($A128,차량별코스!$E$1:$AO$20,_xlfn.XLOOKUP(탕데이터!$I128,차량별코스!$D$2:$D$20,차량별코스!$A$2:$A$20),0)</f>
        <v>6</v>
      </c>
      <c r="BM128">
        <f>SUMIFS(R:R,I:I,I128,O:O,O128)</f>
        <v>888.72900000000004</v>
      </c>
      <c r="BN128">
        <f>SUMIFS(R:R,O:O,O128,BL:BL,BL128,G:G,G128)</f>
        <v>331.22500000000002</v>
      </c>
      <c r="BO128">
        <f>IF(COUNTIFS($BL$2:$BL128,$BL128,$O$2:$O128,$O128,$G$2:$G128,$G128)=1,_xlfn.MAXIFS($BO$2:$BO127,$O$2:$O127,$O128,$G$2:$G127,$G128)+1,_xlfn.MAXIFS($BO$2:$BO127,$O$2:$O127,$O128,$G$2:$G127,$G128))</f>
        <v>3</v>
      </c>
      <c r="BP128">
        <f t="shared" si="34"/>
        <v>4451.5959999999995</v>
      </c>
      <c r="BQ128">
        <f t="shared" si="36"/>
        <v>140.73400000000001</v>
      </c>
      <c r="BR128">
        <f t="shared" si="37"/>
        <v>230.29200000000003</v>
      </c>
      <c r="BS128">
        <f t="shared" si="38"/>
        <v>364.62900000000002</v>
      </c>
      <c r="BT128">
        <f t="shared" si="39"/>
        <v>108.74900000000001</v>
      </c>
      <c r="BU128">
        <f t="shared" si="40"/>
        <v>0</v>
      </c>
      <c r="BV128">
        <f t="shared" si="41"/>
        <v>0</v>
      </c>
      <c r="BW128">
        <f t="shared" si="35"/>
        <v>5296</v>
      </c>
    </row>
    <row r="129" spans="1:75">
      <c r="A129" s="38">
        <f t="shared" si="33"/>
        <v>45811</v>
      </c>
      <c r="B129" s="3">
        <v>45811.45925925926</v>
      </c>
      <c r="C129" t="s">
        <v>61</v>
      </c>
      <c r="D129" t="s">
        <v>61</v>
      </c>
      <c r="E129" t="s">
        <v>61</v>
      </c>
      <c r="F129" t="s">
        <v>62</v>
      </c>
      <c r="G129" s="2" t="s">
        <v>63</v>
      </c>
      <c r="H129" s="2" t="s">
        <v>64</v>
      </c>
      <c r="I129" t="s">
        <v>78</v>
      </c>
      <c r="J129" t="s">
        <v>66</v>
      </c>
      <c r="K129" t="s">
        <v>67</v>
      </c>
      <c r="L129">
        <v>14</v>
      </c>
      <c r="M129">
        <v>12</v>
      </c>
      <c r="N129">
        <v>168</v>
      </c>
      <c r="O129" s="41">
        <v>6948</v>
      </c>
      <c r="P129" t="s">
        <v>244</v>
      </c>
      <c r="Q129" s="1">
        <v>45786.60756246528</v>
      </c>
      <c r="R129">
        <v>16.303000000000001</v>
      </c>
      <c r="S129">
        <v>5.9349999999999996</v>
      </c>
      <c r="T129">
        <v>2.7469999999999999</v>
      </c>
      <c r="U129">
        <v>2217</v>
      </c>
      <c r="V129">
        <v>52</v>
      </c>
      <c r="W129">
        <v>822</v>
      </c>
      <c r="X129">
        <v>234</v>
      </c>
      <c r="Y129">
        <v>0</v>
      </c>
      <c r="Z129">
        <v>3</v>
      </c>
      <c r="AA129">
        <v>1</v>
      </c>
      <c r="AB129">
        <v>146</v>
      </c>
      <c r="AC129">
        <v>93</v>
      </c>
      <c r="AD129">
        <v>26.47</v>
      </c>
      <c r="AE129">
        <v>43.701213000000003</v>
      </c>
      <c r="AF129">
        <v>96.5</v>
      </c>
      <c r="AG129">
        <v>1.1000000000000001</v>
      </c>
      <c r="AH129">
        <v>1.4</v>
      </c>
      <c r="AI129">
        <v>0.7</v>
      </c>
      <c r="AJ129">
        <v>0.3</v>
      </c>
      <c r="AK129">
        <v>0</v>
      </c>
      <c r="AL129">
        <v>0</v>
      </c>
      <c r="AM129">
        <v>2.41</v>
      </c>
      <c r="AN129">
        <v>47.475999999999999</v>
      </c>
      <c r="AO129">
        <v>2.3450000000000002</v>
      </c>
      <c r="AP129">
        <v>37.076999999999998</v>
      </c>
      <c r="AQ129">
        <v>0.123</v>
      </c>
      <c r="AR129">
        <v>0</v>
      </c>
      <c r="AS129">
        <v>18.402000000000001</v>
      </c>
      <c r="AT129">
        <v>35.383000000000003</v>
      </c>
      <c r="AU129">
        <v>0.40300000000000002</v>
      </c>
      <c r="AV129">
        <v>0.51300000000000001</v>
      </c>
      <c r="AW129">
        <v>0.25700000000000001</v>
      </c>
      <c r="AX129">
        <v>0.11</v>
      </c>
      <c r="AY129">
        <v>0</v>
      </c>
      <c r="AZ129">
        <v>0</v>
      </c>
      <c r="BA129">
        <v>153</v>
      </c>
      <c r="BB129">
        <v>0</v>
      </c>
      <c r="BC129" t="s">
        <v>75</v>
      </c>
      <c r="BD129">
        <v>0</v>
      </c>
      <c r="BE129" t="s">
        <v>69</v>
      </c>
      <c r="BF129" t="s">
        <v>70</v>
      </c>
      <c r="BG129">
        <v>1.1399999999999999</v>
      </c>
      <c r="BH129">
        <v>0</v>
      </c>
      <c r="BI129" s="1">
        <v>45813.546950578704</v>
      </c>
      <c r="BJ129">
        <v>3.6</v>
      </c>
      <c r="BK129" s="4">
        <v>0.76300000000000001</v>
      </c>
      <c r="BL129" s="42">
        <f>HLOOKUP($A129,차량별코스!$E$1:$AO$20,_xlfn.XLOOKUP(탕데이터!$I129,차량별코스!$D$2:$D$20,차량별코스!$A$2:$A$20),0)</f>
        <v>6</v>
      </c>
      <c r="BM129">
        <f>SUMIFS(R:R,I:I,I129,O:O,O129)</f>
        <v>888.72900000000004</v>
      </c>
      <c r="BN129">
        <f>SUMIFS(R:R,O:O,O129,BL:BL,BL129,G:G,G129)</f>
        <v>331.22500000000002</v>
      </c>
      <c r="BO129">
        <f>IF(COUNTIFS($BL$2:$BL129,$BL129,$O$2:$O129,$O129,$G$2:$G129,$G129)=1,_xlfn.MAXIFS($BO$2:$BO128,$O$2:$O128,$O129,$G$2:$G128,$G129)+1,_xlfn.MAXIFS($BO$2:$BO128,$O$2:$O128,$O129,$G$2:$G128,$G129))</f>
        <v>3</v>
      </c>
      <c r="BP129">
        <f t="shared" si="34"/>
        <v>1265.4049999999997</v>
      </c>
      <c r="BQ129">
        <f t="shared" si="36"/>
        <v>24.387000000000004</v>
      </c>
      <c r="BR129">
        <f t="shared" si="37"/>
        <v>31.037999999999997</v>
      </c>
      <c r="BS129">
        <f t="shared" si="38"/>
        <v>15.518999999999998</v>
      </c>
      <c r="BT129">
        <f t="shared" si="39"/>
        <v>6.6509999999999998</v>
      </c>
      <c r="BU129">
        <f t="shared" si="40"/>
        <v>0</v>
      </c>
      <c r="BV129">
        <f t="shared" si="41"/>
        <v>0</v>
      </c>
      <c r="BW129">
        <f t="shared" si="35"/>
        <v>1342.9999999999998</v>
      </c>
    </row>
    <row r="130" spans="1:75">
      <c r="A130" s="38">
        <f t="shared" si="33"/>
        <v>45811</v>
      </c>
      <c r="B130" s="3">
        <v>45811.488078703704</v>
      </c>
      <c r="C130" t="s">
        <v>61</v>
      </c>
      <c r="D130" t="s">
        <v>61</v>
      </c>
      <c r="E130" t="s">
        <v>61</v>
      </c>
      <c r="F130" t="s">
        <v>62</v>
      </c>
      <c r="G130" s="2" t="s">
        <v>63</v>
      </c>
      <c r="H130" s="2" t="s">
        <v>64</v>
      </c>
      <c r="I130" t="s">
        <v>78</v>
      </c>
      <c r="J130" t="s">
        <v>66</v>
      </c>
      <c r="K130" t="s">
        <v>67</v>
      </c>
      <c r="L130">
        <v>14</v>
      </c>
      <c r="M130">
        <v>12</v>
      </c>
      <c r="N130">
        <v>168</v>
      </c>
      <c r="O130" s="41">
        <v>6948</v>
      </c>
      <c r="P130" t="s">
        <v>244</v>
      </c>
      <c r="Q130" s="1">
        <v>45786.60756246528</v>
      </c>
      <c r="R130">
        <v>107.15</v>
      </c>
      <c r="S130">
        <v>34.811999999999998</v>
      </c>
      <c r="T130">
        <v>3.0779999999999998</v>
      </c>
      <c r="U130">
        <v>9746</v>
      </c>
      <c r="V130">
        <v>124</v>
      </c>
      <c r="W130">
        <v>1913</v>
      </c>
      <c r="X130">
        <v>2114</v>
      </c>
      <c r="Y130">
        <v>12</v>
      </c>
      <c r="Z130">
        <v>38</v>
      </c>
      <c r="AA130">
        <v>0</v>
      </c>
      <c r="AB130">
        <v>0</v>
      </c>
      <c r="AC130">
        <v>90</v>
      </c>
      <c r="AD130">
        <v>39.58</v>
      </c>
      <c r="AE130">
        <v>50.037591999999997</v>
      </c>
      <c r="AF130">
        <v>86.1</v>
      </c>
      <c r="AG130">
        <v>2.6</v>
      </c>
      <c r="AH130">
        <v>4.3</v>
      </c>
      <c r="AI130">
        <v>6.3</v>
      </c>
      <c r="AJ130">
        <v>0.7</v>
      </c>
      <c r="AK130">
        <v>0</v>
      </c>
      <c r="AL130">
        <v>0</v>
      </c>
      <c r="AM130">
        <v>2.7</v>
      </c>
      <c r="AN130">
        <v>48.625999999999998</v>
      </c>
      <c r="AO130">
        <v>1.272</v>
      </c>
      <c r="AP130">
        <v>19.629000000000001</v>
      </c>
      <c r="AQ130">
        <v>0.19600000000000001</v>
      </c>
      <c r="AR130">
        <v>11.199</v>
      </c>
      <c r="AS130">
        <v>35.463999999999999</v>
      </c>
      <c r="AT130">
        <v>139.19499999999999</v>
      </c>
      <c r="AU130">
        <v>4.2030000000000003</v>
      </c>
      <c r="AV130">
        <v>6.952</v>
      </c>
      <c r="AW130">
        <v>10.185</v>
      </c>
      <c r="AX130">
        <v>1.1319999999999999</v>
      </c>
      <c r="AY130">
        <v>0</v>
      </c>
      <c r="AZ130">
        <v>0</v>
      </c>
      <c r="BA130">
        <v>1046</v>
      </c>
      <c r="BB130">
        <v>0</v>
      </c>
      <c r="BC130" t="s">
        <v>75</v>
      </c>
      <c r="BD130">
        <v>0</v>
      </c>
      <c r="BE130" t="s">
        <v>69</v>
      </c>
      <c r="BF130" t="s">
        <v>70</v>
      </c>
      <c r="BG130">
        <v>1.1399999999999999</v>
      </c>
      <c r="BH130">
        <v>0</v>
      </c>
      <c r="BI130" s="1">
        <v>45813.546950578704</v>
      </c>
      <c r="BJ130">
        <v>3.6</v>
      </c>
      <c r="BK130" s="4">
        <v>0.85499999999999998</v>
      </c>
      <c r="BL130" s="42">
        <f>HLOOKUP($A130,차량별코스!$E$1:$AO$20,_xlfn.XLOOKUP(탕데이터!$I130,차량별코스!$D$2:$D$20,차량별코스!$A$2:$A$20),0)</f>
        <v>6</v>
      </c>
      <c r="BM130">
        <f>SUMIFS(R:R,I:I,I130,O:O,O130)</f>
        <v>888.72900000000004</v>
      </c>
      <c r="BN130">
        <f>SUMIFS(R:R,O:O,O130,BL:BL,BL130,G:G,G130)</f>
        <v>331.22500000000002</v>
      </c>
      <c r="BO130">
        <f>IF(COUNTIFS($BL$2:$BL130,$BL130,$O$2:$O130,$O130,$G$2:$G130,$G130)=1,_xlfn.MAXIFS($BO$2:$BO129,$O$2:$O129,$O130,$G$2:$G129,$G130)+1,_xlfn.MAXIFS($BO$2:$BO129,$O$2:$O129,$O130,$G$2:$G129,$G130))</f>
        <v>3</v>
      </c>
      <c r="BP130">
        <f t="shared" si="34"/>
        <v>6354.3060000000005</v>
      </c>
      <c r="BQ130">
        <f t="shared" si="36"/>
        <v>253.39600000000002</v>
      </c>
      <c r="BR130">
        <f t="shared" si="37"/>
        <v>419.07799999999997</v>
      </c>
      <c r="BS130">
        <f t="shared" si="38"/>
        <v>613.99800000000005</v>
      </c>
      <c r="BT130">
        <f t="shared" si="39"/>
        <v>68.221999999999994</v>
      </c>
      <c r="BU130">
        <f t="shared" si="40"/>
        <v>0</v>
      </c>
      <c r="BV130">
        <f t="shared" si="41"/>
        <v>0</v>
      </c>
      <c r="BW130">
        <f t="shared" si="35"/>
        <v>7709</v>
      </c>
    </row>
    <row r="131" spans="1:75">
      <c r="A131" s="38">
        <f t="shared" si="33"/>
        <v>45811</v>
      </c>
      <c r="B131" s="3">
        <v>45811.65115740741</v>
      </c>
      <c r="C131" t="s">
        <v>61</v>
      </c>
      <c r="D131" t="s">
        <v>61</v>
      </c>
      <c r="E131" t="s">
        <v>61</v>
      </c>
      <c r="F131" t="s">
        <v>62</v>
      </c>
      <c r="G131" s="2" t="s">
        <v>63</v>
      </c>
      <c r="H131" s="2" t="s">
        <v>64</v>
      </c>
      <c r="I131" t="s">
        <v>78</v>
      </c>
      <c r="J131" t="s">
        <v>66</v>
      </c>
      <c r="K131" t="s">
        <v>67</v>
      </c>
      <c r="L131">
        <v>14</v>
      </c>
      <c r="M131">
        <v>12</v>
      </c>
      <c r="N131">
        <v>168</v>
      </c>
      <c r="O131" s="41">
        <v>6948</v>
      </c>
      <c r="P131" t="s">
        <v>244</v>
      </c>
      <c r="Q131" s="1">
        <v>45786.60756246528</v>
      </c>
      <c r="R131">
        <v>17.489000000000001</v>
      </c>
      <c r="S131">
        <v>5.165</v>
      </c>
      <c r="T131">
        <v>3.3860000000000001</v>
      </c>
      <c r="U131">
        <v>1814</v>
      </c>
      <c r="V131">
        <v>130</v>
      </c>
      <c r="W131">
        <v>459</v>
      </c>
      <c r="X131">
        <v>266</v>
      </c>
      <c r="Y131">
        <v>0</v>
      </c>
      <c r="Z131">
        <v>6</v>
      </c>
      <c r="AA131">
        <v>0</v>
      </c>
      <c r="AB131">
        <v>0</v>
      </c>
      <c r="AC131">
        <v>85</v>
      </c>
      <c r="AD131">
        <v>34.71</v>
      </c>
      <c r="AE131">
        <v>51.396362000000003</v>
      </c>
      <c r="AF131">
        <v>91.3</v>
      </c>
      <c r="AG131">
        <v>1.5</v>
      </c>
      <c r="AH131">
        <v>2.4</v>
      </c>
      <c r="AI131">
        <v>4.5</v>
      </c>
      <c r="AJ131">
        <v>0.4</v>
      </c>
      <c r="AK131">
        <v>0</v>
      </c>
      <c r="AL131">
        <v>0</v>
      </c>
      <c r="AM131">
        <v>2.97</v>
      </c>
      <c r="AN131">
        <v>44.829000000000001</v>
      </c>
      <c r="AO131">
        <v>7.1660000000000004</v>
      </c>
      <c r="AP131">
        <v>25.303000000000001</v>
      </c>
      <c r="AQ131">
        <v>0.114</v>
      </c>
      <c r="AR131">
        <v>0</v>
      </c>
      <c r="AS131">
        <v>34.307000000000002</v>
      </c>
      <c r="AT131">
        <v>27.39</v>
      </c>
      <c r="AU131">
        <v>0.45</v>
      </c>
      <c r="AV131">
        <v>0.72</v>
      </c>
      <c r="AW131">
        <v>1.35</v>
      </c>
      <c r="AX131">
        <v>0.12</v>
      </c>
      <c r="AY131">
        <v>0</v>
      </c>
      <c r="AZ131">
        <v>0</v>
      </c>
      <c r="BA131">
        <v>172</v>
      </c>
      <c r="BB131">
        <v>0</v>
      </c>
      <c r="BC131" t="s">
        <v>75</v>
      </c>
      <c r="BD131">
        <v>0</v>
      </c>
      <c r="BE131" t="s">
        <v>69</v>
      </c>
      <c r="BF131" t="s">
        <v>70</v>
      </c>
      <c r="BG131">
        <v>1.1399999999999999</v>
      </c>
      <c r="BH131">
        <v>0</v>
      </c>
      <c r="BI131" s="1">
        <v>45813.546950578704</v>
      </c>
      <c r="BJ131">
        <v>3.6</v>
      </c>
      <c r="BK131" s="4">
        <v>0.94059999999999999</v>
      </c>
      <c r="BL131" s="42">
        <f>HLOOKUP($A131,차량별코스!$E$1:$AO$20,_xlfn.XLOOKUP(탕데이터!$I131,차량별코스!$D$2:$D$20,차량별코스!$A$2:$A$20),0)</f>
        <v>6</v>
      </c>
      <c r="BM131">
        <f>SUMIFS(R:R,I:I,I131,O:O,O131)</f>
        <v>888.72900000000004</v>
      </c>
      <c r="BN131">
        <f>SUMIFS(R:R,O:O,O131,BL:BL,BL131,G:G,G131)</f>
        <v>331.22500000000002</v>
      </c>
      <c r="BO131">
        <f>IF(COUNTIFS($BL$2:$BL131,$BL131,$O$2:$O131,$O131,$G$2:$G131,$G131)=1,_xlfn.MAXIFS($BO$2:$BO130,$O$2:$O130,$O131,$G$2:$G130,$G131)+1,_xlfn.MAXIFS($BO$2:$BO130,$O$2:$O130,$O131,$G$2:$G130,$G131))</f>
        <v>3</v>
      </c>
      <c r="BP131">
        <f t="shared" si="34"/>
        <v>1067.1819999999998</v>
      </c>
      <c r="BQ131">
        <f t="shared" si="36"/>
        <v>27.209999999999997</v>
      </c>
      <c r="BR131">
        <f t="shared" si="37"/>
        <v>43.536000000000001</v>
      </c>
      <c r="BS131">
        <f t="shared" si="38"/>
        <v>81.63</v>
      </c>
      <c r="BT131">
        <f t="shared" si="39"/>
        <v>7.2560000000000002</v>
      </c>
      <c r="BU131">
        <f t="shared" si="40"/>
        <v>0</v>
      </c>
      <c r="BV131">
        <f t="shared" si="41"/>
        <v>0</v>
      </c>
      <c r="BW131">
        <f t="shared" si="35"/>
        <v>1226.8140000000001</v>
      </c>
    </row>
    <row r="132" spans="1:75">
      <c r="A132" s="38">
        <f t="shared" si="33"/>
        <v>45811</v>
      </c>
      <c r="B132" s="3">
        <v>45811.676493055558</v>
      </c>
      <c r="C132" t="s">
        <v>61</v>
      </c>
      <c r="D132" t="s">
        <v>61</v>
      </c>
      <c r="E132" t="s">
        <v>61</v>
      </c>
      <c r="F132" t="s">
        <v>62</v>
      </c>
      <c r="G132" s="2" t="s">
        <v>63</v>
      </c>
      <c r="H132" s="2" t="s">
        <v>64</v>
      </c>
      <c r="I132" t="s">
        <v>78</v>
      </c>
      <c r="J132" t="s">
        <v>66</v>
      </c>
      <c r="K132" t="s">
        <v>67</v>
      </c>
      <c r="L132">
        <v>14</v>
      </c>
      <c r="M132">
        <v>12</v>
      </c>
      <c r="N132">
        <v>168</v>
      </c>
      <c r="O132" s="41">
        <v>6948</v>
      </c>
      <c r="P132" t="s">
        <v>244</v>
      </c>
      <c r="Q132" s="1">
        <v>45786.60756246528</v>
      </c>
      <c r="R132">
        <v>90.807000000000002</v>
      </c>
      <c r="S132">
        <v>31.606999999999999</v>
      </c>
      <c r="T132">
        <v>2.8730000000000002</v>
      </c>
      <c r="U132">
        <v>8100</v>
      </c>
      <c r="V132">
        <v>46</v>
      </c>
      <c r="W132">
        <v>1956</v>
      </c>
      <c r="X132">
        <v>2142</v>
      </c>
      <c r="Y132">
        <v>10</v>
      </c>
      <c r="Z132">
        <v>40</v>
      </c>
      <c r="AA132">
        <v>0</v>
      </c>
      <c r="AB132">
        <v>0</v>
      </c>
      <c r="AC132">
        <v>105</v>
      </c>
      <c r="AD132">
        <v>40.36</v>
      </c>
      <c r="AE132">
        <v>53.608556999999998</v>
      </c>
      <c r="AF132">
        <v>78.900000000000006</v>
      </c>
      <c r="AG132">
        <v>4.7</v>
      </c>
      <c r="AH132">
        <v>6.3</v>
      </c>
      <c r="AI132">
        <v>4.3</v>
      </c>
      <c r="AJ132">
        <v>5.4</v>
      </c>
      <c r="AK132">
        <v>0.4</v>
      </c>
      <c r="AL132">
        <v>0</v>
      </c>
      <c r="AM132">
        <v>2.52</v>
      </c>
      <c r="AN132">
        <v>56.759</v>
      </c>
      <c r="AO132">
        <v>0.56799999999999995</v>
      </c>
      <c r="AP132">
        <v>24.148</v>
      </c>
      <c r="AQ132">
        <v>0.23100000000000001</v>
      </c>
      <c r="AR132">
        <v>11.012</v>
      </c>
      <c r="AS132">
        <v>44.048999999999999</v>
      </c>
      <c r="AT132">
        <v>106.515</v>
      </c>
      <c r="AU132">
        <v>6.3449999999999998</v>
      </c>
      <c r="AV132">
        <v>8.5050000000000008</v>
      </c>
      <c r="AW132">
        <v>5.8049999999999997</v>
      </c>
      <c r="AX132">
        <v>7.29</v>
      </c>
      <c r="AY132">
        <v>0.54</v>
      </c>
      <c r="AZ132">
        <v>0</v>
      </c>
      <c r="BA132">
        <v>884</v>
      </c>
      <c r="BB132">
        <v>0</v>
      </c>
      <c r="BC132" t="s">
        <v>75</v>
      </c>
      <c r="BD132">
        <v>0</v>
      </c>
      <c r="BE132" t="s">
        <v>69</v>
      </c>
      <c r="BF132" t="s">
        <v>70</v>
      </c>
      <c r="BG132">
        <v>1.1399999999999999</v>
      </c>
      <c r="BH132">
        <v>0</v>
      </c>
      <c r="BI132" s="1">
        <v>45813.546950578704</v>
      </c>
      <c r="BJ132">
        <v>3.6</v>
      </c>
      <c r="BK132" s="4">
        <v>0.79810000000000003</v>
      </c>
      <c r="BL132" s="42">
        <f>HLOOKUP($A132,차량별코스!$E$1:$AO$20,_xlfn.XLOOKUP(탕데이터!$I132,차량별코스!$D$2:$D$20,차량별코스!$A$2:$A$20),0)</f>
        <v>6</v>
      </c>
      <c r="BM132">
        <f>SUMIFS(R:R,I:I,I132,O:O,O132)</f>
        <v>888.72900000000004</v>
      </c>
      <c r="BN132">
        <f>SUMIFS(R:R,O:O,O132,BL:BL,BL132,G:G,G132)</f>
        <v>331.22500000000002</v>
      </c>
      <c r="BO132">
        <f>IF(COUNTIFS($BL$2:$BL132,$BL132,$O$2:$O132,$O132,$G$2:$G132,$G132)=1,_xlfn.MAXIFS($BO$2:$BO131,$O$2:$O131,$O132,$G$2:$G131,$G132)+1,_xlfn.MAXIFS($BO$2:$BO131,$O$2:$O131,$O132,$G$2:$G131,$G132))</f>
        <v>3</v>
      </c>
      <c r="BP132">
        <f t="shared" si="34"/>
        <v>4388.9000000000005</v>
      </c>
      <c r="BQ132">
        <f t="shared" si="36"/>
        <v>380.7</v>
      </c>
      <c r="BR132">
        <f t="shared" si="37"/>
        <v>510.3</v>
      </c>
      <c r="BS132">
        <f t="shared" si="38"/>
        <v>348.29999999999995</v>
      </c>
      <c r="BT132">
        <f t="shared" si="39"/>
        <v>437.40000000000003</v>
      </c>
      <c r="BU132">
        <f t="shared" si="40"/>
        <v>32.4</v>
      </c>
      <c r="BV132">
        <f t="shared" si="41"/>
        <v>0</v>
      </c>
      <c r="BW132">
        <f t="shared" si="35"/>
        <v>6098</v>
      </c>
    </row>
    <row r="133" spans="1:75">
      <c r="A133" s="38">
        <f t="shared" si="33"/>
        <v>45812</v>
      </c>
      <c r="B133" s="3">
        <v>45812.271053240744</v>
      </c>
      <c r="C133" t="s">
        <v>61</v>
      </c>
      <c r="D133" t="s">
        <v>61</v>
      </c>
      <c r="E133" t="s">
        <v>61</v>
      </c>
      <c r="F133" t="s">
        <v>62</v>
      </c>
      <c r="G133" s="2" t="s">
        <v>63</v>
      </c>
      <c r="H133" s="2" t="s">
        <v>64</v>
      </c>
      <c r="I133" t="s">
        <v>78</v>
      </c>
      <c r="J133" t="s">
        <v>66</v>
      </c>
      <c r="K133" t="s">
        <v>67</v>
      </c>
      <c r="L133">
        <v>14</v>
      </c>
      <c r="M133">
        <v>12</v>
      </c>
      <c r="N133">
        <v>168</v>
      </c>
      <c r="O133" s="41">
        <v>1003</v>
      </c>
      <c r="P133" t="s">
        <v>245</v>
      </c>
      <c r="Q133" s="1">
        <v>45786.607561307872</v>
      </c>
      <c r="R133">
        <v>115.28</v>
      </c>
      <c r="S133">
        <v>37.043999999999997</v>
      </c>
      <c r="T133">
        <v>3.1120000000000001</v>
      </c>
      <c r="U133">
        <v>11418</v>
      </c>
      <c r="V133">
        <v>272</v>
      </c>
      <c r="W133">
        <v>2410</v>
      </c>
      <c r="X133">
        <v>3590</v>
      </c>
      <c r="Y133">
        <v>8</v>
      </c>
      <c r="Z133">
        <v>54</v>
      </c>
      <c r="AA133">
        <v>1</v>
      </c>
      <c r="AB133">
        <v>90</v>
      </c>
      <c r="AC133">
        <v>101</v>
      </c>
      <c r="AD133">
        <v>36.35</v>
      </c>
      <c r="AE133">
        <v>47.505487000000002</v>
      </c>
      <c r="AF133">
        <v>76.900000000000006</v>
      </c>
      <c r="AG133">
        <v>5.9</v>
      </c>
      <c r="AH133">
        <v>7.9</v>
      </c>
      <c r="AI133">
        <v>6.2</v>
      </c>
      <c r="AJ133">
        <v>3</v>
      </c>
      <c r="AK133">
        <v>0</v>
      </c>
      <c r="AL133">
        <v>0</v>
      </c>
      <c r="AM133">
        <v>2.73</v>
      </c>
      <c r="AN133">
        <v>45.28</v>
      </c>
      <c r="AO133">
        <v>2.3820000000000001</v>
      </c>
      <c r="AP133">
        <v>21.106999999999999</v>
      </c>
      <c r="AQ133">
        <v>0.30399999999999999</v>
      </c>
      <c r="AR133">
        <v>6.94</v>
      </c>
      <c r="AS133">
        <v>46.841999999999999</v>
      </c>
      <c r="AT133">
        <v>146.11000000000001</v>
      </c>
      <c r="AU133">
        <v>11.21</v>
      </c>
      <c r="AV133">
        <v>15.01</v>
      </c>
      <c r="AW133">
        <v>11.78</v>
      </c>
      <c r="AX133">
        <v>5.7</v>
      </c>
      <c r="AY133">
        <v>0</v>
      </c>
      <c r="AZ133">
        <v>0</v>
      </c>
      <c r="BA133">
        <v>1116</v>
      </c>
      <c r="BB133">
        <v>0</v>
      </c>
      <c r="BC133" t="s">
        <v>75</v>
      </c>
      <c r="BD133">
        <v>0</v>
      </c>
      <c r="BE133" t="s">
        <v>69</v>
      </c>
      <c r="BF133" t="s">
        <v>70</v>
      </c>
      <c r="BG133">
        <v>1.1399999999999999</v>
      </c>
      <c r="BH133">
        <v>0</v>
      </c>
      <c r="BI133" s="1">
        <v>45813.546950578704</v>
      </c>
      <c r="BJ133">
        <v>3.6</v>
      </c>
      <c r="BK133" s="4">
        <v>0.86439999999999995</v>
      </c>
      <c r="BL133" s="42">
        <f>HLOOKUP($A133,차량별코스!$E$1:$AO$20,_xlfn.XLOOKUP(탕데이터!$I133,차량별코스!$D$2:$D$20,차량별코스!$A$2:$A$20),0)</f>
        <v>7</v>
      </c>
      <c r="BM133">
        <f>SUMIFS(R:R,I:I,I133,O:O,O133)</f>
        <v>452.34699999999998</v>
      </c>
      <c r="BN133">
        <f>SUMIFS(R:R,O:O,O133,BL:BL,BL133,G:G,G133)</f>
        <v>332.93</v>
      </c>
      <c r="BO133">
        <f>IF(COUNTIFS($BL$2:$BL133,$BL133,$O$2:$O133,$O133,$G$2:$G133,$G133)=1,_xlfn.MAXIFS($BO$2:$BO132,$O$2:$O132,$O133,$G$2:$G132,$G133)+1,_xlfn.MAXIFS($BO$2:$BO132,$O$2:$O132,$O133,$G$2:$G132,$G133))</f>
        <v>1</v>
      </c>
      <c r="BP133">
        <f t="shared" si="34"/>
        <v>6098.4420000000009</v>
      </c>
      <c r="BQ133">
        <f t="shared" si="36"/>
        <v>673.66200000000003</v>
      </c>
      <c r="BR133">
        <f t="shared" si="37"/>
        <v>902.02200000000005</v>
      </c>
      <c r="BS133">
        <f t="shared" si="38"/>
        <v>707.91599999999994</v>
      </c>
      <c r="BT133">
        <f t="shared" si="39"/>
        <v>342.53999999999996</v>
      </c>
      <c r="BU133">
        <f t="shared" si="40"/>
        <v>0</v>
      </c>
      <c r="BV133">
        <f t="shared" si="41"/>
        <v>0</v>
      </c>
      <c r="BW133">
        <f t="shared" si="35"/>
        <v>8724.5820000000022</v>
      </c>
    </row>
    <row r="134" spans="1:75">
      <c r="A134" s="38">
        <f t="shared" ref="A134:A172" si="42">DATE(YEAR(B134),MONTH(B134),DAY(B134))</f>
        <v>45812</v>
      </c>
      <c r="B134" s="3">
        <v>45812.512708333335</v>
      </c>
      <c r="C134" t="s">
        <v>61</v>
      </c>
      <c r="D134" t="s">
        <v>61</v>
      </c>
      <c r="E134" t="s">
        <v>61</v>
      </c>
      <c r="F134" t="s">
        <v>62</v>
      </c>
      <c r="G134" s="2" t="s">
        <v>63</v>
      </c>
      <c r="H134" s="2" t="s">
        <v>64</v>
      </c>
      <c r="I134" t="s">
        <v>78</v>
      </c>
      <c r="J134" t="s">
        <v>66</v>
      </c>
      <c r="K134" t="s">
        <v>67</v>
      </c>
      <c r="L134">
        <v>14</v>
      </c>
      <c r="M134">
        <v>12</v>
      </c>
      <c r="N134">
        <v>168</v>
      </c>
      <c r="O134" s="41">
        <v>1003</v>
      </c>
      <c r="P134" t="s">
        <v>245</v>
      </c>
      <c r="Q134" s="1">
        <v>45786.607561307872</v>
      </c>
      <c r="R134">
        <v>119.26600000000001</v>
      </c>
      <c r="S134">
        <v>40.704999999999998</v>
      </c>
      <c r="T134">
        <v>2.93</v>
      </c>
      <c r="U134">
        <v>14755</v>
      </c>
      <c r="V134">
        <v>1839</v>
      </c>
      <c r="W134">
        <v>3687</v>
      </c>
      <c r="X134">
        <v>3130</v>
      </c>
      <c r="Y134">
        <v>3</v>
      </c>
      <c r="Z134">
        <v>25</v>
      </c>
      <c r="AA134">
        <v>3</v>
      </c>
      <c r="AB134">
        <v>414</v>
      </c>
      <c r="AC134">
        <v>90</v>
      </c>
      <c r="AD134">
        <v>29.1</v>
      </c>
      <c r="AE134">
        <v>46.522640000000003</v>
      </c>
      <c r="AF134">
        <v>89</v>
      </c>
      <c r="AG134">
        <v>2.9</v>
      </c>
      <c r="AH134">
        <v>3.1</v>
      </c>
      <c r="AI134">
        <v>4</v>
      </c>
      <c r="AJ134">
        <v>1</v>
      </c>
      <c r="AK134">
        <v>0</v>
      </c>
      <c r="AL134">
        <v>0</v>
      </c>
      <c r="AM134">
        <v>2.57</v>
      </c>
      <c r="AN134">
        <v>47.357999999999997</v>
      </c>
      <c r="AO134">
        <v>12.464</v>
      </c>
      <c r="AP134">
        <v>24.988</v>
      </c>
      <c r="AQ134">
        <v>0.26</v>
      </c>
      <c r="AR134">
        <v>2.5150000000000001</v>
      </c>
      <c r="AS134">
        <v>20.962</v>
      </c>
      <c r="AT134">
        <v>218.05</v>
      </c>
      <c r="AU134">
        <v>7.1050000000000004</v>
      </c>
      <c r="AV134">
        <v>7.5949999999999998</v>
      </c>
      <c r="AW134">
        <v>9.8000000000000007</v>
      </c>
      <c r="AX134">
        <v>2.4500000000000002</v>
      </c>
      <c r="AY134">
        <v>0</v>
      </c>
      <c r="AZ134">
        <v>0</v>
      </c>
      <c r="BA134">
        <v>1161</v>
      </c>
      <c r="BB134">
        <v>0</v>
      </c>
      <c r="BC134" t="s">
        <v>75</v>
      </c>
      <c r="BD134">
        <v>0</v>
      </c>
      <c r="BE134" t="s">
        <v>69</v>
      </c>
      <c r="BF134" t="s">
        <v>70</v>
      </c>
      <c r="BG134">
        <v>1.1399999999999999</v>
      </c>
      <c r="BH134">
        <v>0</v>
      </c>
      <c r="BI134" s="1">
        <v>45813.546950578704</v>
      </c>
      <c r="BJ134">
        <v>3.6</v>
      </c>
      <c r="BK134" s="4">
        <v>0.81389999999999996</v>
      </c>
      <c r="BL134" s="42">
        <f>HLOOKUP($A134,차량별코스!$E$1:$AO$20,_xlfn.XLOOKUP(탕데이터!$I134,차량별코스!$D$2:$D$20,차량별코스!$A$2:$A$20),0)</f>
        <v>7</v>
      </c>
      <c r="BM134">
        <f>SUMIFS(R:R,I:I,I134,O:O,O134)</f>
        <v>452.34699999999998</v>
      </c>
      <c r="BN134">
        <f>SUMIFS(R:R,O:O,O134,BL:BL,BL134,G:G,G134)</f>
        <v>332.93</v>
      </c>
      <c r="BO134">
        <f>IF(COUNTIFS($BL$2:$BL134,$BL134,$O$2:$O134,$O134,$G$2:$G134,$G134)=1,_xlfn.MAXIFS($BO$2:$BO133,$O$2:$O133,$O134,$G$2:$G133,$G134)+1,_xlfn.MAXIFS($BO$2:$BO133,$O$2:$O133,$O134,$G$2:$G133,$G134))</f>
        <v>1</v>
      </c>
      <c r="BP134">
        <f t="shared" ref="BP134:BP172" si="43">$U134*AF134%-V134-W134</f>
        <v>7605.9500000000007</v>
      </c>
      <c r="BQ134">
        <f t="shared" si="36"/>
        <v>427.89499999999998</v>
      </c>
      <c r="BR134">
        <f t="shared" si="37"/>
        <v>457.40499999999997</v>
      </c>
      <c r="BS134">
        <f t="shared" si="38"/>
        <v>590.20000000000005</v>
      </c>
      <c r="BT134">
        <f t="shared" si="39"/>
        <v>147.55000000000001</v>
      </c>
      <c r="BU134">
        <f t="shared" si="40"/>
        <v>0</v>
      </c>
      <c r="BV134">
        <f t="shared" si="41"/>
        <v>0</v>
      </c>
      <c r="BW134">
        <f t="shared" ref="BW134:BW172" si="44">SUM(BP134:BV134)</f>
        <v>9229.0000000000018</v>
      </c>
    </row>
    <row r="135" spans="1:75">
      <c r="A135" s="38">
        <f t="shared" si="42"/>
        <v>45812</v>
      </c>
      <c r="B135" s="3">
        <v>45812.759363425925</v>
      </c>
      <c r="C135" t="s">
        <v>61</v>
      </c>
      <c r="D135" t="s">
        <v>61</v>
      </c>
      <c r="E135" t="s">
        <v>61</v>
      </c>
      <c r="F135" t="s">
        <v>62</v>
      </c>
      <c r="G135" s="2" t="s">
        <v>63</v>
      </c>
      <c r="H135" s="2" t="s">
        <v>64</v>
      </c>
      <c r="I135" t="s">
        <v>78</v>
      </c>
      <c r="J135" t="s">
        <v>66</v>
      </c>
      <c r="K135" t="s">
        <v>67</v>
      </c>
      <c r="L135">
        <v>14</v>
      </c>
      <c r="M135">
        <v>12</v>
      </c>
      <c r="N135">
        <v>168</v>
      </c>
      <c r="O135" s="41">
        <v>1003</v>
      </c>
      <c r="P135" t="s">
        <v>245</v>
      </c>
      <c r="Q135" s="1">
        <v>45786.607561307872</v>
      </c>
      <c r="R135">
        <v>98.384</v>
      </c>
      <c r="S135">
        <v>29.254999999999999</v>
      </c>
      <c r="T135">
        <v>3.363</v>
      </c>
      <c r="U135">
        <v>9476</v>
      </c>
      <c r="V135">
        <v>410</v>
      </c>
      <c r="W135">
        <v>2411</v>
      </c>
      <c r="X135">
        <v>2533</v>
      </c>
      <c r="Y135">
        <v>1</v>
      </c>
      <c r="Z135">
        <v>6</v>
      </c>
      <c r="AA135">
        <v>1</v>
      </c>
      <c r="AB135">
        <v>281</v>
      </c>
      <c r="AC135">
        <v>92</v>
      </c>
      <c r="AD135">
        <v>37.380000000000003</v>
      </c>
      <c r="AE135">
        <v>53.220469999999999</v>
      </c>
      <c r="AF135">
        <v>72.400000000000006</v>
      </c>
      <c r="AG135">
        <v>5.5</v>
      </c>
      <c r="AH135">
        <v>6.1</v>
      </c>
      <c r="AI135">
        <v>9.9</v>
      </c>
      <c r="AJ135">
        <v>6.1</v>
      </c>
      <c r="AK135">
        <v>0</v>
      </c>
      <c r="AL135">
        <v>0</v>
      </c>
      <c r="AM135">
        <v>2.95</v>
      </c>
      <c r="AN135">
        <v>47.107999999999997</v>
      </c>
      <c r="AO135">
        <v>4.327</v>
      </c>
      <c r="AP135">
        <v>25.443000000000001</v>
      </c>
      <c r="AQ135">
        <v>0.254</v>
      </c>
      <c r="AR135">
        <v>1.016</v>
      </c>
      <c r="AS135">
        <v>6.0990000000000002</v>
      </c>
      <c r="AT135">
        <v>113.42700000000001</v>
      </c>
      <c r="AU135">
        <v>8.6170000000000009</v>
      </c>
      <c r="AV135">
        <v>9.5570000000000004</v>
      </c>
      <c r="AW135">
        <v>15.51</v>
      </c>
      <c r="AX135">
        <v>9.5570000000000004</v>
      </c>
      <c r="AY135">
        <v>0</v>
      </c>
      <c r="AZ135">
        <v>0</v>
      </c>
      <c r="BA135">
        <v>957</v>
      </c>
      <c r="BB135">
        <v>0</v>
      </c>
      <c r="BC135" t="s">
        <v>75</v>
      </c>
      <c r="BD135">
        <v>0</v>
      </c>
      <c r="BE135" t="s">
        <v>69</v>
      </c>
      <c r="BF135" t="s">
        <v>70</v>
      </c>
      <c r="BG135">
        <v>1.1399999999999999</v>
      </c>
      <c r="BH135">
        <v>0</v>
      </c>
      <c r="BI135" s="1">
        <v>45813.546950578704</v>
      </c>
      <c r="BJ135">
        <v>3.6</v>
      </c>
      <c r="BK135" s="4">
        <v>0.93420000000000003</v>
      </c>
      <c r="BL135" s="42">
        <f>HLOOKUP($A135,차량별코스!$E$1:$AO$20,_xlfn.XLOOKUP(탕데이터!$I135,차량별코스!$D$2:$D$20,차량별코스!$A$2:$A$20),0)</f>
        <v>7</v>
      </c>
      <c r="BM135">
        <f>SUMIFS(R:R,I:I,I135,O:O,O135)</f>
        <v>452.34699999999998</v>
      </c>
      <c r="BN135">
        <f>SUMIFS(R:R,O:O,O135,BL:BL,BL135,G:G,G135)</f>
        <v>332.93</v>
      </c>
      <c r="BO135">
        <f>IF(COUNTIFS($BL$2:$BL135,$BL135,$O$2:$O135,$O135,$G$2:$G135,$G135)=1,_xlfn.MAXIFS($BO$2:$BO134,$O$2:$O134,$O135,$G$2:$G134,$G135)+1,_xlfn.MAXIFS($BO$2:$BO134,$O$2:$O134,$O135,$G$2:$G134,$G135))</f>
        <v>1</v>
      </c>
      <c r="BP135">
        <f t="shared" si="43"/>
        <v>4039.6240000000007</v>
      </c>
      <c r="BQ135">
        <f t="shared" ref="BQ135:BQ172" si="45">$U135*AG135%</f>
        <v>521.17999999999995</v>
      </c>
      <c r="BR135">
        <f t="shared" ref="BR135:BR172" si="46">$U135*AH135%</f>
        <v>578.03599999999994</v>
      </c>
      <c r="BS135">
        <f t="shared" ref="BS135:BS172" si="47">$U135*AI135%</f>
        <v>938.12400000000002</v>
      </c>
      <c r="BT135">
        <f t="shared" ref="BT135:BT172" si="48">$U135*AJ135%</f>
        <v>578.03599999999994</v>
      </c>
      <c r="BU135">
        <f t="shared" ref="BU135:BU172" si="49">$U135*AK135%</f>
        <v>0</v>
      </c>
      <c r="BV135">
        <f t="shared" ref="BV135:BV172" si="50">$U135*AL135%</f>
        <v>0</v>
      </c>
      <c r="BW135">
        <f t="shared" si="44"/>
        <v>6655.0000000000009</v>
      </c>
    </row>
    <row r="136" spans="1:75">
      <c r="A136" s="38">
        <f t="shared" si="42"/>
        <v>45813</v>
      </c>
      <c r="B136" s="3">
        <v>45813.257881944446</v>
      </c>
      <c r="C136" t="s">
        <v>61</v>
      </c>
      <c r="D136" t="s">
        <v>61</v>
      </c>
      <c r="E136" t="s">
        <v>61</v>
      </c>
      <c r="F136" t="s">
        <v>62</v>
      </c>
      <c r="G136" s="2" t="s">
        <v>63</v>
      </c>
      <c r="H136" s="2" t="s">
        <v>64</v>
      </c>
      <c r="I136" t="s">
        <v>78</v>
      </c>
      <c r="J136" t="s">
        <v>66</v>
      </c>
      <c r="K136" t="s">
        <v>67</v>
      </c>
      <c r="L136">
        <v>14</v>
      </c>
      <c r="M136">
        <v>12</v>
      </c>
      <c r="N136">
        <v>168</v>
      </c>
      <c r="O136" s="41">
        <v>1003</v>
      </c>
      <c r="P136" t="s">
        <v>245</v>
      </c>
      <c r="Q136" s="1">
        <v>45786.607561307872</v>
      </c>
      <c r="R136">
        <v>59.029000000000003</v>
      </c>
      <c r="S136">
        <v>17.731999999999999</v>
      </c>
      <c r="T136">
        <v>3.3290000000000002</v>
      </c>
      <c r="U136">
        <v>6236</v>
      </c>
      <c r="V136">
        <v>1145</v>
      </c>
      <c r="W136">
        <v>1190</v>
      </c>
      <c r="X136">
        <v>1609</v>
      </c>
      <c r="Y136">
        <v>0</v>
      </c>
      <c r="Z136">
        <v>11</v>
      </c>
      <c r="AA136">
        <v>1</v>
      </c>
      <c r="AB136">
        <v>126</v>
      </c>
      <c r="AC136">
        <v>96</v>
      </c>
      <c r="AD136">
        <v>34.08</v>
      </c>
      <c r="AE136">
        <v>54.474294999999998</v>
      </c>
      <c r="AF136">
        <v>84.8</v>
      </c>
      <c r="AG136">
        <v>3.6</v>
      </c>
      <c r="AH136">
        <v>2.9</v>
      </c>
      <c r="AI136">
        <v>4.7</v>
      </c>
      <c r="AJ136">
        <v>4.0999999999999996</v>
      </c>
      <c r="AK136">
        <v>0</v>
      </c>
      <c r="AL136">
        <v>0</v>
      </c>
      <c r="AM136">
        <v>2.92</v>
      </c>
      <c r="AN136">
        <v>48.95</v>
      </c>
      <c r="AO136">
        <v>18.361000000000001</v>
      </c>
      <c r="AP136">
        <v>19.082999999999998</v>
      </c>
      <c r="AQ136">
        <v>0.27100000000000002</v>
      </c>
      <c r="AR136">
        <v>0</v>
      </c>
      <c r="AS136">
        <v>18.635000000000002</v>
      </c>
      <c r="AT136">
        <v>87.626999999999995</v>
      </c>
      <c r="AU136">
        <v>3.72</v>
      </c>
      <c r="AV136">
        <v>2.9969999999999999</v>
      </c>
      <c r="AW136">
        <v>4.8570000000000002</v>
      </c>
      <c r="AX136">
        <v>4.2370000000000001</v>
      </c>
      <c r="AY136">
        <v>0</v>
      </c>
      <c r="AZ136">
        <v>0</v>
      </c>
      <c r="BA136">
        <v>569</v>
      </c>
      <c r="BB136">
        <v>0</v>
      </c>
      <c r="BC136" t="s">
        <v>75</v>
      </c>
      <c r="BD136">
        <v>0</v>
      </c>
      <c r="BE136" t="s">
        <v>69</v>
      </c>
      <c r="BF136" t="s">
        <v>70</v>
      </c>
      <c r="BG136">
        <v>1.1399999999999999</v>
      </c>
      <c r="BH136">
        <v>0</v>
      </c>
      <c r="BI136" s="1">
        <v>45813.546950578704</v>
      </c>
      <c r="BJ136">
        <v>3.6</v>
      </c>
      <c r="BK136" s="4">
        <v>0.92469999999999997</v>
      </c>
      <c r="BL136" s="42">
        <f>HLOOKUP($A136,차량별코스!$E$1:$AO$20,_xlfn.XLOOKUP(탕데이터!$I136,차량별코스!$D$2:$D$20,차량별코스!$A$2:$A$20),0)</f>
        <v>8</v>
      </c>
      <c r="BM136">
        <f>SUMIFS(R:R,I:I,I136,O:O,O136)</f>
        <v>452.34699999999998</v>
      </c>
      <c r="BN136">
        <f>SUMIFS(R:R,O:O,O136,BL:BL,BL136,G:G,G136)</f>
        <v>119.417</v>
      </c>
      <c r="BO136">
        <f>IF(COUNTIFS($BL$2:$BL136,$BL136,$O$2:$O136,$O136,$G$2:$G136,$G136)=1,_xlfn.MAXIFS($BO$2:$BO135,$O$2:$O135,$O136,$G$2:$G135,$G136)+1,_xlfn.MAXIFS($BO$2:$BO135,$O$2:$O135,$O136,$G$2:$G135,$G136))</f>
        <v>2</v>
      </c>
      <c r="BP136">
        <f t="shared" si="43"/>
        <v>2953.1279999999997</v>
      </c>
      <c r="BQ136">
        <f t="shared" si="45"/>
        <v>224.49600000000004</v>
      </c>
      <c r="BR136">
        <f t="shared" si="46"/>
        <v>180.84399999999999</v>
      </c>
      <c r="BS136">
        <f t="shared" si="47"/>
        <v>293.09199999999998</v>
      </c>
      <c r="BT136">
        <f t="shared" si="48"/>
        <v>255.67599999999996</v>
      </c>
      <c r="BU136">
        <f t="shared" si="49"/>
        <v>0</v>
      </c>
      <c r="BV136">
        <f t="shared" si="50"/>
        <v>0</v>
      </c>
      <c r="BW136">
        <f t="shared" si="44"/>
        <v>3907.2359999999999</v>
      </c>
    </row>
    <row r="137" spans="1:75">
      <c r="A137" s="38">
        <f t="shared" si="42"/>
        <v>45813</v>
      </c>
      <c r="B137" s="3">
        <v>45813.339375000003</v>
      </c>
      <c r="C137" t="s">
        <v>61</v>
      </c>
      <c r="D137" t="s">
        <v>61</v>
      </c>
      <c r="E137" t="s">
        <v>61</v>
      </c>
      <c r="F137" t="s">
        <v>62</v>
      </c>
      <c r="G137" s="2" t="s">
        <v>63</v>
      </c>
      <c r="H137" s="2" t="s">
        <v>64</v>
      </c>
      <c r="I137" t="s">
        <v>78</v>
      </c>
      <c r="J137" t="s">
        <v>66</v>
      </c>
      <c r="K137" t="s">
        <v>67</v>
      </c>
      <c r="L137">
        <v>14</v>
      </c>
      <c r="M137">
        <v>12</v>
      </c>
      <c r="N137">
        <v>168</v>
      </c>
      <c r="O137" s="41">
        <v>1003</v>
      </c>
      <c r="P137" t="s">
        <v>245</v>
      </c>
      <c r="Q137" s="1">
        <v>45786.607561307872</v>
      </c>
      <c r="R137">
        <v>60.387999999999998</v>
      </c>
      <c r="S137">
        <v>20.143000000000001</v>
      </c>
      <c r="T137">
        <v>2.9980000000000002</v>
      </c>
      <c r="U137">
        <v>7280</v>
      </c>
      <c r="V137">
        <v>62</v>
      </c>
      <c r="W137">
        <v>2404</v>
      </c>
      <c r="X137">
        <v>1763</v>
      </c>
      <c r="Y137">
        <v>1</v>
      </c>
      <c r="Z137">
        <v>14</v>
      </c>
      <c r="AA137">
        <v>2</v>
      </c>
      <c r="AB137">
        <v>176</v>
      </c>
      <c r="AC137">
        <v>91</v>
      </c>
      <c r="AD137">
        <v>29.86</v>
      </c>
      <c r="AE137">
        <v>45.159258999999999</v>
      </c>
      <c r="AF137">
        <v>86.7</v>
      </c>
      <c r="AG137">
        <v>3.2</v>
      </c>
      <c r="AH137">
        <v>5.0999999999999996</v>
      </c>
      <c r="AI137">
        <v>4.0999999999999996</v>
      </c>
      <c r="AJ137">
        <v>0.8</v>
      </c>
      <c r="AK137">
        <v>0</v>
      </c>
      <c r="AL137">
        <v>0</v>
      </c>
      <c r="AM137">
        <v>2.63</v>
      </c>
      <c r="AN137">
        <v>44.417000000000002</v>
      </c>
      <c r="AO137">
        <v>0.85199999999999998</v>
      </c>
      <c r="AP137">
        <v>33.021999999999998</v>
      </c>
      <c r="AQ137">
        <v>0.28199999999999997</v>
      </c>
      <c r="AR137">
        <v>1.6559999999999999</v>
      </c>
      <c r="AS137">
        <v>23.183</v>
      </c>
      <c r="AT137">
        <v>104.04</v>
      </c>
      <c r="AU137">
        <v>3.84</v>
      </c>
      <c r="AV137">
        <v>6.12</v>
      </c>
      <c r="AW137">
        <v>4.92</v>
      </c>
      <c r="AX137">
        <v>0.96</v>
      </c>
      <c r="AY137">
        <v>0</v>
      </c>
      <c r="AZ137">
        <v>0</v>
      </c>
      <c r="BA137">
        <v>578</v>
      </c>
      <c r="BB137">
        <v>0</v>
      </c>
      <c r="BC137" t="s">
        <v>75</v>
      </c>
      <c r="BD137">
        <v>0</v>
      </c>
      <c r="BE137" t="s">
        <v>69</v>
      </c>
      <c r="BF137" t="s">
        <v>70</v>
      </c>
      <c r="BG137">
        <v>1.1399999999999999</v>
      </c>
      <c r="BH137">
        <v>0</v>
      </c>
      <c r="BI137" s="1">
        <v>45813.546950578704</v>
      </c>
      <c r="BJ137">
        <v>3.6</v>
      </c>
      <c r="BK137" s="4">
        <v>0.83279999999999998</v>
      </c>
      <c r="BL137" s="42">
        <f>HLOOKUP($A137,차량별코스!$E$1:$AO$20,_xlfn.XLOOKUP(탕데이터!$I137,차량별코스!$D$2:$D$20,차량별코스!$A$2:$A$20),0)</f>
        <v>8</v>
      </c>
      <c r="BM137">
        <f>SUMIFS(R:R,I:I,I137,O:O,O137)</f>
        <v>452.34699999999998</v>
      </c>
      <c r="BN137">
        <f>SUMIFS(R:R,O:O,O137,BL:BL,BL137,G:G,G137)</f>
        <v>119.417</v>
      </c>
      <c r="BO137">
        <f>IF(COUNTIFS($BL$2:$BL137,$BL137,$O$2:$O137,$O137,$G$2:$G137,$G137)=1,_xlfn.MAXIFS($BO$2:$BO136,$O$2:$O136,$O137,$G$2:$G136,$G137)+1,_xlfn.MAXIFS($BO$2:$BO136,$O$2:$O136,$O137,$G$2:$G136,$G137))</f>
        <v>2</v>
      </c>
      <c r="BP137">
        <f t="shared" si="43"/>
        <v>3845.76</v>
      </c>
      <c r="BQ137">
        <f t="shared" si="45"/>
        <v>232.96</v>
      </c>
      <c r="BR137">
        <f t="shared" si="46"/>
        <v>371.28</v>
      </c>
      <c r="BS137">
        <f t="shared" si="47"/>
        <v>298.47999999999996</v>
      </c>
      <c r="BT137">
        <f t="shared" si="48"/>
        <v>58.24</v>
      </c>
      <c r="BU137">
        <f t="shared" si="49"/>
        <v>0</v>
      </c>
      <c r="BV137">
        <f t="shared" si="50"/>
        <v>0</v>
      </c>
      <c r="BW137">
        <f t="shared" si="44"/>
        <v>4806.7199999999993</v>
      </c>
    </row>
    <row r="138" spans="1:75">
      <c r="A138" s="38">
        <f t="shared" si="42"/>
        <v>45809</v>
      </c>
      <c r="B138" s="3">
        <v>45809.312013888892</v>
      </c>
      <c r="C138" t="s">
        <v>61</v>
      </c>
      <c r="D138" t="s">
        <v>61</v>
      </c>
      <c r="E138" t="s">
        <v>61</v>
      </c>
      <c r="F138" t="s">
        <v>62</v>
      </c>
      <c r="G138" s="2" t="s">
        <v>63</v>
      </c>
      <c r="H138" s="2" t="s">
        <v>64</v>
      </c>
      <c r="I138" t="s">
        <v>79</v>
      </c>
      <c r="J138" t="s">
        <v>66</v>
      </c>
      <c r="K138" t="s">
        <v>67</v>
      </c>
      <c r="L138">
        <v>15</v>
      </c>
      <c r="M138">
        <v>3</v>
      </c>
      <c r="N138">
        <v>168</v>
      </c>
      <c r="O138" s="41">
        <v>1060</v>
      </c>
      <c r="P138" t="s">
        <v>61</v>
      </c>
      <c r="Q138" s="1" t="s">
        <v>61</v>
      </c>
      <c r="R138">
        <v>17.294</v>
      </c>
      <c r="S138">
        <v>4.8159999999999998</v>
      </c>
      <c r="T138">
        <v>3.5910000000000002</v>
      </c>
      <c r="U138">
        <v>2045</v>
      </c>
      <c r="V138">
        <v>49</v>
      </c>
      <c r="W138">
        <v>730</v>
      </c>
      <c r="X138">
        <v>448</v>
      </c>
      <c r="Y138">
        <v>0</v>
      </c>
      <c r="Z138">
        <v>0</v>
      </c>
      <c r="AA138">
        <v>0</v>
      </c>
      <c r="AB138">
        <v>0</v>
      </c>
      <c r="AC138">
        <v>91</v>
      </c>
      <c r="AD138">
        <v>30.44</v>
      </c>
      <c r="AE138">
        <v>49.177204000000003</v>
      </c>
      <c r="AF138">
        <v>84.9</v>
      </c>
      <c r="AG138">
        <v>3.7</v>
      </c>
      <c r="AH138">
        <v>2.5</v>
      </c>
      <c r="AI138">
        <v>7.3</v>
      </c>
      <c r="AJ138">
        <v>1.6</v>
      </c>
      <c r="AK138">
        <v>0</v>
      </c>
      <c r="AL138">
        <v>0</v>
      </c>
      <c r="AM138">
        <v>3.15</v>
      </c>
      <c r="AN138">
        <v>39.844000000000001</v>
      </c>
      <c r="AO138">
        <v>2.3959999999999999</v>
      </c>
      <c r="AP138">
        <v>35.697000000000003</v>
      </c>
      <c r="AQ138">
        <v>0.23100000000000001</v>
      </c>
      <c r="AR138">
        <v>0</v>
      </c>
      <c r="AS138">
        <v>0</v>
      </c>
      <c r="AT138">
        <v>28.3</v>
      </c>
      <c r="AU138">
        <v>1.2330000000000001</v>
      </c>
      <c r="AV138">
        <v>0.83299999999999996</v>
      </c>
      <c r="AW138">
        <v>2.4329999999999998</v>
      </c>
      <c r="AX138">
        <v>0.53300000000000003</v>
      </c>
      <c r="AY138">
        <v>0</v>
      </c>
      <c r="AZ138">
        <v>0</v>
      </c>
      <c r="BA138">
        <v>0</v>
      </c>
      <c r="BB138">
        <v>46</v>
      </c>
      <c r="BC138" t="s">
        <v>75</v>
      </c>
      <c r="BD138">
        <v>0</v>
      </c>
      <c r="BE138" t="s">
        <v>69</v>
      </c>
      <c r="BF138" t="s">
        <v>76</v>
      </c>
      <c r="BG138">
        <v>1.1399999999999999</v>
      </c>
      <c r="BH138">
        <v>0</v>
      </c>
      <c r="BI138" s="1">
        <v>45813.452712812497</v>
      </c>
      <c r="BJ138">
        <v>3.6</v>
      </c>
      <c r="BK138" s="4">
        <v>0.99750000000000005</v>
      </c>
      <c r="BL138" s="42">
        <f>HLOOKUP($A138,차량별코스!$E$1:$AO$20,_xlfn.XLOOKUP(탕데이터!$I138,차량별코스!$D$2:$D$20,차량별코스!$A$2:$A$20),0)</f>
        <v>5</v>
      </c>
      <c r="BM138">
        <f>SUMIFS(R:R,I:I,I138,O:O,O138)</f>
        <v>122.755</v>
      </c>
      <c r="BN138">
        <f>SUMIFS(R:R,O:O,O138,BL:BL,BL138,G:G,G138)</f>
        <v>122.755</v>
      </c>
      <c r="BO138">
        <f>IF(COUNTIFS($BL$2:$BL138,$BL138,$O$2:$O138,$O138,$G$2:$G138,$G138)=1,_xlfn.MAXIFS($BO$2:$BO137,$O$2:$O137,$O138,$G$2:$G137,$G138)+1,_xlfn.MAXIFS($BO$2:$BO137,$O$2:$O137,$O138,$G$2:$G137,$G138))</f>
        <v>1</v>
      </c>
      <c r="BP138">
        <f t="shared" si="43"/>
        <v>957.20500000000015</v>
      </c>
      <c r="BQ138">
        <f t="shared" si="45"/>
        <v>75.665000000000006</v>
      </c>
      <c r="BR138">
        <f t="shared" si="46"/>
        <v>51.125</v>
      </c>
      <c r="BS138">
        <f t="shared" si="47"/>
        <v>149.285</v>
      </c>
      <c r="BT138">
        <f t="shared" si="48"/>
        <v>32.72</v>
      </c>
      <c r="BU138">
        <f t="shared" si="49"/>
        <v>0</v>
      </c>
      <c r="BV138">
        <f t="shared" si="50"/>
        <v>0</v>
      </c>
      <c r="BW138">
        <f t="shared" si="44"/>
        <v>1266.0000000000002</v>
      </c>
    </row>
    <row r="139" spans="1:75">
      <c r="A139" s="38">
        <f t="shared" si="42"/>
        <v>45809</v>
      </c>
      <c r="B139" s="3">
        <v>45809.34375</v>
      </c>
      <c r="C139" t="s">
        <v>61</v>
      </c>
      <c r="D139" t="s">
        <v>61</v>
      </c>
      <c r="E139" t="s">
        <v>61</v>
      </c>
      <c r="F139" t="s">
        <v>62</v>
      </c>
      <c r="G139" s="2" t="s">
        <v>63</v>
      </c>
      <c r="H139" s="2" t="s">
        <v>64</v>
      </c>
      <c r="I139" t="s">
        <v>79</v>
      </c>
      <c r="J139" t="s">
        <v>66</v>
      </c>
      <c r="K139" t="s">
        <v>67</v>
      </c>
      <c r="L139">
        <v>15</v>
      </c>
      <c r="M139">
        <v>3</v>
      </c>
      <c r="N139">
        <v>168</v>
      </c>
      <c r="O139" s="41">
        <v>1060</v>
      </c>
      <c r="P139" t="s">
        <v>61</v>
      </c>
      <c r="Q139" s="1" t="s">
        <v>61</v>
      </c>
      <c r="R139">
        <v>17.533000000000001</v>
      </c>
      <c r="S139">
        <v>4.5110000000000001</v>
      </c>
      <c r="T139">
        <v>3.887</v>
      </c>
      <c r="U139">
        <v>1425</v>
      </c>
      <c r="V139">
        <v>11</v>
      </c>
      <c r="W139">
        <v>324</v>
      </c>
      <c r="X139">
        <v>525</v>
      </c>
      <c r="Y139">
        <v>0</v>
      </c>
      <c r="Z139">
        <v>9</v>
      </c>
      <c r="AA139">
        <v>0</v>
      </c>
      <c r="AB139">
        <v>0</v>
      </c>
      <c r="AC139">
        <v>94</v>
      </c>
      <c r="AD139">
        <v>44.29</v>
      </c>
      <c r="AE139">
        <v>57.907113000000003</v>
      </c>
      <c r="AF139">
        <v>98.5</v>
      </c>
      <c r="AG139">
        <v>0.2</v>
      </c>
      <c r="AH139">
        <v>0.3</v>
      </c>
      <c r="AI139">
        <v>0.6</v>
      </c>
      <c r="AJ139">
        <v>0.4</v>
      </c>
      <c r="AK139">
        <v>0</v>
      </c>
      <c r="AL139">
        <v>0</v>
      </c>
      <c r="AM139">
        <v>3.41</v>
      </c>
      <c r="AN139">
        <v>43.985999999999997</v>
      </c>
      <c r="AO139">
        <v>0.77200000000000002</v>
      </c>
      <c r="AP139">
        <v>22.736999999999998</v>
      </c>
      <c r="AQ139">
        <v>0.28499999999999998</v>
      </c>
      <c r="AR139">
        <v>0</v>
      </c>
      <c r="AS139">
        <v>51.332000000000001</v>
      </c>
      <c r="AT139">
        <v>22.983000000000001</v>
      </c>
      <c r="AU139">
        <v>4.7E-2</v>
      </c>
      <c r="AV139">
        <v>7.0000000000000007E-2</v>
      </c>
      <c r="AW139">
        <v>0.14000000000000001</v>
      </c>
      <c r="AX139">
        <v>9.2999999999999999E-2</v>
      </c>
      <c r="AY139">
        <v>0</v>
      </c>
      <c r="AZ139">
        <v>0</v>
      </c>
      <c r="BA139">
        <v>0</v>
      </c>
      <c r="BB139">
        <v>33</v>
      </c>
      <c r="BC139" t="s">
        <v>75</v>
      </c>
      <c r="BD139">
        <v>0</v>
      </c>
      <c r="BE139" t="s">
        <v>69</v>
      </c>
      <c r="BF139" t="s">
        <v>76</v>
      </c>
      <c r="BG139">
        <v>1.1399999999999999</v>
      </c>
      <c r="BH139">
        <v>0</v>
      </c>
      <c r="BI139" s="1">
        <v>45813.452712812497</v>
      </c>
      <c r="BJ139">
        <v>3.6</v>
      </c>
      <c r="BK139" s="4">
        <v>1.0795999999999999</v>
      </c>
      <c r="BL139" s="42">
        <f>HLOOKUP($A139,차량별코스!$E$1:$AO$20,_xlfn.XLOOKUP(탕데이터!$I139,차량별코스!$D$2:$D$20,차량별코스!$A$2:$A$20),0)</f>
        <v>5</v>
      </c>
      <c r="BM139">
        <f>SUMIFS(R:R,I:I,I139,O:O,O139)</f>
        <v>122.755</v>
      </c>
      <c r="BN139">
        <f>SUMIFS(R:R,O:O,O139,BL:BL,BL139,G:G,G139)</f>
        <v>122.755</v>
      </c>
      <c r="BO139">
        <f>IF(COUNTIFS($BL$2:$BL139,$BL139,$O$2:$O139,$O139,$G$2:$G139,$G139)=1,_xlfn.MAXIFS($BO$2:$BO138,$O$2:$O138,$O139,$G$2:$G138,$G139)+1,_xlfn.MAXIFS($BO$2:$BO138,$O$2:$O138,$O139,$G$2:$G138,$G139))</f>
        <v>1</v>
      </c>
      <c r="BP139">
        <f t="shared" si="43"/>
        <v>1068.625</v>
      </c>
      <c r="BQ139">
        <f t="shared" si="45"/>
        <v>2.85</v>
      </c>
      <c r="BR139">
        <f t="shared" si="46"/>
        <v>4.2750000000000004</v>
      </c>
      <c r="BS139">
        <f t="shared" si="47"/>
        <v>8.5500000000000007</v>
      </c>
      <c r="BT139">
        <f t="shared" si="48"/>
        <v>5.7</v>
      </c>
      <c r="BU139">
        <f t="shared" si="49"/>
        <v>0</v>
      </c>
      <c r="BV139">
        <f t="shared" si="50"/>
        <v>0</v>
      </c>
      <c r="BW139">
        <f t="shared" si="44"/>
        <v>1090</v>
      </c>
    </row>
    <row r="140" spans="1:75">
      <c r="A140" s="38">
        <f t="shared" si="42"/>
        <v>45809</v>
      </c>
      <c r="B140" s="3">
        <v>45809.364120370374</v>
      </c>
      <c r="C140" t="s">
        <v>61</v>
      </c>
      <c r="D140" t="s">
        <v>61</v>
      </c>
      <c r="E140" t="s">
        <v>61</v>
      </c>
      <c r="F140" t="s">
        <v>62</v>
      </c>
      <c r="G140" s="2" t="s">
        <v>63</v>
      </c>
      <c r="H140" s="2" t="s">
        <v>64</v>
      </c>
      <c r="I140" t="s">
        <v>79</v>
      </c>
      <c r="J140" t="s">
        <v>66</v>
      </c>
      <c r="K140" t="s">
        <v>67</v>
      </c>
      <c r="L140">
        <v>15</v>
      </c>
      <c r="M140">
        <v>3</v>
      </c>
      <c r="N140">
        <v>168</v>
      </c>
      <c r="O140" s="41">
        <v>1060</v>
      </c>
      <c r="P140" t="s">
        <v>61</v>
      </c>
      <c r="Q140" s="1" t="s">
        <v>61</v>
      </c>
      <c r="R140">
        <v>28.359000000000002</v>
      </c>
      <c r="S140">
        <v>7.7969999999999997</v>
      </c>
      <c r="T140">
        <v>3.637</v>
      </c>
      <c r="U140">
        <v>2823</v>
      </c>
      <c r="V140">
        <v>91</v>
      </c>
      <c r="W140">
        <v>714</v>
      </c>
      <c r="X140">
        <v>1022</v>
      </c>
      <c r="Y140">
        <v>1</v>
      </c>
      <c r="Z140">
        <v>13</v>
      </c>
      <c r="AA140">
        <v>1</v>
      </c>
      <c r="AB140">
        <v>198</v>
      </c>
      <c r="AC140">
        <v>102</v>
      </c>
      <c r="AD140">
        <v>36.159999999999997</v>
      </c>
      <c r="AE140">
        <v>50.590840999999998</v>
      </c>
      <c r="AF140">
        <v>96.6</v>
      </c>
      <c r="AG140">
        <v>0.7</v>
      </c>
      <c r="AH140">
        <v>1</v>
      </c>
      <c r="AI140">
        <v>1</v>
      </c>
      <c r="AJ140">
        <v>0.8</v>
      </c>
      <c r="AK140">
        <v>0</v>
      </c>
      <c r="AL140">
        <v>0</v>
      </c>
      <c r="AM140">
        <v>3.19</v>
      </c>
      <c r="AN140">
        <v>40.563000000000002</v>
      </c>
      <c r="AO140">
        <v>3.2229999999999999</v>
      </c>
      <c r="AP140">
        <v>25.292000000000002</v>
      </c>
      <c r="AQ140">
        <v>0.35299999999999998</v>
      </c>
      <c r="AR140">
        <v>3.5259999999999998</v>
      </c>
      <c r="AS140">
        <v>45.841000000000001</v>
      </c>
      <c r="AT140">
        <v>45.08</v>
      </c>
      <c r="AU140">
        <v>0.32700000000000001</v>
      </c>
      <c r="AV140">
        <v>0.46700000000000003</v>
      </c>
      <c r="AW140">
        <v>0.46700000000000003</v>
      </c>
      <c r="AX140">
        <v>0.373</v>
      </c>
      <c r="AY140">
        <v>0</v>
      </c>
      <c r="AZ140">
        <v>0</v>
      </c>
      <c r="BA140">
        <v>0</v>
      </c>
      <c r="BB140">
        <v>64</v>
      </c>
      <c r="BC140" t="s">
        <v>75</v>
      </c>
      <c r="BD140">
        <v>0</v>
      </c>
      <c r="BE140" t="s">
        <v>69</v>
      </c>
      <c r="BF140" t="s">
        <v>76</v>
      </c>
      <c r="BG140">
        <v>1.1399999999999999</v>
      </c>
      <c r="BH140">
        <v>0</v>
      </c>
      <c r="BI140" s="1">
        <v>45813.452712812497</v>
      </c>
      <c r="BJ140">
        <v>3.6</v>
      </c>
      <c r="BK140" s="4">
        <v>1.0103</v>
      </c>
      <c r="BL140" s="42">
        <f>HLOOKUP($A140,차량별코스!$E$1:$AO$20,_xlfn.XLOOKUP(탕데이터!$I140,차량별코스!$D$2:$D$20,차량별코스!$A$2:$A$20),0)</f>
        <v>5</v>
      </c>
      <c r="BM140">
        <f>SUMIFS(R:R,I:I,I140,O:O,O140)</f>
        <v>122.755</v>
      </c>
      <c r="BN140">
        <f>SUMIFS(R:R,O:O,O140,BL:BL,BL140,G:G,G140)</f>
        <v>122.755</v>
      </c>
      <c r="BO140">
        <f>IF(COUNTIFS($BL$2:$BL140,$BL140,$O$2:$O140,$O140,$G$2:$G140,$G140)=1,_xlfn.MAXIFS($BO$2:$BO139,$O$2:$O139,$O140,$G$2:$G139,$G140)+1,_xlfn.MAXIFS($BO$2:$BO139,$O$2:$O139,$O140,$G$2:$G139,$G140))</f>
        <v>1</v>
      </c>
      <c r="BP140">
        <f t="shared" si="43"/>
        <v>1922.018</v>
      </c>
      <c r="BQ140">
        <f t="shared" si="45"/>
        <v>19.760999999999999</v>
      </c>
      <c r="BR140">
        <f t="shared" si="46"/>
        <v>28.23</v>
      </c>
      <c r="BS140">
        <f t="shared" si="47"/>
        <v>28.23</v>
      </c>
      <c r="BT140">
        <f t="shared" si="48"/>
        <v>22.584</v>
      </c>
      <c r="BU140">
        <f t="shared" si="49"/>
        <v>0</v>
      </c>
      <c r="BV140">
        <f t="shared" si="50"/>
        <v>0</v>
      </c>
      <c r="BW140">
        <f t="shared" si="44"/>
        <v>2020.8230000000001</v>
      </c>
    </row>
    <row r="141" spans="1:75">
      <c r="A141" s="38">
        <f t="shared" si="42"/>
        <v>45809</v>
      </c>
      <c r="B141" s="3">
        <v>45809.408032407409</v>
      </c>
      <c r="C141" t="s">
        <v>61</v>
      </c>
      <c r="D141" t="s">
        <v>61</v>
      </c>
      <c r="E141" t="s">
        <v>61</v>
      </c>
      <c r="F141" t="s">
        <v>62</v>
      </c>
      <c r="G141" s="2" t="s">
        <v>63</v>
      </c>
      <c r="H141" s="2" t="s">
        <v>64</v>
      </c>
      <c r="I141" t="s">
        <v>79</v>
      </c>
      <c r="J141" t="s">
        <v>66</v>
      </c>
      <c r="K141" t="s">
        <v>67</v>
      </c>
      <c r="L141">
        <v>15</v>
      </c>
      <c r="M141">
        <v>3</v>
      </c>
      <c r="N141">
        <v>168</v>
      </c>
      <c r="O141" s="41">
        <v>1060</v>
      </c>
      <c r="P141" t="s">
        <v>61</v>
      </c>
      <c r="Q141" s="1" t="s">
        <v>61</v>
      </c>
      <c r="R141">
        <v>59.569000000000003</v>
      </c>
      <c r="S141">
        <v>19.79</v>
      </c>
      <c r="T141">
        <v>3.01</v>
      </c>
      <c r="U141">
        <v>5548</v>
      </c>
      <c r="V141">
        <v>146</v>
      </c>
      <c r="W141">
        <v>1112</v>
      </c>
      <c r="X141">
        <v>1868</v>
      </c>
      <c r="Y141">
        <v>3</v>
      </c>
      <c r="Z141">
        <v>10</v>
      </c>
      <c r="AA141">
        <v>0</v>
      </c>
      <c r="AB141">
        <v>0</v>
      </c>
      <c r="AC141">
        <v>101</v>
      </c>
      <c r="AD141">
        <v>38.65</v>
      </c>
      <c r="AE141">
        <v>49.987915999999998</v>
      </c>
      <c r="AF141">
        <v>50.7</v>
      </c>
      <c r="AG141">
        <v>12.6</v>
      </c>
      <c r="AH141">
        <v>13.4</v>
      </c>
      <c r="AI141">
        <v>11.4</v>
      </c>
      <c r="AJ141">
        <v>11.9</v>
      </c>
      <c r="AK141">
        <v>0</v>
      </c>
      <c r="AL141">
        <v>0</v>
      </c>
      <c r="AM141">
        <v>2.64</v>
      </c>
      <c r="AN141">
        <v>49.902000000000001</v>
      </c>
      <c r="AO141">
        <v>2.6320000000000001</v>
      </c>
      <c r="AP141">
        <v>20.042999999999999</v>
      </c>
      <c r="AQ141">
        <v>0.30199999999999999</v>
      </c>
      <c r="AR141">
        <v>5.0359999999999996</v>
      </c>
      <c r="AS141">
        <v>16.786999999999999</v>
      </c>
      <c r="AT141">
        <v>46.475000000000001</v>
      </c>
      <c r="AU141">
        <v>11.55</v>
      </c>
      <c r="AV141">
        <v>12.282999999999999</v>
      </c>
      <c r="AW141">
        <v>10.45</v>
      </c>
      <c r="AX141">
        <v>10.907999999999999</v>
      </c>
      <c r="AY141">
        <v>0</v>
      </c>
      <c r="AZ141">
        <v>0</v>
      </c>
      <c r="BA141">
        <v>0</v>
      </c>
      <c r="BB141">
        <v>121</v>
      </c>
      <c r="BC141" t="s">
        <v>75</v>
      </c>
      <c r="BD141">
        <v>0</v>
      </c>
      <c r="BE141" t="s">
        <v>69</v>
      </c>
      <c r="BF141" t="s">
        <v>76</v>
      </c>
      <c r="BG141">
        <v>1.1399999999999999</v>
      </c>
      <c r="BH141">
        <v>0</v>
      </c>
      <c r="BI141" s="1">
        <v>45813.452712812497</v>
      </c>
      <c r="BJ141">
        <v>3.6</v>
      </c>
      <c r="BK141" s="4">
        <v>0.83609999999999995</v>
      </c>
      <c r="BL141" s="42">
        <f>HLOOKUP($A141,차량별코스!$E$1:$AO$20,_xlfn.XLOOKUP(탕데이터!$I141,차량별코스!$D$2:$D$20,차량별코스!$A$2:$A$20),0)</f>
        <v>5</v>
      </c>
      <c r="BM141">
        <f>SUMIFS(R:R,I:I,I141,O:O,O141)</f>
        <v>122.755</v>
      </c>
      <c r="BN141">
        <f>SUMIFS(R:R,O:O,O141,BL:BL,BL141,G:G,G141)</f>
        <v>122.755</v>
      </c>
      <c r="BO141">
        <f>IF(COUNTIFS($BL$2:$BL141,$BL141,$O$2:$O141,$O141,$G$2:$G141,$G141)=1,_xlfn.MAXIFS($BO$2:$BO140,$O$2:$O140,$O141,$G$2:$G140,$G141)+1,_xlfn.MAXIFS($BO$2:$BO140,$O$2:$O140,$O141,$G$2:$G140,$G141))</f>
        <v>1</v>
      </c>
      <c r="BP141">
        <f t="shared" si="43"/>
        <v>1554.8360000000002</v>
      </c>
      <c r="BQ141">
        <f t="shared" si="45"/>
        <v>699.048</v>
      </c>
      <c r="BR141">
        <f t="shared" si="46"/>
        <v>743.43200000000002</v>
      </c>
      <c r="BS141">
        <f t="shared" si="47"/>
        <v>632.47199999999998</v>
      </c>
      <c r="BT141">
        <f t="shared" si="48"/>
        <v>660.2120000000001</v>
      </c>
      <c r="BU141">
        <f t="shared" si="49"/>
        <v>0</v>
      </c>
      <c r="BV141">
        <f t="shared" si="50"/>
        <v>0</v>
      </c>
      <c r="BW141">
        <f t="shared" si="44"/>
        <v>4290</v>
      </c>
    </row>
    <row r="142" spans="1:75">
      <c r="A142" s="38">
        <f t="shared" si="42"/>
        <v>45809</v>
      </c>
      <c r="B142" s="3">
        <v>45809.523715277777</v>
      </c>
      <c r="C142" t="s">
        <v>61</v>
      </c>
      <c r="D142" t="s">
        <v>61</v>
      </c>
      <c r="E142" t="s">
        <v>61</v>
      </c>
      <c r="F142" t="s">
        <v>62</v>
      </c>
      <c r="G142" s="2" t="s">
        <v>63</v>
      </c>
      <c r="H142" s="2" t="s">
        <v>64</v>
      </c>
      <c r="I142" t="s">
        <v>79</v>
      </c>
      <c r="J142" t="s">
        <v>66</v>
      </c>
      <c r="K142" t="s">
        <v>67</v>
      </c>
      <c r="L142">
        <v>15</v>
      </c>
      <c r="M142">
        <v>3</v>
      </c>
      <c r="N142">
        <v>168</v>
      </c>
      <c r="O142" s="41">
        <v>7720</v>
      </c>
      <c r="P142" t="s">
        <v>246</v>
      </c>
      <c r="Q142" s="1">
        <v>45786.607561342593</v>
      </c>
      <c r="R142">
        <v>60.216999999999999</v>
      </c>
      <c r="S142">
        <v>21.739000000000001</v>
      </c>
      <c r="T142">
        <v>2.77</v>
      </c>
      <c r="U142">
        <v>6685</v>
      </c>
      <c r="V142">
        <v>386</v>
      </c>
      <c r="W142">
        <v>1889</v>
      </c>
      <c r="X142">
        <v>2109</v>
      </c>
      <c r="Y142">
        <v>1</v>
      </c>
      <c r="Z142">
        <v>26</v>
      </c>
      <c r="AA142">
        <v>1</v>
      </c>
      <c r="AB142">
        <v>232</v>
      </c>
      <c r="AC142">
        <v>99</v>
      </c>
      <c r="AD142">
        <v>32.43</v>
      </c>
      <c r="AE142">
        <v>49.156734</v>
      </c>
      <c r="AF142">
        <v>76</v>
      </c>
      <c r="AG142">
        <v>5.5</v>
      </c>
      <c r="AH142">
        <v>7.2</v>
      </c>
      <c r="AI142">
        <v>6.6</v>
      </c>
      <c r="AJ142">
        <v>4.7</v>
      </c>
      <c r="AK142">
        <v>0</v>
      </c>
      <c r="AL142">
        <v>0</v>
      </c>
      <c r="AM142">
        <v>2.4300000000000002</v>
      </c>
      <c r="AN142">
        <v>53.634999999999998</v>
      </c>
      <c r="AO142">
        <v>5.774</v>
      </c>
      <c r="AP142">
        <v>28.257000000000001</v>
      </c>
      <c r="AQ142">
        <v>0.34899999999999998</v>
      </c>
      <c r="AR142">
        <v>1.661</v>
      </c>
      <c r="AS142">
        <v>43.177</v>
      </c>
      <c r="AT142">
        <v>83.6</v>
      </c>
      <c r="AU142">
        <v>6.05</v>
      </c>
      <c r="AV142">
        <v>7.92</v>
      </c>
      <c r="AW142">
        <v>7.26</v>
      </c>
      <c r="AX142">
        <v>5.17</v>
      </c>
      <c r="AY142">
        <v>0</v>
      </c>
      <c r="AZ142">
        <v>0</v>
      </c>
      <c r="BA142">
        <v>581</v>
      </c>
      <c r="BB142">
        <v>0</v>
      </c>
      <c r="BC142" t="s">
        <v>75</v>
      </c>
      <c r="BD142">
        <v>0</v>
      </c>
      <c r="BE142" t="s">
        <v>69</v>
      </c>
      <c r="BF142" t="s">
        <v>76</v>
      </c>
      <c r="BG142">
        <v>1.1399999999999999</v>
      </c>
      <c r="BH142">
        <v>0</v>
      </c>
      <c r="BI142" s="1">
        <v>45813.452712812497</v>
      </c>
      <c r="BJ142">
        <v>3.6</v>
      </c>
      <c r="BK142" s="4">
        <v>0.76939999999999997</v>
      </c>
      <c r="BL142" s="42">
        <f>HLOOKUP($A142,차량별코스!$E$1:$AO$20,_xlfn.XLOOKUP(탕데이터!$I142,차량별코스!$D$2:$D$20,차량별코스!$A$2:$A$20),0)</f>
        <v>5</v>
      </c>
      <c r="BM142">
        <f>SUMIFS(R:R,I:I,I142,O:O,O142)</f>
        <v>1319.3760000000002</v>
      </c>
      <c r="BN142">
        <f>SUMIFS(R:R,O:O,O142,BL:BL,BL142,G:G,G142)</f>
        <v>251.87700000000001</v>
      </c>
      <c r="BO142">
        <f>IF(COUNTIFS($BL$2:$BL142,$BL142,$O$2:$O142,$O142,$G$2:$G142,$G142)=1,_xlfn.MAXIFS($BO$2:$BO141,$O$2:$O141,$O142,$G$2:$G141,$G142)+1,_xlfn.MAXIFS($BO$2:$BO141,$O$2:$O141,$O142,$G$2:$G141,$G142))</f>
        <v>1</v>
      </c>
      <c r="BP142">
        <f t="shared" si="43"/>
        <v>2805.6000000000004</v>
      </c>
      <c r="BQ142">
        <f t="shared" si="45"/>
        <v>367.67500000000001</v>
      </c>
      <c r="BR142">
        <f t="shared" si="46"/>
        <v>481.32000000000005</v>
      </c>
      <c r="BS142">
        <f t="shared" si="47"/>
        <v>441.21000000000004</v>
      </c>
      <c r="BT142">
        <f t="shared" si="48"/>
        <v>314.19499999999999</v>
      </c>
      <c r="BU142">
        <f t="shared" si="49"/>
        <v>0</v>
      </c>
      <c r="BV142">
        <f t="shared" si="50"/>
        <v>0</v>
      </c>
      <c r="BW142">
        <f t="shared" si="44"/>
        <v>4410.0000000000009</v>
      </c>
    </row>
    <row r="143" spans="1:75">
      <c r="A143" s="38">
        <f t="shared" si="42"/>
        <v>45809</v>
      </c>
      <c r="B143" s="3">
        <v>45809.653240740743</v>
      </c>
      <c r="C143" t="s">
        <v>61</v>
      </c>
      <c r="D143" t="s">
        <v>61</v>
      </c>
      <c r="E143" t="s">
        <v>61</v>
      </c>
      <c r="F143" t="s">
        <v>62</v>
      </c>
      <c r="G143" s="2" t="s">
        <v>63</v>
      </c>
      <c r="H143" s="2" t="s">
        <v>64</v>
      </c>
      <c r="I143" t="s">
        <v>79</v>
      </c>
      <c r="J143" t="s">
        <v>66</v>
      </c>
      <c r="K143" t="s">
        <v>67</v>
      </c>
      <c r="L143">
        <v>15</v>
      </c>
      <c r="M143">
        <v>3</v>
      </c>
      <c r="N143">
        <v>168</v>
      </c>
      <c r="O143" s="41">
        <v>7720</v>
      </c>
      <c r="P143" t="s">
        <v>246</v>
      </c>
      <c r="Q143" s="1">
        <v>45786.607561342593</v>
      </c>
      <c r="R143">
        <v>67.909000000000006</v>
      </c>
      <c r="S143">
        <v>24.920999999999999</v>
      </c>
      <c r="T143">
        <v>2.7250000000000001</v>
      </c>
      <c r="U143">
        <v>7302</v>
      </c>
      <c r="V143">
        <v>41</v>
      </c>
      <c r="W143">
        <v>1869</v>
      </c>
      <c r="X143">
        <v>2187</v>
      </c>
      <c r="Y143">
        <v>1</v>
      </c>
      <c r="Z143">
        <v>39</v>
      </c>
      <c r="AA143">
        <v>1</v>
      </c>
      <c r="AB143">
        <v>170</v>
      </c>
      <c r="AC143">
        <v>103</v>
      </c>
      <c r="AD143">
        <v>33.479999999999997</v>
      </c>
      <c r="AE143">
        <v>45.339798999999999</v>
      </c>
      <c r="AF143">
        <v>87.3</v>
      </c>
      <c r="AG143">
        <v>3.5</v>
      </c>
      <c r="AH143">
        <v>4.5999999999999996</v>
      </c>
      <c r="AI143">
        <v>3.5</v>
      </c>
      <c r="AJ143">
        <v>1.1000000000000001</v>
      </c>
      <c r="AK143">
        <v>0</v>
      </c>
      <c r="AL143">
        <v>0</v>
      </c>
      <c r="AM143">
        <v>2.39</v>
      </c>
      <c r="AN143">
        <v>49.878</v>
      </c>
      <c r="AO143">
        <v>0.56100000000000005</v>
      </c>
      <c r="AP143">
        <v>25.596</v>
      </c>
      <c r="AQ143">
        <v>0.309</v>
      </c>
      <c r="AR143">
        <v>1.4730000000000001</v>
      </c>
      <c r="AS143">
        <v>57.43</v>
      </c>
      <c r="AT143">
        <v>106.215</v>
      </c>
      <c r="AU143">
        <v>4.258</v>
      </c>
      <c r="AV143">
        <v>5.5970000000000004</v>
      </c>
      <c r="AW143">
        <v>4.258</v>
      </c>
      <c r="AX143">
        <v>1.3380000000000001</v>
      </c>
      <c r="AY143">
        <v>0</v>
      </c>
      <c r="AZ143">
        <v>0</v>
      </c>
      <c r="BA143">
        <v>658</v>
      </c>
      <c r="BB143">
        <v>0</v>
      </c>
      <c r="BC143" t="s">
        <v>75</v>
      </c>
      <c r="BD143">
        <v>0</v>
      </c>
      <c r="BE143" t="s">
        <v>69</v>
      </c>
      <c r="BF143" t="s">
        <v>76</v>
      </c>
      <c r="BG143">
        <v>1.1399999999999999</v>
      </c>
      <c r="BH143">
        <v>0</v>
      </c>
      <c r="BI143" s="1">
        <v>45813.452712812497</v>
      </c>
      <c r="BJ143">
        <v>3.6</v>
      </c>
      <c r="BK143" s="4">
        <v>0.75690000000000002</v>
      </c>
      <c r="BL143" s="42">
        <f>HLOOKUP($A143,차량별코스!$E$1:$AO$20,_xlfn.XLOOKUP(탕데이터!$I143,차량별코스!$D$2:$D$20,차량별코스!$A$2:$A$20),0)</f>
        <v>5</v>
      </c>
      <c r="BM143">
        <f>SUMIFS(R:R,I:I,I143,O:O,O143)</f>
        <v>1319.3760000000002</v>
      </c>
      <c r="BN143">
        <f>SUMIFS(R:R,O:O,O143,BL:BL,BL143,G:G,G143)</f>
        <v>251.87700000000001</v>
      </c>
      <c r="BO143">
        <f>IF(COUNTIFS($BL$2:$BL143,$BL143,$O$2:$O143,$O143,$G$2:$G143,$G143)=1,_xlfn.MAXIFS($BO$2:$BO142,$O$2:$O142,$O143,$G$2:$G142,$G143)+1,_xlfn.MAXIFS($BO$2:$BO142,$O$2:$O142,$O143,$G$2:$G142,$G143))</f>
        <v>1</v>
      </c>
      <c r="BP143">
        <f t="shared" si="43"/>
        <v>4464.6459999999997</v>
      </c>
      <c r="BQ143">
        <f t="shared" si="45"/>
        <v>255.57000000000002</v>
      </c>
      <c r="BR143">
        <f t="shared" si="46"/>
        <v>335.892</v>
      </c>
      <c r="BS143">
        <f t="shared" si="47"/>
        <v>255.57000000000002</v>
      </c>
      <c r="BT143">
        <f t="shared" si="48"/>
        <v>80.322000000000003</v>
      </c>
      <c r="BU143">
        <f t="shared" si="49"/>
        <v>0</v>
      </c>
      <c r="BV143">
        <f t="shared" si="50"/>
        <v>0</v>
      </c>
      <c r="BW143">
        <f t="shared" si="44"/>
        <v>5391.9999999999991</v>
      </c>
    </row>
    <row r="144" spans="1:75">
      <c r="A144" s="38">
        <f t="shared" si="42"/>
        <v>45809</v>
      </c>
      <c r="B144" s="3">
        <v>45809.817291666666</v>
      </c>
      <c r="C144" t="s">
        <v>61</v>
      </c>
      <c r="D144" t="s">
        <v>61</v>
      </c>
      <c r="E144" t="s">
        <v>61</v>
      </c>
      <c r="F144" t="s">
        <v>62</v>
      </c>
      <c r="G144" s="2" t="s">
        <v>63</v>
      </c>
      <c r="H144" s="2" t="s">
        <v>64</v>
      </c>
      <c r="I144" t="s">
        <v>79</v>
      </c>
      <c r="J144" t="s">
        <v>66</v>
      </c>
      <c r="K144" t="s">
        <v>67</v>
      </c>
      <c r="L144">
        <v>15</v>
      </c>
      <c r="M144">
        <v>3</v>
      </c>
      <c r="N144">
        <v>168</v>
      </c>
      <c r="O144" s="41">
        <v>7720</v>
      </c>
      <c r="P144" t="s">
        <v>246</v>
      </c>
      <c r="Q144" s="1">
        <v>45786.607561342593</v>
      </c>
      <c r="R144">
        <v>64.625</v>
      </c>
      <c r="S144">
        <v>19.413</v>
      </c>
      <c r="T144">
        <v>3.3290000000000002</v>
      </c>
      <c r="U144">
        <v>7250</v>
      </c>
      <c r="V144">
        <v>803</v>
      </c>
      <c r="W144">
        <v>1511</v>
      </c>
      <c r="X144">
        <v>2174</v>
      </c>
      <c r="Y144">
        <v>0</v>
      </c>
      <c r="Z144">
        <v>14</v>
      </c>
      <c r="AA144">
        <v>1</v>
      </c>
      <c r="AB144">
        <v>83</v>
      </c>
      <c r="AC144">
        <v>95</v>
      </c>
      <c r="AD144">
        <v>32.090000000000003</v>
      </c>
      <c r="AE144">
        <v>47.133310000000002</v>
      </c>
      <c r="AF144">
        <v>88.6</v>
      </c>
      <c r="AG144">
        <v>2.8</v>
      </c>
      <c r="AH144">
        <v>4</v>
      </c>
      <c r="AI144">
        <v>4</v>
      </c>
      <c r="AJ144">
        <v>0.7</v>
      </c>
      <c r="AK144">
        <v>0</v>
      </c>
      <c r="AL144">
        <v>0</v>
      </c>
      <c r="AM144">
        <v>2.92</v>
      </c>
      <c r="AN144">
        <v>41.47</v>
      </c>
      <c r="AO144">
        <v>11.076000000000001</v>
      </c>
      <c r="AP144">
        <v>20.841000000000001</v>
      </c>
      <c r="AQ144">
        <v>0.32500000000000001</v>
      </c>
      <c r="AR144">
        <v>0</v>
      </c>
      <c r="AS144">
        <v>21.663</v>
      </c>
      <c r="AT144">
        <v>106.32</v>
      </c>
      <c r="AU144">
        <v>3.36</v>
      </c>
      <c r="AV144">
        <v>4.8</v>
      </c>
      <c r="AW144">
        <v>4.8</v>
      </c>
      <c r="AX144">
        <v>0.84</v>
      </c>
      <c r="AY144">
        <v>0</v>
      </c>
      <c r="AZ144">
        <v>0</v>
      </c>
      <c r="BA144">
        <v>622</v>
      </c>
      <c r="BB144">
        <v>0</v>
      </c>
      <c r="BC144" t="s">
        <v>75</v>
      </c>
      <c r="BD144">
        <v>0</v>
      </c>
      <c r="BE144" t="s">
        <v>69</v>
      </c>
      <c r="BF144" t="s">
        <v>76</v>
      </c>
      <c r="BG144">
        <v>1.1399999999999999</v>
      </c>
      <c r="BH144">
        <v>0</v>
      </c>
      <c r="BI144" s="1">
        <v>45813.452712812497</v>
      </c>
      <c r="BJ144">
        <v>3.6</v>
      </c>
      <c r="BK144" s="4">
        <v>0.92469999999999997</v>
      </c>
      <c r="BL144" s="42">
        <f>HLOOKUP($A144,차량별코스!$E$1:$AO$20,_xlfn.XLOOKUP(탕데이터!$I144,차량별코스!$D$2:$D$20,차량별코스!$A$2:$A$20),0)</f>
        <v>5</v>
      </c>
      <c r="BM144">
        <f>SUMIFS(R:R,I:I,I144,O:O,O144)</f>
        <v>1319.3760000000002</v>
      </c>
      <c r="BN144">
        <f>SUMIFS(R:R,O:O,O144,BL:BL,BL144,G:G,G144)</f>
        <v>251.87700000000001</v>
      </c>
      <c r="BO144">
        <f>IF(COUNTIFS($BL$2:$BL144,$BL144,$O$2:$O144,$O144,$G$2:$G144,$G144)=1,_xlfn.MAXIFS($BO$2:$BO143,$O$2:$O143,$O144,$G$2:$G143,$G144)+1,_xlfn.MAXIFS($BO$2:$BO143,$O$2:$O143,$O144,$G$2:$G143,$G144))</f>
        <v>1</v>
      </c>
      <c r="BP144">
        <f t="shared" si="43"/>
        <v>4109.4999999999991</v>
      </c>
      <c r="BQ144">
        <f t="shared" si="45"/>
        <v>202.99999999999997</v>
      </c>
      <c r="BR144">
        <f t="shared" si="46"/>
        <v>290</v>
      </c>
      <c r="BS144">
        <f t="shared" si="47"/>
        <v>290</v>
      </c>
      <c r="BT144">
        <f t="shared" si="48"/>
        <v>50.749999999999993</v>
      </c>
      <c r="BU144">
        <f t="shared" si="49"/>
        <v>0</v>
      </c>
      <c r="BV144">
        <f t="shared" si="50"/>
        <v>0</v>
      </c>
      <c r="BW144">
        <f t="shared" si="44"/>
        <v>4943.2499999999991</v>
      </c>
    </row>
    <row r="145" spans="1:75">
      <c r="A145" s="38">
        <f t="shared" si="42"/>
        <v>45809</v>
      </c>
      <c r="B145" s="3">
        <v>45809.905069444445</v>
      </c>
      <c r="C145" t="s">
        <v>61</v>
      </c>
      <c r="D145" t="s">
        <v>61</v>
      </c>
      <c r="E145" t="s">
        <v>61</v>
      </c>
      <c r="F145" t="s">
        <v>62</v>
      </c>
      <c r="G145" s="2" t="s">
        <v>63</v>
      </c>
      <c r="H145" s="2" t="s">
        <v>64</v>
      </c>
      <c r="I145" t="s">
        <v>79</v>
      </c>
      <c r="J145" t="s">
        <v>66</v>
      </c>
      <c r="K145" t="s">
        <v>67</v>
      </c>
      <c r="L145">
        <v>15</v>
      </c>
      <c r="M145">
        <v>3</v>
      </c>
      <c r="N145">
        <v>168</v>
      </c>
      <c r="O145" s="41">
        <v>7720</v>
      </c>
      <c r="P145" t="s">
        <v>246</v>
      </c>
      <c r="Q145" s="1">
        <v>45786.607561342593</v>
      </c>
      <c r="R145">
        <v>41.817</v>
      </c>
      <c r="S145">
        <v>9.4779999999999998</v>
      </c>
      <c r="T145">
        <v>4.4119999999999999</v>
      </c>
      <c r="U145">
        <v>2993</v>
      </c>
      <c r="V145">
        <v>101</v>
      </c>
      <c r="W145">
        <v>150</v>
      </c>
      <c r="X145">
        <v>1584</v>
      </c>
      <c r="Y145">
        <v>1</v>
      </c>
      <c r="Z145">
        <v>1</v>
      </c>
      <c r="AA145">
        <v>0</v>
      </c>
      <c r="AB145">
        <v>0</v>
      </c>
      <c r="AC145">
        <v>93</v>
      </c>
      <c r="AD145">
        <v>50.3</v>
      </c>
      <c r="AE145">
        <v>54.901944999999998</v>
      </c>
      <c r="AF145">
        <v>29.3</v>
      </c>
      <c r="AG145">
        <v>17.7</v>
      </c>
      <c r="AH145">
        <v>12.4</v>
      </c>
      <c r="AI145">
        <v>30.3</v>
      </c>
      <c r="AJ145">
        <v>10.3</v>
      </c>
      <c r="AK145">
        <v>0</v>
      </c>
      <c r="AL145">
        <v>0</v>
      </c>
      <c r="AM145">
        <v>3.87</v>
      </c>
      <c r="AN145">
        <v>35.57</v>
      </c>
      <c r="AO145">
        <v>3.3740000000000001</v>
      </c>
      <c r="AP145">
        <v>5.0119999999999996</v>
      </c>
      <c r="AQ145">
        <v>0.35899999999999999</v>
      </c>
      <c r="AR145">
        <v>2.391</v>
      </c>
      <c r="AS145">
        <v>2.391</v>
      </c>
      <c r="AT145">
        <v>14.162000000000001</v>
      </c>
      <c r="AU145">
        <v>8.5549999999999997</v>
      </c>
      <c r="AV145">
        <v>5.9930000000000003</v>
      </c>
      <c r="AW145">
        <v>14.645</v>
      </c>
      <c r="AX145">
        <v>4.9779999999999998</v>
      </c>
      <c r="AY145">
        <v>0</v>
      </c>
      <c r="AZ145">
        <v>0</v>
      </c>
      <c r="BA145">
        <v>399</v>
      </c>
      <c r="BB145">
        <v>0</v>
      </c>
      <c r="BC145" t="s">
        <v>75</v>
      </c>
      <c r="BD145">
        <v>0</v>
      </c>
      <c r="BE145" t="s">
        <v>69</v>
      </c>
      <c r="BF145" t="s">
        <v>76</v>
      </c>
      <c r="BG145">
        <v>1.1399999999999999</v>
      </c>
      <c r="BH145">
        <v>0</v>
      </c>
      <c r="BI145" s="1">
        <v>45813.452712812497</v>
      </c>
      <c r="BJ145">
        <v>3.6</v>
      </c>
      <c r="BK145" s="4">
        <v>1.2256</v>
      </c>
      <c r="BL145" s="42">
        <f>HLOOKUP($A145,차량별코스!$E$1:$AO$20,_xlfn.XLOOKUP(탕데이터!$I145,차량별코스!$D$2:$D$20,차량별코스!$A$2:$A$20),0)</f>
        <v>5</v>
      </c>
      <c r="BM145">
        <f>SUMIFS(R:R,I:I,I145,O:O,O145)</f>
        <v>1319.3760000000002</v>
      </c>
      <c r="BN145">
        <f>SUMIFS(R:R,O:O,O145,BL:BL,BL145,G:G,G145)</f>
        <v>251.87700000000001</v>
      </c>
      <c r="BO145">
        <f>IF(COUNTIFS($BL$2:$BL145,$BL145,$O$2:$O145,$O145,$G$2:$G145,$G145)=1,_xlfn.MAXIFS($BO$2:$BO144,$O$2:$O144,$O145,$G$2:$G144,$G145)+1,_xlfn.MAXIFS($BO$2:$BO144,$O$2:$O144,$O145,$G$2:$G144,$G145))</f>
        <v>1</v>
      </c>
      <c r="BP145">
        <f t="shared" si="43"/>
        <v>625.94899999999996</v>
      </c>
      <c r="BQ145">
        <f t="shared" si="45"/>
        <v>529.76099999999997</v>
      </c>
      <c r="BR145">
        <f t="shared" si="46"/>
        <v>371.13200000000001</v>
      </c>
      <c r="BS145">
        <f t="shared" si="47"/>
        <v>906.87900000000002</v>
      </c>
      <c r="BT145">
        <f t="shared" si="48"/>
        <v>308.279</v>
      </c>
      <c r="BU145">
        <f t="shared" si="49"/>
        <v>0</v>
      </c>
      <c r="BV145">
        <f t="shared" si="50"/>
        <v>0</v>
      </c>
      <c r="BW145">
        <f t="shared" si="44"/>
        <v>2742</v>
      </c>
    </row>
    <row r="146" spans="1:75">
      <c r="A146" s="38">
        <f t="shared" si="42"/>
        <v>45809</v>
      </c>
      <c r="B146" s="3">
        <v>45809.9453125</v>
      </c>
      <c r="C146" t="s">
        <v>61</v>
      </c>
      <c r="D146" t="s">
        <v>61</v>
      </c>
      <c r="E146" t="s">
        <v>61</v>
      </c>
      <c r="F146" t="s">
        <v>62</v>
      </c>
      <c r="G146" s="2" t="s">
        <v>63</v>
      </c>
      <c r="H146" s="2" t="s">
        <v>64</v>
      </c>
      <c r="I146" t="s">
        <v>79</v>
      </c>
      <c r="J146" t="s">
        <v>66</v>
      </c>
      <c r="K146" t="s">
        <v>67</v>
      </c>
      <c r="L146">
        <v>15</v>
      </c>
      <c r="M146">
        <v>3</v>
      </c>
      <c r="N146">
        <v>168</v>
      </c>
      <c r="O146" s="41">
        <v>7720</v>
      </c>
      <c r="P146" t="s">
        <v>246</v>
      </c>
      <c r="Q146" s="1">
        <v>45786.607561342593</v>
      </c>
      <c r="R146">
        <v>17.309000000000001</v>
      </c>
      <c r="S146">
        <v>3.996</v>
      </c>
      <c r="T146">
        <v>4.3319999999999999</v>
      </c>
      <c r="U146">
        <v>1586</v>
      </c>
      <c r="V146">
        <v>1</v>
      </c>
      <c r="W146">
        <v>335</v>
      </c>
      <c r="X146">
        <v>696</v>
      </c>
      <c r="Y146">
        <v>0</v>
      </c>
      <c r="Z146">
        <v>1</v>
      </c>
      <c r="AA146">
        <v>0</v>
      </c>
      <c r="AB146">
        <v>0</v>
      </c>
      <c r="AC146">
        <v>81</v>
      </c>
      <c r="AD146">
        <v>39.29</v>
      </c>
      <c r="AE146">
        <v>49.849808000000003</v>
      </c>
      <c r="AF146">
        <v>90.1</v>
      </c>
      <c r="AG146">
        <v>1.9</v>
      </c>
      <c r="AH146">
        <v>2.5</v>
      </c>
      <c r="AI146">
        <v>5.4</v>
      </c>
      <c r="AJ146">
        <v>0.1</v>
      </c>
      <c r="AK146">
        <v>0</v>
      </c>
      <c r="AL146">
        <v>0</v>
      </c>
      <c r="AM146">
        <v>3.8</v>
      </c>
      <c r="AN146">
        <v>32.332999999999998</v>
      </c>
      <c r="AO146">
        <v>6.3E-2</v>
      </c>
      <c r="AP146">
        <v>21.122</v>
      </c>
      <c r="AQ146">
        <v>0.34699999999999998</v>
      </c>
      <c r="AR146">
        <v>0</v>
      </c>
      <c r="AS146">
        <v>5.7770000000000001</v>
      </c>
      <c r="AT146">
        <v>22.524999999999999</v>
      </c>
      <c r="AU146">
        <v>0.47499999999999998</v>
      </c>
      <c r="AV146">
        <v>0.625</v>
      </c>
      <c r="AW146">
        <v>1.35</v>
      </c>
      <c r="AX146">
        <v>2.5000000000000001E-2</v>
      </c>
      <c r="AY146">
        <v>0</v>
      </c>
      <c r="AZ146">
        <v>0</v>
      </c>
      <c r="BA146">
        <v>164</v>
      </c>
      <c r="BB146">
        <v>0</v>
      </c>
      <c r="BC146" t="s">
        <v>75</v>
      </c>
      <c r="BD146">
        <v>0</v>
      </c>
      <c r="BE146" t="s">
        <v>69</v>
      </c>
      <c r="BF146" t="s">
        <v>76</v>
      </c>
      <c r="BG146">
        <v>1.1399999999999999</v>
      </c>
      <c r="BH146">
        <v>0</v>
      </c>
      <c r="BI146" s="1">
        <v>45813.452712812497</v>
      </c>
      <c r="BJ146">
        <v>3.6</v>
      </c>
      <c r="BK146" s="4">
        <v>1.2032</v>
      </c>
      <c r="BL146" s="42">
        <f>HLOOKUP($A146,차량별코스!$E$1:$AO$20,_xlfn.XLOOKUP(탕데이터!$I146,차량별코스!$D$2:$D$20,차량별코스!$A$2:$A$20),0)</f>
        <v>5</v>
      </c>
      <c r="BM146">
        <f>SUMIFS(R:R,I:I,I146,O:O,O146)</f>
        <v>1319.3760000000002</v>
      </c>
      <c r="BN146">
        <f>SUMIFS(R:R,O:O,O146,BL:BL,BL146,G:G,G146)</f>
        <v>251.87700000000001</v>
      </c>
      <c r="BO146">
        <f>IF(COUNTIFS($BL$2:$BL146,$BL146,$O$2:$O146,$O146,$G$2:$G146,$G146)=1,_xlfn.MAXIFS($BO$2:$BO145,$O$2:$O145,$O146,$G$2:$G145,$G146)+1,_xlfn.MAXIFS($BO$2:$BO145,$O$2:$O145,$O146,$G$2:$G145,$G146))</f>
        <v>1</v>
      </c>
      <c r="BP146">
        <f t="shared" si="43"/>
        <v>1092.9859999999999</v>
      </c>
      <c r="BQ146">
        <f t="shared" si="45"/>
        <v>30.134</v>
      </c>
      <c r="BR146">
        <f t="shared" si="46"/>
        <v>39.650000000000006</v>
      </c>
      <c r="BS146">
        <f t="shared" si="47"/>
        <v>85.644000000000005</v>
      </c>
      <c r="BT146">
        <f t="shared" si="48"/>
        <v>1.5860000000000001</v>
      </c>
      <c r="BU146">
        <f t="shared" si="49"/>
        <v>0</v>
      </c>
      <c r="BV146">
        <f t="shared" si="50"/>
        <v>0</v>
      </c>
      <c r="BW146">
        <f t="shared" si="44"/>
        <v>1250</v>
      </c>
    </row>
    <row r="147" spans="1:75">
      <c r="A147" s="38">
        <f t="shared" si="42"/>
        <v>45810</v>
      </c>
      <c r="B147" s="3">
        <v>45810.333182870374</v>
      </c>
      <c r="C147" t="s">
        <v>61</v>
      </c>
      <c r="D147" t="s">
        <v>61</v>
      </c>
      <c r="E147" t="s">
        <v>61</v>
      </c>
      <c r="F147" t="s">
        <v>62</v>
      </c>
      <c r="G147" s="2" t="s">
        <v>63</v>
      </c>
      <c r="H147" s="2" t="s">
        <v>64</v>
      </c>
      <c r="I147" t="s">
        <v>79</v>
      </c>
      <c r="J147" t="s">
        <v>66</v>
      </c>
      <c r="K147" t="s">
        <v>67</v>
      </c>
      <c r="L147">
        <v>15</v>
      </c>
      <c r="M147">
        <v>3</v>
      </c>
      <c r="N147">
        <v>168</v>
      </c>
      <c r="O147" s="41">
        <v>7720</v>
      </c>
      <c r="P147" t="s">
        <v>246</v>
      </c>
      <c r="Q147" s="1">
        <v>45786.607561342593</v>
      </c>
      <c r="R147">
        <v>100.22199999999999</v>
      </c>
      <c r="S147">
        <v>26.884</v>
      </c>
      <c r="T147">
        <v>3.7280000000000002</v>
      </c>
      <c r="U147">
        <v>8490</v>
      </c>
      <c r="V147">
        <v>31</v>
      </c>
      <c r="W147">
        <v>1861</v>
      </c>
      <c r="X147">
        <v>3114</v>
      </c>
      <c r="Y147">
        <v>1</v>
      </c>
      <c r="Z147">
        <v>14</v>
      </c>
      <c r="AA147">
        <v>0</v>
      </c>
      <c r="AB147">
        <v>0</v>
      </c>
      <c r="AC147">
        <v>99</v>
      </c>
      <c r="AD147">
        <v>42.5</v>
      </c>
      <c r="AE147">
        <v>54.683109000000002</v>
      </c>
      <c r="AF147">
        <v>53.2</v>
      </c>
      <c r="AG147">
        <v>8.4</v>
      </c>
      <c r="AH147">
        <v>11.9</v>
      </c>
      <c r="AI147">
        <v>17</v>
      </c>
      <c r="AJ147">
        <v>9.5</v>
      </c>
      <c r="AK147">
        <v>0</v>
      </c>
      <c r="AL147">
        <v>0</v>
      </c>
      <c r="AM147">
        <v>3.27</v>
      </c>
      <c r="AN147">
        <v>43.183</v>
      </c>
      <c r="AO147">
        <v>0.36499999999999999</v>
      </c>
      <c r="AP147">
        <v>21.92</v>
      </c>
      <c r="AQ147">
        <v>0.309</v>
      </c>
      <c r="AR147">
        <v>0.998</v>
      </c>
      <c r="AS147">
        <v>13.968999999999999</v>
      </c>
      <c r="AT147">
        <v>74.48</v>
      </c>
      <c r="AU147">
        <v>11.76</v>
      </c>
      <c r="AV147">
        <v>16.66</v>
      </c>
      <c r="AW147">
        <v>23.8</v>
      </c>
      <c r="AX147">
        <v>13.3</v>
      </c>
      <c r="AY147">
        <v>0</v>
      </c>
      <c r="AZ147">
        <v>0</v>
      </c>
      <c r="BA147">
        <v>967</v>
      </c>
      <c r="BB147">
        <v>0</v>
      </c>
      <c r="BC147" t="s">
        <v>75</v>
      </c>
      <c r="BD147">
        <v>0</v>
      </c>
      <c r="BE147" t="s">
        <v>69</v>
      </c>
      <c r="BF147" t="s">
        <v>76</v>
      </c>
      <c r="BG147">
        <v>1.1399999999999999</v>
      </c>
      <c r="BH147">
        <v>0</v>
      </c>
      <c r="BI147" s="1">
        <v>45813.452712812497</v>
      </c>
      <c r="BJ147">
        <v>3.6</v>
      </c>
      <c r="BK147" s="4">
        <v>1.0355000000000001</v>
      </c>
      <c r="BL147" s="42">
        <f>HLOOKUP($A147,차량별코스!$E$1:$AO$20,_xlfn.XLOOKUP(탕데이터!$I147,차량별코스!$D$2:$D$20,차량별코스!$A$2:$A$20),0)</f>
        <v>6</v>
      </c>
      <c r="BM147">
        <f>SUMIFS(R:R,I:I,I147,O:O,O147)</f>
        <v>1319.3760000000002</v>
      </c>
      <c r="BN147">
        <f>SUMIFS(R:R,O:O,O147,BL:BL,BL147,G:G,G147)</f>
        <v>330.54200000000003</v>
      </c>
      <c r="BO147">
        <f>IF(COUNTIFS($BL$2:$BL147,$BL147,$O$2:$O147,$O147,$G$2:$G147,$G147)=1,_xlfn.MAXIFS($BO$2:$BO146,$O$2:$O146,$O147,$G$2:$G146,$G147)+1,_xlfn.MAXIFS($BO$2:$BO146,$O$2:$O146,$O147,$G$2:$G146,$G147))</f>
        <v>2</v>
      </c>
      <c r="BP147">
        <f t="shared" si="43"/>
        <v>2624.6800000000003</v>
      </c>
      <c r="BQ147">
        <f t="shared" si="45"/>
        <v>713.16000000000008</v>
      </c>
      <c r="BR147">
        <f t="shared" si="46"/>
        <v>1010.3100000000001</v>
      </c>
      <c r="BS147">
        <f t="shared" si="47"/>
        <v>1443.3000000000002</v>
      </c>
      <c r="BT147">
        <f t="shared" si="48"/>
        <v>806.55</v>
      </c>
      <c r="BU147">
        <f t="shared" si="49"/>
        <v>0</v>
      </c>
      <c r="BV147">
        <f t="shared" si="50"/>
        <v>0</v>
      </c>
      <c r="BW147">
        <f t="shared" si="44"/>
        <v>6598.0000000000009</v>
      </c>
    </row>
    <row r="148" spans="1:75">
      <c r="A148" s="38">
        <f t="shared" si="42"/>
        <v>45810</v>
      </c>
      <c r="B148" s="3">
        <v>45810.463807870372</v>
      </c>
      <c r="C148" t="s">
        <v>61</v>
      </c>
      <c r="D148" t="s">
        <v>61</v>
      </c>
      <c r="E148" t="s">
        <v>61</v>
      </c>
      <c r="F148" t="s">
        <v>62</v>
      </c>
      <c r="G148" s="2" t="s">
        <v>63</v>
      </c>
      <c r="H148" s="2" t="s">
        <v>64</v>
      </c>
      <c r="I148" t="s">
        <v>79</v>
      </c>
      <c r="J148" t="s">
        <v>66</v>
      </c>
      <c r="K148" t="s">
        <v>67</v>
      </c>
      <c r="L148">
        <v>15</v>
      </c>
      <c r="M148">
        <v>3</v>
      </c>
      <c r="N148">
        <v>168</v>
      </c>
      <c r="O148" s="41">
        <v>7720</v>
      </c>
      <c r="P148" t="s">
        <v>246</v>
      </c>
      <c r="Q148" s="1">
        <v>45786.607561342593</v>
      </c>
      <c r="R148">
        <v>123.965</v>
      </c>
      <c r="S148">
        <v>38.97</v>
      </c>
      <c r="T148">
        <v>3.181</v>
      </c>
      <c r="U148">
        <v>14123</v>
      </c>
      <c r="V148">
        <v>154</v>
      </c>
      <c r="W148">
        <v>4548</v>
      </c>
      <c r="X148">
        <v>4384</v>
      </c>
      <c r="Y148">
        <v>1</v>
      </c>
      <c r="Z148">
        <v>17</v>
      </c>
      <c r="AA148">
        <v>1</v>
      </c>
      <c r="AB148">
        <v>1701</v>
      </c>
      <c r="AC148">
        <v>102</v>
      </c>
      <c r="AD148">
        <v>31.6</v>
      </c>
      <c r="AE148">
        <v>47.37012</v>
      </c>
      <c r="AF148">
        <v>14.5</v>
      </c>
      <c r="AG148">
        <v>22.6</v>
      </c>
      <c r="AH148">
        <v>23.6</v>
      </c>
      <c r="AI148">
        <v>32.9</v>
      </c>
      <c r="AJ148">
        <v>6.2</v>
      </c>
      <c r="AK148">
        <v>0.2</v>
      </c>
      <c r="AL148">
        <v>0</v>
      </c>
      <c r="AM148">
        <v>2.79</v>
      </c>
      <c r="AN148">
        <v>43.969000000000001</v>
      </c>
      <c r="AO148">
        <v>1.0900000000000001</v>
      </c>
      <c r="AP148">
        <v>32.203000000000003</v>
      </c>
      <c r="AQ148">
        <v>0.34699999999999998</v>
      </c>
      <c r="AR148">
        <v>0.80700000000000005</v>
      </c>
      <c r="AS148">
        <v>13.714</v>
      </c>
      <c r="AT148">
        <v>34.075000000000003</v>
      </c>
      <c r="AU148">
        <v>53.11</v>
      </c>
      <c r="AV148">
        <v>55.46</v>
      </c>
      <c r="AW148">
        <v>77.314999999999998</v>
      </c>
      <c r="AX148">
        <v>14.57</v>
      </c>
      <c r="AY148">
        <v>0.47</v>
      </c>
      <c r="AZ148">
        <v>0</v>
      </c>
      <c r="BA148">
        <v>1197</v>
      </c>
      <c r="BB148">
        <v>0</v>
      </c>
      <c r="BC148" t="s">
        <v>75</v>
      </c>
      <c r="BD148">
        <v>0</v>
      </c>
      <c r="BE148" t="s">
        <v>69</v>
      </c>
      <c r="BF148" t="s">
        <v>76</v>
      </c>
      <c r="BG148">
        <v>1.1399999999999999</v>
      </c>
      <c r="BH148">
        <v>0</v>
      </c>
      <c r="BI148" s="1">
        <v>45813.452712812497</v>
      </c>
      <c r="BJ148">
        <v>3.6</v>
      </c>
      <c r="BK148" s="4">
        <v>0.88360000000000005</v>
      </c>
      <c r="BL148" s="42">
        <f>HLOOKUP($A148,차량별코스!$E$1:$AO$20,_xlfn.XLOOKUP(탕데이터!$I148,차량별코스!$D$2:$D$20,차량별코스!$A$2:$A$20),0)</f>
        <v>6</v>
      </c>
      <c r="BM148">
        <f>SUMIFS(R:R,I:I,I148,O:O,O148)</f>
        <v>1319.3760000000002</v>
      </c>
      <c r="BN148">
        <f>SUMIFS(R:R,O:O,O148,BL:BL,BL148,G:G,G148)</f>
        <v>330.54200000000003</v>
      </c>
      <c r="BO148">
        <f>IF(COUNTIFS($BL$2:$BL148,$BL148,$O$2:$O148,$O148,$G$2:$G148,$G148)=1,_xlfn.MAXIFS($BO$2:$BO147,$O$2:$O147,$O148,$G$2:$G147,$G148)+1,_xlfn.MAXIFS($BO$2:$BO147,$O$2:$O147,$O148,$G$2:$G147,$G148))</f>
        <v>2</v>
      </c>
      <c r="BP148">
        <f t="shared" si="43"/>
        <v>-2654.165</v>
      </c>
      <c r="BQ148">
        <f t="shared" si="45"/>
        <v>3191.7980000000002</v>
      </c>
      <c r="BR148">
        <f t="shared" si="46"/>
        <v>3333.0280000000002</v>
      </c>
      <c r="BS148">
        <f t="shared" si="47"/>
        <v>4646.4669999999996</v>
      </c>
      <c r="BT148">
        <f t="shared" si="48"/>
        <v>875.62599999999998</v>
      </c>
      <c r="BU148">
        <f t="shared" si="49"/>
        <v>28.246000000000002</v>
      </c>
      <c r="BV148">
        <f t="shared" si="50"/>
        <v>0</v>
      </c>
      <c r="BW148">
        <f t="shared" si="44"/>
        <v>9421</v>
      </c>
    </row>
    <row r="149" spans="1:75">
      <c r="A149" s="38">
        <f t="shared" si="42"/>
        <v>45810</v>
      </c>
      <c r="B149" s="3">
        <v>45810.6559375</v>
      </c>
      <c r="C149" t="s">
        <v>61</v>
      </c>
      <c r="D149" t="s">
        <v>61</v>
      </c>
      <c r="E149" t="s">
        <v>61</v>
      </c>
      <c r="F149" t="s">
        <v>62</v>
      </c>
      <c r="G149" s="2" t="s">
        <v>63</v>
      </c>
      <c r="H149" s="2" t="s">
        <v>64</v>
      </c>
      <c r="I149" t="s">
        <v>79</v>
      </c>
      <c r="J149" t="s">
        <v>66</v>
      </c>
      <c r="K149" t="s">
        <v>67</v>
      </c>
      <c r="L149">
        <v>15</v>
      </c>
      <c r="M149">
        <v>3</v>
      </c>
      <c r="N149">
        <v>168</v>
      </c>
      <c r="O149" s="41">
        <v>7720</v>
      </c>
      <c r="P149" t="s">
        <v>246</v>
      </c>
      <c r="Q149" s="1">
        <v>45786.607561342593</v>
      </c>
      <c r="R149">
        <v>45.713999999999999</v>
      </c>
      <c r="S149">
        <v>12.375</v>
      </c>
      <c r="T149">
        <v>3.694</v>
      </c>
      <c r="U149">
        <v>4239</v>
      </c>
      <c r="V149">
        <v>33</v>
      </c>
      <c r="W149">
        <v>844</v>
      </c>
      <c r="X149">
        <v>1520</v>
      </c>
      <c r="Y149">
        <v>0</v>
      </c>
      <c r="Z149">
        <v>15</v>
      </c>
      <c r="AA149">
        <v>0</v>
      </c>
      <c r="AB149">
        <v>0</v>
      </c>
      <c r="AC149">
        <v>100</v>
      </c>
      <c r="AD149">
        <v>38.82</v>
      </c>
      <c r="AE149">
        <v>48.950090000000003</v>
      </c>
      <c r="AF149">
        <v>72.8</v>
      </c>
      <c r="AG149">
        <v>6.8</v>
      </c>
      <c r="AH149">
        <v>6.7</v>
      </c>
      <c r="AI149">
        <v>9</v>
      </c>
      <c r="AJ149">
        <v>4.7</v>
      </c>
      <c r="AK149">
        <v>0</v>
      </c>
      <c r="AL149">
        <v>0</v>
      </c>
      <c r="AM149">
        <v>3.24</v>
      </c>
      <c r="AN149">
        <v>38.390999999999998</v>
      </c>
      <c r="AO149">
        <v>0.77800000000000002</v>
      </c>
      <c r="AP149">
        <v>19.91</v>
      </c>
      <c r="AQ149">
        <v>0.32800000000000001</v>
      </c>
      <c r="AR149">
        <v>0</v>
      </c>
      <c r="AS149">
        <v>32.813000000000002</v>
      </c>
      <c r="AT149">
        <v>50.96</v>
      </c>
      <c r="AU149">
        <v>4.76</v>
      </c>
      <c r="AV149">
        <v>4.6900000000000004</v>
      </c>
      <c r="AW149">
        <v>6.3</v>
      </c>
      <c r="AX149">
        <v>3.29</v>
      </c>
      <c r="AY149">
        <v>0</v>
      </c>
      <c r="AZ149">
        <v>0</v>
      </c>
      <c r="BA149">
        <v>444</v>
      </c>
      <c r="BB149">
        <v>0</v>
      </c>
      <c r="BC149" t="s">
        <v>75</v>
      </c>
      <c r="BD149">
        <v>0</v>
      </c>
      <c r="BE149" t="s">
        <v>69</v>
      </c>
      <c r="BF149" t="s">
        <v>76</v>
      </c>
      <c r="BG149">
        <v>1.1399999999999999</v>
      </c>
      <c r="BH149">
        <v>0</v>
      </c>
      <c r="BI149" s="1">
        <v>45813.452712812497</v>
      </c>
      <c r="BJ149">
        <v>3.6</v>
      </c>
      <c r="BK149" s="4">
        <v>1.0261</v>
      </c>
      <c r="BL149" s="42">
        <f>HLOOKUP($A149,차량별코스!$E$1:$AO$20,_xlfn.XLOOKUP(탕데이터!$I149,차량별코스!$D$2:$D$20,차량별코스!$A$2:$A$20),0)</f>
        <v>6</v>
      </c>
      <c r="BM149">
        <f>SUMIFS(R:R,I:I,I149,O:O,O149)</f>
        <v>1319.3760000000002</v>
      </c>
      <c r="BN149">
        <f>SUMIFS(R:R,O:O,O149,BL:BL,BL149,G:G,G149)</f>
        <v>330.54200000000003</v>
      </c>
      <c r="BO149">
        <f>IF(COUNTIFS($BL$2:$BL149,$BL149,$O$2:$O149,$O149,$G$2:$G149,$G149)=1,_xlfn.MAXIFS($BO$2:$BO148,$O$2:$O148,$O149,$G$2:$G148,$G149)+1,_xlfn.MAXIFS($BO$2:$BO148,$O$2:$O148,$O149,$G$2:$G148,$G149))</f>
        <v>2</v>
      </c>
      <c r="BP149">
        <f t="shared" si="43"/>
        <v>2208.9919999999997</v>
      </c>
      <c r="BQ149">
        <f t="shared" si="45"/>
        <v>288.25200000000001</v>
      </c>
      <c r="BR149">
        <f t="shared" si="46"/>
        <v>284.01300000000003</v>
      </c>
      <c r="BS149">
        <f t="shared" si="47"/>
        <v>381.51</v>
      </c>
      <c r="BT149">
        <f t="shared" si="48"/>
        <v>199.233</v>
      </c>
      <c r="BU149">
        <f t="shared" si="49"/>
        <v>0</v>
      </c>
      <c r="BV149">
        <f t="shared" si="50"/>
        <v>0</v>
      </c>
      <c r="BW149">
        <f t="shared" si="44"/>
        <v>3362</v>
      </c>
    </row>
    <row r="150" spans="1:75">
      <c r="A150" s="38">
        <f t="shared" si="42"/>
        <v>45810</v>
      </c>
      <c r="B150" s="3">
        <v>45810.707465277781</v>
      </c>
      <c r="C150" t="s">
        <v>61</v>
      </c>
      <c r="D150" t="s">
        <v>61</v>
      </c>
      <c r="E150" t="s">
        <v>61</v>
      </c>
      <c r="F150" t="s">
        <v>62</v>
      </c>
      <c r="G150" s="2" t="s">
        <v>63</v>
      </c>
      <c r="H150" s="2" t="s">
        <v>64</v>
      </c>
      <c r="I150" t="s">
        <v>79</v>
      </c>
      <c r="J150" t="s">
        <v>66</v>
      </c>
      <c r="K150" t="s">
        <v>67</v>
      </c>
      <c r="L150">
        <v>15</v>
      </c>
      <c r="M150">
        <v>3</v>
      </c>
      <c r="N150">
        <v>168</v>
      </c>
      <c r="O150" s="41">
        <v>7720</v>
      </c>
      <c r="P150" t="s">
        <v>246</v>
      </c>
      <c r="Q150" s="1">
        <v>45786.607561342593</v>
      </c>
      <c r="R150">
        <v>60.640999999999998</v>
      </c>
      <c r="S150">
        <v>18.155999999999999</v>
      </c>
      <c r="T150">
        <v>3.34</v>
      </c>
      <c r="U150">
        <v>6983</v>
      </c>
      <c r="V150">
        <v>68</v>
      </c>
      <c r="W150">
        <v>1865</v>
      </c>
      <c r="X150">
        <v>2216</v>
      </c>
      <c r="Y150">
        <v>1</v>
      </c>
      <c r="Z150">
        <v>12</v>
      </c>
      <c r="AA150">
        <v>0</v>
      </c>
      <c r="AB150">
        <v>0</v>
      </c>
      <c r="AC150">
        <v>99</v>
      </c>
      <c r="AD150">
        <v>31.26</v>
      </c>
      <c r="AE150">
        <v>43.229190000000003</v>
      </c>
      <c r="AF150">
        <v>72.599999999999994</v>
      </c>
      <c r="AG150">
        <v>9.4</v>
      </c>
      <c r="AH150">
        <v>7.4</v>
      </c>
      <c r="AI150">
        <v>7.6</v>
      </c>
      <c r="AJ150">
        <v>3</v>
      </c>
      <c r="AK150">
        <v>0</v>
      </c>
      <c r="AL150">
        <v>0</v>
      </c>
      <c r="AM150">
        <v>2.93</v>
      </c>
      <c r="AN150">
        <v>37.249000000000002</v>
      </c>
      <c r="AO150">
        <v>0.97399999999999998</v>
      </c>
      <c r="AP150">
        <v>26.707999999999998</v>
      </c>
      <c r="AQ150">
        <v>0.36299999999999999</v>
      </c>
      <c r="AR150">
        <v>1.649</v>
      </c>
      <c r="AS150">
        <v>19.789000000000001</v>
      </c>
      <c r="AT150">
        <v>83.49</v>
      </c>
      <c r="AU150">
        <v>10.81</v>
      </c>
      <c r="AV150">
        <v>8.51</v>
      </c>
      <c r="AW150">
        <v>8.74</v>
      </c>
      <c r="AX150">
        <v>3.45</v>
      </c>
      <c r="AY150">
        <v>0</v>
      </c>
      <c r="AZ150">
        <v>0</v>
      </c>
      <c r="BA150">
        <v>577</v>
      </c>
      <c r="BB150">
        <v>0</v>
      </c>
      <c r="BC150" t="s">
        <v>75</v>
      </c>
      <c r="BD150">
        <v>0</v>
      </c>
      <c r="BE150" t="s">
        <v>69</v>
      </c>
      <c r="BF150" t="s">
        <v>76</v>
      </c>
      <c r="BG150">
        <v>1.1399999999999999</v>
      </c>
      <c r="BH150">
        <v>0</v>
      </c>
      <c r="BI150" s="1">
        <v>45813.452712812497</v>
      </c>
      <c r="BJ150">
        <v>3.6</v>
      </c>
      <c r="BK150" s="4">
        <v>0.92779999999999996</v>
      </c>
      <c r="BL150" s="42">
        <f>HLOOKUP($A150,차량별코스!$E$1:$AO$20,_xlfn.XLOOKUP(탕데이터!$I150,차량별코스!$D$2:$D$20,차량별코스!$A$2:$A$20),0)</f>
        <v>6</v>
      </c>
      <c r="BM150">
        <f>SUMIFS(R:R,I:I,I150,O:O,O150)</f>
        <v>1319.3760000000002</v>
      </c>
      <c r="BN150">
        <f>SUMIFS(R:R,O:O,O150,BL:BL,BL150,G:G,G150)</f>
        <v>330.54200000000003</v>
      </c>
      <c r="BO150">
        <f>IF(COUNTIFS($BL$2:$BL150,$BL150,$O$2:$O150,$O150,$G$2:$G150,$G150)=1,_xlfn.MAXIFS($BO$2:$BO149,$O$2:$O149,$O150,$G$2:$G149,$G150)+1,_xlfn.MAXIFS($BO$2:$BO149,$O$2:$O149,$O150,$G$2:$G149,$G150))</f>
        <v>2</v>
      </c>
      <c r="BP150">
        <f t="shared" si="43"/>
        <v>3136.6579999999994</v>
      </c>
      <c r="BQ150">
        <f t="shared" si="45"/>
        <v>656.40200000000004</v>
      </c>
      <c r="BR150">
        <f t="shared" si="46"/>
        <v>516.74200000000008</v>
      </c>
      <c r="BS150">
        <f t="shared" si="47"/>
        <v>530.70799999999997</v>
      </c>
      <c r="BT150">
        <f t="shared" si="48"/>
        <v>209.48999999999998</v>
      </c>
      <c r="BU150">
        <f t="shared" si="49"/>
        <v>0</v>
      </c>
      <c r="BV150">
        <f t="shared" si="50"/>
        <v>0</v>
      </c>
      <c r="BW150">
        <f t="shared" si="44"/>
        <v>5049.9999999999991</v>
      </c>
    </row>
    <row r="151" spans="1:75">
      <c r="A151" s="38">
        <f t="shared" si="42"/>
        <v>45811</v>
      </c>
      <c r="B151" s="3">
        <v>45811.271296296298</v>
      </c>
      <c r="C151" t="s">
        <v>61</v>
      </c>
      <c r="D151" t="s">
        <v>61</v>
      </c>
      <c r="E151" t="s">
        <v>61</v>
      </c>
      <c r="F151" t="s">
        <v>62</v>
      </c>
      <c r="G151" s="2" t="s">
        <v>63</v>
      </c>
      <c r="H151" s="2" t="s">
        <v>64</v>
      </c>
      <c r="I151" t="s">
        <v>79</v>
      </c>
      <c r="J151" t="s">
        <v>66</v>
      </c>
      <c r="K151" t="s">
        <v>67</v>
      </c>
      <c r="L151">
        <v>15</v>
      </c>
      <c r="M151">
        <v>3</v>
      </c>
      <c r="N151">
        <v>168</v>
      </c>
      <c r="O151" s="41">
        <v>7720</v>
      </c>
      <c r="P151" t="s">
        <v>246</v>
      </c>
      <c r="Q151" s="1">
        <v>45786.607561342593</v>
      </c>
      <c r="R151">
        <v>116.164</v>
      </c>
      <c r="S151">
        <v>30.878</v>
      </c>
      <c r="T151">
        <v>3.762</v>
      </c>
      <c r="U151">
        <v>11188</v>
      </c>
      <c r="V151">
        <v>328</v>
      </c>
      <c r="W151">
        <v>2109</v>
      </c>
      <c r="X151">
        <v>3922</v>
      </c>
      <c r="Y151">
        <v>2</v>
      </c>
      <c r="Z151">
        <v>23</v>
      </c>
      <c r="AA151">
        <v>0</v>
      </c>
      <c r="AB151">
        <v>0</v>
      </c>
      <c r="AC151">
        <v>95</v>
      </c>
      <c r="AD151">
        <v>37.380000000000003</v>
      </c>
      <c r="AE151">
        <v>47.787733000000003</v>
      </c>
      <c r="AF151">
        <v>88.3</v>
      </c>
      <c r="AG151">
        <v>2.8</v>
      </c>
      <c r="AH151">
        <v>4.2</v>
      </c>
      <c r="AI151">
        <v>3.9</v>
      </c>
      <c r="AJ151">
        <v>0.8</v>
      </c>
      <c r="AK151">
        <v>0</v>
      </c>
      <c r="AL151">
        <v>0</v>
      </c>
      <c r="AM151">
        <v>3.3</v>
      </c>
      <c r="AN151">
        <v>36.468000000000004</v>
      </c>
      <c r="AO151">
        <v>2.9319999999999999</v>
      </c>
      <c r="AP151">
        <v>18.850999999999999</v>
      </c>
      <c r="AQ151">
        <v>0.33600000000000002</v>
      </c>
      <c r="AR151">
        <v>1.722</v>
      </c>
      <c r="AS151">
        <v>19.8</v>
      </c>
      <c r="AT151">
        <v>163.35499999999999</v>
      </c>
      <c r="AU151">
        <v>5.18</v>
      </c>
      <c r="AV151">
        <v>7.77</v>
      </c>
      <c r="AW151">
        <v>7.2149999999999999</v>
      </c>
      <c r="AX151">
        <v>1.48</v>
      </c>
      <c r="AY151">
        <v>0</v>
      </c>
      <c r="AZ151">
        <v>0</v>
      </c>
      <c r="BA151">
        <v>1132</v>
      </c>
      <c r="BB151">
        <v>0</v>
      </c>
      <c r="BC151" t="s">
        <v>75</v>
      </c>
      <c r="BD151">
        <v>0</v>
      </c>
      <c r="BE151" t="s">
        <v>69</v>
      </c>
      <c r="BF151" t="s">
        <v>76</v>
      </c>
      <c r="BG151">
        <v>1.1399999999999999</v>
      </c>
      <c r="BH151">
        <v>0</v>
      </c>
      <c r="BI151" s="1">
        <v>45813.452712812497</v>
      </c>
      <c r="BJ151">
        <v>3.6</v>
      </c>
      <c r="BK151" s="4">
        <v>1.0449999999999999</v>
      </c>
      <c r="BL151" s="42">
        <f>HLOOKUP($A151,차량별코스!$E$1:$AO$20,_xlfn.XLOOKUP(탕데이터!$I151,차량별코스!$D$2:$D$20,차량별코스!$A$2:$A$20),0)</f>
        <v>7</v>
      </c>
      <c r="BM151">
        <f>SUMIFS(R:R,I:I,I151,O:O,O151)</f>
        <v>1319.3760000000002</v>
      </c>
      <c r="BN151">
        <f>SUMIFS(R:R,O:O,O151,BL:BL,BL151,G:G,G151)</f>
        <v>334.15600000000001</v>
      </c>
      <c r="BO151">
        <f>IF(COUNTIFS($BL$2:$BL151,$BL151,$O$2:$O151,$O151,$G$2:$G151,$G151)=1,_xlfn.MAXIFS($BO$2:$BO150,$O$2:$O150,$O151,$G$2:$G150,$G151)+1,_xlfn.MAXIFS($BO$2:$BO150,$O$2:$O150,$O151,$G$2:$G150,$G151))</f>
        <v>3</v>
      </c>
      <c r="BP151">
        <f t="shared" si="43"/>
        <v>7442.0040000000008</v>
      </c>
      <c r="BQ151">
        <f t="shared" si="45"/>
        <v>313.26399999999995</v>
      </c>
      <c r="BR151">
        <f t="shared" si="46"/>
        <v>469.89600000000002</v>
      </c>
      <c r="BS151">
        <f t="shared" si="47"/>
        <v>436.33199999999999</v>
      </c>
      <c r="BT151">
        <f t="shared" si="48"/>
        <v>89.504000000000005</v>
      </c>
      <c r="BU151">
        <f t="shared" si="49"/>
        <v>0</v>
      </c>
      <c r="BV151">
        <f t="shared" si="50"/>
        <v>0</v>
      </c>
      <c r="BW151">
        <f t="shared" si="44"/>
        <v>8751.0000000000018</v>
      </c>
    </row>
    <row r="152" spans="1:75">
      <c r="A152" s="38">
        <f t="shared" si="42"/>
        <v>45811</v>
      </c>
      <c r="B152" s="3">
        <v>45811.537106481483</v>
      </c>
      <c r="C152" t="s">
        <v>61</v>
      </c>
      <c r="D152" t="s">
        <v>61</v>
      </c>
      <c r="E152" t="s">
        <v>61</v>
      </c>
      <c r="F152" t="s">
        <v>62</v>
      </c>
      <c r="G152" s="2" t="s">
        <v>63</v>
      </c>
      <c r="H152" s="2" t="s">
        <v>64</v>
      </c>
      <c r="I152" t="s">
        <v>79</v>
      </c>
      <c r="J152" t="s">
        <v>66</v>
      </c>
      <c r="K152" t="s">
        <v>67</v>
      </c>
      <c r="L152">
        <v>15</v>
      </c>
      <c r="M152">
        <v>3</v>
      </c>
      <c r="N152">
        <v>168</v>
      </c>
      <c r="O152" s="41">
        <v>7720</v>
      </c>
      <c r="P152" t="s">
        <v>246</v>
      </c>
      <c r="Q152" s="1">
        <v>45786.607561342593</v>
      </c>
      <c r="R152">
        <v>17.529</v>
      </c>
      <c r="S152">
        <v>5.008</v>
      </c>
      <c r="T152">
        <v>3.5</v>
      </c>
      <c r="U152">
        <v>1506</v>
      </c>
      <c r="V152">
        <v>123</v>
      </c>
      <c r="W152">
        <v>187</v>
      </c>
      <c r="X152">
        <v>439</v>
      </c>
      <c r="Y152">
        <v>0</v>
      </c>
      <c r="Z152">
        <v>0</v>
      </c>
      <c r="AA152">
        <v>0</v>
      </c>
      <c r="AB152">
        <v>0</v>
      </c>
      <c r="AC152">
        <v>90</v>
      </c>
      <c r="AD152">
        <v>41.9</v>
      </c>
      <c r="AE152">
        <v>52.762751999999999</v>
      </c>
      <c r="AF152">
        <v>84.7</v>
      </c>
      <c r="AG152">
        <v>2.5</v>
      </c>
      <c r="AH152">
        <v>3.4</v>
      </c>
      <c r="AI152">
        <v>6.3</v>
      </c>
      <c r="AJ152">
        <v>3</v>
      </c>
      <c r="AK152">
        <v>0</v>
      </c>
      <c r="AL152">
        <v>0</v>
      </c>
      <c r="AM152">
        <v>3.07</v>
      </c>
      <c r="AN152">
        <v>44.627000000000002</v>
      </c>
      <c r="AO152">
        <v>8.1669999999999998</v>
      </c>
      <c r="AP152">
        <v>12.417</v>
      </c>
      <c r="AQ152">
        <v>0.22800000000000001</v>
      </c>
      <c r="AR152">
        <v>0</v>
      </c>
      <c r="AS152">
        <v>0</v>
      </c>
      <c r="AT152">
        <v>21.175000000000001</v>
      </c>
      <c r="AU152">
        <v>0.625</v>
      </c>
      <c r="AV152">
        <v>0.85</v>
      </c>
      <c r="AW152">
        <v>1.575</v>
      </c>
      <c r="AX152">
        <v>0.75</v>
      </c>
      <c r="AY152">
        <v>0</v>
      </c>
      <c r="AZ152">
        <v>0</v>
      </c>
      <c r="BA152">
        <v>168</v>
      </c>
      <c r="BB152">
        <v>0</v>
      </c>
      <c r="BC152" t="s">
        <v>75</v>
      </c>
      <c r="BD152">
        <v>0</v>
      </c>
      <c r="BE152" t="s">
        <v>69</v>
      </c>
      <c r="BF152" t="s">
        <v>76</v>
      </c>
      <c r="BG152">
        <v>1.1399999999999999</v>
      </c>
      <c r="BH152">
        <v>0</v>
      </c>
      <c r="BI152" s="1">
        <v>45813.452712812497</v>
      </c>
      <c r="BJ152">
        <v>3.6</v>
      </c>
      <c r="BK152" s="4">
        <v>0.97230000000000005</v>
      </c>
      <c r="BL152" s="42">
        <f>HLOOKUP($A152,차량별코스!$E$1:$AO$20,_xlfn.XLOOKUP(탕데이터!$I152,차량별코스!$D$2:$D$20,차량별코스!$A$2:$A$20),0)</f>
        <v>7</v>
      </c>
      <c r="BM152">
        <f>SUMIFS(R:R,I:I,I152,O:O,O152)</f>
        <v>1319.3760000000002</v>
      </c>
      <c r="BN152">
        <f>SUMIFS(R:R,O:O,O152,BL:BL,BL152,G:G,G152)</f>
        <v>334.15600000000001</v>
      </c>
      <c r="BO152">
        <f>IF(COUNTIFS($BL$2:$BL152,$BL152,$O$2:$O152,$O152,$G$2:$G152,$G152)=1,_xlfn.MAXIFS($BO$2:$BO151,$O$2:$O151,$O152,$G$2:$G151,$G152)+1,_xlfn.MAXIFS($BO$2:$BO151,$O$2:$O151,$O152,$G$2:$G151,$G152))</f>
        <v>3</v>
      </c>
      <c r="BP152">
        <f t="shared" si="43"/>
        <v>965.58199999999988</v>
      </c>
      <c r="BQ152">
        <f t="shared" si="45"/>
        <v>37.65</v>
      </c>
      <c r="BR152">
        <f t="shared" si="46"/>
        <v>51.204000000000001</v>
      </c>
      <c r="BS152">
        <f t="shared" si="47"/>
        <v>94.878</v>
      </c>
      <c r="BT152">
        <f t="shared" si="48"/>
        <v>45.18</v>
      </c>
      <c r="BU152">
        <f t="shared" si="49"/>
        <v>0</v>
      </c>
      <c r="BV152">
        <f t="shared" si="50"/>
        <v>0</v>
      </c>
      <c r="BW152">
        <f t="shared" si="44"/>
        <v>1194.4939999999999</v>
      </c>
    </row>
    <row r="153" spans="1:75">
      <c r="A153" s="38">
        <f t="shared" si="42"/>
        <v>45811</v>
      </c>
      <c r="B153" s="3">
        <v>45811.561157407406</v>
      </c>
      <c r="C153" t="s">
        <v>61</v>
      </c>
      <c r="D153" t="s">
        <v>61</v>
      </c>
      <c r="E153" t="s">
        <v>61</v>
      </c>
      <c r="F153" t="s">
        <v>62</v>
      </c>
      <c r="G153" s="2" t="s">
        <v>63</v>
      </c>
      <c r="H153" s="2" t="s">
        <v>64</v>
      </c>
      <c r="I153" t="s">
        <v>79</v>
      </c>
      <c r="J153" t="s">
        <v>66</v>
      </c>
      <c r="K153" t="s">
        <v>67</v>
      </c>
      <c r="L153">
        <v>15</v>
      </c>
      <c r="M153">
        <v>3</v>
      </c>
      <c r="N153">
        <v>168</v>
      </c>
      <c r="O153" s="41">
        <v>7720</v>
      </c>
      <c r="P153" t="s">
        <v>246</v>
      </c>
      <c r="Q153" s="1">
        <v>45786.607561342593</v>
      </c>
      <c r="R153">
        <v>101.69499999999999</v>
      </c>
      <c r="S153">
        <v>28.866</v>
      </c>
      <c r="T153">
        <v>3.5230000000000001</v>
      </c>
      <c r="U153">
        <v>10155</v>
      </c>
      <c r="V153">
        <v>117</v>
      </c>
      <c r="W153">
        <v>1956</v>
      </c>
      <c r="X153">
        <v>3454</v>
      </c>
      <c r="Y153">
        <v>0</v>
      </c>
      <c r="Z153">
        <v>27</v>
      </c>
      <c r="AA153">
        <v>0</v>
      </c>
      <c r="AB153">
        <v>0</v>
      </c>
      <c r="AC153">
        <v>105</v>
      </c>
      <c r="AD153">
        <v>36.049999999999997</v>
      </c>
      <c r="AE153">
        <v>45.298439999999999</v>
      </c>
      <c r="AF153">
        <v>87.3</v>
      </c>
      <c r="AG153">
        <v>3.5</v>
      </c>
      <c r="AH153">
        <v>4.5</v>
      </c>
      <c r="AI153">
        <v>4.0999999999999996</v>
      </c>
      <c r="AJ153">
        <v>0.4</v>
      </c>
      <c r="AK153">
        <v>0</v>
      </c>
      <c r="AL153">
        <v>0</v>
      </c>
      <c r="AM153">
        <v>3.09</v>
      </c>
      <c r="AN153">
        <v>36.976999999999997</v>
      </c>
      <c r="AO153">
        <v>1.1519999999999999</v>
      </c>
      <c r="AP153">
        <v>19.260999999999999</v>
      </c>
      <c r="AQ153">
        <v>0.33400000000000002</v>
      </c>
      <c r="AR153">
        <v>0</v>
      </c>
      <c r="AS153">
        <v>26.55</v>
      </c>
      <c r="AT153">
        <v>146.95500000000001</v>
      </c>
      <c r="AU153">
        <v>5.8920000000000003</v>
      </c>
      <c r="AV153">
        <v>7.5750000000000002</v>
      </c>
      <c r="AW153">
        <v>6.9020000000000001</v>
      </c>
      <c r="AX153">
        <v>0.67300000000000004</v>
      </c>
      <c r="AY153">
        <v>0</v>
      </c>
      <c r="AZ153">
        <v>0</v>
      </c>
      <c r="BA153">
        <v>978</v>
      </c>
      <c r="BB153">
        <v>0</v>
      </c>
      <c r="BC153" t="s">
        <v>75</v>
      </c>
      <c r="BD153">
        <v>0</v>
      </c>
      <c r="BE153" t="s">
        <v>69</v>
      </c>
      <c r="BF153" t="s">
        <v>76</v>
      </c>
      <c r="BG153">
        <v>1.1399999999999999</v>
      </c>
      <c r="BH153">
        <v>0</v>
      </c>
      <c r="BI153" s="1">
        <v>45813.452712812497</v>
      </c>
      <c r="BJ153">
        <v>3.6</v>
      </c>
      <c r="BK153" s="4">
        <v>0.97860000000000003</v>
      </c>
      <c r="BL153" s="42">
        <f>HLOOKUP($A153,차량별코스!$E$1:$AO$20,_xlfn.XLOOKUP(탕데이터!$I153,차량별코스!$D$2:$D$20,차량별코스!$A$2:$A$20),0)</f>
        <v>7</v>
      </c>
      <c r="BM153">
        <f>SUMIFS(R:R,I:I,I153,O:O,O153)</f>
        <v>1319.3760000000002</v>
      </c>
      <c r="BN153">
        <f>SUMIFS(R:R,O:O,O153,BL:BL,BL153,G:G,G153)</f>
        <v>334.15600000000001</v>
      </c>
      <c r="BO153">
        <f>IF(COUNTIFS($BL$2:$BL153,$BL153,$O$2:$O153,$O153,$G$2:$G153,$G153)=1,_xlfn.MAXIFS($BO$2:$BO152,$O$2:$O152,$O153,$G$2:$G152,$G153)+1,_xlfn.MAXIFS($BO$2:$BO152,$O$2:$O152,$O153,$G$2:$G152,$G153))</f>
        <v>3</v>
      </c>
      <c r="BP153">
        <f t="shared" si="43"/>
        <v>6792.3150000000005</v>
      </c>
      <c r="BQ153">
        <f t="shared" si="45"/>
        <v>355.42500000000001</v>
      </c>
      <c r="BR153">
        <f t="shared" si="46"/>
        <v>456.97499999999997</v>
      </c>
      <c r="BS153">
        <f t="shared" si="47"/>
        <v>416.35499999999996</v>
      </c>
      <c r="BT153">
        <f t="shared" si="48"/>
        <v>40.619999999999997</v>
      </c>
      <c r="BU153">
        <f t="shared" si="49"/>
        <v>0</v>
      </c>
      <c r="BV153">
        <f t="shared" si="50"/>
        <v>0</v>
      </c>
      <c r="BW153">
        <f t="shared" si="44"/>
        <v>8061.6900000000005</v>
      </c>
    </row>
    <row r="154" spans="1:75">
      <c r="A154" s="38">
        <f t="shared" si="42"/>
        <v>45811</v>
      </c>
      <c r="B154" s="3">
        <v>45811.763877314814</v>
      </c>
      <c r="C154" t="s">
        <v>61</v>
      </c>
      <c r="D154" t="s">
        <v>61</v>
      </c>
      <c r="E154" t="s">
        <v>61</v>
      </c>
      <c r="F154" t="s">
        <v>62</v>
      </c>
      <c r="G154" s="2" t="s">
        <v>63</v>
      </c>
      <c r="H154" s="2" t="s">
        <v>64</v>
      </c>
      <c r="I154" t="s">
        <v>79</v>
      </c>
      <c r="J154" t="s">
        <v>66</v>
      </c>
      <c r="K154" t="s">
        <v>67</v>
      </c>
      <c r="L154">
        <v>15</v>
      </c>
      <c r="M154">
        <v>3</v>
      </c>
      <c r="N154">
        <v>168</v>
      </c>
      <c r="O154" s="41">
        <v>7720</v>
      </c>
      <c r="P154" t="s">
        <v>246</v>
      </c>
      <c r="Q154" s="1">
        <v>45786.607561342593</v>
      </c>
      <c r="R154">
        <v>98.768000000000001</v>
      </c>
      <c r="S154">
        <v>27.948</v>
      </c>
      <c r="T154">
        <v>3.5339999999999998</v>
      </c>
      <c r="U154">
        <v>9069</v>
      </c>
      <c r="V154">
        <v>74</v>
      </c>
      <c r="W154">
        <v>2499</v>
      </c>
      <c r="X154">
        <v>3174</v>
      </c>
      <c r="Y154">
        <v>0</v>
      </c>
      <c r="Z154">
        <v>16</v>
      </c>
      <c r="AA154">
        <v>2</v>
      </c>
      <c r="AB154">
        <v>276</v>
      </c>
      <c r="AC154">
        <v>101</v>
      </c>
      <c r="AD154">
        <v>39.21</v>
      </c>
      <c r="AE154">
        <v>54.735942999999999</v>
      </c>
      <c r="AF154">
        <v>90.3</v>
      </c>
      <c r="AG154">
        <v>1.7</v>
      </c>
      <c r="AH154">
        <v>2.4</v>
      </c>
      <c r="AI154">
        <v>3.7</v>
      </c>
      <c r="AJ154">
        <v>1.9</v>
      </c>
      <c r="AK154">
        <v>0</v>
      </c>
      <c r="AL154">
        <v>0</v>
      </c>
      <c r="AM154">
        <v>3.1</v>
      </c>
      <c r="AN154">
        <v>46.051000000000002</v>
      </c>
      <c r="AO154">
        <v>0.81599999999999995</v>
      </c>
      <c r="AP154">
        <v>27.555</v>
      </c>
      <c r="AQ154">
        <v>0.314</v>
      </c>
      <c r="AR154">
        <v>0</v>
      </c>
      <c r="AS154">
        <v>16.2</v>
      </c>
      <c r="AT154">
        <v>135.44999999999999</v>
      </c>
      <c r="AU154">
        <v>2.5499999999999998</v>
      </c>
      <c r="AV154">
        <v>3.6</v>
      </c>
      <c r="AW154">
        <v>5.55</v>
      </c>
      <c r="AX154">
        <v>2.85</v>
      </c>
      <c r="AY154">
        <v>0</v>
      </c>
      <c r="AZ154">
        <v>0</v>
      </c>
      <c r="BA154">
        <v>950</v>
      </c>
      <c r="BB154">
        <v>0</v>
      </c>
      <c r="BC154" t="s">
        <v>75</v>
      </c>
      <c r="BD154">
        <v>0</v>
      </c>
      <c r="BE154" t="s">
        <v>69</v>
      </c>
      <c r="BF154" t="s">
        <v>76</v>
      </c>
      <c r="BG154">
        <v>1.1399999999999999</v>
      </c>
      <c r="BH154">
        <v>0</v>
      </c>
      <c r="BI154" s="1">
        <v>45813.452712812497</v>
      </c>
      <c r="BJ154">
        <v>3.6</v>
      </c>
      <c r="BK154" s="4">
        <v>0.98170000000000002</v>
      </c>
      <c r="BL154" s="42">
        <f>HLOOKUP($A154,차량별코스!$E$1:$AO$20,_xlfn.XLOOKUP(탕데이터!$I154,차량별코스!$D$2:$D$20,차량별코스!$A$2:$A$20),0)</f>
        <v>7</v>
      </c>
      <c r="BM154">
        <f>SUMIFS(R:R,I:I,I154,O:O,O154)</f>
        <v>1319.3760000000002</v>
      </c>
      <c r="BN154">
        <f>SUMIFS(R:R,O:O,O154,BL:BL,BL154,G:G,G154)</f>
        <v>334.15600000000001</v>
      </c>
      <c r="BO154">
        <f>IF(COUNTIFS($BL$2:$BL154,$BL154,$O$2:$O154,$O154,$G$2:$G154,$G154)=1,_xlfn.MAXIFS($BO$2:$BO153,$O$2:$O153,$O154,$G$2:$G153,$G154)+1,_xlfn.MAXIFS($BO$2:$BO153,$O$2:$O153,$O154,$G$2:$G153,$G154))</f>
        <v>3</v>
      </c>
      <c r="BP154">
        <f t="shared" si="43"/>
        <v>5616.3069999999998</v>
      </c>
      <c r="BQ154">
        <f t="shared" si="45"/>
        <v>154.173</v>
      </c>
      <c r="BR154">
        <f t="shared" si="46"/>
        <v>217.65600000000001</v>
      </c>
      <c r="BS154">
        <f t="shared" si="47"/>
        <v>335.55300000000005</v>
      </c>
      <c r="BT154">
        <f t="shared" si="48"/>
        <v>172.31100000000001</v>
      </c>
      <c r="BU154">
        <f t="shared" si="49"/>
        <v>0</v>
      </c>
      <c r="BV154">
        <f t="shared" si="50"/>
        <v>0</v>
      </c>
      <c r="BW154">
        <f t="shared" si="44"/>
        <v>6495.9999999999991</v>
      </c>
    </row>
    <row r="155" spans="1:75">
      <c r="A155" s="38">
        <f t="shared" si="42"/>
        <v>45812</v>
      </c>
      <c r="B155" s="3">
        <v>45812.26935185185</v>
      </c>
      <c r="C155" t="s">
        <v>61</v>
      </c>
      <c r="D155" t="s">
        <v>61</v>
      </c>
      <c r="E155" t="s">
        <v>61</v>
      </c>
      <c r="F155" t="s">
        <v>62</v>
      </c>
      <c r="G155" s="2" t="s">
        <v>63</v>
      </c>
      <c r="H155" s="2" t="s">
        <v>64</v>
      </c>
      <c r="I155" t="s">
        <v>79</v>
      </c>
      <c r="J155" t="s">
        <v>66</v>
      </c>
      <c r="K155" t="s">
        <v>67</v>
      </c>
      <c r="L155">
        <v>15</v>
      </c>
      <c r="M155">
        <v>3</v>
      </c>
      <c r="N155">
        <v>168</v>
      </c>
      <c r="O155" s="41">
        <v>7720</v>
      </c>
      <c r="P155" t="s">
        <v>246</v>
      </c>
      <c r="Q155" s="1">
        <v>45786.607561342593</v>
      </c>
      <c r="R155">
        <v>17.57</v>
      </c>
      <c r="S155">
        <v>4.5599999999999996</v>
      </c>
      <c r="T155">
        <v>3.8530000000000002</v>
      </c>
      <c r="U155">
        <v>1404</v>
      </c>
      <c r="V155">
        <v>178</v>
      </c>
      <c r="W155">
        <v>131</v>
      </c>
      <c r="X155">
        <v>476</v>
      </c>
      <c r="Y155">
        <v>0</v>
      </c>
      <c r="Z155">
        <v>0</v>
      </c>
      <c r="AA155">
        <v>0</v>
      </c>
      <c r="AB155">
        <v>0</v>
      </c>
      <c r="AC155">
        <v>94</v>
      </c>
      <c r="AD155">
        <v>45.05</v>
      </c>
      <c r="AE155">
        <v>57.764130000000002</v>
      </c>
      <c r="AF155">
        <v>98.4</v>
      </c>
      <c r="AG155">
        <v>0.2</v>
      </c>
      <c r="AH155">
        <v>0.3</v>
      </c>
      <c r="AI155">
        <v>0.8</v>
      </c>
      <c r="AJ155">
        <v>0.3</v>
      </c>
      <c r="AK155">
        <v>0</v>
      </c>
      <c r="AL155">
        <v>0</v>
      </c>
      <c r="AM155">
        <v>3.38</v>
      </c>
      <c r="AN155">
        <v>44.286999999999999</v>
      </c>
      <c r="AO155">
        <v>12.678000000000001</v>
      </c>
      <c r="AP155">
        <v>9.33</v>
      </c>
      <c r="AQ155">
        <v>0.22800000000000001</v>
      </c>
      <c r="AR155">
        <v>0</v>
      </c>
      <c r="AS155">
        <v>0</v>
      </c>
      <c r="AT155">
        <v>22.96</v>
      </c>
      <c r="AU155">
        <v>4.7E-2</v>
      </c>
      <c r="AV155">
        <v>7.0000000000000007E-2</v>
      </c>
      <c r="AW155">
        <v>0.187</v>
      </c>
      <c r="AX155">
        <v>7.0000000000000007E-2</v>
      </c>
      <c r="AY155">
        <v>0</v>
      </c>
      <c r="AZ155">
        <v>0</v>
      </c>
      <c r="BA155">
        <v>168</v>
      </c>
      <c r="BB155">
        <v>0</v>
      </c>
      <c r="BC155" t="s">
        <v>75</v>
      </c>
      <c r="BD155">
        <v>0</v>
      </c>
      <c r="BE155" t="s">
        <v>69</v>
      </c>
      <c r="BF155" t="s">
        <v>76</v>
      </c>
      <c r="BG155">
        <v>1.1399999999999999</v>
      </c>
      <c r="BH155">
        <v>0</v>
      </c>
      <c r="BI155" s="1">
        <v>45813.452712812497</v>
      </c>
      <c r="BJ155">
        <v>3.6</v>
      </c>
      <c r="BK155" s="4">
        <v>1.0703</v>
      </c>
      <c r="BL155" s="42">
        <f>HLOOKUP($A155,차량별코스!$E$1:$AO$20,_xlfn.XLOOKUP(탕데이터!$I155,차량별코스!$D$2:$D$20,차량별코스!$A$2:$A$20),0)</f>
        <v>8</v>
      </c>
      <c r="BM155">
        <f>SUMIFS(R:R,I:I,I155,O:O,O155)</f>
        <v>1319.3760000000002</v>
      </c>
      <c r="BN155">
        <f>SUMIFS(R:R,O:O,O155,BL:BL,BL155,G:G,G155)</f>
        <v>363.03999999999996</v>
      </c>
      <c r="BO155">
        <f>IF(COUNTIFS($BL$2:$BL155,$BL155,$O$2:$O155,$O155,$G$2:$G155,$G155)=1,_xlfn.MAXIFS($BO$2:$BO154,$O$2:$O154,$O155,$G$2:$G154,$G155)+1,_xlfn.MAXIFS($BO$2:$BO154,$O$2:$O154,$O155,$G$2:$G154,$G155))</f>
        <v>4</v>
      </c>
      <c r="BP155">
        <f t="shared" si="43"/>
        <v>1072.5360000000001</v>
      </c>
      <c r="BQ155">
        <f t="shared" si="45"/>
        <v>2.8080000000000003</v>
      </c>
      <c r="BR155">
        <f t="shared" si="46"/>
        <v>4.2119999999999997</v>
      </c>
      <c r="BS155">
        <f t="shared" si="47"/>
        <v>11.232000000000001</v>
      </c>
      <c r="BT155">
        <f t="shared" si="48"/>
        <v>4.2119999999999997</v>
      </c>
      <c r="BU155">
        <f t="shared" si="49"/>
        <v>0</v>
      </c>
      <c r="BV155">
        <f t="shared" si="50"/>
        <v>0</v>
      </c>
      <c r="BW155">
        <f t="shared" si="44"/>
        <v>1095</v>
      </c>
    </row>
    <row r="156" spans="1:75">
      <c r="A156" s="38">
        <f t="shared" si="42"/>
        <v>45812</v>
      </c>
      <c r="B156" s="3">
        <v>45812.290995370371</v>
      </c>
      <c r="C156" t="s">
        <v>61</v>
      </c>
      <c r="D156" t="s">
        <v>61</v>
      </c>
      <c r="E156" t="s">
        <v>61</v>
      </c>
      <c r="F156" t="s">
        <v>62</v>
      </c>
      <c r="G156" s="2" t="s">
        <v>63</v>
      </c>
      <c r="H156" s="2" t="s">
        <v>64</v>
      </c>
      <c r="I156" t="s">
        <v>79</v>
      </c>
      <c r="J156" t="s">
        <v>66</v>
      </c>
      <c r="K156" t="s">
        <v>67</v>
      </c>
      <c r="L156">
        <v>15</v>
      </c>
      <c r="M156">
        <v>3</v>
      </c>
      <c r="N156">
        <v>168</v>
      </c>
      <c r="O156" s="41">
        <v>7720</v>
      </c>
      <c r="P156" t="s">
        <v>246</v>
      </c>
      <c r="Q156" s="1">
        <v>45786.607561342593</v>
      </c>
      <c r="R156">
        <v>41.301000000000002</v>
      </c>
      <c r="S156">
        <v>11.500999999999999</v>
      </c>
      <c r="T156">
        <v>3.5910000000000002</v>
      </c>
      <c r="U156">
        <v>3726</v>
      </c>
      <c r="V156">
        <v>51</v>
      </c>
      <c r="W156">
        <v>581</v>
      </c>
      <c r="X156">
        <v>1391</v>
      </c>
      <c r="Y156">
        <v>0</v>
      </c>
      <c r="Z156">
        <v>1</v>
      </c>
      <c r="AA156">
        <v>0</v>
      </c>
      <c r="AB156">
        <v>0</v>
      </c>
      <c r="AC156">
        <v>95</v>
      </c>
      <c r="AD156">
        <v>39.9</v>
      </c>
      <c r="AE156">
        <v>48.055374999999998</v>
      </c>
      <c r="AF156">
        <v>88.7</v>
      </c>
      <c r="AG156">
        <v>3.5</v>
      </c>
      <c r="AH156">
        <v>3.1</v>
      </c>
      <c r="AI156">
        <v>3.3</v>
      </c>
      <c r="AJ156">
        <v>1.5</v>
      </c>
      <c r="AK156">
        <v>0</v>
      </c>
      <c r="AL156">
        <v>0</v>
      </c>
      <c r="AM156">
        <v>3.15</v>
      </c>
      <c r="AN156">
        <v>38.762</v>
      </c>
      <c r="AO156">
        <v>1.369</v>
      </c>
      <c r="AP156">
        <v>15.593</v>
      </c>
      <c r="AQ156">
        <v>0.315</v>
      </c>
      <c r="AR156">
        <v>0</v>
      </c>
      <c r="AS156">
        <v>2.4209999999999998</v>
      </c>
      <c r="AT156">
        <v>54.698</v>
      </c>
      <c r="AU156">
        <v>2.1579999999999999</v>
      </c>
      <c r="AV156">
        <v>1.9119999999999999</v>
      </c>
      <c r="AW156">
        <v>2.0350000000000001</v>
      </c>
      <c r="AX156">
        <v>0.92500000000000004</v>
      </c>
      <c r="AY156">
        <v>0</v>
      </c>
      <c r="AZ156">
        <v>0</v>
      </c>
      <c r="BA156">
        <v>396</v>
      </c>
      <c r="BB156">
        <v>0</v>
      </c>
      <c r="BC156" t="s">
        <v>75</v>
      </c>
      <c r="BD156">
        <v>0</v>
      </c>
      <c r="BE156" t="s">
        <v>69</v>
      </c>
      <c r="BF156" t="s">
        <v>76</v>
      </c>
      <c r="BG156">
        <v>1.1399999999999999</v>
      </c>
      <c r="BH156">
        <v>0</v>
      </c>
      <c r="BI156" s="1">
        <v>45813.452712812497</v>
      </c>
      <c r="BJ156">
        <v>3.6</v>
      </c>
      <c r="BK156" s="4">
        <v>0.99750000000000005</v>
      </c>
      <c r="BL156" s="42">
        <f>HLOOKUP($A156,차량별코스!$E$1:$AO$20,_xlfn.XLOOKUP(탕데이터!$I156,차량별코스!$D$2:$D$20,차량별코스!$A$2:$A$20),0)</f>
        <v>8</v>
      </c>
      <c r="BM156">
        <f>SUMIFS(R:R,I:I,I156,O:O,O156)</f>
        <v>1319.3760000000002</v>
      </c>
      <c r="BN156">
        <f>SUMIFS(R:R,O:O,O156,BL:BL,BL156,G:G,G156)</f>
        <v>363.03999999999996</v>
      </c>
      <c r="BO156">
        <f>IF(COUNTIFS($BL$2:$BL156,$BL156,$O$2:$O156,$O156,$G$2:$G156,$G156)=1,_xlfn.MAXIFS($BO$2:$BO155,$O$2:$O155,$O156,$G$2:$G155,$G156)+1,_xlfn.MAXIFS($BO$2:$BO155,$O$2:$O155,$O156,$G$2:$G155,$G156))</f>
        <v>4</v>
      </c>
      <c r="BP156">
        <f t="shared" si="43"/>
        <v>2672.962</v>
      </c>
      <c r="BQ156">
        <f t="shared" si="45"/>
        <v>130.41000000000003</v>
      </c>
      <c r="BR156">
        <f t="shared" si="46"/>
        <v>115.506</v>
      </c>
      <c r="BS156">
        <f t="shared" si="47"/>
        <v>122.95800000000001</v>
      </c>
      <c r="BT156">
        <f t="shared" si="48"/>
        <v>55.89</v>
      </c>
      <c r="BU156">
        <f t="shared" si="49"/>
        <v>0</v>
      </c>
      <c r="BV156">
        <f t="shared" si="50"/>
        <v>0</v>
      </c>
      <c r="BW156">
        <f t="shared" si="44"/>
        <v>3097.7259999999997</v>
      </c>
    </row>
    <row r="157" spans="1:75">
      <c r="A157" s="38">
        <f t="shared" si="42"/>
        <v>45812</v>
      </c>
      <c r="B157" s="3">
        <v>45812.339803240742</v>
      </c>
      <c r="C157" t="s">
        <v>61</v>
      </c>
      <c r="D157" t="s">
        <v>61</v>
      </c>
      <c r="E157" t="s">
        <v>61</v>
      </c>
      <c r="F157" t="s">
        <v>62</v>
      </c>
      <c r="G157" s="2" t="s">
        <v>63</v>
      </c>
      <c r="H157" s="2" t="s">
        <v>64</v>
      </c>
      <c r="I157" t="s">
        <v>79</v>
      </c>
      <c r="J157" t="s">
        <v>66</v>
      </c>
      <c r="K157" t="s">
        <v>67</v>
      </c>
      <c r="L157">
        <v>15</v>
      </c>
      <c r="M157">
        <v>3</v>
      </c>
      <c r="N157">
        <v>168</v>
      </c>
      <c r="O157" s="41">
        <v>7720</v>
      </c>
      <c r="P157" t="s">
        <v>246</v>
      </c>
      <c r="Q157" s="1">
        <v>45786.607561342593</v>
      </c>
      <c r="R157">
        <v>20.009</v>
      </c>
      <c r="S157">
        <v>5.8120000000000003</v>
      </c>
      <c r="T157">
        <v>3.4430000000000001</v>
      </c>
      <c r="U157">
        <v>1937</v>
      </c>
      <c r="V157">
        <v>49</v>
      </c>
      <c r="W157">
        <v>411</v>
      </c>
      <c r="X157">
        <v>643</v>
      </c>
      <c r="Y157">
        <v>0</v>
      </c>
      <c r="Z157">
        <v>2</v>
      </c>
      <c r="AA157">
        <v>0</v>
      </c>
      <c r="AB157">
        <v>0</v>
      </c>
      <c r="AC157">
        <v>91</v>
      </c>
      <c r="AD157">
        <v>37.19</v>
      </c>
      <c r="AE157">
        <v>48.769371</v>
      </c>
      <c r="AF157">
        <v>97.1</v>
      </c>
      <c r="AG157">
        <v>0.7</v>
      </c>
      <c r="AH157">
        <v>0.9</v>
      </c>
      <c r="AI157">
        <v>1.1000000000000001</v>
      </c>
      <c r="AJ157">
        <v>0.1</v>
      </c>
      <c r="AK157">
        <v>0</v>
      </c>
      <c r="AL157">
        <v>0</v>
      </c>
      <c r="AM157">
        <v>3.02</v>
      </c>
      <c r="AN157">
        <v>41.523000000000003</v>
      </c>
      <c r="AO157">
        <v>2.5299999999999998</v>
      </c>
      <c r="AP157">
        <v>21.218</v>
      </c>
      <c r="AQ157">
        <v>0.3</v>
      </c>
      <c r="AR157">
        <v>0</v>
      </c>
      <c r="AS157">
        <v>9.9960000000000004</v>
      </c>
      <c r="AT157">
        <v>30.748000000000001</v>
      </c>
      <c r="AU157">
        <v>0.222</v>
      </c>
      <c r="AV157">
        <v>0.28499999999999998</v>
      </c>
      <c r="AW157">
        <v>0.34799999999999998</v>
      </c>
      <c r="AX157">
        <v>3.2000000000000001E-2</v>
      </c>
      <c r="AY157">
        <v>0</v>
      </c>
      <c r="AZ157">
        <v>0</v>
      </c>
      <c r="BA157">
        <v>191</v>
      </c>
      <c r="BB157">
        <v>0</v>
      </c>
      <c r="BC157" t="s">
        <v>75</v>
      </c>
      <c r="BD157">
        <v>0</v>
      </c>
      <c r="BE157" t="s">
        <v>69</v>
      </c>
      <c r="BF157" t="s">
        <v>76</v>
      </c>
      <c r="BG157">
        <v>1.1399999999999999</v>
      </c>
      <c r="BH157">
        <v>0</v>
      </c>
      <c r="BI157" s="1">
        <v>45813.452712812497</v>
      </c>
      <c r="BJ157">
        <v>3.6</v>
      </c>
      <c r="BK157" s="4">
        <v>0.95630000000000004</v>
      </c>
      <c r="BL157" s="42">
        <f>HLOOKUP($A157,차량별코스!$E$1:$AO$20,_xlfn.XLOOKUP(탕데이터!$I157,차량별코스!$D$2:$D$20,차량별코스!$A$2:$A$20),0)</f>
        <v>8</v>
      </c>
      <c r="BM157">
        <f>SUMIFS(R:R,I:I,I157,O:O,O157)</f>
        <v>1319.3760000000002</v>
      </c>
      <c r="BN157">
        <f>SUMIFS(R:R,O:O,O157,BL:BL,BL157,G:G,G157)</f>
        <v>363.03999999999996</v>
      </c>
      <c r="BO157">
        <f>IF(COUNTIFS($BL$2:$BL157,$BL157,$O$2:$O157,$O157,$G$2:$G157,$G157)=1,_xlfn.MAXIFS($BO$2:$BO156,$O$2:$O156,$O157,$G$2:$G156,$G157)+1,_xlfn.MAXIFS($BO$2:$BO156,$O$2:$O156,$O157,$G$2:$G156,$G157))</f>
        <v>4</v>
      </c>
      <c r="BP157">
        <f t="shared" si="43"/>
        <v>1420.827</v>
      </c>
      <c r="BQ157">
        <f t="shared" si="45"/>
        <v>13.558999999999999</v>
      </c>
      <c r="BR157">
        <f t="shared" si="46"/>
        <v>17.433000000000003</v>
      </c>
      <c r="BS157">
        <f t="shared" si="47"/>
        <v>21.307000000000002</v>
      </c>
      <c r="BT157">
        <f t="shared" si="48"/>
        <v>1.9370000000000001</v>
      </c>
      <c r="BU157">
        <f t="shared" si="49"/>
        <v>0</v>
      </c>
      <c r="BV157">
        <f t="shared" si="50"/>
        <v>0</v>
      </c>
      <c r="BW157">
        <f t="shared" si="44"/>
        <v>1475.0629999999999</v>
      </c>
    </row>
    <row r="158" spans="1:75">
      <c r="A158" s="38">
        <f t="shared" si="42"/>
        <v>45812</v>
      </c>
      <c r="B158" s="3">
        <v>45812.364270833335</v>
      </c>
      <c r="C158" t="s">
        <v>61</v>
      </c>
      <c r="D158" t="s">
        <v>61</v>
      </c>
      <c r="E158" t="s">
        <v>61</v>
      </c>
      <c r="F158" t="s">
        <v>62</v>
      </c>
      <c r="G158" s="2" t="s">
        <v>63</v>
      </c>
      <c r="H158" s="2" t="s">
        <v>64</v>
      </c>
      <c r="I158" t="s">
        <v>79</v>
      </c>
      <c r="J158" t="s">
        <v>66</v>
      </c>
      <c r="K158" t="s">
        <v>67</v>
      </c>
      <c r="L158">
        <v>15</v>
      </c>
      <c r="M158">
        <v>3</v>
      </c>
      <c r="N158">
        <v>168</v>
      </c>
      <c r="O158" s="41">
        <v>7720</v>
      </c>
      <c r="P158" t="s">
        <v>246</v>
      </c>
      <c r="Q158" s="1">
        <v>45786.607561342593</v>
      </c>
      <c r="R158">
        <v>40.53</v>
      </c>
      <c r="S158">
        <v>14.221</v>
      </c>
      <c r="T158">
        <v>2.85</v>
      </c>
      <c r="U158">
        <v>4491</v>
      </c>
      <c r="V158">
        <v>83</v>
      </c>
      <c r="W158">
        <v>1058</v>
      </c>
      <c r="X158">
        <v>1247</v>
      </c>
      <c r="Y158">
        <v>0</v>
      </c>
      <c r="Z158">
        <v>7</v>
      </c>
      <c r="AA158">
        <v>0</v>
      </c>
      <c r="AB158">
        <v>0</v>
      </c>
      <c r="AC158">
        <v>87</v>
      </c>
      <c r="AD158">
        <v>32.49</v>
      </c>
      <c r="AE158">
        <v>43.554558999999998</v>
      </c>
      <c r="AF158">
        <v>90.1</v>
      </c>
      <c r="AG158">
        <v>2.2999999999999998</v>
      </c>
      <c r="AH158">
        <v>4.2</v>
      </c>
      <c r="AI158">
        <v>3</v>
      </c>
      <c r="AJ158">
        <v>0.4</v>
      </c>
      <c r="AK158">
        <v>0</v>
      </c>
      <c r="AL158">
        <v>0</v>
      </c>
      <c r="AM158">
        <v>2.5</v>
      </c>
      <c r="AN158">
        <v>45.283000000000001</v>
      </c>
      <c r="AO158">
        <v>1.8480000000000001</v>
      </c>
      <c r="AP158">
        <v>23.558</v>
      </c>
      <c r="AQ158">
        <v>0.29599999999999999</v>
      </c>
      <c r="AR158">
        <v>0</v>
      </c>
      <c r="AS158">
        <v>17.271000000000001</v>
      </c>
      <c r="AT158">
        <v>66.072999999999993</v>
      </c>
      <c r="AU158">
        <v>1.6870000000000001</v>
      </c>
      <c r="AV158">
        <v>3.08</v>
      </c>
      <c r="AW158">
        <v>2.2000000000000002</v>
      </c>
      <c r="AX158">
        <v>0.29299999999999998</v>
      </c>
      <c r="AY158">
        <v>0</v>
      </c>
      <c r="AZ158">
        <v>0</v>
      </c>
      <c r="BA158">
        <v>388</v>
      </c>
      <c r="BB158">
        <v>0</v>
      </c>
      <c r="BC158" t="s">
        <v>75</v>
      </c>
      <c r="BD158">
        <v>0</v>
      </c>
      <c r="BE158" t="s">
        <v>69</v>
      </c>
      <c r="BF158" t="s">
        <v>76</v>
      </c>
      <c r="BG158">
        <v>1.1399999999999999</v>
      </c>
      <c r="BH158">
        <v>0</v>
      </c>
      <c r="BI158" s="1">
        <v>45813.452712812497</v>
      </c>
      <c r="BJ158">
        <v>3.6</v>
      </c>
      <c r="BK158" s="4">
        <v>0.79169999999999996</v>
      </c>
      <c r="BL158" s="42">
        <f>HLOOKUP($A158,차량별코스!$E$1:$AO$20,_xlfn.XLOOKUP(탕데이터!$I158,차량별코스!$D$2:$D$20,차량별코스!$A$2:$A$20),0)</f>
        <v>8</v>
      </c>
      <c r="BM158">
        <f>SUMIFS(R:R,I:I,I158,O:O,O158)</f>
        <v>1319.3760000000002</v>
      </c>
      <c r="BN158">
        <f>SUMIFS(R:R,O:O,O158,BL:BL,BL158,G:G,G158)</f>
        <v>363.03999999999996</v>
      </c>
      <c r="BO158">
        <f>IF(COUNTIFS($BL$2:$BL158,$BL158,$O$2:$O158,$O158,$G$2:$G158,$G158)=1,_xlfn.MAXIFS($BO$2:$BO157,$O$2:$O157,$O158,$G$2:$G157,$G158)+1,_xlfn.MAXIFS($BO$2:$BO157,$O$2:$O157,$O158,$G$2:$G157,$G158))</f>
        <v>4</v>
      </c>
      <c r="BP158">
        <f t="shared" si="43"/>
        <v>2905.3909999999996</v>
      </c>
      <c r="BQ158">
        <f t="shared" si="45"/>
        <v>103.29299999999999</v>
      </c>
      <c r="BR158">
        <f t="shared" si="46"/>
        <v>188.62200000000001</v>
      </c>
      <c r="BS158">
        <f t="shared" si="47"/>
        <v>134.72999999999999</v>
      </c>
      <c r="BT158">
        <f t="shared" si="48"/>
        <v>17.963999999999999</v>
      </c>
      <c r="BU158">
        <f t="shared" si="49"/>
        <v>0</v>
      </c>
      <c r="BV158">
        <f t="shared" si="50"/>
        <v>0</v>
      </c>
      <c r="BW158">
        <f t="shared" si="44"/>
        <v>3349.9999999999995</v>
      </c>
    </row>
    <row r="159" spans="1:75">
      <c r="A159" s="38">
        <f t="shared" si="42"/>
        <v>45812</v>
      </c>
      <c r="B159" s="3">
        <v>45812.561261574076</v>
      </c>
      <c r="C159" t="s">
        <v>61</v>
      </c>
      <c r="D159" t="s">
        <v>61</v>
      </c>
      <c r="E159" t="s">
        <v>61</v>
      </c>
      <c r="F159" t="s">
        <v>62</v>
      </c>
      <c r="G159" s="2" t="s">
        <v>63</v>
      </c>
      <c r="H159" s="2" t="s">
        <v>64</v>
      </c>
      <c r="I159" t="s">
        <v>79</v>
      </c>
      <c r="J159" t="s">
        <v>66</v>
      </c>
      <c r="K159" t="s">
        <v>67</v>
      </c>
      <c r="L159">
        <v>15</v>
      </c>
      <c r="M159">
        <v>3</v>
      </c>
      <c r="N159">
        <v>168</v>
      </c>
      <c r="O159" s="41">
        <v>7720</v>
      </c>
      <c r="P159" t="s">
        <v>246</v>
      </c>
      <c r="Q159" s="1">
        <v>45786.607561342593</v>
      </c>
      <c r="R159">
        <v>59.027999999999999</v>
      </c>
      <c r="S159">
        <v>19.689</v>
      </c>
      <c r="T159">
        <v>2.9980000000000002</v>
      </c>
      <c r="U159">
        <v>6370</v>
      </c>
      <c r="V159">
        <v>108</v>
      </c>
      <c r="W159">
        <v>1705</v>
      </c>
      <c r="X159">
        <v>1939</v>
      </c>
      <c r="Y159">
        <v>0</v>
      </c>
      <c r="Z159">
        <v>13</v>
      </c>
      <c r="AA159">
        <v>1</v>
      </c>
      <c r="AB159">
        <v>54</v>
      </c>
      <c r="AC159">
        <v>84</v>
      </c>
      <c r="AD159">
        <v>33.36</v>
      </c>
      <c r="AE159">
        <v>46.631743</v>
      </c>
      <c r="AF159">
        <v>82.7</v>
      </c>
      <c r="AG159">
        <v>3.6</v>
      </c>
      <c r="AH159">
        <v>6.3</v>
      </c>
      <c r="AI159">
        <v>7</v>
      </c>
      <c r="AJ159">
        <v>0.3</v>
      </c>
      <c r="AK159">
        <v>0</v>
      </c>
      <c r="AL159">
        <v>0</v>
      </c>
      <c r="AM159">
        <v>2.63</v>
      </c>
      <c r="AN159">
        <v>46.118000000000002</v>
      </c>
      <c r="AO159">
        <v>1.6950000000000001</v>
      </c>
      <c r="AP159">
        <v>26.765999999999998</v>
      </c>
      <c r="AQ159">
        <v>0.32200000000000001</v>
      </c>
      <c r="AR159">
        <v>0</v>
      </c>
      <c r="AS159">
        <v>22.023</v>
      </c>
      <c r="AT159">
        <v>86.834999999999994</v>
      </c>
      <c r="AU159">
        <v>3.78</v>
      </c>
      <c r="AV159">
        <v>6.6150000000000002</v>
      </c>
      <c r="AW159">
        <v>7.35</v>
      </c>
      <c r="AX159">
        <v>0.315</v>
      </c>
      <c r="AY159">
        <v>0</v>
      </c>
      <c r="AZ159">
        <v>0</v>
      </c>
      <c r="BA159">
        <v>565</v>
      </c>
      <c r="BB159">
        <v>0</v>
      </c>
      <c r="BC159" t="s">
        <v>75</v>
      </c>
      <c r="BD159">
        <v>0</v>
      </c>
      <c r="BE159" t="s">
        <v>69</v>
      </c>
      <c r="BF159" t="s">
        <v>76</v>
      </c>
      <c r="BG159">
        <v>1.1399999999999999</v>
      </c>
      <c r="BH159">
        <v>0</v>
      </c>
      <c r="BI159" s="1">
        <v>45813.452712812497</v>
      </c>
      <c r="BJ159">
        <v>3.6</v>
      </c>
      <c r="BK159" s="4">
        <v>0.83279999999999998</v>
      </c>
      <c r="BL159" s="42">
        <f>HLOOKUP($A159,차량별코스!$E$1:$AO$20,_xlfn.XLOOKUP(탕데이터!$I159,차량별코스!$D$2:$D$20,차량별코스!$A$2:$A$20),0)</f>
        <v>8</v>
      </c>
      <c r="BM159">
        <f>SUMIFS(R:R,I:I,I159,O:O,O159)</f>
        <v>1319.3760000000002</v>
      </c>
      <c r="BN159">
        <f>SUMIFS(R:R,O:O,O159,BL:BL,BL159,G:G,G159)</f>
        <v>363.03999999999996</v>
      </c>
      <c r="BO159">
        <f>IF(COUNTIFS($BL$2:$BL159,$BL159,$O$2:$O159,$O159,$G$2:$G159,$G159)=1,_xlfn.MAXIFS($BO$2:$BO158,$O$2:$O158,$O159,$G$2:$G158,$G159)+1,_xlfn.MAXIFS($BO$2:$BO158,$O$2:$O158,$O159,$G$2:$G158,$G159))</f>
        <v>4</v>
      </c>
      <c r="BP159">
        <f t="shared" si="43"/>
        <v>3454.9900000000007</v>
      </c>
      <c r="BQ159">
        <f t="shared" si="45"/>
        <v>229.32000000000002</v>
      </c>
      <c r="BR159">
        <f t="shared" si="46"/>
        <v>401.31</v>
      </c>
      <c r="BS159">
        <f t="shared" si="47"/>
        <v>445.90000000000003</v>
      </c>
      <c r="BT159">
        <f t="shared" si="48"/>
        <v>19.11</v>
      </c>
      <c r="BU159">
        <f t="shared" si="49"/>
        <v>0</v>
      </c>
      <c r="BV159">
        <f t="shared" si="50"/>
        <v>0</v>
      </c>
      <c r="BW159">
        <f t="shared" si="44"/>
        <v>4550.63</v>
      </c>
    </row>
    <row r="160" spans="1:75">
      <c r="A160" s="38">
        <f t="shared" si="42"/>
        <v>45812</v>
      </c>
      <c r="B160" s="3">
        <v>45812.641898148147</v>
      </c>
      <c r="C160" t="s">
        <v>61</v>
      </c>
      <c r="D160" t="s">
        <v>61</v>
      </c>
      <c r="E160" t="s">
        <v>61</v>
      </c>
      <c r="F160" t="s">
        <v>62</v>
      </c>
      <c r="G160" s="2" t="s">
        <v>63</v>
      </c>
      <c r="H160" s="2" t="s">
        <v>64</v>
      </c>
      <c r="I160" t="s">
        <v>79</v>
      </c>
      <c r="J160" t="s">
        <v>66</v>
      </c>
      <c r="K160" t="s">
        <v>67</v>
      </c>
      <c r="L160">
        <v>15</v>
      </c>
      <c r="M160">
        <v>3</v>
      </c>
      <c r="N160">
        <v>168</v>
      </c>
      <c r="O160" s="41">
        <v>7720</v>
      </c>
      <c r="P160" t="s">
        <v>246</v>
      </c>
      <c r="Q160" s="1">
        <v>45786.607561342593</v>
      </c>
      <c r="R160">
        <v>59.301000000000002</v>
      </c>
      <c r="S160">
        <v>18.445</v>
      </c>
      <c r="T160">
        <v>3.2149999999999999</v>
      </c>
      <c r="U160">
        <v>5039</v>
      </c>
      <c r="V160">
        <v>36</v>
      </c>
      <c r="W160">
        <v>832</v>
      </c>
      <c r="X160">
        <v>1908</v>
      </c>
      <c r="Y160">
        <v>2</v>
      </c>
      <c r="Z160">
        <v>8</v>
      </c>
      <c r="AA160">
        <v>0</v>
      </c>
      <c r="AB160">
        <v>0</v>
      </c>
      <c r="AC160">
        <v>93</v>
      </c>
      <c r="AD160">
        <v>42.37</v>
      </c>
      <c r="AE160">
        <v>51.182837999999997</v>
      </c>
      <c r="AF160">
        <v>62.9</v>
      </c>
      <c r="AG160">
        <v>9.1</v>
      </c>
      <c r="AH160">
        <v>6.6</v>
      </c>
      <c r="AI160">
        <v>18</v>
      </c>
      <c r="AJ160">
        <v>3.5</v>
      </c>
      <c r="AK160">
        <v>0</v>
      </c>
      <c r="AL160">
        <v>0</v>
      </c>
      <c r="AM160">
        <v>2.82</v>
      </c>
      <c r="AN160">
        <v>47.365000000000002</v>
      </c>
      <c r="AO160">
        <v>0.71399999999999997</v>
      </c>
      <c r="AP160">
        <v>16.510999999999999</v>
      </c>
      <c r="AQ160">
        <v>0.32</v>
      </c>
      <c r="AR160">
        <v>3.3730000000000002</v>
      </c>
      <c r="AS160">
        <v>13.49</v>
      </c>
      <c r="AT160">
        <v>52.417000000000002</v>
      </c>
      <c r="AU160">
        <v>7.5830000000000002</v>
      </c>
      <c r="AV160">
        <v>5.5</v>
      </c>
      <c r="AW160">
        <v>15</v>
      </c>
      <c r="AX160">
        <v>2.9169999999999998</v>
      </c>
      <c r="AY160">
        <v>0</v>
      </c>
      <c r="AZ160">
        <v>0</v>
      </c>
      <c r="BA160">
        <v>572</v>
      </c>
      <c r="BB160">
        <v>0</v>
      </c>
      <c r="BC160" t="s">
        <v>75</v>
      </c>
      <c r="BD160">
        <v>0</v>
      </c>
      <c r="BE160" t="s">
        <v>69</v>
      </c>
      <c r="BF160" t="s">
        <v>76</v>
      </c>
      <c r="BG160">
        <v>1.1399999999999999</v>
      </c>
      <c r="BH160">
        <v>0</v>
      </c>
      <c r="BI160" s="1">
        <v>45813.452712812497</v>
      </c>
      <c r="BJ160">
        <v>3.6</v>
      </c>
      <c r="BK160" s="4">
        <v>0.8931</v>
      </c>
      <c r="BL160" s="42">
        <f>HLOOKUP($A160,차량별코스!$E$1:$AO$20,_xlfn.XLOOKUP(탕데이터!$I160,차량별코스!$D$2:$D$20,차량별코스!$A$2:$A$20),0)</f>
        <v>8</v>
      </c>
      <c r="BM160">
        <f>SUMIFS(R:R,I:I,I160,O:O,O160)</f>
        <v>1319.3760000000002</v>
      </c>
      <c r="BN160">
        <f>SUMIFS(R:R,O:O,O160,BL:BL,BL160,G:G,G160)</f>
        <v>363.03999999999996</v>
      </c>
      <c r="BO160">
        <f>IF(COUNTIFS($BL$2:$BL160,$BL160,$O$2:$O160,$O160,$G$2:$G160,$G160)=1,_xlfn.MAXIFS($BO$2:$BO159,$O$2:$O159,$O160,$G$2:$G159,$G160)+1,_xlfn.MAXIFS($BO$2:$BO159,$O$2:$O159,$O160,$G$2:$G159,$G160))</f>
        <v>4</v>
      </c>
      <c r="BP160">
        <f t="shared" si="43"/>
        <v>2301.5309999999999</v>
      </c>
      <c r="BQ160">
        <f t="shared" si="45"/>
        <v>458.54899999999998</v>
      </c>
      <c r="BR160">
        <f t="shared" si="46"/>
        <v>332.57400000000001</v>
      </c>
      <c r="BS160">
        <f t="shared" si="47"/>
        <v>907.02</v>
      </c>
      <c r="BT160">
        <f t="shared" si="48"/>
        <v>176.36500000000001</v>
      </c>
      <c r="BU160">
        <f t="shared" si="49"/>
        <v>0</v>
      </c>
      <c r="BV160">
        <f t="shared" si="50"/>
        <v>0</v>
      </c>
      <c r="BW160">
        <f t="shared" si="44"/>
        <v>4176.0389999999998</v>
      </c>
    </row>
    <row r="161" spans="1:75">
      <c r="A161" s="38">
        <f t="shared" si="42"/>
        <v>45812</v>
      </c>
      <c r="B161" s="3">
        <v>45812.772951388892</v>
      </c>
      <c r="C161" t="s">
        <v>61</v>
      </c>
      <c r="D161" t="s">
        <v>61</v>
      </c>
      <c r="E161" t="s">
        <v>61</v>
      </c>
      <c r="F161" t="s">
        <v>62</v>
      </c>
      <c r="G161" s="2" t="s">
        <v>63</v>
      </c>
      <c r="H161" s="2" t="s">
        <v>64</v>
      </c>
      <c r="I161" t="s">
        <v>79</v>
      </c>
      <c r="J161" t="s">
        <v>66</v>
      </c>
      <c r="K161" t="s">
        <v>67</v>
      </c>
      <c r="L161">
        <v>15</v>
      </c>
      <c r="M161">
        <v>3</v>
      </c>
      <c r="N161">
        <v>168</v>
      </c>
      <c r="O161" s="41">
        <v>7720</v>
      </c>
      <c r="P161" t="s">
        <v>246</v>
      </c>
      <c r="Q161" s="1">
        <v>45786.607561342593</v>
      </c>
      <c r="R161">
        <v>17.533999999999999</v>
      </c>
      <c r="S161">
        <v>4.016</v>
      </c>
      <c r="T161">
        <v>4.3659999999999997</v>
      </c>
      <c r="U161">
        <v>1707</v>
      </c>
      <c r="V161">
        <v>117</v>
      </c>
      <c r="W161">
        <v>331</v>
      </c>
      <c r="X161">
        <v>592</v>
      </c>
      <c r="Y161">
        <v>0</v>
      </c>
      <c r="Z161">
        <v>0</v>
      </c>
      <c r="AA161">
        <v>0</v>
      </c>
      <c r="AB161">
        <v>0</v>
      </c>
      <c r="AC161">
        <v>78</v>
      </c>
      <c r="AD161">
        <v>36.979999999999997</v>
      </c>
      <c r="AE161">
        <v>50.136965000000004</v>
      </c>
      <c r="AF161">
        <v>97.8</v>
      </c>
      <c r="AG161">
        <v>0.3</v>
      </c>
      <c r="AH161">
        <v>0.6</v>
      </c>
      <c r="AI161">
        <v>1.3</v>
      </c>
      <c r="AJ161">
        <v>0</v>
      </c>
      <c r="AK161">
        <v>0</v>
      </c>
      <c r="AL161">
        <v>0</v>
      </c>
      <c r="AM161">
        <v>3.83</v>
      </c>
      <c r="AN161">
        <v>32.319000000000003</v>
      </c>
      <c r="AO161">
        <v>6.8540000000000001</v>
      </c>
      <c r="AP161">
        <v>19.390999999999998</v>
      </c>
      <c r="AQ161">
        <v>0.28499999999999998</v>
      </c>
      <c r="AR161">
        <v>0</v>
      </c>
      <c r="AS161">
        <v>0</v>
      </c>
      <c r="AT161">
        <v>27.71</v>
      </c>
      <c r="AU161">
        <v>8.5000000000000006E-2</v>
      </c>
      <c r="AV161">
        <v>0.17</v>
      </c>
      <c r="AW161">
        <v>0.36799999999999999</v>
      </c>
      <c r="AX161">
        <v>0</v>
      </c>
      <c r="AY161">
        <v>0</v>
      </c>
      <c r="AZ161">
        <v>0</v>
      </c>
      <c r="BA161">
        <v>170</v>
      </c>
      <c r="BB161">
        <v>0</v>
      </c>
      <c r="BC161" t="s">
        <v>75</v>
      </c>
      <c r="BD161">
        <v>0</v>
      </c>
      <c r="BE161" t="s">
        <v>69</v>
      </c>
      <c r="BF161" t="s">
        <v>76</v>
      </c>
      <c r="BG161">
        <v>1.1399999999999999</v>
      </c>
      <c r="BH161">
        <v>0</v>
      </c>
      <c r="BI161" s="1">
        <v>45813.452712812497</v>
      </c>
      <c r="BJ161">
        <v>3.6</v>
      </c>
      <c r="BK161" s="4">
        <v>1.2128000000000001</v>
      </c>
      <c r="BL161" s="42">
        <f>HLOOKUP($A161,차량별코스!$E$1:$AO$20,_xlfn.XLOOKUP(탕데이터!$I161,차량별코스!$D$2:$D$20,차량별코스!$A$2:$A$20),0)</f>
        <v>8</v>
      </c>
      <c r="BM161">
        <f>SUMIFS(R:R,I:I,I161,O:O,O161)</f>
        <v>1319.3760000000002</v>
      </c>
      <c r="BN161">
        <f>SUMIFS(R:R,O:O,O161,BL:BL,BL161,G:G,G161)</f>
        <v>363.03999999999996</v>
      </c>
      <c r="BO161">
        <f>IF(COUNTIFS($BL$2:$BL161,$BL161,$O$2:$O161,$O161,$G$2:$G161,$G161)=1,_xlfn.MAXIFS($BO$2:$BO160,$O$2:$O160,$O161,$G$2:$G160,$G161)+1,_xlfn.MAXIFS($BO$2:$BO160,$O$2:$O160,$O161,$G$2:$G160,$G161))</f>
        <v>4</v>
      </c>
      <c r="BP161">
        <f t="shared" si="43"/>
        <v>1221.4459999999999</v>
      </c>
      <c r="BQ161">
        <f t="shared" si="45"/>
        <v>5.1210000000000004</v>
      </c>
      <c r="BR161">
        <f t="shared" si="46"/>
        <v>10.242000000000001</v>
      </c>
      <c r="BS161">
        <f t="shared" si="47"/>
        <v>22.191000000000003</v>
      </c>
      <c r="BT161">
        <f t="shared" si="48"/>
        <v>0</v>
      </c>
      <c r="BU161">
        <f t="shared" si="49"/>
        <v>0</v>
      </c>
      <c r="BV161">
        <f t="shared" si="50"/>
        <v>0</v>
      </c>
      <c r="BW161">
        <f t="shared" si="44"/>
        <v>1259</v>
      </c>
    </row>
    <row r="162" spans="1:75">
      <c r="A162" s="38">
        <f t="shared" si="42"/>
        <v>45812</v>
      </c>
      <c r="B162" s="3">
        <v>45812.79824074074</v>
      </c>
      <c r="C162" t="s">
        <v>61</v>
      </c>
      <c r="D162" t="s">
        <v>61</v>
      </c>
      <c r="E162" t="s">
        <v>61</v>
      </c>
      <c r="F162" t="s">
        <v>62</v>
      </c>
      <c r="G162" s="2" t="s">
        <v>63</v>
      </c>
      <c r="H162" s="2" t="s">
        <v>64</v>
      </c>
      <c r="I162" t="s">
        <v>79</v>
      </c>
      <c r="J162" t="s">
        <v>66</v>
      </c>
      <c r="K162" t="s">
        <v>67</v>
      </c>
      <c r="L162">
        <v>15</v>
      </c>
      <c r="M162">
        <v>3</v>
      </c>
      <c r="N162">
        <v>168</v>
      </c>
      <c r="O162" s="41">
        <v>7720</v>
      </c>
      <c r="P162" t="s">
        <v>246</v>
      </c>
      <c r="Q162" s="1">
        <v>45786.607561342593</v>
      </c>
      <c r="R162">
        <v>107.767</v>
      </c>
      <c r="S162">
        <v>26.556999999999999</v>
      </c>
      <c r="T162">
        <v>4.0579999999999998</v>
      </c>
      <c r="U162">
        <v>10543</v>
      </c>
      <c r="V162">
        <v>36</v>
      </c>
      <c r="W162">
        <v>1847</v>
      </c>
      <c r="X162">
        <v>3845</v>
      </c>
      <c r="Y162">
        <v>0</v>
      </c>
      <c r="Z162">
        <v>16</v>
      </c>
      <c r="AA162">
        <v>0</v>
      </c>
      <c r="AB162">
        <v>0</v>
      </c>
      <c r="AC162">
        <v>90</v>
      </c>
      <c r="AD162">
        <v>36.799999999999997</v>
      </c>
      <c r="AE162">
        <v>44.799205999999998</v>
      </c>
      <c r="AF162">
        <v>82.5</v>
      </c>
      <c r="AG162">
        <v>5</v>
      </c>
      <c r="AH162">
        <v>6.5</v>
      </c>
      <c r="AI162">
        <v>5.2</v>
      </c>
      <c r="AJ162">
        <v>0.8</v>
      </c>
      <c r="AK162">
        <v>0</v>
      </c>
      <c r="AL162">
        <v>0</v>
      </c>
      <c r="AM162">
        <v>3.56</v>
      </c>
      <c r="AN162">
        <v>30.741</v>
      </c>
      <c r="AO162">
        <v>0.34100000000000003</v>
      </c>
      <c r="AP162">
        <v>17.518999999999998</v>
      </c>
      <c r="AQ162">
        <v>0.35299999999999998</v>
      </c>
      <c r="AR162">
        <v>0</v>
      </c>
      <c r="AS162">
        <v>14.847</v>
      </c>
      <c r="AT162">
        <v>144.375</v>
      </c>
      <c r="AU162">
        <v>8.75</v>
      </c>
      <c r="AV162">
        <v>11.375</v>
      </c>
      <c r="AW162">
        <v>9.1</v>
      </c>
      <c r="AX162">
        <v>1.4</v>
      </c>
      <c r="AY162">
        <v>0</v>
      </c>
      <c r="AZ162">
        <v>0</v>
      </c>
      <c r="BA162">
        <v>1030</v>
      </c>
      <c r="BB162">
        <v>0</v>
      </c>
      <c r="BC162" t="s">
        <v>75</v>
      </c>
      <c r="BD162">
        <v>0</v>
      </c>
      <c r="BE162" t="s">
        <v>69</v>
      </c>
      <c r="BF162" t="s">
        <v>76</v>
      </c>
      <c r="BG162">
        <v>1.1399999999999999</v>
      </c>
      <c r="BH162">
        <v>0</v>
      </c>
      <c r="BI162" s="1">
        <v>45813.452712812497</v>
      </c>
      <c r="BJ162">
        <v>3.6</v>
      </c>
      <c r="BK162" s="4">
        <v>1.1272</v>
      </c>
      <c r="BL162" s="42">
        <f>HLOOKUP($A162,차량별코스!$E$1:$AO$20,_xlfn.XLOOKUP(탕데이터!$I162,차량별코스!$D$2:$D$20,차량별코스!$A$2:$A$20),0)</f>
        <v>8</v>
      </c>
      <c r="BM162">
        <f>SUMIFS(R:R,I:I,I162,O:O,O162)</f>
        <v>1319.3760000000002</v>
      </c>
      <c r="BN162">
        <f>SUMIFS(R:R,O:O,O162,BL:BL,BL162,G:G,G162)</f>
        <v>363.03999999999996</v>
      </c>
      <c r="BO162">
        <f>IF(COUNTIFS($BL$2:$BL162,$BL162,$O$2:$O162,$O162,$G$2:$G162,$G162)=1,_xlfn.MAXIFS($BO$2:$BO161,$O$2:$O161,$O162,$G$2:$G161,$G162)+1,_xlfn.MAXIFS($BO$2:$BO161,$O$2:$O161,$O162,$G$2:$G161,$G162))</f>
        <v>4</v>
      </c>
      <c r="BP162">
        <f t="shared" si="43"/>
        <v>6814.9750000000004</v>
      </c>
      <c r="BQ162">
        <f t="shared" si="45"/>
        <v>527.15</v>
      </c>
      <c r="BR162">
        <f t="shared" si="46"/>
        <v>685.29500000000007</v>
      </c>
      <c r="BS162">
        <f t="shared" si="47"/>
        <v>548.2360000000001</v>
      </c>
      <c r="BT162">
        <f t="shared" si="48"/>
        <v>84.344000000000008</v>
      </c>
      <c r="BU162">
        <f t="shared" si="49"/>
        <v>0</v>
      </c>
      <c r="BV162">
        <f t="shared" si="50"/>
        <v>0</v>
      </c>
      <c r="BW162">
        <f t="shared" si="44"/>
        <v>8660</v>
      </c>
    </row>
    <row r="163" spans="1:75">
      <c r="A163" s="38">
        <f t="shared" si="42"/>
        <v>45813</v>
      </c>
      <c r="B163" s="3">
        <v>45813.382951388892</v>
      </c>
      <c r="C163" t="s">
        <v>61</v>
      </c>
      <c r="D163" t="s">
        <v>61</v>
      </c>
      <c r="E163" t="s">
        <v>61</v>
      </c>
      <c r="F163" t="s">
        <v>62</v>
      </c>
      <c r="G163" s="2" t="s">
        <v>63</v>
      </c>
      <c r="H163" s="2" t="s">
        <v>64</v>
      </c>
      <c r="I163" t="s">
        <v>79</v>
      </c>
      <c r="J163" t="s">
        <v>66</v>
      </c>
      <c r="K163" t="s">
        <v>67</v>
      </c>
      <c r="L163">
        <v>15</v>
      </c>
      <c r="M163">
        <v>3</v>
      </c>
      <c r="N163">
        <v>168</v>
      </c>
      <c r="O163" s="41">
        <v>7720</v>
      </c>
      <c r="P163" t="s">
        <v>246</v>
      </c>
      <c r="Q163" s="1">
        <v>45786.607561342593</v>
      </c>
      <c r="R163">
        <v>39.761000000000003</v>
      </c>
      <c r="S163">
        <v>13.52</v>
      </c>
      <c r="T163">
        <v>2.9409999999999998</v>
      </c>
      <c r="U163">
        <v>5539</v>
      </c>
      <c r="V163">
        <v>576</v>
      </c>
      <c r="W163">
        <v>1474</v>
      </c>
      <c r="X163">
        <v>1243</v>
      </c>
      <c r="Y163">
        <v>0</v>
      </c>
      <c r="Z163">
        <v>3</v>
      </c>
      <c r="AA163">
        <v>1</v>
      </c>
      <c r="AB163">
        <v>194</v>
      </c>
      <c r="AC163">
        <v>84</v>
      </c>
      <c r="AD163">
        <v>25.84</v>
      </c>
      <c r="AE163">
        <v>41.025953000000001</v>
      </c>
      <c r="AF163">
        <v>95.8</v>
      </c>
      <c r="AG163">
        <v>1.4</v>
      </c>
      <c r="AH163">
        <v>1.7</v>
      </c>
      <c r="AI163">
        <v>1.1000000000000001</v>
      </c>
      <c r="AJ163">
        <v>0</v>
      </c>
      <c r="AK163">
        <v>0</v>
      </c>
      <c r="AL163">
        <v>0</v>
      </c>
      <c r="AM163">
        <v>2.58</v>
      </c>
      <c r="AN163">
        <v>40.627000000000002</v>
      </c>
      <c r="AO163">
        <v>10.398999999999999</v>
      </c>
      <c r="AP163">
        <v>26.611000000000001</v>
      </c>
      <c r="AQ163">
        <v>0.30199999999999999</v>
      </c>
      <c r="AR163">
        <v>0</v>
      </c>
      <c r="AS163">
        <v>7.5449999999999999</v>
      </c>
      <c r="AT163">
        <v>87.816999999999993</v>
      </c>
      <c r="AU163">
        <v>1.2829999999999999</v>
      </c>
      <c r="AV163">
        <v>1.5580000000000001</v>
      </c>
      <c r="AW163">
        <v>1.008</v>
      </c>
      <c r="AX163">
        <v>0</v>
      </c>
      <c r="AY163">
        <v>0</v>
      </c>
      <c r="AZ163">
        <v>0</v>
      </c>
      <c r="BA163">
        <v>380</v>
      </c>
      <c r="BB163">
        <v>0</v>
      </c>
      <c r="BC163" t="s">
        <v>75</v>
      </c>
      <c r="BD163">
        <v>0</v>
      </c>
      <c r="BE163" t="s">
        <v>69</v>
      </c>
      <c r="BF163" t="s">
        <v>76</v>
      </c>
      <c r="BG163">
        <v>1.1399999999999999</v>
      </c>
      <c r="BH163">
        <v>0</v>
      </c>
      <c r="BI163" s="1">
        <v>45813.452712812497</v>
      </c>
      <c r="BJ163">
        <v>3.6</v>
      </c>
      <c r="BK163" s="4">
        <v>0.81689999999999996</v>
      </c>
      <c r="BL163" s="42">
        <f>HLOOKUP($A163,차량별코스!$E$1:$AO$20,_xlfn.XLOOKUP(탕데이터!$I163,차량별코스!$D$2:$D$20,차량별코스!$A$2:$A$20),0)</f>
        <v>9</v>
      </c>
      <c r="BM163">
        <f>SUMIFS(R:R,I:I,I163,O:O,O163)</f>
        <v>1319.3760000000002</v>
      </c>
      <c r="BN163">
        <f>SUMIFS(R:R,O:O,O163,BL:BL,BL163,G:G,G163)</f>
        <v>39.761000000000003</v>
      </c>
      <c r="BO163">
        <f>IF(COUNTIFS($BL$2:$BL163,$BL163,$O$2:$O163,$O163,$G$2:$G163,$G163)=1,_xlfn.MAXIFS($BO$2:$BO162,$O$2:$O162,$O163,$G$2:$G162,$G163)+1,_xlfn.MAXIFS($BO$2:$BO162,$O$2:$O162,$O163,$G$2:$G162,$G163))</f>
        <v>5</v>
      </c>
      <c r="BP163">
        <f t="shared" si="43"/>
        <v>3256.3620000000001</v>
      </c>
      <c r="BQ163">
        <f t="shared" si="45"/>
        <v>77.545999999999992</v>
      </c>
      <c r="BR163">
        <f t="shared" si="46"/>
        <v>94.163000000000011</v>
      </c>
      <c r="BS163">
        <f t="shared" si="47"/>
        <v>60.929000000000009</v>
      </c>
      <c r="BT163">
        <f t="shared" si="48"/>
        <v>0</v>
      </c>
      <c r="BU163">
        <f t="shared" si="49"/>
        <v>0</v>
      </c>
      <c r="BV163">
        <f t="shared" si="50"/>
        <v>0</v>
      </c>
      <c r="BW163">
        <f t="shared" si="44"/>
        <v>3489</v>
      </c>
    </row>
    <row r="164" spans="1:75">
      <c r="A164" s="38">
        <f t="shared" si="42"/>
        <v>45809</v>
      </c>
      <c r="B164" s="3">
        <v>45809.304629629631</v>
      </c>
      <c r="C164" t="s">
        <v>61</v>
      </c>
      <c r="D164" t="s">
        <v>61</v>
      </c>
      <c r="E164" t="s">
        <v>61</v>
      </c>
      <c r="F164" t="s">
        <v>62</v>
      </c>
      <c r="G164" s="2" t="s">
        <v>63</v>
      </c>
      <c r="H164" s="2" t="s">
        <v>64</v>
      </c>
      <c r="I164" t="s">
        <v>80</v>
      </c>
      <c r="J164" t="s">
        <v>66</v>
      </c>
      <c r="K164" t="s">
        <v>67</v>
      </c>
      <c r="L164">
        <v>15</v>
      </c>
      <c r="M164">
        <v>3</v>
      </c>
      <c r="N164">
        <v>168</v>
      </c>
      <c r="O164" s="41">
        <v>6870</v>
      </c>
      <c r="P164" t="s">
        <v>247</v>
      </c>
      <c r="Q164" s="1">
        <v>45786.607562962963</v>
      </c>
      <c r="R164">
        <v>16.254000000000001</v>
      </c>
      <c r="S164">
        <v>5.1849999999999996</v>
      </c>
      <c r="T164">
        <v>3.1349999999999998</v>
      </c>
      <c r="U164">
        <v>1824</v>
      </c>
      <c r="V164">
        <v>98</v>
      </c>
      <c r="W164">
        <v>494</v>
      </c>
      <c r="X164">
        <v>290</v>
      </c>
      <c r="Y164">
        <v>0</v>
      </c>
      <c r="Z164">
        <v>2</v>
      </c>
      <c r="AA164">
        <v>0</v>
      </c>
      <c r="AB164">
        <v>0</v>
      </c>
      <c r="AC164">
        <v>95</v>
      </c>
      <c r="AD164">
        <v>32.08</v>
      </c>
      <c r="AE164">
        <v>47.495485000000002</v>
      </c>
      <c r="AF164">
        <v>95.3</v>
      </c>
      <c r="AG164">
        <v>1.1000000000000001</v>
      </c>
      <c r="AH164">
        <v>1.7</v>
      </c>
      <c r="AI164">
        <v>0.9</v>
      </c>
      <c r="AJ164">
        <v>0.9</v>
      </c>
      <c r="AK164">
        <v>0</v>
      </c>
      <c r="AL164">
        <v>0</v>
      </c>
      <c r="AM164">
        <v>2.75</v>
      </c>
      <c r="AN164">
        <v>44.817999999999998</v>
      </c>
      <c r="AO164">
        <v>5.3730000000000002</v>
      </c>
      <c r="AP164">
        <v>27.082999999999998</v>
      </c>
      <c r="AQ164">
        <v>0.123</v>
      </c>
      <c r="AR164">
        <v>0</v>
      </c>
      <c r="AS164">
        <v>12.305</v>
      </c>
      <c r="AT164">
        <v>28.59</v>
      </c>
      <c r="AU164">
        <v>0.33</v>
      </c>
      <c r="AV164">
        <v>0.51</v>
      </c>
      <c r="AW164">
        <v>0.27</v>
      </c>
      <c r="AX164">
        <v>0.27</v>
      </c>
      <c r="AY164">
        <v>0</v>
      </c>
      <c r="AZ164">
        <v>0</v>
      </c>
      <c r="BA164">
        <v>126</v>
      </c>
      <c r="BB164">
        <v>0</v>
      </c>
      <c r="BC164" t="s">
        <v>75</v>
      </c>
      <c r="BD164">
        <v>0</v>
      </c>
      <c r="BE164" t="s">
        <v>69</v>
      </c>
      <c r="BF164" t="s">
        <v>76</v>
      </c>
      <c r="BG164">
        <v>1.1399999999999999</v>
      </c>
      <c r="BH164">
        <v>0</v>
      </c>
      <c r="BI164" s="1">
        <v>45813.45981064815</v>
      </c>
      <c r="BJ164">
        <v>3.6</v>
      </c>
      <c r="BK164" s="4">
        <v>0.87080000000000002</v>
      </c>
      <c r="BL164" s="42">
        <f>HLOOKUP($A164,차량별코스!$E$1:$AO$20,_xlfn.XLOOKUP(탕데이터!$I164,차량별코스!$D$2:$D$20,차량별코스!$A$2:$A$20),0)</f>
        <v>2</v>
      </c>
      <c r="BM164">
        <f>SUMIFS(R:R,I:I,I164,O:O,O164)</f>
        <v>503.13699999999994</v>
      </c>
      <c r="BN164">
        <f>SUMIFS(R:R,O:O,O164,BL:BL,BL164,G:G,G164)</f>
        <v>346.70799999999997</v>
      </c>
      <c r="BO164">
        <f>IF(COUNTIFS($BL$2:$BL164,$BL164,$O$2:$O164,$O164,$G$2:$G164,$G164)=1,_xlfn.MAXIFS($BO$2:$BO163,$O$2:$O163,$O164,$G$2:$G163,$G164)+1,_xlfn.MAXIFS($BO$2:$BO163,$O$2:$O163,$O164,$G$2:$G163,$G164))</f>
        <v>1</v>
      </c>
      <c r="BP164">
        <f t="shared" si="43"/>
        <v>1146.2719999999999</v>
      </c>
      <c r="BQ164">
        <f t="shared" si="45"/>
        <v>20.064000000000004</v>
      </c>
      <c r="BR164">
        <f t="shared" si="46"/>
        <v>31.008000000000003</v>
      </c>
      <c r="BS164">
        <f t="shared" si="47"/>
        <v>16.416</v>
      </c>
      <c r="BT164">
        <f t="shared" si="48"/>
        <v>16.416</v>
      </c>
      <c r="BU164">
        <f t="shared" si="49"/>
        <v>0</v>
      </c>
      <c r="BV164">
        <f t="shared" si="50"/>
        <v>0</v>
      </c>
      <c r="BW164">
        <f t="shared" si="44"/>
        <v>1230.1759999999999</v>
      </c>
    </row>
    <row r="165" spans="1:75">
      <c r="A165" s="38">
        <f t="shared" si="42"/>
        <v>45809</v>
      </c>
      <c r="B165" s="3">
        <v>45809.329444444447</v>
      </c>
      <c r="C165" t="s">
        <v>61</v>
      </c>
      <c r="D165" t="s">
        <v>61</v>
      </c>
      <c r="E165" t="s">
        <v>61</v>
      </c>
      <c r="F165" t="s">
        <v>62</v>
      </c>
      <c r="G165" s="2" t="s">
        <v>63</v>
      </c>
      <c r="H165" s="2" t="s">
        <v>64</v>
      </c>
      <c r="I165" t="s">
        <v>80</v>
      </c>
      <c r="J165" t="s">
        <v>66</v>
      </c>
      <c r="K165" t="s">
        <v>67</v>
      </c>
      <c r="L165">
        <v>15</v>
      </c>
      <c r="M165">
        <v>3</v>
      </c>
      <c r="N165">
        <v>168</v>
      </c>
      <c r="O165" s="41">
        <v>6870</v>
      </c>
      <c r="P165" t="s">
        <v>247</v>
      </c>
      <c r="Q165" s="1">
        <v>45786.607562962963</v>
      </c>
      <c r="R165">
        <v>23.347999999999999</v>
      </c>
      <c r="S165">
        <v>7.0140000000000002</v>
      </c>
      <c r="T165">
        <v>3.3290000000000002</v>
      </c>
      <c r="U165">
        <v>2211</v>
      </c>
      <c r="V165">
        <v>63</v>
      </c>
      <c r="W165">
        <v>450</v>
      </c>
      <c r="X165">
        <v>657</v>
      </c>
      <c r="Y165">
        <v>0</v>
      </c>
      <c r="Z165">
        <v>0</v>
      </c>
      <c r="AA165">
        <v>0</v>
      </c>
      <c r="AB165">
        <v>0</v>
      </c>
      <c r="AC165">
        <v>89</v>
      </c>
      <c r="AD165">
        <v>38.020000000000003</v>
      </c>
      <c r="AE165">
        <v>49.501130000000003</v>
      </c>
      <c r="AF165">
        <v>94.2</v>
      </c>
      <c r="AG165">
        <v>1</v>
      </c>
      <c r="AH165">
        <v>1.8</v>
      </c>
      <c r="AI165">
        <v>2.6</v>
      </c>
      <c r="AJ165">
        <v>0.4</v>
      </c>
      <c r="AK165">
        <v>0</v>
      </c>
      <c r="AL165">
        <v>0</v>
      </c>
      <c r="AM165">
        <v>2.92</v>
      </c>
      <c r="AN165">
        <v>43.783000000000001</v>
      </c>
      <c r="AO165">
        <v>2.8490000000000002</v>
      </c>
      <c r="AP165">
        <v>20.353000000000002</v>
      </c>
      <c r="AQ165">
        <v>0.25700000000000001</v>
      </c>
      <c r="AR165">
        <v>0</v>
      </c>
      <c r="AS165">
        <v>0</v>
      </c>
      <c r="AT165">
        <v>34.54</v>
      </c>
      <c r="AU165">
        <v>0.36699999999999999</v>
      </c>
      <c r="AV165">
        <v>0.66</v>
      </c>
      <c r="AW165">
        <v>0.95299999999999996</v>
      </c>
      <c r="AX165">
        <v>0.14699999999999999</v>
      </c>
      <c r="AY165">
        <v>0</v>
      </c>
      <c r="AZ165">
        <v>0</v>
      </c>
      <c r="BA165">
        <v>229</v>
      </c>
      <c r="BB165">
        <v>0</v>
      </c>
      <c r="BC165" t="s">
        <v>75</v>
      </c>
      <c r="BD165">
        <v>0</v>
      </c>
      <c r="BE165" t="s">
        <v>69</v>
      </c>
      <c r="BF165" t="s">
        <v>76</v>
      </c>
      <c r="BG165">
        <v>1.1399999999999999</v>
      </c>
      <c r="BH165">
        <v>0</v>
      </c>
      <c r="BI165" s="1">
        <v>45813.45981064815</v>
      </c>
      <c r="BJ165">
        <v>3.6</v>
      </c>
      <c r="BK165" s="4">
        <v>0.92469999999999997</v>
      </c>
      <c r="BL165" s="42">
        <f>HLOOKUP($A165,차량별코스!$E$1:$AO$20,_xlfn.XLOOKUP(탕데이터!$I165,차량별코스!$D$2:$D$20,차량별코스!$A$2:$A$20),0)</f>
        <v>2</v>
      </c>
      <c r="BM165">
        <f>SUMIFS(R:R,I:I,I165,O:O,O165)</f>
        <v>503.13699999999994</v>
      </c>
      <c r="BN165">
        <f>SUMIFS(R:R,O:O,O165,BL:BL,BL165,G:G,G165)</f>
        <v>346.70799999999997</v>
      </c>
      <c r="BO165">
        <f>IF(COUNTIFS($BL$2:$BL165,$BL165,$O$2:$O165,$O165,$G$2:$G165,$G165)=1,_xlfn.MAXIFS($BO$2:$BO164,$O$2:$O164,$O165,$G$2:$G164,$G165)+1,_xlfn.MAXIFS($BO$2:$BO164,$O$2:$O164,$O165,$G$2:$G164,$G165))</f>
        <v>1</v>
      </c>
      <c r="BP165">
        <f t="shared" si="43"/>
        <v>1569.7620000000002</v>
      </c>
      <c r="BQ165">
        <f t="shared" si="45"/>
        <v>22.11</v>
      </c>
      <c r="BR165">
        <f t="shared" si="46"/>
        <v>39.798000000000002</v>
      </c>
      <c r="BS165">
        <f t="shared" si="47"/>
        <v>57.486000000000004</v>
      </c>
      <c r="BT165">
        <f t="shared" si="48"/>
        <v>8.8439999999999994</v>
      </c>
      <c r="BU165">
        <f t="shared" si="49"/>
        <v>0</v>
      </c>
      <c r="BV165">
        <f t="shared" si="50"/>
        <v>0</v>
      </c>
      <c r="BW165">
        <f t="shared" si="44"/>
        <v>1698.0000000000002</v>
      </c>
    </row>
    <row r="166" spans="1:75">
      <c r="A166" s="38">
        <f t="shared" si="42"/>
        <v>45809</v>
      </c>
      <c r="B166" s="3">
        <v>45809.357766203706</v>
      </c>
      <c r="C166" t="s">
        <v>61</v>
      </c>
      <c r="D166" t="s">
        <v>61</v>
      </c>
      <c r="E166" t="s">
        <v>61</v>
      </c>
      <c r="F166" t="s">
        <v>62</v>
      </c>
      <c r="G166" s="2" t="s">
        <v>63</v>
      </c>
      <c r="H166" s="2" t="s">
        <v>64</v>
      </c>
      <c r="I166" t="s">
        <v>80</v>
      </c>
      <c r="J166" t="s">
        <v>66</v>
      </c>
      <c r="K166" t="s">
        <v>67</v>
      </c>
      <c r="L166">
        <v>15</v>
      </c>
      <c r="M166">
        <v>3</v>
      </c>
      <c r="N166">
        <v>168</v>
      </c>
      <c r="O166" s="41">
        <v>6870</v>
      </c>
      <c r="P166" t="s">
        <v>247</v>
      </c>
      <c r="Q166" s="1">
        <v>45786.607562962963</v>
      </c>
      <c r="R166">
        <v>32.325000000000003</v>
      </c>
      <c r="S166">
        <v>8.6989999999999998</v>
      </c>
      <c r="T166">
        <v>3.7160000000000002</v>
      </c>
      <c r="U166">
        <v>2437</v>
      </c>
      <c r="V166">
        <v>30</v>
      </c>
      <c r="W166">
        <v>97</v>
      </c>
      <c r="X166">
        <v>897</v>
      </c>
      <c r="Y166">
        <v>0</v>
      </c>
      <c r="Z166">
        <v>4</v>
      </c>
      <c r="AA166">
        <v>0</v>
      </c>
      <c r="AB166">
        <v>0</v>
      </c>
      <c r="AC166">
        <v>92</v>
      </c>
      <c r="AD166">
        <v>47.75</v>
      </c>
      <c r="AE166">
        <v>50.376596999999997</v>
      </c>
      <c r="AF166">
        <v>88</v>
      </c>
      <c r="AG166">
        <v>3.4</v>
      </c>
      <c r="AH166">
        <v>3.5</v>
      </c>
      <c r="AI166">
        <v>4.4000000000000004</v>
      </c>
      <c r="AJ166">
        <v>0.7</v>
      </c>
      <c r="AK166">
        <v>0</v>
      </c>
      <c r="AL166">
        <v>0</v>
      </c>
      <c r="AM166">
        <v>3.26</v>
      </c>
      <c r="AN166">
        <v>39.418999999999997</v>
      </c>
      <c r="AO166">
        <v>1.2310000000000001</v>
      </c>
      <c r="AP166">
        <v>3.98</v>
      </c>
      <c r="AQ166">
        <v>0.247</v>
      </c>
      <c r="AR166">
        <v>0</v>
      </c>
      <c r="AS166">
        <v>12.374000000000001</v>
      </c>
      <c r="AT166">
        <v>35.200000000000003</v>
      </c>
      <c r="AU166">
        <v>1.36</v>
      </c>
      <c r="AV166">
        <v>1.4</v>
      </c>
      <c r="AW166">
        <v>1.76</v>
      </c>
      <c r="AX166">
        <v>0.28000000000000003</v>
      </c>
      <c r="AY166">
        <v>0</v>
      </c>
      <c r="AZ166">
        <v>0</v>
      </c>
      <c r="BA166">
        <v>319</v>
      </c>
      <c r="BB166">
        <v>0</v>
      </c>
      <c r="BC166" t="s">
        <v>75</v>
      </c>
      <c r="BD166">
        <v>0</v>
      </c>
      <c r="BE166" t="s">
        <v>69</v>
      </c>
      <c r="BF166" t="s">
        <v>76</v>
      </c>
      <c r="BG166">
        <v>1.1399999999999999</v>
      </c>
      <c r="BH166">
        <v>0</v>
      </c>
      <c r="BI166" s="1">
        <v>45813.45981064815</v>
      </c>
      <c r="BJ166">
        <v>3.6</v>
      </c>
      <c r="BK166" s="4">
        <v>1.0322</v>
      </c>
      <c r="BL166" s="42">
        <f>HLOOKUP($A166,차량별코스!$E$1:$AO$20,_xlfn.XLOOKUP(탕데이터!$I166,차량별코스!$D$2:$D$20,차량별코스!$A$2:$A$20),0)</f>
        <v>2</v>
      </c>
      <c r="BM166">
        <f>SUMIFS(R:R,I:I,I166,O:O,O166)</f>
        <v>503.13699999999994</v>
      </c>
      <c r="BN166">
        <f>SUMIFS(R:R,O:O,O166,BL:BL,BL166,G:G,G166)</f>
        <v>346.70799999999997</v>
      </c>
      <c r="BO166">
        <f>IF(COUNTIFS($BL$2:$BL166,$BL166,$O$2:$O166,$O166,$G$2:$G166,$G166)=1,_xlfn.MAXIFS($BO$2:$BO165,$O$2:$O165,$O166,$G$2:$G165,$G166)+1,_xlfn.MAXIFS($BO$2:$BO165,$O$2:$O165,$O166,$G$2:$G165,$G166))</f>
        <v>1</v>
      </c>
      <c r="BP166">
        <f t="shared" si="43"/>
        <v>2017.56</v>
      </c>
      <c r="BQ166">
        <f t="shared" si="45"/>
        <v>82.858000000000004</v>
      </c>
      <c r="BR166">
        <f t="shared" si="46"/>
        <v>85.295000000000002</v>
      </c>
      <c r="BS166">
        <f t="shared" si="47"/>
        <v>107.22800000000001</v>
      </c>
      <c r="BT166">
        <f t="shared" si="48"/>
        <v>17.058999999999997</v>
      </c>
      <c r="BU166">
        <f t="shared" si="49"/>
        <v>0</v>
      </c>
      <c r="BV166">
        <f t="shared" si="50"/>
        <v>0</v>
      </c>
      <c r="BW166">
        <f t="shared" si="44"/>
        <v>2310.0000000000005</v>
      </c>
    </row>
    <row r="167" spans="1:75">
      <c r="A167" s="38">
        <f t="shared" si="42"/>
        <v>45809</v>
      </c>
      <c r="B167" s="3">
        <v>45809.396041666667</v>
      </c>
      <c r="C167" t="s">
        <v>61</v>
      </c>
      <c r="D167" t="s">
        <v>61</v>
      </c>
      <c r="E167" t="s">
        <v>61</v>
      </c>
      <c r="F167" t="s">
        <v>62</v>
      </c>
      <c r="G167" s="2" t="s">
        <v>63</v>
      </c>
      <c r="H167" s="2" t="s">
        <v>64</v>
      </c>
      <c r="I167" t="s">
        <v>80</v>
      </c>
      <c r="J167" t="s">
        <v>66</v>
      </c>
      <c r="K167" t="s">
        <v>67</v>
      </c>
      <c r="L167">
        <v>15</v>
      </c>
      <c r="M167">
        <v>3</v>
      </c>
      <c r="N167">
        <v>168</v>
      </c>
      <c r="O167" s="41">
        <v>6870</v>
      </c>
      <c r="P167" t="s">
        <v>247</v>
      </c>
      <c r="Q167" s="1">
        <v>45786.607562962963</v>
      </c>
      <c r="R167">
        <v>25.364000000000001</v>
      </c>
      <c r="S167">
        <v>6.5830000000000002</v>
      </c>
      <c r="T167">
        <v>3.8530000000000002</v>
      </c>
      <c r="U167">
        <v>2454</v>
      </c>
      <c r="V167">
        <v>32</v>
      </c>
      <c r="W167">
        <v>391</v>
      </c>
      <c r="X167">
        <v>758</v>
      </c>
      <c r="Y167">
        <v>0</v>
      </c>
      <c r="Z167">
        <v>8</v>
      </c>
      <c r="AA167">
        <v>0</v>
      </c>
      <c r="AB167">
        <v>0</v>
      </c>
      <c r="AC167">
        <v>84</v>
      </c>
      <c r="AD167">
        <v>37.21</v>
      </c>
      <c r="AE167">
        <v>44.958319000000003</v>
      </c>
      <c r="AF167">
        <v>96</v>
      </c>
      <c r="AG167">
        <v>1.4</v>
      </c>
      <c r="AH167">
        <v>1.4</v>
      </c>
      <c r="AI167">
        <v>1.1000000000000001</v>
      </c>
      <c r="AJ167">
        <v>0.1</v>
      </c>
      <c r="AK167">
        <v>0</v>
      </c>
      <c r="AL167">
        <v>0</v>
      </c>
      <c r="AM167">
        <v>3.38</v>
      </c>
      <c r="AN167">
        <v>32.872999999999998</v>
      </c>
      <c r="AO167">
        <v>1.304</v>
      </c>
      <c r="AP167">
        <v>15.933</v>
      </c>
      <c r="AQ167">
        <v>0.27600000000000002</v>
      </c>
      <c r="AR167">
        <v>0</v>
      </c>
      <c r="AS167">
        <v>31.541</v>
      </c>
      <c r="AT167">
        <v>38.4</v>
      </c>
      <c r="AU167">
        <v>0.56000000000000005</v>
      </c>
      <c r="AV167">
        <v>0.56000000000000005</v>
      </c>
      <c r="AW167">
        <v>0.44</v>
      </c>
      <c r="AX167">
        <v>0.04</v>
      </c>
      <c r="AY167">
        <v>0</v>
      </c>
      <c r="AZ167">
        <v>0</v>
      </c>
      <c r="BA167">
        <v>231</v>
      </c>
      <c r="BB167">
        <v>0</v>
      </c>
      <c r="BC167" t="s">
        <v>75</v>
      </c>
      <c r="BD167">
        <v>0</v>
      </c>
      <c r="BE167" t="s">
        <v>69</v>
      </c>
      <c r="BF167" t="s">
        <v>76</v>
      </c>
      <c r="BG167">
        <v>1.1399999999999999</v>
      </c>
      <c r="BH167">
        <v>0</v>
      </c>
      <c r="BI167" s="1">
        <v>45813.45981064815</v>
      </c>
      <c r="BJ167">
        <v>3.6</v>
      </c>
      <c r="BK167" s="4">
        <v>1.0703</v>
      </c>
      <c r="BL167" s="42">
        <f>HLOOKUP($A167,차량별코스!$E$1:$AO$20,_xlfn.XLOOKUP(탕데이터!$I167,차량별코스!$D$2:$D$20,차량별코스!$A$2:$A$20),0)</f>
        <v>2</v>
      </c>
      <c r="BM167">
        <f>SUMIFS(R:R,I:I,I167,O:O,O167)</f>
        <v>503.13699999999994</v>
      </c>
      <c r="BN167">
        <f>SUMIFS(R:R,O:O,O167,BL:BL,BL167,G:G,G167)</f>
        <v>346.70799999999997</v>
      </c>
      <c r="BO167">
        <f>IF(COUNTIFS($BL$2:$BL167,$BL167,$O$2:$O167,$O167,$G$2:$G167,$G167)=1,_xlfn.MAXIFS($BO$2:$BO166,$O$2:$O166,$O167,$G$2:$G166,$G167)+1,_xlfn.MAXIFS($BO$2:$BO166,$O$2:$O166,$O167,$G$2:$G166,$G167))</f>
        <v>1</v>
      </c>
      <c r="BP167">
        <f t="shared" si="43"/>
        <v>1932.8399999999997</v>
      </c>
      <c r="BQ167">
        <f t="shared" si="45"/>
        <v>34.355999999999995</v>
      </c>
      <c r="BR167">
        <f t="shared" si="46"/>
        <v>34.355999999999995</v>
      </c>
      <c r="BS167">
        <f t="shared" si="47"/>
        <v>26.994000000000003</v>
      </c>
      <c r="BT167">
        <f t="shared" si="48"/>
        <v>2.4540000000000002</v>
      </c>
      <c r="BU167">
        <f t="shared" si="49"/>
        <v>0</v>
      </c>
      <c r="BV167">
        <f t="shared" si="50"/>
        <v>0</v>
      </c>
      <c r="BW167">
        <f t="shared" si="44"/>
        <v>2030.9999999999995</v>
      </c>
    </row>
    <row r="168" spans="1:75">
      <c r="A168" s="38">
        <f t="shared" si="42"/>
        <v>45809</v>
      </c>
      <c r="B168" s="3">
        <v>45809.492083333331</v>
      </c>
      <c r="C168" t="s">
        <v>61</v>
      </c>
      <c r="D168" t="s">
        <v>61</v>
      </c>
      <c r="E168" t="s">
        <v>61</v>
      </c>
      <c r="F168" t="s">
        <v>62</v>
      </c>
      <c r="G168" s="2" t="s">
        <v>63</v>
      </c>
      <c r="H168" s="2" t="s">
        <v>64</v>
      </c>
      <c r="I168" t="s">
        <v>80</v>
      </c>
      <c r="J168" t="s">
        <v>66</v>
      </c>
      <c r="K168" t="s">
        <v>67</v>
      </c>
      <c r="L168">
        <v>15</v>
      </c>
      <c r="M168">
        <v>3</v>
      </c>
      <c r="N168">
        <v>168</v>
      </c>
      <c r="O168" s="41">
        <v>6870</v>
      </c>
      <c r="P168" t="s">
        <v>247</v>
      </c>
      <c r="Q168" s="1">
        <v>45786.607562962963</v>
      </c>
      <c r="R168">
        <v>120.84399999999999</v>
      </c>
      <c r="S168">
        <v>52.472000000000001</v>
      </c>
      <c r="T168">
        <v>2.3029999999999999</v>
      </c>
      <c r="U168">
        <v>17491</v>
      </c>
      <c r="V168">
        <v>266</v>
      </c>
      <c r="W168">
        <v>7188</v>
      </c>
      <c r="X168">
        <v>3012</v>
      </c>
      <c r="Y168">
        <v>1</v>
      </c>
      <c r="Z168">
        <v>40</v>
      </c>
      <c r="AA168">
        <v>4</v>
      </c>
      <c r="AB168">
        <v>2588</v>
      </c>
      <c r="AC168">
        <v>101</v>
      </c>
      <c r="AD168">
        <v>24.87</v>
      </c>
      <c r="AE168">
        <v>43.343446</v>
      </c>
      <c r="AF168">
        <v>88.4</v>
      </c>
      <c r="AG168">
        <v>3.4</v>
      </c>
      <c r="AH168">
        <v>4.5</v>
      </c>
      <c r="AI168">
        <v>2.9</v>
      </c>
      <c r="AJ168">
        <v>0.7</v>
      </c>
      <c r="AK168">
        <v>0</v>
      </c>
      <c r="AL168">
        <v>0</v>
      </c>
      <c r="AM168">
        <v>2.02</v>
      </c>
      <c r="AN168">
        <v>57.478000000000002</v>
      </c>
      <c r="AO168">
        <v>1.5209999999999999</v>
      </c>
      <c r="AP168">
        <v>41.094999999999999</v>
      </c>
      <c r="AQ168">
        <v>0.248</v>
      </c>
      <c r="AR168">
        <v>0.82799999999999996</v>
      </c>
      <c r="AS168">
        <v>33.100999999999999</v>
      </c>
      <c r="AT168">
        <v>256.36</v>
      </c>
      <c r="AU168">
        <v>9.86</v>
      </c>
      <c r="AV168">
        <v>13.05</v>
      </c>
      <c r="AW168">
        <v>8.41</v>
      </c>
      <c r="AX168">
        <v>2.0299999999999998</v>
      </c>
      <c r="AY168">
        <v>0</v>
      </c>
      <c r="AZ168">
        <v>0</v>
      </c>
      <c r="BA168">
        <v>1174</v>
      </c>
      <c r="BB168">
        <v>0</v>
      </c>
      <c r="BC168" t="s">
        <v>75</v>
      </c>
      <c r="BD168">
        <v>0</v>
      </c>
      <c r="BE168" t="s">
        <v>69</v>
      </c>
      <c r="BF168" t="s">
        <v>76</v>
      </c>
      <c r="BG168">
        <v>1.1399999999999999</v>
      </c>
      <c r="BH168">
        <v>0</v>
      </c>
      <c r="BI168" s="1">
        <v>45813.45981064815</v>
      </c>
      <c r="BJ168">
        <v>3.6</v>
      </c>
      <c r="BK168" s="4">
        <v>0.63970000000000005</v>
      </c>
      <c r="BL168" s="42">
        <f>HLOOKUP($A168,차량별코스!$E$1:$AO$20,_xlfn.XLOOKUP(탕데이터!$I168,차량별코스!$D$2:$D$20,차량별코스!$A$2:$A$20),0)</f>
        <v>2</v>
      </c>
      <c r="BM168">
        <f>SUMIFS(R:R,I:I,I168,O:O,O168)</f>
        <v>503.13699999999994</v>
      </c>
      <c r="BN168">
        <f>SUMIFS(R:R,O:O,O168,BL:BL,BL168,G:G,G168)</f>
        <v>346.70799999999997</v>
      </c>
      <c r="BO168">
        <f>IF(COUNTIFS($BL$2:$BL168,$BL168,$O$2:$O168,$O168,$G$2:$G168,$G168)=1,_xlfn.MAXIFS($BO$2:$BO167,$O$2:$O167,$O168,$G$2:$G167,$G168)+1,_xlfn.MAXIFS($BO$2:$BO167,$O$2:$O167,$O168,$G$2:$G167,$G168))</f>
        <v>1</v>
      </c>
      <c r="BP168">
        <f t="shared" si="43"/>
        <v>8008.0439999999999</v>
      </c>
      <c r="BQ168">
        <f t="shared" si="45"/>
        <v>594.69400000000007</v>
      </c>
      <c r="BR168">
        <f t="shared" si="46"/>
        <v>787.09500000000003</v>
      </c>
      <c r="BS168">
        <f t="shared" si="47"/>
        <v>507.23899999999998</v>
      </c>
      <c r="BT168">
        <f t="shared" si="48"/>
        <v>122.43699999999998</v>
      </c>
      <c r="BU168">
        <f t="shared" si="49"/>
        <v>0</v>
      </c>
      <c r="BV168">
        <f t="shared" si="50"/>
        <v>0</v>
      </c>
      <c r="BW168">
        <f t="shared" si="44"/>
        <v>10019.508999999998</v>
      </c>
    </row>
    <row r="169" spans="1:75">
      <c r="A169" s="38">
        <f t="shared" si="42"/>
        <v>45809</v>
      </c>
      <c r="B169" s="3">
        <v>45809.694965277777</v>
      </c>
      <c r="C169" t="s">
        <v>61</v>
      </c>
      <c r="D169" t="s">
        <v>61</v>
      </c>
      <c r="E169" t="s">
        <v>61</v>
      </c>
      <c r="F169" t="s">
        <v>62</v>
      </c>
      <c r="G169" s="2" t="s">
        <v>63</v>
      </c>
      <c r="H169" s="2" t="s">
        <v>64</v>
      </c>
      <c r="I169" t="s">
        <v>80</v>
      </c>
      <c r="J169" t="s">
        <v>66</v>
      </c>
      <c r="K169" t="s">
        <v>67</v>
      </c>
      <c r="L169">
        <v>15</v>
      </c>
      <c r="M169">
        <v>3</v>
      </c>
      <c r="N169">
        <v>168</v>
      </c>
      <c r="O169" s="41">
        <v>6870</v>
      </c>
      <c r="P169" t="s">
        <v>247</v>
      </c>
      <c r="Q169" s="1">
        <v>45786.607562962963</v>
      </c>
      <c r="R169">
        <v>128.57300000000001</v>
      </c>
      <c r="S169">
        <v>38.231999999999999</v>
      </c>
      <c r="T169">
        <v>3.363</v>
      </c>
      <c r="U169">
        <v>11772</v>
      </c>
      <c r="V169">
        <v>4</v>
      </c>
      <c r="W169">
        <v>2307</v>
      </c>
      <c r="X169">
        <v>3154</v>
      </c>
      <c r="Y169">
        <v>0</v>
      </c>
      <c r="Z169">
        <v>29</v>
      </c>
      <c r="AA169">
        <v>0</v>
      </c>
      <c r="AB169">
        <v>0</v>
      </c>
      <c r="AC169">
        <v>90</v>
      </c>
      <c r="AD169">
        <v>39.32</v>
      </c>
      <c r="AE169">
        <v>48.923234000000001</v>
      </c>
      <c r="AF169">
        <v>83.2</v>
      </c>
      <c r="AG169">
        <v>4.0999999999999996</v>
      </c>
      <c r="AH169">
        <v>5.0999999999999996</v>
      </c>
      <c r="AI169">
        <v>6.7</v>
      </c>
      <c r="AJ169">
        <v>1</v>
      </c>
      <c r="AK169">
        <v>0</v>
      </c>
      <c r="AL169">
        <v>0</v>
      </c>
      <c r="AM169">
        <v>2.95</v>
      </c>
      <c r="AN169">
        <v>42.771000000000001</v>
      </c>
      <c r="AO169">
        <v>3.4000000000000002E-2</v>
      </c>
      <c r="AP169">
        <v>19.597000000000001</v>
      </c>
      <c r="AQ169">
        <v>0.24099999999999999</v>
      </c>
      <c r="AR169">
        <v>0</v>
      </c>
      <c r="AS169">
        <v>22.555</v>
      </c>
      <c r="AT169">
        <v>162.24</v>
      </c>
      <c r="AU169">
        <v>7.9950000000000001</v>
      </c>
      <c r="AV169">
        <v>9.9450000000000003</v>
      </c>
      <c r="AW169">
        <v>13.065</v>
      </c>
      <c r="AX169">
        <v>1.95</v>
      </c>
      <c r="AY169">
        <v>0</v>
      </c>
      <c r="AZ169">
        <v>0</v>
      </c>
      <c r="BA169">
        <v>1243</v>
      </c>
      <c r="BB169">
        <v>0</v>
      </c>
      <c r="BC169" t="s">
        <v>75</v>
      </c>
      <c r="BD169">
        <v>0</v>
      </c>
      <c r="BE169" t="s">
        <v>69</v>
      </c>
      <c r="BF169" t="s">
        <v>76</v>
      </c>
      <c r="BG169">
        <v>1.1399999999999999</v>
      </c>
      <c r="BH169">
        <v>0</v>
      </c>
      <c r="BI169" s="1">
        <v>45813.45981064815</v>
      </c>
      <c r="BJ169">
        <v>3.6</v>
      </c>
      <c r="BK169" s="4">
        <v>0.93420000000000003</v>
      </c>
      <c r="BL169" s="42">
        <f>HLOOKUP($A169,차량별코스!$E$1:$AO$20,_xlfn.XLOOKUP(탕데이터!$I169,차량별코스!$D$2:$D$20,차량별코스!$A$2:$A$20),0)</f>
        <v>2</v>
      </c>
      <c r="BM169">
        <f>SUMIFS(R:R,I:I,I169,O:O,O169)</f>
        <v>503.13699999999994</v>
      </c>
      <c r="BN169">
        <f>SUMIFS(R:R,O:O,O169,BL:BL,BL169,G:G,G169)</f>
        <v>346.70799999999997</v>
      </c>
      <c r="BO169">
        <f>IF(COUNTIFS($BL$2:$BL169,$BL169,$O$2:$O169,$O169,$G$2:$G169,$G169)=1,_xlfn.MAXIFS($BO$2:$BO168,$O$2:$O168,$O169,$G$2:$G168,$G169)+1,_xlfn.MAXIFS($BO$2:$BO168,$O$2:$O168,$O169,$G$2:$G168,$G169))</f>
        <v>1</v>
      </c>
      <c r="BP169">
        <f t="shared" si="43"/>
        <v>7483.3040000000001</v>
      </c>
      <c r="BQ169">
        <f t="shared" si="45"/>
        <v>482.65199999999993</v>
      </c>
      <c r="BR169">
        <f t="shared" si="46"/>
        <v>600.37199999999996</v>
      </c>
      <c r="BS169">
        <f t="shared" si="47"/>
        <v>788.72400000000005</v>
      </c>
      <c r="BT169">
        <f t="shared" si="48"/>
        <v>117.72</v>
      </c>
      <c r="BU169">
        <f t="shared" si="49"/>
        <v>0</v>
      </c>
      <c r="BV169">
        <f t="shared" si="50"/>
        <v>0</v>
      </c>
      <c r="BW169">
        <f t="shared" si="44"/>
        <v>9472.771999999999</v>
      </c>
    </row>
    <row r="170" spans="1:75">
      <c r="A170" s="38">
        <f t="shared" si="42"/>
        <v>45810</v>
      </c>
      <c r="B170" s="3">
        <v>45810.339004629626</v>
      </c>
      <c r="C170" t="s">
        <v>61</v>
      </c>
      <c r="D170" t="s">
        <v>61</v>
      </c>
      <c r="E170" t="s">
        <v>61</v>
      </c>
      <c r="F170" t="s">
        <v>62</v>
      </c>
      <c r="G170" s="2" t="s">
        <v>63</v>
      </c>
      <c r="H170" s="2" t="s">
        <v>64</v>
      </c>
      <c r="I170" t="s">
        <v>80</v>
      </c>
      <c r="J170" t="s">
        <v>66</v>
      </c>
      <c r="K170" t="s">
        <v>67</v>
      </c>
      <c r="L170">
        <v>15</v>
      </c>
      <c r="M170">
        <v>3</v>
      </c>
      <c r="N170">
        <v>168</v>
      </c>
      <c r="O170" s="41">
        <v>6870</v>
      </c>
      <c r="P170" t="s">
        <v>247</v>
      </c>
      <c r="Q170" s="1">
        <v>45786.607562962963</v>
      </c>
      <c r="R170">
        <v>31.047000000000001</v>
      </c>
      <c r="S170">
        <v>8.9890000000000008</v>
      </c>
      <c r="T170">
        <v>3.4540000000000002</v>
      </c>
      <c r="U170">
        <v>3256</v>
      </c>
      <c r="V170">
        <v>425</v>
      </c>
      <c r="W170">
        <v>553</v>
      </c>
      <c r="X170">
        <v>725</v>
      </c>
      <c r="Y170">
        <v>0</v>
      </c>
      <c r="Z170">
        <v>0</v>
      </c>
      <c r="AA170">
        <v>0</v>
      </c>
      <c r="AB170">
        <v>0</v>
      </c>
      <c r="AC170">
        <v>85</v>
      </c>
      <c r="AD170">
        <v>34.33</v>
      </c>
      <c r="AE170">
        <v>49.064599999999999</v>
      </c>
      <c r="AF170">
        <v>96.8</v>
      </c>
      <c r="AG170">
        <v>0.8</v>
      </c>
      <c r="AH170">
        <v>1</v>
      </c>
      <c r="AI170">
        <v>1.3</v>
      </c>
      <c r="AJ170">
        <v>0</v>
      </c>
      <c r="AK170">
        <v>0</v>
      </c>
      <c r="AL170">
        <v>0</v>
      </c>
      <c r="AM170">
        <v>3.03</v>
      </c>
      <c r="AN170">
        <v>41.597000000000001</v>
      </c>
      <c r="AO170">
        <v>13.053000000000001</v>
      </c>
      <c r="AP170">
        <v>16.984000000000002</v>
      </c>
      <c r="AQ170">
        <v>0.22500000000000001</v>
      </c>
      <c r="AR170">
        <v>0</v>
      </c>
      <c r="AS170">
        <v>0</v>
      </c>
      <c r="AT170">
        <v>51.627000000000002</v>
      </c>
      <c r="AU170">
        <v>0.42699999999999999</v>
      </c>
      <c r="AV170">
        <v>0.53300000000000003</v>
      </c>
      <c r="AW170">
        <v>0.69299999999999995</v>
      </c>
      <c r="AX170">
        <v>0</v>
      </c>
      <c r="AY170">
        <v>0</v>
      </c>
      <c r="AZ170">
        <v>0</v>
      </c>
      <c r="BA170">
        <v>309</v>
      </c>
      <c r="BB170">
        <v>0</v>
      </c>
      <c r="BC170" t="s">
        <v>75</v>
      </c>
      <c r="BD170">
        <v>0</v>
      </c>
      <c r="BE170" t="s">
        <v>69</v>
      </c>
      <c r="BF170" t="s">
        <v>76</v>
      </c>
      <c r="BG170">
        <v>1.1399999999999999</v>
      </c>
      <c r="BH170">
        <v>0</v>
      </c>
      <c r="BI170" s="1">
        <v>45813.45981064815</v>
      </c>
      <c r="BJ170">
        <v>3.6</v>
      </c>
      <c r="BK170" s="4">
        <v>0.95940000000000003</v>
      </c>
      <c r="BL170" s="42">
        <f>HLOOKUP($A170,차량별코스!$E$1:$AO$20,_xlfn.XLOOKUP(탕데이터!$I170,차량별코스!$D$2:$D$20,차량별코스!$A$2:$A$20),0)</f>
        <v>3</v>
      </c>
      <c r="BM170">
        <f>SUMIFS(R:R,I:I,I170,O:O,O170)</f>
        <v>503.13699999999994</v>
      </c>
      <c r="BN170">
        <f>SUMIFS(R:R,O:O,O170,BL:BL,BL170,G:G,G170)</f>
        <v>156.429</v>
      </c>
      <c r="BO170">
        <f>IF(COUNTIFS($BL$2:$BL170,$BL170,$O$2:$O170,$O170,$G$2:$G170,$G170)=1,_xlfn.MAXIFS($BO$2:$BO169,$O$2:$O169,$O170,$G$2:$G169,$G170)+1,_xlfn.MAXIFS($BO$2:$BO169,$O$2:$O169,$O170,$G$2:$G169,$G170))</f>
        <v>2</v>
      </c>
      <c r="BP170">
        <f t="shared" si="43"/>
        <v>2173.808</v>
      </c>
      <c r="BQ170">
        <f t="shared" si="45"/>
        <v>26.048000000000002</v>
      </c>
      <c r="BR170">
        <f t="shared" si="46"/>
        <v>32.56</v>
      </c>
      <c r="BS170">
        <f t="shared" si="47"/>
        <v>42.328000000000003</v>
      </c>
      <c r="BT170">
        <f t="shared" si="48"/>
        <v>0</v>
      </c>
      <c r="BU170">
        <f t="shared" si="49"/>
        <v>0</v>
      </c>
      <c r="BV170">
        <f t="shared" si="50"/>
        <v>0</v>
      </c>
      <c r="BW170">
        <f t="shared" si="44"/>
        <v>2274.7439999999997</v>
      </c>
    </row>
    <row r="171" spans="1:75">
      <c r="A171" s="38">
        <f t="shared" si="42"/>
        <v>45810</v>
      </c>
      <c r="B171" s="3">
        <v>45810.380879629629</v>
      </c>
      <c r="C171" t="s">
        <v>61</v>
      </c>
      <c r="D171" t="s">
        <v>61</v>
      </c>
      <c r="E171" t="s">
        <v>61</v>
      </c>
      <c r="F171" t="s">
        <v>62</v>
      </c>
      <c r="G171" s="2" t="s">
        <v>63</v>
      </c>
      <c r="H171" s="2" t="s">
        <v>64</v>
      </c>
      <c r="I171" t="s">
        <v>80</v>
      </c>
      <c r="J171" t="s">
        <v>66</v>
      </c>
      <c r="K171" t="s">
        <v>67</v>
      </c>
      <c r="L171">
        <v>15</v>
      </c>
      <c r="M171">
        <v>3</v>
      </c>
      <c r="N171">
        <v>168</v>
      </c>
      <c r="O171" s="41">
        <v>6870</v>
      </c>
      <c r="P171" t="s">
        <v>247</v>
      </c>
      <c r="Q171" s="1">
        <v>45786.607562962963</v>
      </c>
      <c r="R171">
        <v>17.388000000000002</v>
      </c>
      <c r="S171">
        <v>4.0570000000000004</v>
      </c>
      <c r="T171">
        <v>4.2859999999999996</v>
      </c>
      <c r="U171">
        <v>1663</v>
      </c>
      <c r="V171">
        <v>123</v>
      </c>
      <c r="W171">
        <v>226</v>
      </c>
      <c r="X171">
        <v>270</v>
      </c>
      <c r="Y171">
        <v>0</v>
      </c>
      <c r="Z171">
        <v>0</v>
      </c>
      <c r="AA171">
        <v>0</v>
      </c>
      <c r="AB171">
        <v>0</v>
      </c>
      <c r="AC171">
        <v>78</v>
      </c>
      <c r="AD171">
        <v>37.64</v>
      </c>
      <c r="AE171">
        <v>47.638224999999998</v>
      </c>
      <c r="AF171">
        <v>97.1</v>
      </c>
      <c r="AG171">
        <v>0.5</v>
      </c>
      <c r="AH171">
        <v>0.9</v>
      </c>
      <c r="AI171">
        <v>1.6</v>
      </c>
      <c r="AJ171">
        <v>0</v>
      </c>
      <c r="AK171">
        <v>0</v>
      </c>
      <c r="AL171">
        <v>0</v>
      </c>
      <c r="AM171">
        <v>3.76</v>
      </c>
      <c r="AN171">
        <v>30.968</v>
      </c>
      <c r="AO171">
        <v>7.3959999999999999</v>
      </c>
      <c r="AP171">
        <v>13.59</v>
      </c>
      <c r="AQ171">
        <v>0.115</v>
      </c>
      <c r="AR171">
        <v>0</v>
      </c>
      <c r="AS171">
        <v>0</v>
      </c>
      <c r="AT171">
        <v>25.893000000000001</v>
      </c>
      <c r="AU171">
        <v>0.13300000000000001</v>
      </c>
      <c r="AV171">
        <v>0.24</v>
      </c>
      <c r="AW171">
        <v>0.42699999999999999</v>
      </c>
      <c r="AX171">
        <v>0</v>
      </c>
      <c r="AY171">
        <v>0</v>
      </c>
      <c r="AZ171">
        <v>0</v>
      </c>
      <c r="BA171">
        <v>170</v>
      </c>
      <c r="BB171">
        <v>0</v>
      </c>
      <c r="BC171" t="s">
        <v>75</v>
      </c>
      <c r="BD171">
        <v>0</v>
      </c>
      <c r="BE171" t="s">
        <v>69</v>
      </c>
      <c r="BF171" t="s">
        <v>76</v>
      </c>
      <c r="BG171">
        <v>1.1399999999999999</v>
      </c>
      <c r="BH171">
        <v>0</v>
      </c>
      <c r="BI171" s="1">
        <v>45813.45981064815</v>
      </c>
      <c r="BJ171">
        <v>3.6</v>
      </c>
      <c r="BK171" s="4">
        <v>1.1904999999999999</v>
      </c>
      <c r="BL171" s="42">
        <f>HLOOKUP($A171,차량별코스!$E$1:$AO$20,_xlfn.XLOOKUP(탕데이터!$I171,차량별코스!$D$2:$D$20,차량별코스!$A$2:$A$20),0)</f>
        <v>3</v>
      </c>
      <c r="BM171">
        <f>SUMIFS(R:R,I:I,I171,O:O,O171)</f>
        <v>503.13699999999994</v>
      </c>
      <c r="BN171">
        <f>SUMIFS(R:R,O:O,O171,BL:BL,BL171,G:G,G171)</f>
        <v>156.429</v>
      </c>
      <c r="BO171">
        <f>IF(COUNTIFS($BL$2:$BL171,$BL171,$O$2:$O171,$O171,$G$2:$G171,$G171)=1,_xlfn.MAXIFS($BO$2:$BO170,$O$2:$O170,$O171,$G$2:$G170,$G171)+1,_xlfn.MAXIFS($BO$2:$BO170,$O$2:$O170,$O171,$G$2:$G170,$G171))</f>
        <v>2</v>
      </c>
      <c r="BP171">
        <f t="shared" si="43"/>
        <v>1265.7729999999999</v>
      </c>
      <c r="BQ171">
        <f t="shared" si="45"/>
        <v>8.3149999999999995</v>
      </c>
      <c r="BR171">
        <f t="shared" si="46"/>
        <v>14.967000000000002</v>
      </c>
      <c r="BS171">
        <f t="shared" si="47"/>
        <v>26.608000000000001</v>
      </c>
      <c r="BT171">
        <f t="shared" si="48"/>
        <v>0</v>
      </c>
      <c r="BU171">
        <f t="shared" si="49"/>
        <v>0</v>
      </c>
      <c r="BV171">
        <f t="shared" si="50"/>
        <v>0</v>
      </c>
      <c r="BW171">
        <f t="shared" si="44"/>
        <v>1315.663</v>
      </c>
    </row>
    <row r="172" spans="1:75">
      <c r="A172" s="38">
        <f t="shared" si="42"/>
        <v>45810</v>
      </c>
      <c r="B172" s="3">
        <v>45810.409247685187</v>
      </c>
      <c r="C172" t="s">
        <v>61</v>
      </c>
      <c r="D172" t="s">
        <v>61</v>
      </c>
      <c r="E172" t="s">
        <v>61</v>
      </c>
      <c r="F172" t="s">
        <v>62</v>
      </c>
      <c r="G172" s="2" t="s">
        <v>63</v>
      </c>
      <c r="H172" s="2" t="s">
        <v>64</v>
      </c>
      <c r="I172" t="s">
        <v>80</v>
      </c>
      <c r="J172" t="s">
        <v>66</v>
      </c>
      <c r="K172" t="s">
        <v>67</v>
      </c>
      <c r="L172">
        <v>15</v>
      </c>
      <c r="M172">
        <v>3</v>
      </c>
      <c r="N172">
        <v>168</v>
      </c>
      <c r="O172" s="41">
        <v>6870</v>
      </c>
      <c r="P172" t="s">
        <v>247</v>
      </c>
      <c r="Q172" s="1">
        <v>45786.607562962963</v>
      </c>
      <c r="R172">
        <v>107.994</v>
      </c>
      <c r="S172">
        <v>29.515000000000001</v>
      </c>
      <c r="T172">
        <v>3.6589999999999998</v>
      </c>
      <c r="U172">
        <v>11015</v>
      </c>
      <c r="V172">
        <v>73</v>
      </c>
      <c r="W172">
        <v>2105</v>
      </c>
      <c r="X172">
        <v>2477</v>
      </c>
      <c r="Y172">
        <v>0</v>
      </c>
      <c r="Z172">
        <v>1</v>
      </c>
      <c r="AA172">
        <v>1</v>
      </c>
      <c r="AB172">
        <v>35</v>
      </c>
      <c r="AC172">
        <v>87</v>
      </c>
      <c r="AD172">
        <v>35.299999999999997</v>
      </c>
      <c r="AE172">
        <v>43.994373000000003</v>
      </c>
      <c r="AF172">
        <v>83.9</v>
      </c>
      <c r="AG172">
        <v>4.9000000000000004</v>
      </c>
      <c r="AH172">
        <v>5.7</v>
      </c>
      <c r="AI172">
        <v>5.0999999999999996</v>
      </c>
      <c r="AJ172">
        <v>0.3</v>
      </c>
      <c r="AK172">
        <v>0</v>
      </c>
      <c r="AL172">
        <v>0</v>
      </c>
      <c r="AM172">
        <v>3.21</v>
      </c>
      <c r="AN172">
        <v>34.133000000000003</v>
      </c>
      <c r="AO172">
        <v>0.66300000000000003</v>
      </c>
      <c r="AP172">
        <v>19.11</v>
      </c>
      <c r="AQ172">
        <v>0.222</v>
      </c>
      <c r="AR172">
        <v>0</v>
      </c>
      <c r="AS172">
        <v>0.92600000000000005</v>
      </c>
      <c r="AT172">
        <v>153.81700000000001</v>
      </c>
      <c r="AU172">
        <v>8.9830000000000005</v>
      </c>
      <c r="AV172">
        <v>10.45</v>
      </c>
      <c r="AW172">
        <v>9.35</v>
      </c>
      <c r="AX172">
        <v>0.55000000000000004</v>
      </c>
      <c r="AY172">
        <v>0</v>
      </c>
      <c r="AZ172">
        <v>0</v>
      </c>
      <c r="BA172">
        <v>1054</v>
      </c>
      <c r="BB172">
        <v>0</v>
      </c>
      <c r="BC172" t="s">
        <v>75</v>
      </c>
      <c r="BD172">
        <v>0</v>
      </c>
      <c r="BE172" t="s">
        <v>69</v>
      </c>
      <c r="BF172" t="s">
        <v>76</v>
      </c>
      <c r="BG172">
        <v>1.1399999999999999</v>
      </c>
      <c r="BH172">
        <v>0</v>
      </c>
      <c r="BI172" s="1">
        <v>45813.45981064815</v>
      </c>
      <c r="BJ172">
        <v>3.6</v>
      </c>
      <c r="BK172" s="4">
        <v>1.0164</v>
      </c>
      <c r="BL172" s="42">
        <f>HLOOKUP($A172,차량별코스!$E$1:$AO$20,_xlfn.XLOOKUP(탕데이터!$I172,차량별코스!$D$2:$D$20,차량별코스!$A$2:$A$20),0)</f>
        <v>3</v>
      </c>
      <c r="BM172">
        <f>SUMIFS(R:R,I:I,I172,O:O,O172)</f>
        <v>503.13699999999994</v>
      </c>
      <c r="BN172">
        <f>SUMIFS(R:R,O:O,O172,BL:BL,BL172,G:G,G172)</f>
        <v>156.429</v>
      </c>
      <c r="BO172">
        <f>IF(COUNTIFS($BL$2:$BL172,$BL172,$O$2:$O172,$O172,$G$2:$G172,$G172)=1,_xlfn.MAXIFS($BO$2:$BO171,$O$2:$O171,$O172,$G$2:$G171,$G172)+1,_xlfn.MAXIFS($BO$2:$BO171,$O$2:$O171,$O172,$G$2:$G171,$G172))</f>
        <v>2</v>
      </c>
      <c r="BP172">
        <f t="shared" si="43"/>
        <v>7063.5850000000009</v>
      </c>
      <c r="BQ172">
        <f t="shared" si="45"/>
        <v>539.73500000000001</v>
      </c>
      <c r="BR172">
        <f t="shared" si="46"/>
        <v>627.85500000000002</v>
      </c>
      <c r="BS172">
        <f t="shared" si="47"/>
        <v>561.76499999999999</v>
      </c>
      <c r="BT172">
        <f t="shared" si="48"/>
        <v>33.045000000000002</v>
      </c>
      <c r="BU172">
        <f t="shared" si="49"/>
        <v>0</v>
      </c>
      <c r="BV172">
        <f t="shared" si="50"/>
        <v>0</v>
      </c>
      <c r="BW172">
        <f t="shared" si="44"/>
        <v>8825.9850000000006</v>
      </c>
    </row>
    <row r="173" spans="1:75">
      <c r="A173" s="38">
        <f t="shared" ref="A173:A203" si="51">DATE(YEAR(B173),MONTH(B173),DAY(B173))</f>
        <v>45810</v>
      </c>
      <c r="B173" s="3">
        <v>45810.618831018517</v>
      </c>
      <c r="C173" t="s">
        <v>61</v>
      </c>
      <c r="D173" t="s">
        <v>61</v>
      </c>
      <c r="E173" t="s">
        <v>61</v>
      </c>
      <c r="F173" t="s">
        <v>62</v>
      </c>
      <c r="G173" s="2" t="s">
        <v>63</v>
      </c>
      <c r="H173" s="2" t="s">
        <v>64</v>
      </c>
      <c r="I173" t="s">
        <v>80</v>
      </c>
      <c r="J173" t="s">
        <v>66</v>
      </c>
      <c r="K173" t="s">
        <v>67</v>
      </c>
      <c r="L173">
        <v>15</v>
      </c>
      <c r="M173">
        <v>3</v>
      </c>
      <c r="N173">
        <v>168</v>
      </c>
      <c r="O173" s="41">
        <v>0</v>
      </c>
      <c r="P173" t="s">
        <v>61</v>
      </c>
      <c r="Q173" s="1" t="s">
        <v>61</v>
      </c>
      <c r="R173">
        <v>60.106999999999999</v>
      </c>
      <c r="S173">
        <v>23.966000000000001</v>
      </c>
      <c r="T173">
        <v>2.508</v>
      </c>
      <c r="U173">
        <v>7769</v>
      </c>
      <c r="V173">
        <v>1246</v>
      </c>
      <c r="W173">
        <v>2047</v>
      </c>
      <c r="X173">
        <v>1622</v>
      </c>
      <c r="Y173">
        <v>0</v>
      </c>
      <c r="Z173">
        <v>14</v>
      </c>
      <c r="AA173">
        <v>1</v>
      </c>
      <c r="AB173">
        <v>151</v>
      </c>
      <c r="AC173">
        <v>107</v>
      </c>
      <c r="AD173">
        <v>27.85</v>
      </c>
      <c r="AE173">
        <v>48.343443999999998</v>
      </c>
      <c r="AF173">
        <v>94.6</v>
      </c>
      <c r="AG173">
        <v>1.7</v>
      </c>
      <c r="AH173">
        <v>1.4</v>
      </c>
      <c r="AI173">
        <v>1.3</v>
      </c>
      <c r="AJ173">
        <v>0.8</v>
      </c>
      <c r="AK173">
        <v>0.2</v>
      </c>
      <c r="AL173">
        <v>0</v>
      </c>
      <c r="AM173">
        <v>2.2000000000000002</v>
      </c>
      <c r="AN173">
        <v>58.957000000000001</v>
      </c>
      <c r="AO173">
        <v>16.038</v>
      </c>
      <c r="AP173">
        <v>26.347999999999999</v>
      </c>
      <c r="AQ173">
        <v>0.26600000000000001</v>
      </c>
      <c r="AR173">
        <v>0</v>
      </c>
      <c r="AS173">
        <v>23.292000000000002</v>
      </c>
      <c r="AT173">
        <v>121.40300000000001</v>
      </c>
      <c r="AU173">
        <v>2.1819999999999999</v>
      </c>
      <c r="AV173">
        <v>1.7969999999999999</v>
      </c>
      <c r="AW173">
        <v>1.6679999999999999</v>
      </c>
      <c r="AX173">
        <v>1.0269999999999999</v>
      </c>
      <c r="AY173">
        <v>0.25700000000000001</v>
      </c>
      <c r="AZ173">
        <v>0</v>
      </c>
      <c r="BA173">
        <v>586</v>
      </c>
      <c r="BB173">
        <v>0</v>
      </c>
      <c r="BC173" t="s">
        <v>75</v>
      </c>
      <c r="BD173">
        <v>0</v>
      </c>
      <c r="BE173" t="s">
        <v>69</v>
      </c>
      <c r="BF173" t="s">
        <v>76</v>
      </c>
      <c r="BG173">
        <v>1.1399999999999999</v>
      </c>
      <c r="BH173">
        <v>0</v>
      </c>
      <c r="BI173" s="1">
        <v>45813.45981064815</v>
      </c>
      <c r="BJ173">
        <v>3.6</v>
      </c>
      <c r="BK173" s="4">
        <v>0.69669999999999999</v>
      </c>
      <c r="BL173" s="42">
        <f>HLOOKUP($A173,차량별코스!$E$1:$AO$20,_xlfn.XLOOKUP(탕데이터!$I173,차량별코스!$D$2:$D$20,차량별코스!$A$2:$A$20),0)</f>
        <v>3</v>
      </c>
      <c r="BM173">
        <f>SUMIFS(R:R,I:I,I173,O:O,O173)</f>
        <v>339.86</v>
      </c>
      <c r="BN173">
        <f>SUMIFS(R:R,O:O,O173,BL:BL,BL173,G:G,G173)</f>
        <v>127.295</v>
      </c>
      <c r="BO173">
        <f>IF(COUNTIFS($BL$2:$BL173,$BL173,$O$2:$O173,$O173,$G$2:$G173,$G173)=1,_xlfn.MAXIFS($BO$2:$BO172,$O$2:$O172,$O173,$G$2:$G172,$G173)+1,_xlfn.MAXIFS($BO$2:$BO172,$O$2:$O172,$O173,$G$2:$G172,$G173))</f>
        <v>1</v>
      </c>
      <c r="BP173">
        <f t="shared" ref="BP173:BP203" si="52">$U173*AF173%-V173-W173</f>
        <v>4056.4739999999993</v>
      </c>
      <c r="BQ173">
        <f t="shared" ref="BQ173:BQ203" si="53">$U173*AG173%</f>
        <v>132.07300000000001</v>
      </c>
      <c r="BR173">
        <f t="shared" ref="BR173:BR203" si="54">$U173*AH173%</f>
        <v>108.76599999999999</v>
      </c>
      <c r="BS173">
        <f t="shared" ref="BS173:BS203" si="55">$U173*AI173%</f>
        <v>100.99700000000001</v>
      </c>
      <c r="BT173">
        <f t="shared" ref="BT173:BT203" si="56">$U173*AJ173%</f>
        <v>62.152000000000001</v>
      </c>
      <c r="BU173">
        <f t="shared" ref="BU173:BU203" si="57">$U173*AK173%</f>
        <v>15.538</v>
      </c>
      <c r="BV173">
        <f t="shared" ref="BV173:BV203" si="58">$U173*AL173%</f>
        <v>0</v>
      </c>
      <c r="BW173">
        <f t="shared" ref="BW173:BW203" si="59">SUM(BP173:BV173)</f>
        <v>4475.9999999999991</v>
      </c>
    </row>
    <row r="174" spans="1:75">
      <c r="A174" s="38">
        <f t="shared" si="51"/>
        <v>45810</v>
      </c>
      <c r="B174" s="3">
        <v>45810.756377314814</v>
      </c>
      <c r="C174" t="s">
        <v>61</v>
      </c>
      <c r="D174" t="s">
        <v>61</v>
      </c>
      <c r="E174" t="s">
        <v>61</v>
      </c>
      <c r="F174" t="s">
        <v>62</v>
      </c>
      <c r="G174" s="2" t="s">
        <v>63</v>
      </c>
      <c r="H174" s="2" t="s">
        <v>64</v>
      </c>
      <c r="I174" t="s">
        <v>80</v>
      </c>
      <c r="J174" t="s">
        <v>66</v>
      </c>
      <c r="K174" t="s">
        <v>67</v>
      </c>
      <c r="L174">
        <v>15</v>
      </c>
      <c r="M174">
        <v>3</v>
      </c>
      <c r="N174">
        <v>168</v>
      </c>
      <c r="O174" s="41">
        <v>0</v>
      </c>
      <c r="P174" t="s">
        <v>61</v>
      </c>
      <c r="Q174" s="1" t="s">
        <v>61</v>
      </c>
      <c r="R174">
        <v>67.188000000000002</v>
      </c>
      <c r="S174">
        <v>22.844999999999999</v>
      </c>
      <c r="T174">
        <v>2.9409999999999998</v>
      </c>
      <c r="U174">
        <v>7397</v>
      </c>
      <c r="V174">
        <v>60</v>
      </c>
      <c r="W174">
        <v>1917</v>
      </c>
      <c r="X174">
        <v>1817</v>
      </c>
      <c r="Y174">
        <v>0</v>
      </c>
      <c r="Z174">
        <v>24</v>
      </c>
      <c r="AA174">
        <v>1</v>
      </c>
      <c r="AB174">
        <v>44</v>
      </c>
      <c r="AC174">
        <v>100</v>
      </c>
      <c r="AD174">
        <v>32.700000000000003</v>
      </c>
      <c r="AE174">
        <v>44.626702000000002</v>
      </c>
      <c r="AF174">
        <v>85.5</v>
      </c>
      <c r="AG174">
        <v>4.5</v>
      </c>
      <c r="AH174">
        <v>5.5</v>
      </c>
      <c r="AI174">
        <v>2.9</v>
      </c>
      <c r="AJ174">
        <v>1.5</v>
      </c>
      <c r="AK174">
        <v>0</v>
      </c>
      <c r="AL174">
        <v>0</v>
      </c>
      <c r="AM174">
        <v>2.58</v>
      </c>
      <c r="AN174">
        <v>44.860999999999997</v>
      </c>
      <c r="AO174">
        <v>0.81100000000000005</v>
      </c>
      <c r="AP174">
        <v>25.916</v>
      </c>
      <c r="AQ174">
        <v>0.26800000000000002</v>
      </c>
      <c r="AR174">
        <v>0</v>
      </c>
      <c r="AS174">
        <v>35.720999999999997</v>
      </c>
      <c r="AT174">
        <v>104.02500000000001</v>
      </c>
      <c r="AU174">
        <v>5.4749999999999996</v>
      </c>
      <c r="AV174">
        <v>6.6920000000000002</v>
      </c>
      <c r="AW174">
        <v>3.528</v>
      </c>
      <c r="AX174">
        <v>1.825</v>
      </c>
      <c r="AY174">
        <v>0</v>
      </c>
      <c r="AZ174">
        <v>0</v>
      </c>
      <c r="BA174">
        <v>651</v>
      </c>
      <c r="BB174">
        <v>0</v>
      </c>
      <c r="BC174" t="s">
        <v>75</v>
      </c>
      <c r="BD174">
        <v>0</v>
      </c>
      <c r="BE174" t="s">
        <v>69</v>
      </c>
      <c r="BF174" t="s">
        <v>76</v>
      </c>
      <c r="BG174">
        <v>1.1399999999999999</v>
      </c>
      <c r="BH174">
        <v>0</v>
      </c>
      <c r="BI174" s="1">
        <v>45813.45981064815</v>
      </c>
      <c r="BJ174">
        <v>3.6</v>
      </c>
      <c r="BK174" s="4">
        <v>0.81699999999999995</v>
      </c>
      <c r="BL174" s="42">
        <f>HLOOKUP($A174,차량별코스!$E$1:$AO$20,_xlfn.XLOOKUP(탕데이터!$I174,차량별코스!$D$2:$D$20,차량별코스!$A$2:$A$20),0)</f>
        <v>3</v>
      </c>
      <c r="BM174">
        <f>SUMIFS(R:R,I:I,I174,O:O,O174)</f>
        <v>339.86</v>
      </c>
      <c r="BN174">
        <f>SUMIFS(R:R,O:O,O174,BL:BL,BL174,G:G,G174)</f>
        <v>127.295</v>
      </c>
      <c r="BO174">
        <f>IF(COUNTIFS($BL$2:$BL174,$BL174,$O$2:$O174,$O174,$G$2:$G174,$G174)=1,_xlfn.MAXIFS($BO$2:$BO173,$O$2:$O173,$O174,$G$2:$G173,$G174)+1,_xlfn.MAXIFS($BO$2:$BO173,$O$2:$O173,$O174,$G$2:$G173,$G174))</f>
        <v>1</v>
      </c>
      <c r="BP174">
        <f t="shared" si="52"/>
        <v>4347.4349999999995</v>
      </c>
      <c r="BQ174">
        <f t="shared" si="53"/>
        <v>332.86500000000001</v>
      </c>
      <c r="BR174">
        <f t="shared" si="54"/>
        <v>406.83499999999998</v>
      </c>
      <c r="BS174">
        <f t="shared" si="55"/>
        <v>214.51299999999998</v>
      </c>
      <c r="BT174">
        <f t="shared" si="56"/>
        <v>110.955</v>
      </c>
      <c r="BU174">
        <f t="shared" si="57"/>
        <v>0</v>
      </c>
      <c r="BV174">
        <f t="shared" si="58"/>
        <v>0</v>
      </c>
      <c r="BW174">
        <f t="shared" si="59"/>
        <v>5412.6029999999992</v>
      </c>
    </row>
    <row r="175" spans="1:75">
      <c r="A175" s="38">
        <f t="shared" si="51"/>
        <v>45811</v>
      </c>
      <c r="B175" s="3">
        <v>45811.279432870368</v>
      </c>
      <c r="C175" t="s">
        <v>61</v>
      </c>
      <c r="D175" t="s">
        <v>61</v>
      </c>
      <c r="E175" t="s">
        <v>61</v>
      </c>
      <c r="F175" t="s">
        <v>62</v>
      </c>
      <c r="G175" s="2" t="s">
        <v>63</v>
      </c>
      <c r="H175" s="2" t="s">
        <v>64</v>
      </c>
      <c r="I175" t="s">
        <v>80</v>
      </c>
      <c r="J175" t="s">
        <v>66</v>
      </c>
      <c r="K175" t="s">
        <v>67</v>
      </c>
      <c r="L175">
        <v>15</v>
      </c>
      <c r="M175">
        <v>3</v>
      </c>
      <c r="N175">
        <v>168</v>
      </c>
      <c r="O175" s="41">
        <v>0</v>
      </c>
      <c r="P175" t="s">
        <v>61</v>
      </c>
      <c r="Q175" s="1" t="s">
        <v>61</v>
      </c>
      <c r="R175">
        <v>16.231999999999999</v>
      </c>
      <c r="S175">
        <v>5.14</v>
      </c>
      <c r="T175">
        <v>3.1579999999999999</v>
      </c>
      <c r="U175">
        <v>1755</v>
      </c>
      <c r="V175">
        <v>1</v>
      </c>
      <c r="W175">
        <v>475</v>
      </c>
      <c r="X175">
        <v>302</v>
      </c>
      <c r="Y175">
        <v>0</v>
      </c>
      <c r="Z175">
        <v>1</v>
      </c>
      <c r="AA175">
        <v>0</v>
      </c>
      <c r="AB175">
        <v>0</v>
      </c>
      <c r="AC175">
        <v>93</v>
      </c>
      <c r="AD175">
        <v>33.299999999999997</v>
      </c>
      <c r="AE175">
        <v>45.688035999999997</v>
      </c>
      <c r="AF175">
        <v>20.8</v>
      </c>
      <c r="AG175">
        <v>19</v>
      </c>
      <c r="AH175">
        <v>29.3</v>
      </c>
      <c r="AI175">
        <v>16</v>
      </c>
      <c r="AJ175">
        <v>14.9</v>
      </c>
      <c r="AK175">
        <v>0</v>
      </c>
      <c r="AL175">
        <v>0</v>
      </c>
      <c r="AM175">
        <v>2.77</v>
      </c>
      <c r="AN175">
        <v>42.398000000000003</v>
      </c>
      <c r="AO175">
        <v>5.7000000000000002E-2</v>
      </c>
      <c r="AP175">
        <v>27.065000000000001</v>
      </c>
      <c r="AQ175">
        <v>0.185</v>
      </c>
      <c r="AR175">
        <v>0</v>
      </c>
      <c r="AS175">
        <v>6.1609999999999996</v>
      </c>
      <c r="AT175">
        <v>5.8929999999999998</v>
      </c>
      <c r="AU175">
        <v>5.383</v>
      </c>
      <c r="AV175">
        <v>8.3019999999999996</v>
      </c>
      <c r="AW175">
        <v>4.5330000000000004</v>
      </c>
      <c r="AX175">
        <v>4.2220000000000004</v>
      </c>
      <c r="AY175">
        <v>0</v>
      </c>
      <c r="AZ175">
        <v>0</v>
      </c>
      <c r="BA175">
        <v>39</v>
      </c>
      <c r="BB175">
        <v>0</v>
      </c>
      <c r="BC175" t="s">
        <v>75</v>
      </c>
      <c r="BD175">
        <v>0</v>
      </c>
      <c r="BE175" t="s">
        <v>69</v>
      </c>
      <c r="BF175" t="s">
        <v>76</v>
      </c>
      <c r="BG175">
        <v>1.1399999999999999</v>
      </c>
      <c r="BH175">
        <v>0</v>
      </c>
      <c r="BI175" s="1">
        <v>45813.45981064815</v>
      </c>
      <c r="BJ175">
        <v>3.6</v>
      </c>
      <c r="BK175" s="4">
        <v>0.87719999999999998</v>
      </c>
      <c r="BL175" s="42">
        <f>HLOOKUP($A175,차량별코스!$E$1:$AO$20,_xlfn.XLOOKUP(탕데이터!$I175,차량별코스!$D$2:$D$20,차량별코스!$A$2:$A$20),0)</f>
        <v>4</v>
      </c>
      <c r="BM175">
        <f>SUMIFS(R:R,I:I,I175,O:O,O175)</f>
        <v>339.86</v>
      </c>
      <c r="BN175">
        <f>SUMIFS(R:R,O:O,O175,BL:BL,BL175,G:G,G175)</f>
        <v>212.565</v>
      </c>
      <c r="BO175">
        <f>IF(COUNTIFS($BL$2:$BL175,$BL175,$O$2:$O175,$O175,$G$2:$G175,$G175)=1,_xlfn.MAXIFS($BO$2:$BO174,$O$2:$O174,$O175,$G$2:$G174,$G175)+1,_xlfn.MAXIFS($BO$2:$BO174,$O$2:$O174,$O175,$G$2:$G174,$G175))</f>
        <v>2</v>
      </c>
      <c r="BP175">
        <f t="shared" si="52"/>
        <v>-110.95999999999998</v>
      </c>
      <c r="BQ175">
        <f t="shared" si="53"/>
        <v>333.45</v>
      </c>
      <c r="BR175">
        <f t="shared" si="54"/>
        <v>514.21499999999992</v>
      </c>
      <c r="BS175">
        <f t="shared" si="55"/>
        <v>280.8</v>
      </c>
      <c r="BT175">
        <f t="shared" si="56"/>
        <v>261.495</v>
      </c>
      <c r="BU175">
        <f t="shared" si="57"/>
        <v>0</v>
      </c>
      <c r="BV175">
        <f t="shared" si="58"/>
        <v>0</v>
      </c>
      <c r="BW175">
        <f t="shared" si="59"/>
        <v>1279</v>
      </c>
    </row>
    <row r="176" spans="1:75">
      <c r="A176" s="38">
        <f t="shared" si="51"/>
        <v>45811</v>
      </c>
      <c r="B176" s="3">
        <v>45811.302800925929</v>
      </c>
      <c r="C176" t="s">
        <v>61</v>
      </c>
      <c r="D176" t="s">
        <v>61</v>
      </c>
      <c r="E176" t="s">
        <v>61</v>
      </c>
      <c r="F176" t="s">
        <v>62</v>
      </c>
      <c r="G176" s="2" t="s">
        <v>63</v>
      </c>
      <c r="H176" s="2" t="s">
        <v>64</v>
      </c>
      <c r="I176" t="s">
        <v>80</v>
      </c>
      <c r="J176" t="s">
        <v>66</v>
      </c>
      <c r="K176" t="s">
        <v>67</v>
      </c>
      <c r="L176">
        <v>15</v>
      </c>
      <c r="M176">
        <v>3</v>
      </c>
      <c r="N176">
        <v>168</v>
      </c>
      <c r="O176" s="41">
        <v>0</v>
      </c>
      <c r="P176" t="s">
        <v>61</v>
      </c>
      <c r="Q176" s="1" t="s">
        <v>61</v>
      </c>
      <c r="R176">
        <v>23.672000000000001</v>
      </c>
      <c r="S176">
        <v>7.0620000000000003</v>
      </c>
      <c r="T176">
        <v>3.3519999999999999</v>
      </c>
      <c r="U176">
        <v>2069</v>
      </c>
      <c r="V176">
        <v>21</v>
      </c>
      <c r="W176">
        <v>291</v>
      </c>
      <c r="X176">
        <v>701</v>
      </c>
      <c r="Y176">
        <v>0</v>
      </c>
      <c r="Z176">
        <v>3</v>
      </c>
      <c r="AA176">
        <v>0</v>
      </c>
      <c r="AB176">
        <v>0</v>
      </c>
      <c r="AC176">
        <v>85</v>
      </c>
      <c r="AD176">
        <v>41.19</v>
      </c>
      <c r="AE176">
        <v>48.502630000000003</v>
      </c>
      <c r="AF176">
        <v>95.7</v>
      </c>
      <c r="AG176">
        <v>0.7</v>
      </c>
      <c r="AH176">
        <v>1.5</v>
      </c>
      <c r="AI176">
        <v>1.8</v>
      </c>
      <c r="AJ176">
        <v>0.2</v>
      </c>
      <c r="AK176">
        <v>0</v>
      </c>
      <c r="AL176">
        <v>0</v>
      </c>
      <c r="AM176">
        <v>2.94</v>
      </c>
      <c r="AN176">
        <v>42.457999999999998</v>
      </c>
      <c r="AO176">
        <v>1.0149999999999999</v>
      </c>
      <c r="AP176">
        <v>14.065</v>
      </c>
      <c r="AQ176">
        <v>0.29599999999999999</v>
      </c>
      <c r="AR176">
        <v>0</v>
      </c>
      <c r="AS176">
        <v>12.673</v>
      </c>
      <c r="AT176">
        <v>31.9</v>
      </c>
      <c r="AU176">
        <v>0.23300000000000001</v>
      </c>
      <c r="AV176">
        <v>0.5</v>
      </c>
      <c r="AW176">
        <v>0.6</v>
      </c>
      <c r="AX176">
        <v>6.7000000000000004E-2</v>
      </c>
      <c r="AY176">
        <v>0</v>
      </c>
      <c r="AZ176">
        <v>0</v>
      </c>
      <c r="BA176">
        <v>166</v>
      </c>
      <c r="BB176">
        <v>0</v>
      </c>
      <c r="BC176" t="s">
        <v>75</v>
      </c>
      <c r="BD176">
        <v>0</v>
      </c>
      <c r="BE176" t="s">
        <v>69</v>
      </c>
      <c r="BF176" t="s">
        <v>76</v>
      </c>
      <c r="BG176">
        <v>1.1399999999999999</v>
      </c>
      <c r="BH176">
        <v>0</v>
      </c>
      <c r="BI176" s="1">
        <v>45813.45981064815</v>
      </c>
      <c r="BJ176">
        <v>3.6</v>
      </c>
      <c r="BK176" s="4">
        <v>0.93110000000000004</v>
      </c>
      <c r="BL176" s="42">
        <f>HLOOKUP($A176,차량별코스!$E$1:$AO$20,_xlfn.XLOOKUP(탕데이터!$I176,차량별코스!$D$2:$D$20,차량별코스!$A$2:$A$20),0)</f>
        <v>4</v>
      </c>
      <c r="BM176">
        <f>SUMIFS(R:R,I:I,I176,O:O,O176)</f>
        <v>339.86</v>
      </c>
      <c r="BN176">
        <f>SUMIFS(R:R,O:O,O176,BL:BL,BL176,G:G,G176)</f>
        <v>212.565</v>
      </c>
      <c r="BO176">
        <f>IF(COUNTIFS($BL$2:$BL176,$BL176,$O$2:$O176,$O176,$G$2:$G176,$G176)=1,_xlfn.MAXIFS($BO$2:$BO175,$O$2:$O175,$O176,$G$2:$G175,$G176)+1,_xlfn.MAXIFS($BO$2:$BO175,$O$2:$O175,$O176,$G$2:$G175,$G176))</f>
        <v>2</v>
      </c>
      <c r="BP176">
        <f t="shared" si="52"/>
        <v>1668.0330000000001</v>
      </c>
      <c r="BQ176">
        <f t="shared" si="53"/>
        <v>14.482999999999999</v>
      </c>
      <c r="BR176">
        <f t="shared" si="54"/>
        <v>31.035</v>
      </c>
      <c r="BS176">
        <f t="shared" si="55"/>
        <v>37.242000000000004</v>
      </c>
      <c r="BT176">
        <f t="shared" si="56"/>
        <v>4.1379999999999999</v>
      </c>
      <c r="BU176">
        <f t="shared" si="57"/>
        <v>0</v>
      </c>
      <c r="BV176">
        <f t="shared" si="58"/>
        <v>0</v>
      </c>
      <c r="BW176">
        <f t="shared" si="59"/>
        <v>1754.931</v>
      </c>
    </row>
    <row r="177" spans="1:75">
      <c r="A177" s="38">
        <f t="shared" si="51"/>
        <v>45811</v>
      </c>
      <c r="B177" s="3">
        <v>45811.330578703702</v>
      </c>
      <c r="C177" t="s">
        <v>61</v>
      </c>
      <c r="D177" t="s">
        <v>61</v>
      </c>
      <c r="E177" t="s">
        <v>61</v>
      </c>
      <c r="F177" t="s">
        <v>62</v>
      </c>
      <c r="G177" s="2" t="s">
        <v>63</v>
      </c>
      <c r="H177" s="2" t="s">
        <v>64</v>
      </c>
      <c r="I177" t="s">
        <v>80</v>
      </c>
      <c r="J177" t="s">
        <v>66</v>
      </c>
      <c r="K177" t="s">
        <v>67</v>
      </c>
      <c r="L177">
        <v>15</v>
      </c>
      <c r="M177">
        <v>3</v>
      </c>
      <c r="N177">
        <v>168</v>
      </c>
      <c r="O177" s="41">
        <v>0</v>
      </c>
      <c r="P177" t="s">
        <v>61</v>
      </c>
      <c r="Q177" s="1" t="s">
        <v>61</v>
      </c>
      <c r="R177">
        <v>24.802</v>
      </c>
      <c r="S177">
        <v>7.1559999999999997</v>
      </c>
      <c r="T177">
        <v>3.4660000000000002</v>
      </c>
      <c r="U177">
        <v>1874</v>
      </c>
      <c r="V177">
        <v>10</v>
      </c>
      <c r="W177">
        <v>326</v>
      </c>
      <c r="X177">
        <v>687</v>
      </c>
      <c r="Y177">
        <v>0</v>
      </c>
      <c r="Z177">
        <v>3</v>
      </c>
      <c r="AA177">
        <v>0</v>
      </c>
      <c r="AB177">
        <v>0</v>
      </c>
      <c r="AC177">
        <v>96</v>
      </c>
      <c r="AD177">
        <v>47.65</v>
      </c>
      <c r="AE177">
        <v>58.053989999999999</v>
      </c>
      <c r="AF177">
        <v>87.7</v>
      </c>
      <c r="AG177">
        <v>1.9</v>
      </c>
      <c r="AH177">
        <v>2.7</v>
      </c>
      <c r="AI177">
        <v>3.9</v>
      </c>
      <c r="AJ177">
        <v>3.7</v>
      </c>
      <c r="AK177">
        <v>0</v>
      </c>
      <c r="AL177">
        <v>0</v>
      </c>
      <c r="AM177">
        <v>3.04</v>
      </c>
      <c r="AN177">
        <v>50.268000000000001</v>
      </c>
      <c r="AO177">
        <v>0.53300000000000003</v>
      </c>
      <c r="AP177">
        <v>17.396000000000001</v>
      </c>
      <c r="AQ177">
        <v>0.24199999999999999</v>
      </c>
      <c r="AR177">
        <v>0</v>
      </c>
      <c r="AS177">
        <v>12.096</v>
      </c>
      <c r="AT177">
        <v>26.31</v>
      </c>
      <c r="AU177">
        <v>0.56999999999999995</v>
      </c>
      <c r="AV177">
        <v>0.81</v>
      </c>
      <c r="AW177">
        <v>1.17</v>
      </c>
      <c r="AX177">
        <v>1.1100000000000001</v>
      </c>
      <c r="AY177">
        <v>0</v>
      </c>
      <c r="AZ177">
        <v>0</v>
      </c>
      <c r="BA177">
        <v>232</v>
      </c>
      <c r="BB177">
        <v>0</v>
      </c>
      <c r="BC177" t="s">
        <v>75</v>
      </c>
      <c r="BD177">
        <v>0</v>
      </c>
      <c r="BE177" t="s">
        <v>69</v>
      </c>
      <c r="BF177" t="s">
        <v>76</v>
      </c>
      <c r="BG177">
        <v>1.1399999999999999</v>
      </c>
      <c r="BH177">
        <v>0</v>
      </c>
      <c r="BI177" s="1">
        <v>45813.45981064815</v>
      </c>
      <c r="BJ177">
        <v>3.6</v>
      </c>
      <c r="BK177" s="4">
        <v>0.96279999999999999</v>
      </c>
      <c r="BL177" s="42">
        <f>HLOOKUP($A177,차량별코스!$E$1:$AO$20,_xlfn.XLOOKUP(탕데이터!$I177,차량별코스!$D$2:$D$20,차량별코스!$A$2:$A$20),0)</f>
        <v>4</v>
      </c>
      <c r="BM177">
        <f>SUMIFS(R:R,I:I,I177,O:O,O177)</f>
        <v>339.86</v>
      </c>
      <c r="BN177">
        <f>SUMIFS(R:R,O:O,O177,BL:BL,BL177,G:G,G177)</f>
        <v>212.565</v>
      </c>
      <c r="BO177">
        <f>IF(COUNTIFS($BL$2:$BL177,$BL177,$O$2:$O177,$O177,$G$2:$G177,$G177)=1,_xlfn.MAXIFS($BO$2:$BO176,$O$2:$O176,$O177,$G$2:$G176,$G177)+1,_xlfn.MAXIFS($BO$2:$BO176,$O$2:$O176,$O177,$G$2:$G176,$G177))</f>
        <v>2</v>
      </c>
      <c r="BP177">
        <f t="shared" si="52"/>
        <v>1307.498</v>
      </c>
      <c r="BQ177">
        <f t="shared" si="53"/>
        <v>35.606000000000002</v>
      </c>
      <c r="BR177">
        <f t="shared" si="54"/>
        <v>50.598000000000006</v>
      </c>
      <c r="BS177">
        <f t="shared" si="55"/>
        <v>73.085999999999999</v>
      </c>
      <c r="BT177">
        <f t="shared" si="56"/>
        <v>69.338000000000008</v>
      </c>
      <c r="BU177">
        <f t="shared" si="57"/>
        <v>0</v>
      </c>
      <c r="BV177">
        <f t="shared" si="58"/>
        <v>0</v>
      </c>
      <c r="BW177">
        <f t="shared" si="59"/>
        <v>1536.126</v>
      </c>
    </row>
    <row r="178" spans="1:75">
      <c r="A178" s="38">
        <f t="shared" si="51"/>
        <v>45811</v>
      </c>
      <c r="B178" s="3">
        <v>45811.357037037036</v>
      </c>
      <c r="C178" t="s">
        <v>61</v>
      </c>
      <c r="D178" t="s">
        <v>61</v>
      </c>
      <c r="E178" t="s">
        <v>61</v>
      </c>
      <c r="F178" t="s">
        <v>62</v>
      </c>
      <c r="G178" s="2" t="s">
        <v>63</v>
      </c>
      <c r="H178" s="2" t="s">
        <v>64</v>
      </c>
      <c r="I178" t="s">
        <v>80</v>
      </c>
      <c r="J178" t="s">
        <v>66</v>
      </c>
      <c r="K178" t="s">
        <v>67</v>
      </c>
      <c r="L178">
        <v>15</v>
      </c>
      <c r="M178">
        <v>3</v>
      </c>
      <c r="N178">
        <v>168</v>
      </c>
      <c r="O178" s="41">
        <v>0</v>
      </c>
      <c r="P178" t="s">
        <v>61</v>
      </c>
      <c r="Q178" s="1" t="s">
        <v>61</v>
      </c>
      <c r="R178">
        <v>41.595999999999997</v>
      </c>
      <c r="S178">
        <v>11.368</v>
      </c>
      <c r="T178">
        <v>3.6589999999999998</v>
      </c>
      <c r="U178">
        <v>3181</v>
      </c>
      <c r="V178">
        <v>21</v>
      </c>
      <c r="W178">
        <v>398</v>
      </c>
      <c r="X178">
        <v>1006</v>
      </c>
      <c r="Y178">
        <v>0</v>
      </c>
      <c r="Z178">
        <v>4</v>
      </c>
      <c r="AA178">
        <v>0</v>
      </c>
      <c r="AB178">
        <v>0</v>
      </c>
      <c r="AC178">
        <v>98</v>
      </c>
      <c r="AD178">
        <v>47.08</v>
      </c>
      <c r="AE178">
        <v>54.216309000000003</v>
      </c>
      <c r="AF178">
        <v>91.3</v>
      </c>
      <c r="AG178">
        <v>2</v>
      </c>
      <c r="AH178">
        <v>1.7</v>
      </c>
      <c r="AI178">
        <v>2.4</v>
      </c>
      <c r="AJ178">
        <v>2.7</v>
      </c>
      <c r="AK178">
        <v>0</v>
      </c>
      <c r="AL178">
        <v>0</v>
      </c>
      <c r="AM178">
        <v>3.21</v>
      </c>
      <c r="AN178">
        <v>43.674999999999997</v>
      </c>
      <c r="AO178">
        <v>0.66</v>
      </c>
      <c r="AP178">
        <v>12.512</v>
      </c>
      <c r="AQ178">
        <v>0.24</v>
      </c>
      <c r="AR178">
        <v>0</v>
      </c>
      <c r="AS178">
        <v>9.6159999999999997</v>
      </c>
      <c r="AT178">
        <v>47.171999999999997</v>
      </c>
      <c r="AU178">
        <v>1.0329999999999999</v>
      </c>
      <c r="AV178">
        <v>0.878</v>
      </c>
      <c r="AW178">
        <v>1.24</v>
      </c>
      <c r="AX178">
        <v>1.395</v>
      </c>
      <c r="AY178">
        <v>0</v>
      </c>
      <c r="AZ178">
        <v>0</v>
      </c>
      <c r="BA178">
        <v>391</v>
      </c>
      <c r="BB178">
        <v>0</v>
      </c>
      <c r="BC178" t="s">
        <v>75</v>
      </c>
      <c r="BD178">
        <v>0</v>
      </c>
      <c r="BE178" t="s">
        <v>69</v>
      </c>
      <c r="BF178" t="s">
        <v>76</v>
      </c>
      <c r="BG178">
        <v>1.1399999999999999</v>
      </c>
      <c r="BH178">
        <v>0</v>
      </c>
      <c r="BI178" s="1">
        <v>45813.45981064815</v>
      </c>
      <c r="BJ178">
        <v>3.6</v>
      </c>
      <c r="BK178" s="4">
        <v>1.0164</v>
      </c>
      <c r="BL178" s="42">
        <f>HLOOKUP($A178,차량별코스!$E$1:$AO$20,_xlfn.XLOOKUP(탕데이터!$I178,차량별코스!$D$2:$D$20,차량별코스!$A$2:$A$20),0)</f>
        <v>4</v>
      </c>
      <c r="BM178">
        <f>SUMIFS(R:R,I:I,I178,O:O,O178)</f>
        <v>339.86</v>
      </c>
      <c r="BN178">
        <f>SUMIFS(R:R,O:O,O178,BL:BL,BL178,G:G,G178)</f>
        <v>212.565</v>
      </c>
      <c r="BO178">
        <f>IF(COUNTIFS($BL$2:$BL178,$BL178,$O$2:$O178,$O178,$G$2:$G178,$G178)=1,_xlfn.MAXIFS($BO$2:$BO177,$O$2:$O177,$O178,$G$2:$G177,$G178)+1,_xlfn.MAXIFS($BO$2:$BO177,$O$2:$O177,$O178,$G$2:$G177,$G178))</f>
        <v>2</v>
      </c>
      <c r="BP178">
        <f t="shared" si="52"/>
        <v>2485.2529999999997</v>
      </c>
      <c r="BQ178">
        <f t="shared" si="53"/>
        <v>63.620000000000005</v>
      </c>
      <c r="BR178">
        <f t="shared" si="54"/>
        <v>54.077000000000005</v>
      </c>
      <c r="BS178">
        <f t="shared" si="55"/>
        <v>76.344000000000008</v>
      </c>
      <c r="BT178">
        <f t="shared" si="56"/>
        <v>85.887000000000015</v>
      </c>
      <c r="BU178">
        <f t="shared" si="57"/>
        <v>0</v>
      </c>
      <c r="BV178">
        <f t="shared" si="58"/>
        <v>0</v>
      </c>
      <c r="BW178">
        <f t="shared" si="59"/>
        <v>2765.181</v>
      </c>
    </row>
    <row r="179" spans="1:75">
      <c r="A179" s="38">
        <f t="shared" si="51"/>
        <v>45811</v>
      </c>
      <c r="B179" s="3">
        <v>45811.437083333331</v>
      </c>
      <c r="C179" t="s">
        <v>61</v>
      </c>
      <c r="D179" t="s">
        <v>61</v>
      </c>
      <c r="E179" t="s">
        <v>61</v>
      </c>
      <c r="F179" t="s">
        <v>62</v>
      </c>
      <c r="G179" s="2" t="s">
        <v>63</v>
      </c>
      <c r="H179" s="2" t="s">
        <v>64</v>
      </c>
      <c r="I179" t="s">
        <v>80</v>
      </c>
      <c r="J179" t="s">
        <v>66</v>
      </c>
      <c r="K179" t="s">
        <v>67</v>
      </c>
      <c r="L179">
        <v>15</v>
      </c>
      <c r="M179">
        <v>3</v>
      </c>
      <c r="N179">
        <v>168</v>
      </c>
      <c r="O179" s="41">
        <v>0</v>
      </c>
      <c r="P179" t="s">
        <v>61</v>
      </c>
      <c r="Q179" s="1" t="s">
        <v>61</v>
      </c>
      <c r="R179">
        <v>40.487000000000002</v>
      </c>
      <c r="S179">
        <v>13.055999999999999</v>
      </c>
      <c r="T179">
        <v>3.101</v>
      </c>
      <c r="U179">
        <v>3210</v>
      </c>
      <c r="V179">
        <v>129</v>
      </c>
      <c r="W179">
        <v>353</v>
      </c>
      <c r="X179">
        <v>854</v>
      </c>
      <c r="Y179">
        <v>0</v>
      </c>
      <c r="Z179">
        <v>9</v>
      </c>
      <c r="AA179">
        <v>0</v>
      </c>
      <c r="AB179">
        <v>0</v>
      </c>
      <c r="AC179">
        <v>106</v>
      </c>
      <c r="AD179">
        <v>45.41</v>
      </c>
      <c r="AE179">
        <v>53.428576</v>
      </c>
      <c r="AF179">
        <v>90.6</v>
      </c>
      <c r="AG179">
        <v>2.4</v>
      </c>
      <c r="AH179">
        <v>2.1</v>
      </c>
      <c r="AI179">
        <v>2.6</v>
      </c>
      <c r="AJ179">
        <v>2.2000000000000002</v>
      </c>
      <c r="AK179">
        <v>0.1</v>
      </c>
      <c r="AL179">
        <v>0</v>
      </c>
      <c r="AM179">
        <v>2.72</v>
      </c>
      <c r="AN179">
        <v>51.834000000000003</v>
      </c>
      <c r="AO179">
        <v>4.0190000000000001</v>
      </c>
      <c r="AP179">
        <v>10.997</v>
      </c>
      <c r="AQ179">
        <v>0.19800000000000001</v>
      </c>
      <c r="AR179">
        <v>0</v>
      </c>
      <c r="AS179">
        <v>22.228999999999999</v>
      </c>
      <c r="AT179">
        <v>48.32</v>
      </c>
      <c r="AU179">
        <v>1.28</v>
      </c>
      <c r="AV179">
        <v>1.1200000000000001</v>
      </c>
      <c r="AW179">
        <v>1.387</v>
      </c>
      <c r="AX179">
        <v>1.173</v>
      </c>
      <c r="AY179">
        <v>5.2999999999999999E-2</v>
      </c>
      <c r="AZ179">
        <v>0</v>
      </c>
      <c r="BA179">
        <v>382</v>
      </c>
      <c r="BB179">
        <v>0</v>
      </c>
      <c r="BC179" t="s">
        <v>75</v>
      </c>
      <c r="BD179">
        <v>0</v>
      </c>
      <c r="BE179" t="s">
        <v>69</v>
      </c>
      <c r="BF179" t="s">
        <v>76</v>
      </c>
      <c r="BG179">
        <v>1.1399999999999999</v>
      </c>
      <c r="BH179">
        <v>0</v>
      </c>
      <c r="BI179" s="1">
        <v>45813.45981064815</v>
      </c>
      <c r="BJ179">
        <v>3.6</v>
      </c>
      <c r="BK179" s="4">
        <v>0.86140000000000005</v>
      </c>
      <c r="BL179" s="42">
        <f>HLOOKUP($A179,차량별코스!$E$1:$AO$20,_xlfn.XLOOKUP(탕데이터!$I179,차량별코스!$D$2:$D$20,차량별코스!$A$2:$A$20),0)</f>
        <v>4</v>
      </c>
      <c r="BM179">
        <f>SUMIFS(R:R,I:I,I179,O:O,O179)</f>
        <v>339.86</v>
      </c>
      <c r="BN179">
        <f>SUMIFS(R:R,O:O,O179,BL:BL,BL179,G:G,G179)</f>
        <v>212.565</v>
      </c>
      <c r="BO179">
        <f>IF(COUNTIFS($BL$2:$BL179,$BL179,$O$2:$O179,$O179,$G$2:$G179,$G179)=1,_xlfn.MAXIFS($BO$2:$BO178,$O$2:$O178,$O179,$G$2:$G178,$G179)+1,_xlfn.MAXIFS($BO$2:$BO178,$O$2:$O178,$O179,$G$2:$G178,$G179))</f>
        <v>2</v>
      </c>
      <c r="BP179">
        <f t="shared" si="52"/>
        <v>2426.2599999999998</v>
      </c>
      <c r="BQ179">
        <f t="shared" si="53"/>
        <v>77.040000000000006</v>
      </c>
      <c r="BR179">
        <f t="shared" si="54"/>
        <v>67.410000000000011</v>
      </c>
      <c r="BS179">
        <f t="shared" si="55"/>
        <v>83.460000000000008</v>
      </c>
      <c r="BT179">
        <f t="shared" si="56"/>
        <v>70.62</v>
      </c>
      <c r="BU179">
        <f t="shared" si="57"/>
        <v>3.21</v>
      </c>
      <c r="BV179">
        <f t="shared" si="58"/>
        <v>0</v>
      </c>
      <c r="BW179">
        <f t="shared" si="59"/>
        <v>2727.9999999999995</v>
      </c>
    </row>
    <row r="180" spans="1:75">
      <c r="A180" s="38">
        <f t="shared" si="51"/>
        <v>45811</v>
      </c>
      <c r="B180" s="3">
        <v>45811.481979166667</v>
      </c>
      <c r="C180" t="s">
        <v>61</v>
      </c>
      <c r="D180" t="s">
        <v>61</v>
      </c>
      <c r="E180" t="s">
        <v>61</v>
      </c>
      <c r="F180" t="s">
        <v>62</v>
      </c>
      <c r="G180" s="2" t="s">
        <v>63</v>
      </c>
      <c r="H180" s="2" t="s">
        <v>64</v>
      </c>
      <c r="I180" t="s">
        <v>80</v>
      </c>
      <c r="J180" t="s">
        <v>66</v>
      </c>
      <c r="K180" t="s">
        <v>67</v>
      </c>
      <c r="L180">
        <v>15</v>
      </c>
      <c r="M180">
        <v>3</v>
      </c>
      <c r="N180">
        <v>168</v>
      </c>
      <c r="O180" s="41">
        <v>0</v>
      </c>
      <c r="P180" t="s">
        <v>61</v>
      </c>
      <c r="Q180" s="1" t="s">
        <v>61</v>
      </c>
      <c r="R180">
        <v>65.775999999999996</v>
      </c>
      <c r="S180">
        <v>23.745999999999999</v>
      </c>
      <c r="T180">
        <v>2.77</v>
      </c>
      <c r="U180">
        <v>6631</v>
      </c>
      <c r="V180">
        <v>19</v>
      </c>
      <c r="W180">
        <v>1507</v>
      </c>
      <c r="X180">
        <v>1396</v>
      </c>
      <c r="Y180">
        <v>0</v>
      </c>
      <c r="Z180">
        <v>22</v>
      </c>
      <c r="AA180">
        <v>0</v>
      </c>
      <c r="AB180">
        <v>0</v>
      </c>
      <c r="AC180">
        <v>103</v>
      </c>
      <c r="AD180">
        <v>35.71</v>
      </c>
      <c r="AE180">
        <v>46.384627000000002</v>
      </c>
      <c r="AF180">
        <v>0.2</v>
      </c>
      <c r="AG180">
        <v>25.9</v>
      </c>
      <c r="AH180">
        <v>34.6</v>
      </c>
      <c r="AI180">
        <v>26</v>
      </c>
      <c r="AJ180">
        <v>12.6</v>
      </c>
      <c r="AK180">
        <v>0.6</v>
      </c>
      <c r="AL180">
        <v>0</v>
      </c>
      <c r="AM180">
        <v>2.4300000000000002</v>
      </c>
      <c r="AN180">
        <v>50.152999999999999</v>
      </c>
      <c r="AO180">
        <v>0.28599999999999998</v>
      </c>
      <c r="AP180">
        <v>22.727</v>
      </c>
      <c r="AQ180">
        <v>0.19800000000000001</v>
      </c>
      <c r="AR180">
        <v>0</v>
      </c>
      <c r="AS180">
        <v>33.447000000000003</v>
      </c>
      <c r="AT180">
        <v>0.22</v>
      </c>
      <c r="AU180">
        <v>28.49</v>
      </c>
      <c r="AV180">
        <v>38.06</v>
      </c>
      <c r="AW180">
        <v>28.6</v>
      </c>
      <c r="AX180">
        <v>13.86</v>
      </c>
      <c r="AY180">
        <v>0.66</v>
      </c>
      <c r="AZ180">
        <v>0</v>
      </c>
      <c r="BA180">
        <v>626</v>
      </c>
      <c r="BB180">
        <v>0</v>
      </c>
      <c r="BC180" t="s">
        <v>75</v>
      </c>
      <c r="BD180">
        <v>0</v>
      </c>
      <c r="BE180" t="s">
        <v>69</v>
      </c>
      <c r="BF180" t="s">
        <v>76</v>
      </c>
      <c r="BG180">
        <v>1.1399999999999999</v>
      </c>
      <c r="BH180">
        <v>0</v>
      </c>
      <c r="BI180" s="1">
        <v>45813.45981064815</v>
      </c>
      <c r="BJ180">
        <v>3.6</v>
      </c>
      <c r="BK180" s="4">
        <v>0.76939999999999997</v>
      </c>
      <c r="BL180" s="42">
        <f>HLOOKUP($A180,차량별코스!$E$1:$AO$20,_xlfn.XLOOKUP(탕데이터!$I180,차량별코스!$D$2:$D$20,차량별코스!$A$2:$A$20),0)</f>
        <v>4</v>
      </c>
      <c r="BM180">
        <f>SUMIFS(R:R,I:I,I180,O:O,O180)</f>
        <v>339.86</v>
      </c>
      <c r="BN180">
        <f>SUMIFS(R:R,O:O,O180,BL:BL,BL180,G:G,G180)</f>
        <v>212.565</v>
      </c>
      <c r="BO180">
        <f>IF(COUNTIFS($BL$2:$BL180,$BL180,$O$2:$O180,$O180,$G$2:$G180,$G180)=1,_xlfn.MAXIFS($BO$2:$BO179,$O$2:$O179,$O180,$G$2:$G179,$G180)+1,_xlfn.MAXIFS($BO$2:$BO179,$O$2:$O179,$O180,$G$2:$G179,$G180))</f>
        <v>2</v>
      </c>
      <c r="BP180">
        <f t="shared" si="52"/>
        <v>-1512.7380000000001</v>
      </c>
      <c r="BQ180">
        <f t="shared" si="53"/>
        <v>1717.4290000000001</v>
      </c>
      <c r="BR180">
        <f t="shared" si="54"/>
        <v>2294.326</v>
      </c>
      <c r="BS180">
        <f t="shared" si="55"/>
        <v>1724.06</v>
      </c>
      <c r="BT180">
        <f t="shared" si="56"/>
        <v>835.50599999999997</v>
      </c>
      <c r="BU180">
        <f t="shared" si="57"/>
        <v>39.786000000000001</v>
      </c>
      <c r="BV180">
        <f t="shared" si="58"/>
        <v>0</v>
      </c>
      <c r="BW180">
        <f t="shared" si="59"/>
        <v>5098.3689999999997</v>
      </c>
    </row>
    <row r="181" spans="1:75">
      <c r="A181" s="38">
        <f t="shared" si="51"/>
        <v>45811</v>
      </c>
      <c r="B181" s="3">
        <v>45811.578750000001</v>
      </c>
      <c r="C181" t="s">
        <v>61</v>
      </c>
      <c r="D181" t="s">
        <v>61</v>
      </c>
      <c r="E181" t="s">
        <v>61</v>
      </c>
      <c r="F181" t="s">
        <v>62</v>
      </c>
      <c r="G181" s="2" t="s">
        <v>63</v>
      </c>
      <c r="H181" s="2" t="s">
        <v>64</v>
      </c>
      <c r="I181" t="s">
        <v>80</v>
      </c>
      <c r="J181" t="s">
        <v>66</v>
      </c>
      <c r="K181" t="s">
        <v>67</v>
      </c>
      <c r="L181">
        <v>15</v>
      </c>
      <c r="M181">
        <v>3</v>
      </c>
      <c r="N181">
        <v>168</v>
      </c>
      <c r="O181" s="41">
        <v>3584</v>
      </c>
      <c r="P181" t="s">
        <v>248</v>
      </c>
      <c r="Q181" s="1">
        <v>45786.607561493052</v>
      </c>
      <c r="R181">
        <v>36.668999999999997</v>
      </c>
      <c r="S181">
        <v>16.326000000000001</v>
      </c>
      <c r="T181">
        <v>2.246</v>
      </c>
      <c r="U181">
        <v>3862</v>
      </c>
      <c r="V181">
        <v>63</v>
      </c>
      <c r="W181">
        <v>1777</v>
      </c>
      <c r="X181">
        <v>657</v>
      </c>
      <c r="Y181">
        <v>1</v>
      </c>
      <c r="Z181">
        <v>10</v>
      </c>
      <c r="AA181">
        <v>1</v>
      </c>
      <c r="AB181">
        <v>1266</v>
      </c>
      <c r="AC181">
        <v>106</v>
      </c>
      <c r="AD181">
        <v>34.18</v>
      </c>
      <c r="AE181">
        <v>65.28613</v>
      </c>
      <c r="AF181">
        <v>86.1</v>
      </c>
      <c r="AG181">
        <v>2.2000000000000002</v>
      </c>
      <c r="AH181">
        <v>2.7</v>
      </c>
      <c r="AI181">
        <v>2.8</v>
      </c>
      <c r="AJ181">
        <v>2.6</v>
      </c>
      <c r="AK181">
        <v>3.5</v>
      </c>
      <c r="AL181">
        <v>0</v>
      </c>
      <c r="AM181">
        <v>1.97</v>
      </c>
      <c r="AN181">
        <v>92.32</v>
      </c>
      <c r="AO181">
        <v>1.631</v>
      </c>
      <c r="AP181">
        <v>46.012</v>
      </c>
      <c r="AQ181">
        <v>0.16400000000000001</v>
      </c>
      <c r="AR181">
        <v>2.7269999999999999</v>
      </c>
      <c r="AS181">
        <v>27.271000000000001</v>
      </c>
      <c r="AT181">
        <v>54.53</v>
      </c>
      <c r="AU181">
        <v>1.393</v>
      </c>
      <c r="AV181">
        <v>1.71</v>
      </c>
      <c r="AW181">
        <v>1.7729999999999999</v>
      </c>
      <c r="AX181">
        <v>1.647</v>
      </c>
      <c r="AY181">
        <v>2.2170000000000001</v>
      </c>
      <c r="AZ181">
        <v>0</v>
      </c>
      <c r="BA181">
        <v>338</v>
      </c>
      <c r="BB181">
        <v>0</v>
      </c>
      <c r="BC181" t="s">
        <v>75</v>
      </c>
      <c r="BD181">
        <v>0</v>
      </c>
      <c r="BE181" t="s">
        <v>69</v>
      </c>
      <c r="BF181" t="s">
        <v>76</v>
      </c>
      <c r="BG181">
        <v>1.1399999999999999</v>
      </c>
      <c r="BH181">
        <v>0</v>
      </c>
      <c r="BI181" s="1">
        <v>45813.45981064815</v>
      </c>
      <c r="BJ181">
        <v>3.6</v>
      </c>
      <c r="BK181" s="4">
        <v>0.62390000000000001</v>
      </c>
      <c r="BL181" s="42">
        <f>HLOOKUP($A181,차량별코스!$E$1:$AO$20,_xlfn.XLOOKUP(탕데이터!$I181,차량별코스!$D$2:$D$20,차량별코스!$A$2:$A$20),0)</f>
        <v>4</v>
      </c>
      <c r="BM181">
        <f>SUMIFS(R:R,I:I,I181,O:O,O181)</f>
        <v>655.33399999999995</v>
      </c>
      <c r="BN181">
        <f>SUMIFS(R:R,O:O,O181,BL:BL,BL181,G:G,G181)</f>
        <v>179.84399999999999</v>
      </c>
      <c r="BO181">
        <f>IF(COUNTIFS($BL$2:$BL181,$BL181,$O$2:$O181,$O181,$G$2:$G181,$G181)=1,_xlfn.MAXIFS($BO$2:$BO180,$O$2:$O180,$O181,$G$2:$G180,$G181)+1,_xlfn.MAXIFS($BO$2:$BO180,$O$2:$O180,$O181,$G$2:$G180,$G181))</f>
        <v>1</v>
      </c>
      <c r="BP181">
        <f t="shared" si="52"/>
        <v>1485.1819999999998</v>
      </c>
      <c r="BQ181">
        <f t="shared" si="53"/>
        <v>84.964000000000013</v>
      </c>
      <c r="BR181">
        <f t="shared" si="54"/>
        <v>104.27400000000002</v>
      </c>
      <c r="BS181">
        <f t="shared" si="55"/>
        <v>108.136</v>
      </c>
      <c r="BT181">
        <f t="shared" si="56"/>
        <v>100.41200000000001</v>
      </c>
      <c r="BU181">
        <f t="shared" si="57"/>
        <v>135.17000000000002</v>
      </c>
      <c r="BV181">
        <f t="shared" si="58"/>
        <v>0</v>
      </c>
      <c r="BW181">
        <f t="shared" si="59"/>
        <v>2018.1379999999999</v>
      </c>
    </row>
    <row r="182" spans="1:75">
      <c r="A182" s="38">
        <f t="shared" si="51"/>
        <v>45811</v>
      </c>
      <c r="B182" s="3">
        <v>45811.651226851849</v>
      </c>
      <c r="C182" t="s">
        <v>61</v>
      </c>
      <c r="D182" t="s">
        <v>61</v>
      </c>
      <c r="E182" t="s">
        <v>61</v>
      </c>
      <c r="F182" t="s">
        <v>62</v>
      </c>
      <c r="G182" s="2" t="s">
        <v>63</v>
      </c>
      <c r="H182" s="2" t="s">
        <v>64</v>
      </c>
      <c r="I182" t="s">
        <v>80</v>
      </c>
      <c r="J182" t="s">
        <v>66</v>
      </c>
      <c r="K182" t="s">
        <v>67</v>
      </c>
      <c r="L182">
        <v>15</v>
      </c>
      <c r="M182">
        <v>3</v>
      </c>
      <c r="N182">
        <v>168</v>
      </c>
      <c r="O182" s="41">
        <v>3584</v>
      </c>
      <c r="P182" t="s">
        <v>248</v>
      </c>
      <c r="Q182" s="1">
        <v>45786.607561493052</v>
      </c>
      <c r="R182">
        <v>37.369</v>
      </c>
      <c r="S182">
        <v>13.27</v>
      </c>
      <c r="T182">
        <v>2.8159999999999998</v>
      </c>
      <c r="U182">
        <v>3206</v>
      </c>
      <c r="V182">
        <v>100</v>
      </c>
      <c r="W182">
        <v>692</v>
      </c>
      <c r="X182">
        <v>592</v>
      </c>
      <c r="Y182">
        <v>1</v>
      </c>
      <c r="Z182">
        <v>9</v>
      </c>
      <c r="AA182">
        <v>0</v>
      </c>
      <c r="AB182">
        <v>0</v>
      </c>
      <c r="AC182">
        <v>104</v>
      </c>
      <c r="AD182">
        <v>41.96</v>
      </c>
      <c r="AE182">
        <v>55.728380000000001</v>
      </c>
      <c r="AF182">
        <v>91.9</v>
      </c>
      <c r="AG182">
        <v>1.7</v>
      </c>
      <c r="AH182">
        <v>1.7</v>
      </c>
      <c r="AI182">
        <v>0.9</v>
      </c>
      <c r="AJ182">
        <v>3.5</v>
      </c>
      <c r="AK182">
        <v>0.4</v>
      </c>
      <c r="AL182">
        <v>0</v>
      </c>
      <c r="AM182">
        <v>2.4700000000000002</v>
      </c>
      <c r="AN182">
        <v>60.731999999999999</v>
      </c>
      <c r="AO182">
        <v>3.1190000000000002</v>
      </c>
      <c r="AP182">
        <v>21.585000000000001</v>
      </c>
      <c r="AQ182">
        <v>0.13400000000000001</v>
      </c>
      <c r="AR182">
        <v>2.6760000000000002</v>
      </c>
      <c r="AS182">
        <v>24.084</v>
      </c>
      <c r="AT182">
        <v>49.012999999999998</v>
      </c>
      <c r="AU182">
        <v>0.90700000000000003</v>
      </c>
      <c r="AV182">
        <v>0.90700000000000003</v>
      </c>
      <c r="AW182">
        <v>0.48</v>
      </c>
      <c r="AX182">
        <v>1.867</v>
      </c>
      <c r="AY182">
        <v>0.21299999999999999</v>
      </c>
      <c r="AZ182">
        <v>0</v>
      </c>
      <c r="BA182">
        <v>349</v>
      </c>
      <c r="BB182">
        <v>0</v>
      </c>
      <c r="BC182" t="s">
        <v>75</v>
      </c>
      <c r="BD182">
        <v>0</v>
      </c>
      <c r="BE182" t="s">
        <v>69</v>
      </c>
      <c r="BF182" t="s">
        <v>76</v>
      </c>
      <c r="BG182">
        <v>1.1399999999999999</v>
      </c>
      <c r="BH182">
        <v>0</v>
      </c>
      <c r="BI182" s="1">
        <v>45813.45981064815</v>
      </c>
      <c r="BJ182">
        <v>3.6</v>
      </c>
      <c r="BK182" s="4">
        <v>0.78220000000000001</v>
      </c>
      <c r="BL182" s="42">
        <f>HLOOKUP($A182,차량별코스!$E$1:$AO$20,_xlfn.XLOOKUP(탕데이터!$I182,차량별코스!$D$2:$D$20,차량별코스!$A$2:$A$20),0)</f>
        <v>4</v>
      </c>
      <c r="BM182">
        <f>SUMIFS(R:R,I:I,I182,O:O,O182)</f>
        <v>655.33399999999995</v>
      </c>
      <c r="BN182">
        <f>SUMIFS(R:R,O:O,O182,BL:BL,BL182,G:G,G182)</f>
        <v>179.84399999999999</v>
      </c>
      <c r="BO182">
        <f>IF(COUNTIFS($BL$2:$BL182,$BL182,$O$2:$O182,$O182,$G$2:$G182,$G182)=1,_xlfn.MAXIFS($BO$2:$BO181,$O$2:$O181,$O182,$G$2:$G181,$G182)+1,_xlfn.MAXIFS($BO$2:$BO181,$O$2:$O181,$O182,$G$2:$G181,$G182))</f>
        <v>1</v>
      </c>
      <c r="BP182">
        <f t="shared" si="52"/>
        <v>2154.3140000000003</v>
      </c>
      <c r="BQ182">
        <f t="shared" si="53"/>
        <v>54.502000000000002</v>
      </c>
      <c r="BR182">
        <f t="shared" si="54"/>
        <v>54.502000000000002</v>
      </c>
      <c r="BS182">
        <f t="shared" si="55"/>
        <v>28.854000000000003</v>
      </c>
      <c r="BT182">
        <f t="shared" si="56"/>
        <v>112.21000000000001</v>
      </c>
      <c r="BU182">
        <f t="shared" si="57"/>
        <v>12.824</v>
      </c>
      <c r="BV182">
        <f t="shared" si="58"/>
        <v>0</v>
      </c>
      <c r="BW182">
        <f t="shared" si="59"/>
        <v>2417.2060000000001</v>
      </c>
    </row>
    <row r="183" spans="1:75">
      <c r="A183" s="38">
        <f t="shared" si="51"/>
        <v>45811</v>
      </c>
      <c r="B183" s="3">
        <v>45811.69736111111</v>
      </c>
      <c r="C183" t="s">
        <v>61</v>
      </c>
      <c r="D183" t="s">
        <v>61</v>
      </c>
      <c r="E183" t="s">
        <v>61</v>
      </c>
      <c r="F183" t="s">
        <v>62</v>
      </c>
      <c r="G183" s="2" t="s">
        <v>63</v>
      </c>
      <c r="H183" s="2" t="s">
        <v>64</v>
      </c>
      <c r="I183" t="s">
        <v>80</v>
      </c>
      <c r="J183" t="s">
        <v>66</v>
      </c>
      <c r="K183" t="s">
        <v>67</v>
      </c>
      <c r="L183">
        <v>15</v>
      </c>
      <c r="M183">
        <v>3</v>
      </c>
      <c r="N183">
        <v>168</v>
      </c>
      <c r="O183" s="41">
        <v>3584</v>
      </c>
      <c r="P183" t="s">
        <v>248</v>
      </c>
      <c r="Q183" s="1">
        <v>45786.607561493052</v>
      </c>
      <c r="R183">
        <v>16.149000000000001</v>
      </c>
      <c r="S183">
        <v>5.8529999999999998</v>
      </c>
      <c r="T183">
        <v>2.7589999999999999</v>
      </c>
      <c r="U183">
        <v>1899</v>
      </c>
      <c r="V183">
        <v>37</v>
      </c>
      <c r="W183">
        <v>417</v>
      </c>
      <c r="X183">
        <v>344</v>
      </c>
      <c r="Y183">
        <v>0</v>
      </c>
      <c r="Z183">
        <v>0</v>
      </c>
      <c r="AA183">
        <v>0</v>
      </c>
      <c r="AB183">
        <v>0</v>
      </c>
      <c r="AC183">
        <v>84</v>
      </c>
      <c r="AD183">
        <v>30.61</v>
      </c>
      <c r="AE183">
        <v>40.232691000000003</v>
      </c>
      <c r="AF183">
        <v>87.1</v>
      </c>
      <c r="AG183">
        <v>4</v>
      </c>
      <c r="AH183">
        <v>5.7</v>
      </c>
      <c r="AI183">
        <v>2.8</v>
      </c>
      <c r="AJ183">
        <v>0.3</v>
      </c>
      <c r="AK183">
        <v>0</v>
      </c>
      <c r="AL183">
        <v>0</v>
      </c>
      <c r="AM183">
        <v>2.42</v>
      </c>
      <c r="AN183">
        <v>42.939</v>
      </c>
      <c r="AO183">
        <v>1.948</v>
      </c>
      <c r="AP183">
        <v>21.959</v>
      </c>
      <c r="AQ183">
        <v>0.186</v>
      </c>
      <c r="AR183">
        <v>0</v>
      </c>
      <c r="AS183">
        <v>0</v>
      </c>
      <c r="AT183">
        <v>26.13</v>
      </c>
      <c r="AU183">
        <v>1.2</v>
      </c>
      <c r="AV183">
        <v>1.71</v>
      </c>
      <c r="AW183">
        <v>0.84</v>
      </c>
      <c r="AX183">
        <v>0.09</v>
      </c>
      <c r="AY183">
        <v>0</v>
      </c>
      <c r="AZ183">
        <v>0</v>
      </c>
      <c r="BA183">
        <v>140</v>
      </c>
      <c r="BB183">
        <v>0</v>
      </c>
      <c r="BC183" t="s">
        <v>75</v>
      </c>
      <c r="BD183">
        <v>0</v>
      </c>
      <c r="BE183" t="s">
        <v>69</v>
      </c>
      <c r="BF183" t="s">
        <v>76</v>
      </c>
      <c r="BG183">
        <v>1.1399999999999999</v>
      </c>
      <c r="BH183">
        <v>0</v>
      </c>
      <c r="BI183" s="1">
        <v>45813.45981064815</v>
      </c>
      <c r="BJ183">
        <v>3.6</v>
      </c>
      <c r="BK183" s="4">
        <v>0.76639999999999997</v>
      </c>
      <c r="BL183" s="42">
        <f>HLOOKUP($A183,차량별코스!$E$1:$AO$20,_xlfn.XLOOKUP(탕데이터!$I183,차량별코스!$D$2:$D$20,차량별코스!$A$2:$A$20),0)</f>
        <v>4</v>
      </c>
      <c r="BM183">
        <f>SUMIFS(R:R,I:I,I183,O:O,O183)</f>
        <v>655.33399999999995</v>
      </c>
      <c r="BN183">
        <f>SUMIFS(R:R,O:O,O183,BL:BL,BL183,G:G,G183)</f>
        <v>179.84399999999999</v>
      </c>
      <c r="BO183">
        <f>IF(COUNTIFS($BL$2:$BL183,$BL183,$O$2:$O183,$O183,$G$2:$G183,$G183)=1,_xlfn.MAXIFS($BO$2:$BO182,$O$2:$O182,$O183,$G$2:$G182,$G183)+1,_xlfn.MAXIFS($BO$2:$BO182,$O$2:$O182,$O183,$G$2:$G182,$G183))</f>
        <v>1</v>
      </c>
      <c r="BP183">
        <f t="shared" si="52"/>
        <v>1200.029</v>
      </c>
      <c r="BQ183">
        <f t="shared" si="53"/>
        <v>75.960000000000008</v>
      </c>
      <c r="BR183">
        <f t="shared" si="54"/>
        <v>108.24300000000001</v>
      </c>
      <c r="BS183">
        <f t="shared" si="55"/>
        <v>53.171999999999997</v>
      </c>
      <c r="BT183">
        <f t="shared" si="56"/>
        <v>5.6970000000000001</v>
      </c>
      <c r="BU183">
        <f t="shared" si="57"/>
        <v>0</v>
      </c>
      <c r="BV183">
        <f t="shared" si="58"/>
        <v>0</v>
      </c>
      <c r="BW183">
        <f t="shared" si="59"/>
        <v>1443.1009999999999</v>
      </c>
    </row>
    <row r="184" spans="1:75">
      <c r="A184" s="38">
        <f t="shared" si="51"/>
        <v>45811</v>
      </c>
      <c r="B184" s="3">
        <v>45811.724479166667</v>
      </c>
      <c r="C184" t="s">
        <v>61</v>
      </c>
      <c r="D184" t="s">
        <v>61</v>
      </c>
      <c r="E184" t="s">
        <v>61</v>
      </c>
      <c r="F184" t="s">
        <v>62</v>
      </c>
      <c r="G184" s="2" t="s">
        <v>63</v>
      </c>
      <c r="H184" s="2" t="s">
        <v>64</v>
      </c>
      <c r="I184" t="s">
        <v>80</v>
      </c>
      <c r="J184" t="s">
        <v>66</v>
      </c>
      <c r="K184" t="s">
        <v>67</v>
      </c>
      <c r="L184">
        <v>15</v>
      </c>
      <c r="M184">
        <v>3</v>
      </c>
      <c r="N184">
        <v>168</v>
      </c>
      <c r="O184" s="41">
        <v>3584</v>
      </c>
      <c r="P184" t="s">
        <v>248</v>
      </c>
      <c r="Q184" s="1">
        <v>45786.607561493052</v>
      </c>
      <c r="R184">
        <v>23.279</v>
      </c>
      <c r="S184">
        <v>8.3350000000000009</v>
      </c>
      <c r="T184">
        <v>2.7930000000000001</v>
      </c>
      <c r="U184">
        <v>2140</v>
      </c>
      <c r="V184">
        <v>60</v>
      </c>
      <c r="W184">
        <v>297</v>
      </c>
      <c r="X184">
        <v>612</v>
      </c>
      <c r="Y184">
        <v>1</v>
      </c>
      <c r="Z184">
        <v>3</v>
      </c>
      <c r="AA184">
        <v>0</v>
      </c>
      <c r="AB184">
        <v>0</v>
      </c>
      <c r="AC184">
        <v>90</v>
      </c>
      <c r="AD184">
        <v>39.159999999999997</v>
      </c>
      <c r="AE184">
        <v>47.001885000000001</v>
      </c>
      <c r="AF184">
        <v>97.3</v>
      </c>
      <c r="AG184">
        <v>0.5</v>
      </c>
      <c r="AH184">
        <v>1</v>
      </c>
      <c r="AI184">
        <v>1.1000000000000001</v>
      </c>
      <c r="AJ184">
        <v>0.1</v>
      </c>
      <c r="AK184">
        <v>0</v>
      </c>
      <c r="AL184">
        <v>0</v>
      </c>
      <c r="AM184">
        <v>2.4500000000000002</v>
      </c>
      <c r="AN184">
        <v>50.610999999999997</v>
      </c>
      <c r="AO184">
        <v>2.8039999999999998</v>
      </c>
      <c r="AP184">
        <v>13.879</v>
      </c>
      <c r="AQ184">
        <v>0.25800000000000001</v>
      </c>
      <c r="AR184">
        <v>4.2960000000000003</v>
      </c>
      <c r="AS184">
        <v>12.887</v>
      </c>
      <c r="AT184">
        <v>34.055</v>
      </c>
      <c r="AU184">
        <v>0.17499999999999999</v>
      </c>
      <c r="AV184">
        <v>0.35</v>
      </c>
      <c r="AW184">
        <v>0.38500000000000001</v>
      </c>
      <c r="AX184">
        <v>3.5000000000000003E-2</v>
      </c>
      <c r="AY184">
        <v>0</v>
      </c>
      <c r="AZ184">
        <v>0</v>
      </c>
      <c r="BA184">
        <v>224</v>
      </c>
      <c r="BB184">
        <v>0</v>
      </c>
      <c r="BC184" t="s">
        <v>75</v>
      </c>
      <c r="BD184">
        <v>0</v>
      </c>
      <c r="BE184" t="s">
        <v>69</v>
      </c>
      <c r="BF184" t="s">
        <v>76</v>
      </c>
      <c r="BG184">
        <v>1.1399999999999999</v>
      </c>
      <c r="BH184">
        <v>0</v>
      </c>
      <c r="BI184" s="1">
        <v>45813.45981064815</v>
      </c>
      <c r="BJ184">
        <v>3.6</v>
      </c>
      <c r="BK184" s="4">
        <v>0.77580000000000005</v>
      </c>
      <c r="BL184" s="42">
        <f>HLOOKUP($A184,차량별코스!$E$1:$AO$20,_xlfn.XLOOKUP(탕데이터!$I184,차량별코스!$D$2:$D$20,차량별코스!$A$2:$A$20),0)</f>
        <v>4</v>
      </c>
      <c r="BM184">
        <f>SUMIFS(R:R,I:I,I184,O:O,O184)</f>
        <v>655.33399999999995</v>
      </c>
      <c r="BN184">
        <f>SUMIFS(R:R,O:O,O184,BL:BL,BL184,G:G,G184)</f>
        <v>179.84399999999999</v>
      </c>
      <c r="BO184">
        <f>IF(COUNTIFS($BL$2:$BL184,$BL184,$O$2:$O184,$O184,$G$2:$G184,$G184)=1,_xlfn.MAXIFS($BO$2:$BO183,$O$2:$O183,$O184,$G$2:$G183,$G184)+1,_xlfn.MAXIFS($BO$2:$BO183,$O$2:$O183,$O184,$G$2:$G183,$G184))</f>
        <v>1</v>
      </c>
      <c r="BP184">
        <f t="shared" si="52"/>
        <v>1725.2199999999998</v>
      </c>
      <c r="BQ184">
        <f t="shared" si="53"/>
        <v>10.700000000000001</v>
      </c>
      <c r="BR184">
        <f t="shared" si="54"/>
        <v>21.400000000000002</v>
      </c>
      <c r="BS184">
        <f t="shared" si="55"/>
        <v>23.540000000000003</v>
      </c>
      <c r="BT184">
        <f t="shared" si="56"/>
        <v>2.14</v>
      </c>
      <c r="BU184">
        <f t="shared" si="57"/>
        <v>0</v>
      </c>
      <c r="BV184">
        <f t="shared" si="58"/>
        <v>0</v>
      </c>
      <c r="BW184">
        <f t="shared" si="59"/>
        <v>1783</v>
      </c>
    </row>
    <row r="185" spans="1:75">
      <c r="A185" s="38">
        <f t="shared" si="51"/>
        <v>45811</v>
      </c>
      <c r="B185" s="3">
        <v>45811.752743055556</v>
      </c>
      <c r="C185" t="s">
        <v>61</v>
      </c>
      <c r="D185" t="s">
        <v>61</v>
      </c>
      <c r="E185" t="s">
        <v>61</v>
      </c>
      <c r="F185" t="s">
        <v>62</v>
      </c>
      <c r="G185" s="2" t="s">
        <v>63</v>
      </c>
      <c r="H185" s="2" t="s">
        <v>64</v>
      </c>
      <c r="I185" t="s">
        <v>80</v>
      </c>
      <c r="J185" t="s">
        <v>66</v>
      </c>
      <c r="K185" t="s">
        <v>67</v>
      </c>
      <c r="L185">
        <v>15</v>
      </c>
      <c r="M185">
        <v>3</v>
      </c>
      <c r="N185">
        <v>168</v>
      </c>
      <c r="O185" s="41">
        <v>3584</v>
      </c>
      <c r="P185" t="s">
        <v>248</v>
      </c>
      <c r="Q185" s="1">
        <v>45786.607561493052</v>
      </c>
      <c r="R185">
        <v>66.378</v>
      </c>
      <c r="S185">
        <v>21.018999999999998</v>
      </c>
      <c r="T185">
        <v>3.1579999999999999</v>
      </c>
      <c r="U185">
        <v>5401</v>
      </c>
      <c r="V185">
        <v>68</v>
      </c>
      <c r="W185">
        <v>1007</v>
      </c>
      <c r="X185">
        <v>1566</v>
      </c>
      <c r="Y185">
        <v>0</v>
      </c>
      <c r="Z185">
        <v>10</v>
      </c>
      <c r="AA185">
        <v>1</v>
      </c>
      <c r="AB185">
        <v>4</v>
      </c>
      <c r="AC185">
        <v>102</v>
      </c>
      <c r="AD185">
        <v>44.24</v>
      </c>
      <c r="AE185">
        <v>55.238264000000001</v>
      </c>
      <c r="AF185">
        <v>91.3</v>
      </c>
      <c r="AG185">
        <v>1.9</v>
      </c>
      <c r="AH185">
        <v>2.2000000000000002</v>
      </c>
      <c r="AI185">
        <v>1.9</v>
      </c>
      <c r="AJ185">
        <v>2.7</v>
      </c>
      <c r="AK185">
        <v>0</v>
      </c>
      <c r="AL185">
        <v>0</v>
      </c>
      <c r="AM185">
        <v>2.77</v>
      </c>
      <c r="AN185">
        <v>52.927999999999997</v>
      </c>
      <c r="AO185">
        <v>1.2589999999999999</v>
      </c>
      <c r="AP185">
        <v>18.645</v>
      </c>
      <c r="AQ185">
        <v>0.22600000000000001</v>
      </c>
      <c r="AR185">
        <v>0</v>
      </c>
      <c r="AS185">
        <v>15.065</v>
      </c>
      <c r="AT185">
        <v>82.17</v>
      </c>
      <c r="AU185">
        <v>1.71</v>
      </c>
      <c r="AV185">
        <v>1.98</v>
      </c>
      <c r="AW185">
        <v>1.71</v>
      </c>
      <c r="AX185">
        <v>2.4300000000000002</v>
      </c>
      <c r="AY185">
        <v>0</v>
      </c>
      <c r="AZ185">
        <v>0</v>
      </c>
      <c r="BA185">
        <v>617</v>
      </c>
      <c r="BB185">
        <v>0</v>
      </c>
      <c r="BC185" t="s">
        <v>75</v>
      </c>
      <c r="BD185">
        <v>0</v>
      </c>
      <c r="BE185" t="s">
        <v>69</v>
      </c>
      <c r="BF185" t="s">
        <v>76</v>
      </c>
      <c r="BG185">
        <v>1.1399999999999999</v>
      </c>
      <c r="BH185">
        <v>0</v>
      </c>
      <c r="BI185" s="1">
        <v>45813.45981064815</v>
      </c>
      <c r="BJ185">
        <v>3.6</v>
      </c>
      <c r="BK185" s="4">
        <v>0.87719999999999998</v>
      </c>
      <c r="BL185" s="42">
        <f>HLOOKUP($A185,차량별코스!$E$1:$AO$20,_xlfn.XLOOKUP(탕데이터!$I185,차량별코스!$D$2:$D$20,차량별코스!$A$2:$A$20),0)</f>
        <v>4</v>
      </c>
      <c r="BM185">
        <f>SUMIFS(R:R,I:I,I185,O:O,O185)</f>
        <v>655.33399999999995</v>
      </c>
      <c r="BN185">
        <f>SUMIFS(R:R,O:O,O185,BL:BL,BL185,G:G,G185)</f>
        <v>179.84399999999999</v>
      </c>
      <c r="BO185">
        <f>IF(COUNTIFS($BL$2:$BL185,$BL185,$O$2:$O185,$O185,$G$2:$G185,$G185)=1,_xlfn.MAXIFS($BO$2:$BO184,$O$2:$O184,$O185,$G$2:$G184,$G185)+1,_xlfn.MAXIFS($BO$2:$BO184,$O$2:$O184,$O185,$G$2:$G184,$G185))</f>
        <v>1</v>
      </c>
      <c r="BP185">
        <f t="shared" si="52"/>
        <v>3856.1129999999994</v>
      </c>
      <c r="BQ185">
        <f t="shared" si="53"/>
        <v>102.619</v>
      </c>
      <c r="BR185">
        <f t="shared" si="54"/>
        <v>118.82200000000002</v>
      </c>
      <c r="BS185">
        <f t="shared" si="55"/>
        <v>102.619</v>
      </c>
      <c r="BT185">
        <f t="shared" si="56"/>
        <v>145.82700000000003</v>
      </c>
      <c r="BU185">
        <f t="shared" si="57"/>
        <v>0</v>
      </c>
      <c r="BV185">
        <f t="shared" si="58"/>
        <v>0</v>
      </c>
      <c r="BW185">
        <f t="shared" si="59"/>
        <v>4326</v>
      </c>
    </row>
    <row r="186" spans="1:75">
      <c r="A186" s="38">
        <f t="shared" si="51"/>
        <v>45812</v>
      </c>
      <c r="B186" s="3">
        <v>45812.311365740738</v>
      </c>
      <c r="C186" t="s">
        <v>61</v>
      </c>
      <c r="D186" t="s">
        <v>61</v>
      </c>
      <c r="E186" t="s">
        <v>61</v>
      </c>
      <c r="F186" t="s">
        <v>62</v>
      </c>
      <c r="G186" s="2" t="s">
        <v>63</v>
      </c>
      <c r="H186" s="2" t="s">
        <v>64</v>
      </c>
      <c r="I186" t="s">
        <v>80</v>
      </c>
      <c r="J186" t="s">
        <v>66</v>
      </c>
      <c r="K186" t="s">
        <v>67</v>
      </c>
      <c r="L186">
        <v>15</v>
      </c>
      <c r="M186">
        <v>3</v>
      </c>
      <c r="N186">
        <v>168</v>
      </c>
      <c r="O186" s="41">
        <v>3584</v>
      </c>
      <c r="P186" t="s">
        <v>248</v>
      </c>
      <c r="Q186" s="1">
        <v>45786.607561493052</v>
      </c>
      <c r="R186">
        <v>17.239999999999998</v>
      </c>
      <c r="S186">
        <v>5.1260000000000003</v>
      </c>
      <c r="T186">
        <v>3.363</v>
      </c>
      <c r="U186">
        <v>1370</v>
      </c>
      <c r="V186">
        <v>75</v>
      </c>
      <c r="W186">
        <v>203</v>
      </c>
      <c r="X186">
        <v>381</v>
      </c>
      <c r="Y186">
        <v>0</v>
      </c>
      <c r="Z186">
        <v>1</v>
      </c>
      <c r="AA186">
        <v>0</v>
      </c>
      <c r="AB186">
        <v>0</v>
      </c>
      <c r="AC186">
        <v>91</v>
      </c>
      <c r="AD186">
        <v>45.3</v>
      </c>
      <c r="AE186">
        <v>56.835039000000002</v>
      </c>
      <c r="AF186">
        <v>98.4</v>
      </c>
      <c r="AG186">
        <v>0.3</v>
      </c>
      <c r="AH186">
        <v>0.2</v>
      </c>
      <c r="AI186">
        <v>0.3</v>
      </c>
      <c r="AJ186">
        <v>0.7</v>
      </c>
      <c r="AK186">
        <v>0</v>
      </c>
      <c r="AL186">
        <v>0</v>
      </c>
      <c r="AM186">
        <v>2.95</v>
      </c>
      <c r="AN186">
        <v>50.71</v>
      </c>
      <c r="AO186">
        <v>5.4740000000000002</v>
      </c>
      <c r="AP186">
        <v>14.817</v>
      </c>
      <c r="AQ186">
        <v>0.17399999999999999</v>
      </c>
      <c r="AR186">
        <v>0</v>
      </c>
      <c r="AS186">
        <v>5.8</v>
      </c>
      <c r="AT186">
        <v>21.32</v>
      </c>
      <c r="AU186">
        <v>6.5000000000000002E-2</v>
      </c>
      <c r="AV186">
        <v>4.2999999999999997E-2</v>
      </c>
      <c r="AW186">
        <v>6.5000000000000002E-2</v>
      </c>
      <c r="AX186">
        <v>0.152</v>
      </c>
      <c r="AY186">
        <v>0</v>
      </c>
      <c r="AZ186">
        <v>0</v>
      </c>
      <c r="BA186">
        <v>127</v>
      </c>
      <c r="BB186">
        <v>0</v>
      </c>
      <c r="BC186" t="s">
        <v>75</v>
      </c>
      <c r="BD186">
        <v>0</v>
      </c>
      <c r="BE186" t="s">
        <v>69</v>
      </c>
      <c r="BF186" t="s">
        <v>76</v>
      </c>
      <c r="BG186">
        <v>1.1399999999999999</v>
      </c>
      <c r="BH186">
        <v>0</v>
      </c>
      <c r="BI186" s="1">
        <v>45813.45981064815</v>
      </c>
      <c r="BJ186">
        <v>3.6</v>
      </c>
      <c r="BK186" s="4">
        <v>0.93420000000000003</v>
      </c>
      <c r="BL186" s="42">
        <f>HLOOKUP($A186,차량별코스!$E$1:$AO$20,_xlfn.XLOOKUP(탕데이터!$I186,차량별코스!$D$2:$D$20,차량별코스!$A$2:$A$20),0)</f>
        <v>5</v>
      </c>
      <c r="BM186">
        <f>SUMIFS(R:R,I:I,I186,O:O,O186)</f>
        <v>655.33399999999995</v>
      </c>
      <c r="BN186">
        <f>SUMIFS(R:R,O:O,O186,BL:BL,BL186,G:G,G186)</f>
        <v>376.22899999999993</v>
      </c>
      <c r="BO186">
        <f>IF(COUNTIFS($BL$2:$BL186,$BL186,$O$2:$O186,$O186,$G$2:$G186,$G186)=1,_xlfn.MAXIFS($BO$2:$BO185,$O$2:$O185,$O186,$G$2:$G185,$G186)+1,_xlfn.MAXIFS($BO$2:$BO185,$O$2:$O185,$O186,$G$2:$G185,$G186))</f>
        <v>2</v>
      </c>
      <c r="BP186">
        <f t="shared" si="52"/>
        <v>1070.0800000000002</v>
      </c>
      <c r="BQ186">
        <f t="shared" si="53"/>
        <v>4.1100000000000003</v>
      </c>
      <c r="BR186">
        <f t="shared" si="54"/>
        <v>2.74</v>
      </c>
      <c r="BS186">
        <f t="shared" si="55"/>
        <v>4.1100000000000003</v>
      </c>
      <c r="BT186">
        <f t="shared" si="56"/>
        <v>9.59</v>
      </c>
      <c r="BU186">
        <f t="shared" si="57"/>
        <v>0</v>
      </c>
      <c r="BV186">
        <f t="shared" si="58"/>
        <v>0</v>
      </c>
      <c r="BW186">
        <f t="shared" si="59"/>
        <v>1090.6299999999999</v>
      </c>
    </row>
    <row r="187" spans="1:75">
      <c r="A187" s="38">
        <f t="shared" si="51"/>
        <v>45812</v>
      </c>
      <c r="B187" s="3">
        <v>45812.342465277776</v>
      </c>
      <c r="C187" t="s">
        <v>61</v>
      </c>
      <c r="D187" t="s">
        <v>61</v>
      </c>
      <c r="E187" t="s">
        <v>61</v>
      </c>
      <c r="F187" t="s">
        <v>62</v>
      </c>
      <c r="G187" s="2" t="s">
        <v>63</v>
      </c>
      <c r="H187" s="2" t="s">
        <v>64</v>
      </c>
      <c r="I187" t="s">
        <v>80</v>
      </c>
      <c r="J187" t="s">
        <v>66</v>
      </c>
      <c r="K187" t="s">
        <v>67</v>
      </c>
      <c r="L187">
        <v>15</v>
      </c>
      <c r="M187">
        <v>3</v>
      </c>
      <c r="N187">
        <v>168</v>
      </c>
      <c r="O187" s="41">
        <v>3584</v>
      </c>
      <c r="P187" t="s">
        <v>248</v>
      </c>
      <c r="Q187" s="1">
        <v>45786.607561493052</v>
      </c>
      <c r="R187">
        <v>17.422000000000001</v>
      </c>
      <c r="S187">
        <v>4.915</v>
      </c>
      <c r="T187">
        <v>3.5449999999999999</v>
      </c>
      <c r="U187">
        <v>1376</v>
      </c>
      <c r="V187">
        <v>112</v>
      </c>
      <c r="W187">
        <v>179</v>
      </c>
      <c r="X187">
        <v>397</v>
      </c>
      <c r="Y187">
        <v>0</v>
      </c>
      <c r="Z187">
        <v>0</v>
      </c>
      <c r="AA187">
        <v>0</v>
      </c>
      <c r="AB187">
        <v>0</v>
      </c>
      <c r="AC187">
        <v>91</v>
      </c>
      <c r="AD187">
        <v>45.58</v>
      </c>
      <c r="AE187">
        <v>57.805692000000001</v>
      </c>
      <c r="AF187">
        <v>98.1</v>
      </c>
      <c r="AG187">
        <v>0.3</v>
      </c>
      <c r="AH187">
        <v>0.5</v>
      </c>
      <c r="AI187">
        <v>0.4</v>
      </c>
      <c r="AJ187">
        <v>0.7</v>
      </c>
      <c r="AK187">
        <v>0</v>
      </c>
      <c r="AL187">
        <v>0</v>
      </c>
      <c r="AM187">
        <v>3.11</v>
      </c>
      <c r="AN187">
        <v>48.801000000000002</v>
      </c>
      <c r="AO187">
        <v>8.14</v>
      </c>
      <c r="AP187">
        <v>13.009</v>
      </c>
      <c r="AQ187">
        <v>0.17199999999999999</v>
      </c>
      <c r="AR187">
        <v>0</v>
      </c>
      <c r="AS187">
        <v>0</v>
      </c>
      <c r="AT187">
        <v>21.254999999999999</v>
      </c>
      <c r="AU187">
        <v>6.5000000000000002E-2</v>
      </c>
      <c r="AV187">
        <v>0.108</v>
      </c>
      <c r="AW187">
        <v>8.6999999999999994E-2</v>
      </c>
      <c r="AX187">
        <v>0.152</v>
      </c>
      <c r="AY187">
        <v>0</v>
      </c>
      <c r="AZ187">
        <v>0</v>
      </c>
      <c r="BA187">
        <v>131</v>
      </c>
      <c r="BB187">
        <v>0</v>
      </c>
      <c r="BC187" t="s">
        <v>75</v>
      </c>
      <c r="BD187">
        <v>0</v>
      </c>
      <c r="BE187" t="s">
        <v>69</v>
      </c>
      <c r="BF187" t="s">
        <v>76</v>
      </c>
      <c r="BG187">
        <v>1.1399999999999999</v>
      </c>
      <c r="BH187">
        <v>0</v>
      </c>
      <c r="BI187" s="1">
        <v>45813.45981064815</v>
      </c>
      <c r="BJ187">
        <v>3.6</v>
      </c>
      <c r="BK187" s="4">
        <v>0.98460000000000003</v>
      </c>
      <c r="BL187" s="42">
        <f>HLOOKUP($A187,차량별코스!$E$1:$AO$20,_xlfn.XLOOKUP(탕데이터!$I187,차량별코스!$D$2:$D$20,차량별코스!$A$2:$A$20),0)</f>
        <v>5</v>
      </c>
      <c r="BM187">
        <f>SUMIFS(R:R,I:I,I187,O:O,O187)</f>
        <v>655.33399999999995</v>
      </c>
      <c r="BN187">
        <f>SUMIFS(R:R,O:O,O187,BL:BL,BL187,G:G,G187)</f>
        <v>376.22899999999993</v>
      </c>
      <c r="BO187">
        <f>IF(COUNTIFS($BL$2:$BL187,$BL187,$O$2:$O187,$O187,$G$2:$G187,$G187)=1,_xlfn.MAXIFS($BO$2:$BO186,$O$2:$O186,$O187,$G$2:$G186,$G187)+1,_xlfn.MAXIFS($BO$2:$BO186,$O$2:$O186,$O187,$G$2:$G186,$G187))</f>
        <v>2</v>
      </c>
      <c r="BP187">
        <f t="shared" si="52"/>
        <v>1058.856</v>
      </c>
      <c r="BQ187">
        <f t="shared" si="53"/>
        <v>4.1280000000000001</v>
      </c>
      <c r="BR187">
        <f t="shared" si="54"/>
        <v>6.88</v>
      </c>
      <c r="BS187">
        <f t="shared" si="55"/>
        <v>5.5040000000000004</v>
      </c>
      <c r="BT187">
        <f t="shared" si="56"/>
        <v>9.6319999999999997</v>
      </c>
      <c r="BU187">
        <f t="shared" si="57"/>
        <v>0</v>
      </c>
      <c r="BV187">
        <f t="shared" si="58"/>
        <v>0</v>
      </c>
      <c r="BW187">
        <f t="shared" si="59"/>
        <v>1085</v>
      </c>
    </row>
    <row r="188" spans="1:75">
      <c r="A188" s="38">
        <f t="shared" si="51"/>
        <v>45812</v>
      </c>
      <c r="B188" s="3">
        <v>45812.363657407404</v>
      </c>
      <c r="C188" t="s">
        <v>61</v>
      </c>
      <c r="D188" t="s">
        <v>61</v>
      </c>
      <c r="E188" t="s">
        <v>61</v>
      </c>
      <c r="F188" t="s">
        <v>62</v>
      </c>
      <c r="G188" s="2" t="s">
        <v>63</v>
      </c>
      <c r="H188" s="2" t="s">
        <v>64</v>
      </c>
      <c r="I188" t="s">
        <v>80</v>
      </c>
      <c r="J188" t="s">
        <v>66</v>
      </c>
      <c r="K188" t="s">
        <v>67</v>
      </c>
      <c r="L188">
        <v>15</v>
      </c>
      <c r="M188">
        <v>3</v>
      </c>
      <c r="N188">
        <v>168</v>
      </c>
      <c r="O188" s="41">
        <v>3584</v>
      </c>
      <c r="P188" t="s">
        <v>248</v>
      </c>
      <c r="Q188" s="1">
        <v>45786.607561493052</v>
      </c>
      <c r="R188">
        <v>30.042999999999999</v>
      </c>
      <c r="S188">
        <v>8.6679999999999993</v>
      </c>
      <c r="T188">
        <v>3.4660000000000002</v>
      </c>
      <c r="U188">
        <v>2599</v>
      </c>
      <c r="V188">
        <v>36</v>
      </c>
      <c r="W188">
        <v>408</v>
      </c>
      <c r="X188">
        <v>929</v>
      </c>
      <c r="Y188">
        <v>0</v>
      </c>
      <c r="Z188">
        <v>6</v>
      </c>
      <c r="AA188">
        <v>0</v>
      </c>
      <c r="AB188">
        <v>0</v>
      </c>
      <c r="AC188">
        <v>96</v>
      </c>
      <c r="AD188">
        <v>41.61</v>
      </c>
      <c r="AE188">
        <v>50.187851000000002</v>
      </c>
      <c r="AF188">
        <v>97</v>
      </c>
      <c r="AG188">
        <v>0.7</v>
      </c>
      <c r="AH188">
        <v>1</v>
      </c>
      <c r="AI188">
        <v>0.9</v>
      </c>
      <c r="AJ188">
        <v>0.4</v>
      </c>
      <c r="AK188">
        <v>0</v>
      </c>
      <c r="AL188">
        <v>0</v>
      </c>
      <c r="AM188">
        <v>3.04</v>
      </c>
      <c r="AN188">
        <v>42.447000000000003</v>
      </c>
      <c r="AO188">
        <v>1.385</v>
      </c>
      <c r="AP188">
        <v>15.698</v>
      </c>
      <c r="AQ188">
        <v>0.3</v>
      </c>
      <c r="AR188">
        <v>0</v>
      </c>
      <c r="AS188">
        <v>19.971</v>
      </c>
      <c r="AT188">
        <v>40.417000000000002</v>
      </c>
      <c r="AU188">
        <v>0.29199999999999998</v>
      </c>
      <c r="AV188">
        <v>0.41699999999999998</v>
      </c>
      <c r="AW188">
        <v>0.375</v>
      </c>
      <c r="AX188">
        <v>0.16700000000000001</v>
      </c>
      <c r="AY188">
        <v>0</v>
      </c>
      <c r="AZ188">
        <v>0</v>
      </c>
      <c r="BA188">
        <v>294</v>
      </c>
      <c r="BB188">
        <v>0</v>
      </c>
      <c r="BC188" t="s">
        <v>75</v>
      </c>
      <c r="BD188">
        <v>0</v>
      </c>
      <c r="BE188" t="s">
        <v>69</v>
      </c>
      <c r="BF188" t="s">
        <v>76</v>
      </c>
      <c r="BG188">
        <v>1.1399999999999999</v>
      </c>
      <c r="BH188">
        <v>0</v>
      </c>
      <c r="BI188" s="1">
        <v>45813.45981064815</v>
      </c>
      <c r="BJ188">
        <v>3.6</v>
      </c>
      <c r="BK188" s="4">
        <v>0.96279999999999999</v>
      </c>
      <c r="BL188" s="42">
        <f>HLOOKUP($A188,차량별코스!$E$1:$AO$20,_xlfn.XLOOKUP(탕데이터!$I188,차량별코스!$D$2:$D$20,차량별코스!$A$2:$A$20),0)</f>
        <v>5</v>
      </c>
      <c r="BM188">
        <f>SUMIFS(R:R,I:I,I188,O:O,O188)</f>
        <v>655.33399999999995</v>
      </c>
      <c r="BN188">
        <f>SUMIFS(R:R,O:O,O188,BL:BL,BL188,G:G,G188)</f>
        <v>376.22899999999993</v>
      </c>
      <c r="BO188">
        <f>IF(COUNTIFS($BL$2:$BL188,$BL188,$O$2:$O188,$O188,$G$2:$G188,$G188)=1,_xlfn.MAXIFS($BO$2:$BO187,$O$2:$O187,$O188,$G$2:$G187,$G188)+1,_xlfn.MAXIFS($BO$2:$BO187,$O$2:$O187,$O188,$G$2:$G187,$G188))</f>
        <v>2</v>
      </c>
      <c r="BP188">
        <f t="shared" si="52"/>
        <v>2077.0299999999997</v>
      </c>
      <c r="BQ188">
        <f t="shared" si="53"/>
        <v>18.192999999999998</v>
      </c>
      <c r="BR188">
        <f t="shared" si="54"/>
        <v>25.990000000000002</v>
      </c>
      <c r="BS188">
        <f t="shared" si="55"/>
        <v>23.391000000000002</v>
      </c>
      <c r="BT188">
        <f t="shared" si="56"/>
        <v>10.396000000000001</v>
      </c>
      <c r="BU188">
        <f t="shared" si="57"/>
        <v>0</v>
      </c>
      <c r="BV188">
        <f t="shared" si="58"/>
        <v>0</v>
      </c>
      <c r="BW188">
        <f t="shared" si="59"/>
        <v>2155</v>
      </c>
    </row>
    <row r="189" spans="1:75">
      <c r="A189" s="38">
        <f t="shared" si="51"/>
        <v>45812</v>
      </c>
      <c r="B189" s="3">
        <v>45812.406574074077</v>
      </c>
      <c r="C189" t="s">
        <v>61</v>
      </c>
      <c r="D189" t="s">
        <v>61</v>
      </c>
      <c r="E189" t="s">
        <v>61</v>
      </c>
      <c r="F189" t="s">
        <v>62</v>
      </c>
      <c r="G189" s="2" t="s">
        <v>63</v>
      </c>
      <c r="H189" s="2" t="s">
        <v>64</v>
      </c>
      <c r="I189" t="s">
        <v>80</v>
      </c>
      <c r="J189" t="s">
        <v>66</v>
      </c>
      <c r="K189" t="s">
        <v>67</v>
      </c>
      <c r="L189">
        <v>15</v>
      </c>
      <c r="M189">
        <v>3</v>
      </c>
      <c r="N189">
        <v>168</v>
      </c>
      <c r="O189" s="41">
        <v>3584</v>
      </c>
      <c r="P189" t="s">
        <v>248</v>
      </c>
      <c r="Q189" s="1">
        <v>45786.607561493052</v>
      </c>
      <c r="R189">
        <v>60.220999999999997</v>
      </c>
      <c r="S189">
        <v>21.477</v>
      </c>
      <c r="T189">
        <v>2.8039999999999998</v>
      </c>
      <c r="U189">
        <v>5516</v>
      </c>
      <c r="V189">
        <v>248</v>
      </c>
      <c r="W189">
        <v>1049</v>
      </c>
      <c r="X189">
        <v>1418</v>
      </c>
      <c r="Y189">
        <v>0</v>
      </c>
      <c r="Z189">
        <v>11</v>
      </c>
      <c r="AA189">
        <v>0</v>
      </c>
      <c r="AB189">
        <v>0</v>
      </c>
      <c r="AC189">
        <v>102</v>
      </c>
      <c r="AD189">
        <v>39.299999999999997</v>
      </c>
      <c r="AE189">
        <v>51.385472999999998</v>
      </c>
      <c r="AF189">
        <v>91.9</v>
      </c>
      <c r="AG189">
        <v>2</v>
      </c>
      <c r="AH189">
        <v>2.2000000000000002</v>
      </c>
      <c r="AI189">
        <v>2.1</v>
      </c>
      <c r="AJ189">
        <v>1.8</v>
      </c>
      <c r="AK189">
        <v>0</v>
      </c>
      <c r="AL189">
        <v>0</v>
      </c>
      <c r="AM189">
        <v>2.46</v>
      </c>
      <c r="AN189">
        <v>55.756</v>
      </c>
      <c r="AO189">
        <v>4.4960000000000004</v>
      </c>
      <c r="AP189">
        <v>19.016999999999999</v>
      </c>
      <c r="AQ189">
        <v>0.23200000000000001</v>
      </c>
      <c r="AR189">
        <v>0</v>
      </c>
      <c r="AS189">
        <v>18.265999999999998</v>
      </c>
      <c r="AT189">
        <v>84.242000000000004</v>
      </c>
      <c r="AU189">
        <v>1.833</v>
      </c>
      <c r="AV189">
        <v>2.0169999999999999</v>
      </c>
      <c r="AW189">
        <v>1.925</v>
      </c>
      <c r="AX189">
        <v>1.65</v>
      </c>
      <c r="AY189">
        <v>0</v>
      </c>
      <c r="AZ189">
        <v>0</v>
      </c>
      <c r="BA189">
        <v>559</v>
      </c>
      <c r="BB189">
        <v>0</v>
      </c>
      <c r="BC189" t="s">
        <v>75</v>
      </c>
      <c r="BD189">
        <v>0</v>
      </c>
      <c r="BE189" t="s">
        <v>69</v>
      </c>
      <c r="BF189" t="s">
        <v>76</v>
      </c>
      <c r="BG189">
        <v>1.1399999999999999</v>
      </c>
      <c r="BH189">
        <v>0</v>
      </c>
      <c r="BI189" s="1">
        <v>45813.45981064815</v>
      </c>
      <c r="BJ189">
        <v>3.6</v>
      </c>
      <c r="BK189" s="4">
        <v>0.77890000000000004</v>
      </c>
      <c r="BL189" s="42">
        <f>HLOOKUP($A189,차량별코스!$E$1:$AO$20,_xlfn.XLOOKUP(탕데이터!$I189,차량별코스!$D$2:$D$20,차량별코스!$A$2:$A$20),0)</f>
        <v>5</v>
      </c>
      <c r="BM189">
        <f>SUMIFS(R:R,I:I,I189,O:O,O189)</f>
        <v>655.33399999999995</v>
      </c>
      <c r="BN189">
        <f>SUMIFS(R:R,O:O,O189,BL:BL,BL189,G:G,G189)</f>
        <v>376.22899999999993</v>
      </c>
      <c r="BO189">
        <f>IF(COUNTIFS($BL$2:$BL189,$BL189,$O$2:$O189,$O189,$G$2:$G189,$G189)=1,_xlfn.MAXIFS($BO$2:$BO188,$O$2:$O188,$O189,$G$2:$G188,$G189)+1,_xlfn.MAXIFS($BO$2:$BO188,$O$2:$O188,$O189,$G$2:$G188,$G189))</f>
        <v>2</v>
      </c>
      <c r="BP189">
        <f t="shared" si="52"/>
        <v>3772.2040000000006</v>
      </c>
      <c r="BQ189">
        <f t="shared" si="53"/>
        <v>110.32000000000001</v>
      </c>
      <c r="BR189">
        <f t="shared" si="54"/>
        <v>121.35200000000002</v>
      </c>
      <c r="BS189">
        <f t="shared" si="55"/>
        <v>115.83600000000001</v>
      </c>
      <c r="BT189">
        <f t="shared" si="56"/>
        <v>99.288000000000011</v>
      </c>
      <c r="BU189">
        <f t="shared" si="57"/>
        <v>0</v>
      </c>
      <c r="BV189">
        <f t="shared" si="58"/>
        <v>0</v>
      </c>
      <c r="BW189">
        <f t="shared" si="59"/>
        <v>4219</v>
      </c>
    </row>
    <row r="190" spans="1:75">
      <c r="A190" s="38">
        <f t="shared" si="51"/>
        <v>45812</v>
      </c>
      <c r="B190" s="3">
        <v>45812.529432870368</v>
      </c>
      <c r="C190" t="s">
        <v>61</v>
      </c>
      <c r="D190" t="s">
        <v>61</v>
      </c>
      <c r="E190" t="s">
        <v>61</v>
      </c>
      <c r="F190" t="s">
        <v>62</v>
      </c>
      <c r="G190" s="2" t="s">
        <v>63</v>
      </c>
      <c r="H190" s="2" t="s">
        <v>64</v>
      </c>
      <c r="I190" t="s">
        <v>80</v>
      </c>
      <c r="J190" t="s">
        <v>66</v>
      </c>
      <c r="K190" t="s">
        <v>67</v>
      </c>
      <c r="L190">
        <v>15</v>
      </c>
      <c r="M190">
        <v>3</v>
      </c>
      <c r="N190">
        <v>168</v>
      </c>
      <c r="O190" s="41">
        <v>3584</v>
      </c>
      <c r="P190" t="s">
        <v>248</v>
      </c>
      <c r="Q190" s="1">
        <v>45786.607561493052</v>
      </c>
      <c r="R190">
        <v>16.224</v>
      </c>
      <c r="S190">
        <v>6.41</v>
      </c>
      <c r="T190">
        <v>2.5310000000000001</v>
      </c>
      <c r="U190">
        <v>2251</v>
      </c>
      <c r="V190">
        <v>93</v>
      </c>
      <c r="W190">
        <v>794</v>
      </c>
      <c r="X190">
        <v>328</v>
      </c>
      <c r="Y190">
        <v>0</v>
      </c>
      <c r="Z190">
        <v>0</v>
      </c>
      <c r="AA190">
        <v>1</v>
      </c>
      <c r="AB190">
        <v>24</v>
      </c>
      <c r="AC190">
        <v>80</v>
      </c>
      <c r="AD190">
        <v>25.95</v>
      </c>
      <c r="AE190">
        <v>42.819927999999997</v>
      </c>
      <c r="AF190">
        <v>97.3</v>
      </c>
      <c r="AG190">
        <v>0.8</v>
      </c>
      <c r="AH190">
        <v>1</v>
      </c>
      <c r="AI190">
        <v>0.9</v>
      </c>
      <c r="AJ190">
        <v>0</v>
      </c>
      <c r="AK190">
        <v>0</v>
      </c>
      <c r="AL190">
        <v>0</v>
      </c>
      <c r="AM190">
        <v>2.2200000000000002</v>
      </c>
      <c r="AN190">
        <v>50.76</v>
      </c>
      <c r="AO190">
        <v>4.1310000000000002</v>
      </c>
      <c r="AP190">
        <v>35.273000000000003</v>
      </c>
      <c r="AQ190">
        <v>0.185</v>
      </c>
      <c r="AR190">
        <v>0</v>
      </c>
      <c r="AS190">
        <v>0</v>
      </c>
      <c r="AT190">
        <v>35.677</v>
      </c>
      <c r="AU190">
        <v>0.29299999999999998</v>
      </c>
      <c r="AV190">
        <v>0.36699999999999999</v>
      </c>
      <c r="AW190">
        <v>0.33</v>
      </c>
      <c r="AX190">
        <v>0</v>
      </c>
      <c r="AY190">
        <v>0</v>
      </c>
      <c r="AZ190">
        <v>0</v>
      </c>
      <c r="BA190">
        <v>151</v>
      </c>
      <c r="BB190">
        <v>0</v>
      </c>
      <c r="BC190" t="s">
        <v>75</v>
      </c>
      <c r="BD190">
        <v>0</v>
      </c>
      <c r="BE190" t="s">
        <v>69</v>
      </c>
      <c r="BF190" t="s">
        <v>76</v>
      </c>
      <c r="BG190">
        <v>1.1399999999999999</v>
      </c>
      <c r="BH190">
        <v>0</v>
      </c>
      <c r="BI190" s="1">
        <v>45813.45981064815</v>
      </c>
      <c r="BJ190">
        <v>3.6</v>
      </c>
      <c r="BK190" s="4">
        <v>0.70309999999999995</v>
      </c>
      <c r="BL190" s="42">
        <f>HLOOKUP($A190,차량별코스!$E$1:$AO$20,_xlfn.XLOOKUP(탕데이터!$I190,차량별코스!$D$2:$D$20,차량별코스!$A$2:$A$20),0)</f>
        <v>5</v>
      </c>
      <c r="BM190">
        <f>SUMIFS(R:R,I:I,I190,O:O,O190)</f>
        <v>655.33399999999995</v>
      </c>
      <c r="BN190">
        <f>SUMIFS(R:R,O:O,O190,BL:BL,BL190,G:G,G190)</f>
        <v>376.22899999999993</v>
      </c>
      <c r="BO190">
        <f>IF(COUNTIFS($BL$2:$BL190,$BL190,$O$2:$O190,$O190,$G$2:$G190,$G190)=1,_xlfn.MAXIFS($BO$2:$BO189,$O$2:$O189,$O190,$G$2:$G189,$G190)+1,_xlfn.MAXIFS($BO$2:$BO189,$O$2:$O189,$O190,$G$2:$G189,$G190))</f>
        <v>2</v>
      </c>
      <c r="BP190">
        <f t="shared" si="52"/>
        <v>1303.223</v>
      </c>
      <c r="BQ190">
        <f t="shared" si="53"/>
        <v>18.007999999999999</v>
      </c>
      <c r="BR190">
        <f t="shared" si="54"/>
        <v>22.51</v>
      </c>
      <c r="BS190">
        <f t="shared" si="55"/>
        <v>20.259000000000004</v>
      </c>
      <c r="BT190">
        <f t="shared" si="56"/>
        <v>0</v>
      </c>
      <c r="BU190">
        <f t="shared" si="57"/>
        <v>0</v>
      </c>
      <c r="BV190">
        <f t="shared" si="58"/>
        <v>0</v>
      </c>
      <c r="BW190">
        <f t="shared" si="59"/>
        <v>1364</v>
      </c>
    </row>
    <row r="191" spans="1:75">
      <c r="A191" s="38">
        <f t="shared" si="51"/>
        <v>45812</v>
      </c>
      <c r="B191" s="3">
        <v>45812.558449074073</v>
      </c>
      <c r="C191" t="s">
        <v>61</v>
      </c>
      <c r="D191" t="s">
        <v>61</v>
      </c>
      <c r="E191" t="s">
        <v>61</v>
      </c>
      <c r="F191" t="s">
        <v>62</v>
      </c>
      <c r="G191" s="2" t="s">
        <v>63</v>
      </c>
      <c r="H191" s="2" t="s">
        <v>64</v>
      </c>
      <c r="I191" t="s">
        <v>80</v>
      </c>
      <c r="J191" t="s">
        <v>66</v>
      </c>
      <c r="K191" t="s">
        <v>67</v>
      </c>
      <c r="L191">
        <v>15</v>
      </c>
      <c r="M191">
        <v>3</v>
      </c>
      <c r="N191">
        <v>168</v>
      </c>
      <c r="O191" s="41">
        <v>3584</v>
      </c>
      <c r="P191" t="s">
        <v>248</v>
      </c>
      <c r="Q191" s="1">
        <v>45786.607561493052</v>
      </c>
      <c r="R191">
        <v>43.978999999999999</v>
      </c>
      <c r="S191">
        <v>15.01</v>
      </c>
      <c r="T191">
        <v>2.93</v>
      </c>
      <c r="U191">
        <v>3623</v>
      </c>
      <c r="V191">
        <v>12</v>
      </c>
      <c r="W191">
        <v>496</v>
      </c>
      <c r="X191">
        <v>1088</v>
      </c>
      <c r="Y191">
        <v>0</v>
      </c>
      <c r="Z191">
        <v>12</v>
      </c>
      <c r="AA191">
        <v>0</v>
      </c>
      <c r="AB191">
        <v>0</v>
      </c>
      <c r="AC191">
        <v>93</v>
      </c>
      <c r="AD191">
        <v>43.7</v>
      </c>
      <c r="AE191">
        <v>50.826439000000001</v>
      </c>
      <c r="AF191">
        <v>52.1</v>
      </c>
      <c r="AG191">
        <v>10.8</v>
      </c>
      <c r="AH191">
        <v>11.3</v>
      </c>
      <c r="AI191">
        <v>18</v>
      </c>
      <c r="AJ191">
        <v>7.8</v>
      </c>
      <c r="AK191">
        <v>0</v>
      </c>
      <c r="AL191">
        <v>0</v>
      </c>
      <c r="AM191">
        <v>2.57</v>
      </c>
      <c r="AN191">
        <v>52.317</v>
      </c>
      <c r="AO191">
        <v>0.33100000000000002</v>
      </c>
      <c r="AP191">
        <v>13.69</v>
      </c>
      <c r="AQ191">
        <v>0.22700000000000001</v>
      </c>
      <c r="AR191">
        <v>0</v>
      </c>
      <c r="AS191">
        <v>27.286000000000001</v>
      </c>
      <c r="AT191">
        <v>31.26</v>
      </c>
      <c r="AU191">
        <v>6.48</v>
      </c>
      <c r="AV191">
        <v>6.78</v>
      </c>
      <c r="AW191">
        <v>10.8</v>
      </c>
      <c r="AX191">
        <v>4.68</v>
      </c>
      <c r="AY191">
        <v>0</v>
      </c>
      <c r="AZ191">
        <v>0</v>
      </c>
      <c r="BA191">
        <v>426</v>
      </c>
      <c r="BB191">
        <v>0</v>
      </c>
      <c r="BC191" t="s">
        <v>75</v>
      </c>
      <c r="BD191">
        <v>0</v>
      </c>
      <c r="BE191" t="s">
        <v>69</v>
      </c>
      <c r="BF191" t="s">
        <v>76</v>
      </c>
      <c r="BG191">
        <v>1.1399999999999999</v>
      </c>
      <c r="BH191">
        <v>0</v>
      </c>
      <c r="BI191" s="1">
        <v>45813.45981064815</v>
      </c>
      <c r="BJ191">
        <v>3.6</v>
      </c>
      <c r="BK191" s="4">
        <v>0.81389999999999996</v>
      </c>
      <c r="BL191" s="42">
        <f>HLOOKUP($A191,차량별코스!$E$1:$AO$20,_xlfn.XLOOKUP(탕데이터!$I191,차량별코스!$D$2:$D$20,차량별코스!$A$2:$A$20),0)</f>
        <v>5</v>
      </c>
      <c r="BM191">
        <f>SUMIFS(R:R,I:I,I191,O:O,O191)</f>
        <v>655.33399999999995</v>
      </c>
      <c r="BN191">
        <f>SUMIFS(R:R,O:O,O191,BL:BL,BL191,G:G,G191)</f>
        <v>376.22899999999993</v>
      </c>
      <c r="BO191">
        <f>IF(COUNTIFS($BL$2:$BL191,$BL191,$O$2:$O191,$O191,$G$2:$G191,$G191)=1,_xlfn.MAXIFS($BO$2:$BO190,$O$2:$O190,$O191,$G$2:$G190,$G191)+1,_xlfn.MAXIFS($BO$2:$BO190,$O$2:$O190,$O191,$G$2:$G190,$G191))</f>
        <v>2</v>
      </c>
      <c r="BP191">
        <f t="shared" si="52"/>
        <v>1379.5830000000001</v>
      </c>
      <c r="BQ191">
        <f t="shared" si="53"/>
        <v>391.28400000000005</v>
      </c>
      <c r="BR191">
        <f t="shared" si="54"/>
        <v>409.399</v>
      </c>
      <c r="BS191">
        <f t="shared" si="55"/>
        <v>652.14</v>
      </c>
      <c r="BT191">
        <f t="shared" si="56"/>
        <v>282.59399999999999</v>
      </c>
      <c r="BU191">
        <f t="shared" si="57"/>
        <v>0</v>
      </c>
      <c r="BV191">
        <f t="shared" si="58"/>
        <v>0</v>
      </c>
      <c r="BW191">
        <f t="shared" si="59"/>
        <v>3115</v>
      </c>
    </row>
    <row r="192" spans="1:75">
      <c r="A192" s="38">
        <f t="shared" si="51"/>
        <v>45812</v>
      </c>
      <c r="B192" s="3">
        <v>45812.655300925922</v>
      </c>
      <c r="C192" t="s">
        <v>61</v>
      </c>
      <c r="D192" t="s">
        <v>61</v>
      </c>
      <c r="E192" t="s">
        <v>61</v>
      </c>
      <c r="F192" t="s">
        <v>62</v>
      </c>
      <c r="G192" s="2" t="s">
        <v>63</v>
      </c>
      <c r="H192" s="2" t="s">
        <v>64</v>
      </c>
      <c r="I192" t="s">
        <v>80</v>
      </c>
      <c r="J192" t="s">
        <v>66</v>
      </c>
      <c r="K192" t="s">
        <v>67</v>
      </c>
      <c r="L192">
        <v>15</v>
      </c>
      <c r="M192">
        <v>3</v>
      </c>
      <c r="N192">
        <v>168</v>
      </c>
      <c r="O192" s="41">
        <v>3584</v>
      </c>
      <c r="P192" t="s">
        <v>248</v>
      </c>
      <c r="Q192" s="1">
        <v>45786.607561493052</v>
      </c>
      <c r="R192">
        <v>68</v>
      </c>
      <c r="S192">
        <v>29.969000000000001</v>
      </c>
      <c r="T192">
        <v>2.2690000000000001</v>
      </c>
      <c r="U192">
        <v>9018</v>
      </c>
      <c r="V192">
        <v>46</v>
      </c>
      <c r="W192">
        <v>3248</v>
      </c>
      <c r="X192">
        <v>1759</v>
      </c>
      <c r="Y192">
        <v>1</v>
      </c>
      <c r="Z192">
        <v>23</v>
      </c>
      <c r="AA192">
        <v>1</v>
      </c>
      <c r="AB192">
        <v>1301</v>
      </c>
      <c r="AC192">
        <v>93</v>
      </c>
      <c r="AD192">
        <v>27.15</v>
      </c>
      <c r="AE192">
        <v>42.767268000000001</v>
      </c>
      <c r="AF192">
        <v>75.400000000000006</v>
      </c>
      <c r="AG192">
        <v>8.3000000000000007</v>
      </c>
      <c r="AH192">
        <v>8.8000000000000007</v>
      </c>
      <c r="AI192">
        <v>6.1</v>
      </c>
      <c r="AJ192">
        <v>1.5</v>
      </c>
      <c r="AK192">
        <v>0</v>
      </c>
      <c r="AL192">
        <v>0</v>
      </c>
      <c r="AM192">
        <v>1.99</v>
      </c>
      <c r="AN192">
        <v>57.594000000000001</v>
      </c>
      <c r="AO192">
        <v>0.51</v>
      </c>
      <c r="AP192">
        <v>36.017000000000003</v>
      </c>
      <c r="AQ192">
        <v>0.25</v>
      </c>
      <c r="AR192">
        <v>1.4710000000000001</v>
      </c>
      <c r="AS192">
        <v>33.823999999999998</v>
      </c>
      <c r="AT192">
        <v>113.1</v>
      </c>
      <c r="AU192">
        <v>12.45</v>
      </c>
      <c r="AV192">
        <v>13.2</v>
      </c>
      <c r="AW192">
        <v>9.15</v>
      </c>
      <c r="AX192">
        <v>2.25</v>
      </c>
      <c r="AY192">
        <v>0</v>
      </c>
      <c r="AZ192">
        <v>0</v>
      </c>
      <c r="BA192">
        <v>646</v>
      </c>
      <c r="BB192">
        <v>0</v>
      </c>
      <c r="BC192" t="s">
        <v>75</v>
      </c>
      <c r="BD192">
        <v>0</v>
      </c>
      <c r="BE192" t="s">
        <v>69</v>
      </c>
      <c r="BF192" t="s">
        <v>76</v>
      </c>
      <c r="BG192">
        <v>1.1399999999999999</v>
      </c>
      <c r="BH192">
        <v>0</v>
      </c>
      <c r="BI192" s="1">
        <v>45813.45981064815</v>
      </c>
      <c r="BJ192">
        <v>3.6</v>
      </c>
      <c r="BK192" s="4">
        <v>0.63029999999999997</v>
      </c>
      <c r="BL192" s="42">
        <f>HLOOKUP($A192,차량별코스!$E$1:$AO$20,_xlfn.XLOOKUP(탕데이터!$I192,차량별코스!$D$2:$D$20,차량별코스!$A$2:$A$20),0)</f>
        <v>5</v>
      </c>
      <c r="BM192">
        <f>SUMIFS(R:R,I:I,I192,O:O,O192)</f>
        <v>655.33399999999995</v>
      </c>
      <c r="BN192">
        <f>SUMIFS(R:R,O:O,O192,BL:BL,BL192,G:G,G192)</f>
        <v>376.22899999999993</v>
      </c>
      <c r="BO192">
        <f>IF(COUNTIFS($BL$2:$BL192,$BL192,$O$2:$O192,$O192,$G$2:$G192,$G192)=1,_xlfn.MAXIFS($BO$2:$BO191,$O$2:$O191,$O192,$G$2:$G191,$G192)+1,_xlfn.MAXIFS($BO$2:$BO191,$O$2:$O191,$O192,$G$2:$G191,$G192))</f>
        <v>2</v>
      </c>
      <c r="BP192">
        <f t="shared" si="52"/>
        <v>3505.5720000000001</v>
      </c>
      <c r="BQ192">
        <f t="shared" si="53"/>
        <v>748.49400000000003</v>
      </c>
      <c r="BR192">
        <f t="shared" si="54"/>
        <v>793.58400000000006</v>
      </c>
      <c r="BS192">
        <f t="shared" si="55"/>
        <v>550.09799999999996</v>
      </c>
      <c r="BT192">
        <f t="shared" si="56"/>
        <v>135.26999999999998</v>
      </c>
      <c r="BU192">
        <f t="shared" si="57"/>
        <v>0</v>
      </c>
      <c r="BV192">
        <f t="shared" si="58"/>
        <v>0</v>
      </c>
      <c r="BW192">
        <f t="shared" si="59"/>
        <v>5733.018</v>
      </c>
    </row>
    <row r="193" spans="1:75">
      <c r="A193" s="38">
        <f t="shared" si="51"/>
        <v>45812</v>
      </c>
      <c r="B193" s="3">
        <v>45812.825462962966</v>
      </c>
      <c r="C193" t="s">
        <v>61</v>
      </c>
      <c r="D193" t="s">
        <v>61</v>
      </c>
      <c r="E193" t="s">
        <v>61</v>
      </c>
      <c r="F193" t="s">
        <v>62</v>
      </c>
      <c r="G193" s="2" t="s">
        <v>63</v>
      </c>
      <c r="H193" s="2" t="s">
        <v>64</v>
      </c>
      <c r="I193" t="s">
        <v>80</v>
      </c>
      <c r="J193" t="s">
        <v>66</v>
      </c>
      <c r="K193" t="s">
        <v>67</v>
      </c>
      <c r="L193">
        <v>15</v>
      </c>
      <c r="M193">
        <v>3</v>
      </c>
      <c r="N193">
        <v>168</v>
      </c>
      <c r="O193" s="41">
        <v>3584</v>
      </c>
      <c r="P193" t="s">
        <v>248</v>
      </c>
      <c r="Q193" s="1">
        <v>45786.607561493052</v>
      </c>
      <c r="R193">
        <v>64.265000000000001</v>
      </c>
      <c r="S193">
        <v>20.132999999999999</v>
      </c>
      <c r="T193">
        <v>3.1920000000000002</v>
      </c>
      <c r="U193">
        <v>6517</v>
      </c>
      <c r="V193">
        <v>104</v>
      </c>
      <c r="W193">
        <v>1512</v>
      </c>
      <c r="X193">
        <v>1753</v>
      </c>
      <c r="Y193">
        <v>0</v>
      </c>
      <c r="Z193">
        <v>11</v>
      </c>
      <c r="AA193">
        <v>0</v>
      </c>
      <c r="AB193">
        <v>0</v>
      </c>
      <c r="AC193">
        <v>92</v>
      </c>
      <c r="AD193">
        <v>35.5</v>
      </c>
      <c r="AE193">
        <v>47.205463999999999</v>
      </c>
      <c r="AF193">
        <v>94.2</v>
      </c>
      <c r="AG193">
        <v>1.3</v>
      </c>
      <c r="AH193">
        <v>2</v>
      </c>
      <c r="AI193">
        <v>2</v>
      </c>
      <c r="AJ193">
        <v>0.5</v>
      </c>
      <c r="AK193">
        <v>0</v>
      </c>
      <c r="AL193">
        <v>0</v>
      </c>
      <c r="AM193">
        <v>2.8</v>
      </c>
      <c r="AN193">
        <v>43.53</v>
      </c>
      <c r="AO193">
        <v>1.5960000000000001</v>
      </c>
      <c r="AP193">
        <v>23.201000000000001</v>
      </c>
      <c r="AQ193">
        <v>0.26500000000000001</v>
      </c>
      <c r="AR193">
        <v>0</v>
      </c>
      <c r="AS193">
        <v>17.117000000000001</v>
      </c>
      <c r="AT193">
        <v>102.05</v>
      </c>
      <c r="AU193">
        <v>1.4079999999999999</v>
      </c>
      <c r="AV193">
        <v>2.1669999999999998</v>
      </c>
      <c r="AW193">
        <v>2.1669999999999998</v>
      </c>
      <c r="AX193">
        <v>0.54200000000000004</v>
      </c>
      <c r="AY193">
        <v>0</v>
      </c>
      <c r="AZ193">
        <v>0</v>
      </c>
      <c r="BA193">
        <v>507</v>
      </c>
      <c r="BB193">
        <v>0</v>
      </c>
      <c r="BC193" t="s">
        <v>75</v>
      </c>
      <c r="BD193">
        <v>0</v>
      </c>
      <c r="BE193" t="s">
        <v>69</v>
      </c>
      <c r="BF193" t="s">
        <v>76</v>
      </c>
      <c r="BG193">
        <v>1.1399999999999999</v>
      </c>
      <c r="BH193">
        <v>0</v>
      </c>
      <c r="BI193" s="1">
        <v>45813.45981064815</v>
      </c>
      <c r="BJ193">
        <v>3.6</v>
      </c>
      <c r="BK193" s="4">
        <v>0.88670000000000004</v>
      </c>
      <c r="BL193" s="42">
        <f>HLOOKUP($A193,차량별코스!$E$1:$AO$20,_xlfn.XLOOKUP(탕데이터!$I193,차량별코스!$D$2:$D$20,차량별코스!$A$2:$A$20),0)</f>
        <v>5</v>
      </c>
      <c r="BM193">
        <f>SUMIFS(R:R,I:I,I193,O:O,O193)</f>
        <v>655.33399999999995</v>
      </c>
      <c r="BN193">
        <f>SUMIFS(R:R,O:O,O193,BL:BL,BL193,G:G,G193)</f>
        <v>376.22899999999993</v>
      </c>
      <c r="BO193">
        <f>IF(COUNTIFS($BL$2:$BL193,$BL193,$O$2:$O193,$O193,$G$2:$G193,$G193)=1,_xlfn.MAXIFS($BO$2:$BO192,$O$2:$O192,$O193,$G$2:$G192,$G193)+1,_xlfn.MAXIFS($BO$2:$BO192,$O$2:$O192,$O193,$G$2:$G192,$G193))</f>
        <v>2</v>
      </c>
      <c r="BP193">
        <f t="shared" si="52"/>
        <v>4523.0140000000001</v>
      </c>
      <c r="BQ193">
        <f t="shared" si="53"/>
        <v>84.721000000000004</v>
      </c>
      <c r="BR193">
        <f t="shared" si="54"/>
        <v>130.34</v>
      </c>
      <c r="BS193">
        <f t="shared" si="55"/>
        <v>130.34</v>
      </c>
      <c r="BT193">
        <f t="shared" si="56"/>
        <v>32.585000000000001</v>
      </c>
      <c r="BU193">
        <f t="shared" si="57"/>
        <v>0</v>
      </c>
      <c r="BV193">
        <f t="shared" si="58"/>
        <v>0</v>
      </c>
      <c r="BW193">
        <f t="shared" si="59"/>
        <v>4901.0000000000009</v>
      </c>
    </row>
    <row r="194" spans="1:75">
      <c r="A194" s="38">
        <f t="shared" si="51"/>
        <v>45812</v>
      </c>
      <c r="B194" s="3">
        <v>45812.906365740739</v>
      </c>
      <c r="C194" t="s">
        <v>61</v>
      </c>
      <c r="D194" t="s">
        <v>61</v>
      </c>
      <c r="E194" t="s">
        <v>61</v>
      </c>
      <c r="F194" t="s">
        <v>62</v>
      </c>
      <c r="G194" s="2" t="s">
        <v>63</v>
      </c>
      <c r="H194" s="2" t="s">
        <v>64</v>
      </c>
      <c r="I194" t="s">
        <v>80</v>
      </c>
      <c r="J194" t="s">
        <v>66</v>
      </c>
      <c r="K194" t="s">
        <v>67</v>
      </c>
      <c r="L194">
        <v>15</v>
      </c>
      <c r="M194">
        <v>3</v>
      </c>
      <c r="N194">
        <v>168</v>
      </c>
      <c r="O194" s="41">
        <v>3584</v>
      </c>
      <c r="P194" t="s">
        <v>248</v>
      </c>
      <c r="Q194" s="1">
        <v>45786.607561493052</v>
      </c>
      <c r="R194">
        <v>58.835000000000001</v>
      </c>
      <c r="S194">
        <v>15.223000000000001</v>
      </c>
      <c r="T194">
        <v>3.8650000000000002</v>
      </c>
      <c r="U194">
        <v>4356</v>
      </c>
      <c r="V194">
        <v>5</v>
      </c>
      <c r="W194">
        <v>518</v>
      </c>
      <c r="X194">
        <v>1126</v>
      </c>
      <c r="Y194">
        <v>0</v>
      </c>
      <c r="Z194">
        <v>13</v>
      </c>
      <c r="AA194">
        <v>0</v>
      </c>
      <c r="AB194">
        <v>0</v>
      </c>
      <c r="AC194">
        <v>97</v>
      </c>
      <c r="AD194">
        <v>48.62</v>
      </c>
      <c r="AE194">
        <v>55.258451000000001</v>
      </c>
      <c r="AF194">
        <v>94.8</v>
      </c>
      <c r="AG194">
        <v>1</v>
      </c>
      <c r="AH194">
        <v>1.3</v>
      </c>
      <c r="AI194">
        <v>1.9</v>
      </c>
      <c r="AJ194">
        <v>1</v>
      </c>
      <c r="AK194">
        <v>0</v>
      </c>
      <c r="AL194">
        <v>0</v>
      </c>
      <c r="AM194">
        <v>3.39</v>
      </c>
      <c r="AN194">
        <v>41.866999999999997</v>
      </c>
      <c r="AO194">
        <v>0.115</v>
      </c>
      <c r="AP194">
        <v>11.891999999999999</v>
      </c>
      <c r="AQ194">
        <v>0.187</v>
      </c>
      <c r="AR194">
        <v>0</v>
      </c>
      <c r="AS194">
        <v>22.096</v>
      </c>
      <c r="AT194">
        <v>67.94</v>
      </c>
      <c r="AU194">
        <v>0.71699999999999997</v>
      </c>
      <c r="AV194">
        <v>0.93200000000000005</v>
      </c>
      <c r="AW194">
        <v>1.3620000000000001</v>
      </c>
      <c r="AX194">
        <v>0.71699999999999997</v>
      </c>
      <c r="AY194">
        <v>0</v>
      </c>
      <c r="AZ194">
        <v>0</v>
      </c>
      <c r="BA194">
        <v>482</v>
      </c>
      <c r="BB194">
        <v>0</v>
      </c>
      <c r="BC194" t="s">
        <v>75</v>
      </c>
      <c r="BD194">
        <v>0</v>
      </c>
      <c r="BE194" t="s">
        <v>69</v>
      </c>
      <c r="BF194" t="s">
        <v>76</v>
      </c>
      <c r="BG194">
        <v>1.1399999999999999</v>
      </c>
      <c r="BH194">
        <v>0</v>
      </c>
      <c r="BI194" s="1">
        <v>45813.45981064815</v>
      </c>
      <c r="BJ194">
        <v>3.6</v>
      </c>
      <c r="BK194" s="4">
        <v>1.0736000000000001</v>
      </c>
      <c r="BL194" s="42">
        <f>HLOOKUP($A194,차량별코스!$E$1:$AO$20,_xlfn.XLOOKUP(탕데이터!$I194,차량별코스!$D$2:$D$20,차량별코스!$A$2:$A$20),0)</f>
        <v>5</v>
      </c>
      <c r="BM194">
        <f>SUMIFS(R:R,I:I,I194,O:O,O194)</f>
        <v>655.33399999999995</v>
      </c>
      <c r="BN194">
        <f>SUMIFS(R:R,O:O,O194,BL:BL,BL194,G:G,G194)</f>
        <v>376.22899999999993</v>
      </c>
      <c r="BO194">
        <f>IF(COUNTIFS($BL$2:$BL194,$BL194,$O$2:$O194,$O194,$G$2:$G194,$G194)=1,_xlfn.MAXIFS($BO$2:$BO193,$O$2:$O193,$O194,$G$2:$G193,$G194)+1,_xlfn.MAXIFS($BO$2:$BO193,$O$2:$O193,$O194,$G$2:$G193,$G194))</f>
        <v>2</v>
      </c>
      <c r="BP194">
        <f t="shared" si="52"/>
        <v>3606.4879999999994</v>
      </c>
      <c r="BQ194">
        <f t="shared" si="53"/>
        <v>43.56</v>
      </c>
      <c r="BR194">
        <f t="shared" si="54"/>
        <v>56.628000000000007</v>
      </c>
      <c r="BS194">
        <f t="shared" si="55"/>
        <v>82.763999999999996</v>
      </c>
      <c r="BT194">
        <f t="shared" si="56"/>
        <v>43.56</v>
      </c>
      <c r="BU194">
        <f t="shared" si="57"/>
        <v>0</v>
      </c>
      <c r="BV194">
        <f t="shared" si="58"/>
        <v>0</v>
      </c>
      <c r="BW194">
        <f t="shared" si="59"/>
        <v>3832.9999999999995</v>
      </c>
    </row>
    <row r="195" spans="1:75">
      <c r="A195" s="38">
        <f t="shared" si="51"/>
        <v>45813</v>
      </c>
      <c r="B195" s="3">
        <v>45813.331064814818</v>
      </c>
      <c r="C195" t="s">
        <v>61</v>
      </c>
      <c r="D195" t="s">
        <v>61</v>
      </c>
      <c r="E195" t="s">
        <v>61</v>
      </c>
      <c r="F195" t="s">
        <v>62</v>
      </c>
      <c r="G195" s="2" t="s">
        <v>63</v>
      </c>
      <c r="H195" s="2" t="s">
        <v>64</v>
      </c>
      <c r="I195" t="s">
        <v>80</v>
      </c>
      <c r="J195" t="s">
        <v>66</v>
      </c>
      <c r="K195" t="s">
        <v>67</v>
      </c>
      <c r="L195">
        <v>15</v>
      </c>
      <c r="M195">
        <v>3</v>
      </c>
      <c r="N195">
        <v>168</v>
      </c>
      <c r="O195" s="41">
        <v>3584</v>
      </c>
      <c r="P195" t="s">
        <v>248</v>
      </c>
      <c r="Q195" s="1">
        <v>45786.607561493052</v>
      </c>
      <c r="R195">
        <v>99.260999999999996</v>
      </c>
      <c r="S195">
        <v>31.896000000000001</v>
      </c>
      <c r="T195">
        <v>3.1120000000000001</v>
      </c>
      <c r="U195">
        <v>8737</v>
      </c>
      <c r="V195">
        <v>183</v>
      </c>
      <c r="W195">
        <v>1993</v>
      </c>
      <c r="X195">
        <v>2408</v>
      </c>
      <c r="Y195">
        <v>0</v>
      </c>
      <c r="Z195">
        <v>28</v>
      </c>
      <c r="AA195">
        <v>0</v>
      </c>
      <c r="AB195">
        <v>0</v>
      </c>
      <c r="AC195">
        <v>101</v>
      </c>
      <c r="AD195">
        <v>40.9</v>
      </c>
      <c r="AE195">
        <v>54.464196999999999</v>
      </c>
      <c r="AF195">
        <v>85.9</v>
      </c>
      <c r="AG195">
        <v>2.6</v>
      </c>
      <c r="AH195">
        <v>3.9</v>
      </c>
      <c r="AI195">
        <v>4.2</v>
      </c>
      <c r="AJ195">
        <v>3.4</v>
      </c>
      <c r="AK195">
        <v>0</v>
      </c>
      <c r="AL195">
        <v>0</v>
      </c>
      <c r="AM195">
        <v>2.73</v>
      </c>
      <c r="AN195">
        <v>52.924999999999997</v>
      </c>
      <c r="AO195">
        <v>2.0950000000000002</v>
      </c>
      <c r="AP195">
        <v>22.811</v>
      </c>
      <c r="AQ195">
        <v>0.24199999999999999</v>
      </c>
      <c r="AR195">
        <v>0</v>
      </c>
      <c r="AS195">
        <v>28.207999999999998</v>
      </c>
      <c r="AT195">
        <v>124.55500000000001</v>
      </c>
      <c r="AU195">
        <v>3.77</v>
      </c>
      <c r="AV195">
        <v>5.6550000000000002</v>
      </c>
      <c r="AW195">
        <v>6.09</v>
      </c>
      <c r="AX195">
        <v>4.93</v>
      </c>
      <c r="AY195">
        <v>0</v>
      </c>
      <c r="AZ195">
        <v>0</v>
      </c>
      <c r="BA195">
        <v>906</v>
      </c>
      <c r="BB195">
        <v>0</v>
      </c>
      <c r="BC195" t="s">
        <v>75</v>
      </c>
      <c r="BD195">
        <v>0</v>
      </c>
      <c r="BE195" t="s">
        <v>69</v>
      </c>
      <c r="BF195" t="s">
        <v>76</v>
      </c>
      <c r="BG195">
        <v>1.1399999999999999</v>
      </c>
      <c r="BH195">
        <v>0</v>
      </c>
      <c r="BI195" s="1">
        <v>45813.45981064815</v>
      </c>
      <c r="BJ195">
        <v>3.6</v>
      </c>
      <c r="BK195" s="4">
        <v>0.86450000000000005</v>
      </c>
      <c r="BL195" s="42">
        <f>HLOOKUP($A195,차량별코스!$E$1:$AO$20,_xlfn.XLOOKUP(탕데이터!$I195,차량별코스!$D$2:$D$20,차량별코스!$A$2:$A$20),0)</f>
        <v>6</v>
      </c>
      <c r="BM195">
        <f>SUMIFS(R:R,I:I,I195,O:O,O195)</f>
        <v>655.33399999999995</v>
      </c>
      <c r="BN195">
        <f>SUMIFS(R:R,O:O,O195,BL:BL,BL195,G:G,G195)</f>
        <v>99.260999999999996</v>
      </c>
      <c r="BO195">
        <f>IF(COUNTIFS($BL$2:$BL195,$BL195,$O$2:$O195,$O195,$G$2:$G195,$G195)=1,_xlfn.MAXIFS($BO$2:$BO194,$O$2:$O194,$O195,$G$2:$G194,$G195)+1,_xlfn.MAXIFS($BO$2:$BO194,$O$2:$O194,$O195,$G$2:$G194,$G195))</f>
        <v>3</v>
      </c>
      <c r="BP195">
        <f t="shared" si="52"/>
        <v>5329.0830000000005</v>
      </c>
      <c r="BQ195">
        <f t="shared" si="53"/>
        <v>227.16200000000001</v>
      </c>
      <c r="BR195">
        <f t="shared" si="54"/>
        <v>340.74299999999999</v>
      </c>
      <c r="BS195">
        <f t="shared" si="55"/>
        <v>366.95400000000001</v>
      </c>
      <c r="BT195">
        <f t="shared" si="56"/>
        <v>297.05800000000005</v>
      </c>
      <c r="BU195">
        <f t="shared" si="57"/>
        <v>0</v>
      </c>
      <c r="BV195">
        <f t="shared" si="58"/>
        <v>0</v>
      </c>
      <c r="BW195">
        <f t="shared" si="59"/>
        <v>6561.0000000000009</v>
      </c>
    </row>
    <row r="196" spans="1:75">
      <c r="A196" s="38">
        <f t="shared" si="51"/>
        <v>45809</v>
      </c>
      <c r="B196" s="3">
        <v>45809.272893518515</v>
      </c>
      <c r="C196" t="s">
        <v>61</v>
      </c>
      <c r="D196" t="s">
        <v>61</v>
      </c>
      <c r="E196" t="s">
        <v>61</v>
      </c>
      <c r="F196" t="s">
        <v>62</v>
      </c>
      <c r="G196" s="2" t="s">
        <v>63</v>
      </c>
      <c r="H196" s="2" t="s">
        <v>64</v>
      </c>
      <c r="I196" t="s">
        <v>81</v>
      </c>
      <c r="J196" t="s">
        <v>66</v>
      </c>
      <c r="K196" t="s">
        <v>72</v>
      </c>
      <c r="L196">
        <v>15</v>
      </c>
      <c r="M196">
        <v>4</v>
      </c>
      <c r="N196">
        <v>168</v>
      </c>
      <c r="O196" s="41">
        <v>9999</v>
      </c>
      <c r="P196" t="s">
        <v>62</v>
      </c>
      <c r="Q196" s="1">
        <v>45786.608721180557</v>
      </c>
      <c r="R196">
        <v>114.488</v>
      </c>
      <c r="S196">
        <v>21.841000000000001</v>
      </c>
      <c r="T196">
        <v>5.242</v>
      </c>
      <c r="U196">
        <v>11494</v>
      </c>
      <c r="V196">
        <v>128</v>
      </c>
      <c r="W196">
        <v>2298</v>
      </c>
      <c r="X196">
        <v>3449</v>
      </c>
      <c r="Y196">
        <v>0</v>
      </c>
      <c r="Z196">
        <v>5</v>
      </c>
      <c r="AA196">
        <v>0</v>
      </c>
      <c r="AB196">
        <v>0</v>
      </c>
      <c r="AC196">
        <v>92</v>
      </c>
      <c r="AD196">
        <v>35.86</v>
      </c>
      <c r="AE196">
        <v>45.451784000000004</v>
      </c>
      <c r="AF196">
        <v>82.9</v>
      </c>
      <c r="AG196">
        <v>4.9000000000000004</v>
      </c>
      <c r="AH196">
        <v>6.1</v>
      </c>
      <c r="AI196">
        <v>5.0999999999999996</v>
      </c>
      <c r="AJ196">
        <v>1.1000000000000001</v>
      </c>
      <c r="AK196">
        <v>0</v>
      </c>
      <c r="AL196">
        <v>0</v>
      </c>
      <c r="AM196">
        <v>4.68</v>
      </c>
      <c r="AN196">
        <v>22.152999999999999</v>
      </c>
      <c r="AO196">
        <v>1.1140000000000001</v>
      </c>
      <c r="AP196">
        <v>19.992999999999999</v>
      </c>
      <c r="AQ196">
        <v>0.29699999999999999</v>
      </c>
      <c r="AR196">
        <v>0</v>
      </c>
      <c r="AS196">
        <v>4.367</v>
      </c>
      <c r="AT196">
        <v>157.51</v>
      </c>
      <c r="AU196">
        <v>9.31</v>
      </c>
      <c r="AV196">
        <v>11.59</v>
      </c>
      <c r="AW196">
        <v>9.69</v>
      </c>
      <c r="AX196">
        <v>2.09</v>
      </c>
      <c r="AY196">
        <v>0</v>
      </c>
      <c r="AZ196">
        <v>0</v>
      </c>
      <c r="BA196">
        <v>1133</v>
      </c>
      <c r="BB196">
        <v>0</v>
      </c>
      <c r="BC196" t="s">
        <v>75</v>
      </c>
      <c r="BD196">
        <v>0</v>
      </c>
      <c r="BE196" t="s">
        <v>73</v>
      </c>
      <c r="BF196" t="s">
        <v>76</v>
      </c>
      <c r="BG196">
        <v>1.1200000000000001</v>
      </c>
      <c r="BH196">
        <v>0</v>
      </c>
      <c r="BI196" s="1">
        <v>45810.3623184838</v>
      </c>
      <c r="BJ196">
        <v>3.6</v>
      </c>
      <c r="BK196" s="4">
        <v>1.4560999999999999</v>
      </c>
      <c r="BL196" s="42">
        <f>HLOOKUP($A196,차량별코스!$E$1:$AO$20,_xlfn.XLOOKUP(탕데이터!$I196,차량별코스!$D$2:$D$20,차량별코스!$A$2:$A$20),0)</f>
        <v>7</v>
      </c>
      <c r="BM196">
        <f>SUMIFS(R:R,I:I,I196,O:O,O196)</f>
        <v>114.488</v>
      </c>
      <c r="BN196">
        <f>SUMIFS(R:R,O:O,O196,BL:BL,BL196,G:G,G196)</f>
        <v>114.488</v>
      </c>
      <c r="BO196" t="e">
        <f>IF(COUNTIFS($BL$2:$BL196,$BL196,$O$2:$O196,$O196,$G$2:$G196,$G196)=1,_xlfn.MAXIFS($BO$2:$BO195,$O$2:$O195,$O196,$G$2:$G195,$G196)+1,_xlfn.MAXIFS($BO$2:$BO195,$O$2:$O195,$O196,$G$2:$G195,$G196))</f>
        <v>#REF!</v>
      </c>
      <c r="BP196">
        <f t="shared" si="52"/>
        <v>7102.5260000000017</v>
      </c>
      <c r="BQ196">
        <f t="shared" si="53"/>
        <v>563.20600000000002</v>
      </c>
      <c r="BR196">
        <f t="shared" si="54"/>
        <v>701.13400000000001</v>
      </c>
      <c r="BS196">
        <f t="shared" si="55"/>
        <v>586.19399999999996</v>
      </c>
      <c r="BT196">
        <f t="shared" si="56"/>
        <v>126.43400000000001</v>
      </c>
      <c r="BU196">
        <f t="shared" si="57"/>
        <v>0</v>
      </c>
      <c r="BV196">
        <f t="shared" si="58"/>
        <v>0</v>
      </c>
      <c r="BW196">
        <f t="shared" si="59"/>
        <v>9079.4940000000006</v>
      </c>
    </row>
    <row r="197" spans="1:75">
      <c r="A197" s="38">
        <f t="shared" si="51"/>
        <v>45809</v>
      </c>
      <c r="B197" s="3">
        <v>45809.531712962962</v>
      </c>
      <c r="C197" t="s">
        <v>61</v>
      </c>
      <c r="D197" t="s">
        <v>61</v>
      </c>
      <c r="E197" t="s">
        <v>61</v>
      </c>
      <c r="F197" t="s">
        <v>62</v>
      </c>
      <c r="G197" s="2" t="s">
        <v>63</v>
      </c>
      <c r="H197" s="2" t="s">
        <v>64</v>
      </c>
      <c r="I197" t="s">
        <v>81</v>
      </c>
      <c r="J197" t="s">
        <v>66</v>
      </c>
      <c r="K197" t="s">
        <v>72</v>
      </c>
      <c r="L197">
        <v>15</v>
      </c>
      <c r="M197">
        <v>4</v>
      </c>
      <c r="N197">
        <v>168</v>
      </c>
      <c r="O197" s="41">
        <v>5223</v>
      </c>
      <c r="P197" t="s">
        <v>249</v>
      </c>
      <c r="Q197" s="1">
        <v>45786.607561377314</v>
      </c>
      <c r="R197">
        <v>117.916</v>
      </c>
      <c r="S197">
        <v>31.145</v>
      </c>
      <c r="T197">
        <v>3.786</v>
      </c>
      <c r="U197">
        <v>12995</v>
      </c>
      <c r="V197">
        <v>62</v>
      </c>
      <c r="W197">
        <v>3378</v>
      </c>
      <c r="X197">
        <v>3122</v>
      </c>
      <c r="Y197">
        <v>0</v>
      </c>
      <c r="Z197">
        <v>24</v>
      </c>
      <c r="AA197">
        <v>2</v>
      </c>
      <c r="AB197">
        <v>349</v>
      </c>
      <c r="AC197">
        <v>91</v>
      </c>
      <c r="AD197">
        <v>32.67</v>
      </c>
      <c r="AE197">
        <v>44.426743999999999</v>
      </c>
      <c r="AF197">
        <v>67.7</v>
      </c>
      <c r="AG197">
        <v>9.5</v>
      </c>
      <c r="AH197">
        <v>11.4</v>
      </c>
      <c r="AI197">
        <v>10.1</v>
      </c>
      <c r="AJ197">
        <v>1.2</v>
      </c>
      <c r="AK197">
        <v>0</v>
      </c>
      <c r="AL197">
        <v>0</v>
      </c>
      <c r="AM197">
        <v>3.38</v>
      </c>
      <c r="AN197">
        <v>32.441000000000003</v>
      </c>
      <c r="AO197">
        <v>0.47699999999999998</v>
      </c>
      <c r="AP197">
        <v>25.995000000000001</v>
      </c>
      <c r="AQ197">
        <v>0.26300000000000001</v>
      </c>
      <c r="AR197">
        <v>0</v>
      </c>
      <c r="AS197">
        <v>20.353000000000002</v>
      </c>
      <c r="AT197">
        <v>145.55500000000001</v>
      </c>
      <c r="AU197">
        <v>20.425000000000001</v>
      </c>
      <c r="AV197">
        <v>24.51</v>
      </c>
      <c r="AW197">
        <v>21.715</v>
      </c>
      <c r="AX197">
        <v>2.58</v>
      </c>
      <c r="AY197">
        <v>0</v>
      </c>
      <c r="AZ197">
        <v>0</v>
      </c>
      <c r="BA197">
        <v>1157</v>
      </c>
      <c r="BB197">
        <v>0</v>
      </c>
      <c r="BC197" t="s">
        <v>75</v>
      </c>
      <c r="BD197">
        <v>0</v>
      </c>
      <c r="BE197" t="s">
        <v>73</v>
      </c>
      <c r="BF197" t="s">
        <v>76</v>
      </c>
      <c r="BG197">
        <v>1.1200000000000001</v>
      </c>
      <c r="BH197">
        <v>0</v>
      </c>
      <c r="BI197" s="1">
        <v>45810.3623184838</v>
      </c>
      <c r="BJ197">
        <v>3.6</v>
      </c>
      <c r="BK197" s="4">
        <v>1.0517000000000001</v>
      </c>
      <c r="BL197" s="42">
        <f>HLOOKUP($A197,차량별코스!$E$1:$AO$20,_xlfn.XLOOKUP(탕데이터!$I197,차량별코스!$D$2:$D$20,차량별코스!$A$2:$A$20),0)</f>
        <v>7</v>
      </c>
      <c r="BM197">
        <f>SUMIFS(R:R,I:I,I197,O:O,O197)</f>
        <v>293.536</v>
      </c>
      <c r="BN197">
        <f>SUMIFS(R:R,O:O,O197,BL:BL,BL197,G:G,G197)</f>
        <v>215.5</v>
      </c>
      <c r="BO197">
        <f>IF(COUNTIFS($BL$2:$BL197,$BL197,$O$2:$O197,$O197,$G$2:$G197,$G197)=1,_xlfn.MAXIFS($BO$2:$BO196,$O$2:$O196,$O197,$G$2:$G196,$G197)+1,_xlfn.MAXIFS($BO$2:$BO196,$O$2:$O196,$O197,$G$2:$G196,$G197))</f>
        <v>1</v>
      </c>
      <c r="BP197">
        <f t="shared" si="52"/>
        <v>5357.6149999999998</v>
      </c>
      <c r="BQ197">
        <f t="shared" si="53"/>
        <v>1234.5250000000001</v>
      </c>
      <c r="BR197">
        <f t="shared" si="54"/>
        <v>1481.43</v>
      </c>
      <c r="BS197">
        <f t="shared" si="55"/>
        <v>1312.4949999999999</v>
      </c>
      <c r="BT197">
        <f t="shared" si="56"/>
        <v>155.94</v>
      </c>
      <c r="BU197">
        <f t="shared" si="57"/>
        <v>0</v>
      </c>
      <c r="BV197">
        <f t="shared" si="58"/>
        <v>0</v>
      </c>
      <c r="BW197">
        <f t="shared" si="59"/>
        <v>9542.0049999999992</v>
      </c>
    </row>
    <row r="198" spans="1:75">
      <c r="A198" s="38">
        <f t="shared" si="51"/>
        <v>45809</v>
      </c>
      <c r="B198" s="3">
        <v>45809.764733796299</v>
      </c>
      <c r="C198" t="s">
        <v>61</v>
      </c>
      <c r="D198" t="s">
        <v>61</v>
      </c>
      <c r="E198" t="s">
        <v>61</v>
      </c>
      <c r="F198" t="s">
        <v>62</v>
      </c>
      <c r="G198" s="2" t="s">
        <v>63</v>
      </c>
      <c r="H198" s="2" t="s">
        <v>64</v>
      </c>
      <c r="I198" t="s">
        <v>81</v>
      </c>
      <c r="J198" t="s">
        <v>66</v>
      </c>
      <c r="K198" t="s">
        <v>72</v>
      </c>
      <c r="L198">
        <v>15</v>
      </c>
      <c r="M198">
        <v>4</v>
      </c>
      <c r="N198">
        <v>168</v>
      </c>
      <c r="O198" s="41">
        <v>5223</v>
      </c>
      <c r="P198" t="s">
        <v>249</v>
      </c>
      <c r="Q198" s="1">
        <v>45786.607561377314</v>
      </c>
      <c r="R198">
        <v>97.584000000000003</v>
      </c>
      <c r="S198">
        <v>29.841999999999999</v>
      </c>
      <c r="T198">
        <v>3.27</v>
      </c>
      <c r="U198">
        <v>9757</v>
      </c>
      <c r="V198">
        <v>24</v>
      </c>
      <c r="W198">
        <v>2644</v>
      </c>
      <c r="X198">
        <v>2476</v>
      </c>
      <c r="Y198">
        <v>0</v>
      </c>
      <c r="Z198">
        <v>14</v>
      </c>
      <c r="AA198">
        <v>1</v>
      </c>
      <c r="AB198">
        <v>177</v>
      </c>
      <c r="AC198">
        <v>85</v>
      </c>
      <c r="AD198">
        <v>36.01</v>
      </c>
      <c r="AE198">
        <v>49.555979000000001</v>
      </c>
      <c r="AF198">
        <v>82.5</v>
      </c>
      <c r="AG198">
        <v>3.7</v>
      </c>
      <c r="AH198">
        <v>4.5</v>
      </c>
      <c r="AI198">
        <v>8.6999999999999993</v>
      </c>
      <c r="AJ198">
        <v>0.6</v>
      </c>
      <c r="AK198">
        <v>0</v>
      </c>
      <c r="AL198">
        <v>0</v>
      </c>
      <c r="AM198">
        <v>2.92</v>
      </c>
      <c r="AN198">
        <v>43.924999999999997</v>
      </c>
      <c r="AO198">
        <v>0.246</v>
      </c>
      <c r="AP198">
        <v>27.097999999999999</v>
      </c>
      <c r="AQ198">
        <v>0.246</v>
      </c>
      <c r="AR198">
        <v>0</v>
      </c>
      <c r="AS198">
        <v>14.347</v>
      </c>
      <c r="AT198">
        <v>133.375</v>
      </c>
      <c r="AU198">
        <v>5.9820000000000002</v>
      </c>
      <c r="AV198">
        <v>7.2750000000000004</v>
      </c>
      <c r="AW198">
        <v>14.065</v>
      </c>
      <c r="AX198">
        <v>0.97</v>
      </c>
      <c r="AY198">
        <v>0</v>
      </c>
      <c r="AZ198">
        <v>0</v>
      </c>
      <c r="BA198">
        <v>951</v>
      </c>
      <c r="BB198">
        <v>0</v>
      </c>
      <c r="BC198" t="s">
        <v>75</v>
      </c>
      <c r="BD198">
        <v>0</v>
      </c>
      <c r="BE198" t="s">
        <v>73</v>
      </c>
      <c r="BF198" t="s">
        <v>76</v>
      </c>
      <c r="BG198">
        <v>1.1200000000000001</v>
      </c>
      <c r="BH198">
        <v>0</v>
      </c>
      <c r="BI198" s="1">
        <v>45810.3623184838</v>
      </c>
      <c r="BJ198">
        <v>3.6</v>
      </c>
      <c r="BK198" s="4">
        <v>0.9083</v>
      </c>
      <c r="BL198" s="42">
        <f>HLOOKUP($A198,차량별코스!$E$1:$AO$20,_xlfn.XLOOKUP(탕데이터!$I198,차량별코스!$D$2:$D$20,차량별코스!$A$2:$A$20),0)</f>
        <v>7</v>
      </c>
      <c r="BM198">
        <f>SUMIFS(R:R,I:I,I198,O:O,O198)</f>
        <v>293.536</v>
      </c>
      <c r="BN198">
        <f>SUMIFS(R:R,O:O,O198,BL:BL,BL198,G:G,G198)</f>
        <v>215.5</v>
      </c>
      <c r="BO198">
        <f>IF(COUNTIFS($BL$2:$BL198,$BL198,$O$2:$O198,$O198,$G$2:$G198,$G198)=1,_xlfn.MAXIFS($BO$2:$BO197,$O$2:$O197,$O198,$G$2:$G197,$G198)+1,_xlfn.MAXIFS($BO$2:$BO197,$O$2:$O197,$O198,$G$2:$G197,$G198))</f>
        <v>1</v>
      </c>
      <c r="BP198">
        <f t="shared" si="52"/>
        <v>5381.5249999999996</v>
      </c>
      <c r="BQ198">
        <f t="shared" si="53"/>
        <v>361.00900000000007</v>
      </c>
      <c r="BR198">
        <f t="shared" si="54"/>
        <v>439.065</v>
      </c>
      <c r="BS198">
        <f t="shared" si="55"/>
        <v>848.85899999999992</v>
      </c>
      <c r="BT198">
        <f t="shared" si="56"/>
        <v>58.542000000000002</v>
      </c>
      <c r="BU198">
        <f t="shared" si="57"/>
        <v>0</v>
      </c>
      <c r="BV198">
        <f t="shared" si="58"/>
        <v>0</v>
      </c>
      <c r="BW198">
        <f t="shared" si="59"/>
        <v>7088.9999999999991</v>
      </c>
    </row>
    <row r="199" spans="1:75">
      <c r="A199" s="38">
        <f t="shared" si="51"/>
        <v>45810</v>
      </c>
      <c r="B199" s="3">
        <v>45810.269016203703</v>
      </c>
      <c r="C199" t="s">
        <v>61</v>
      </c>
      <c r="D199" t="s">
        <v>61</v>
      </c>
      <c r="E199" t="s">
        <v>61</v>
      </c>
      <c r="F199" t="s">
        <v>62</v>
      </c>
      <c r="G199" s="2" t="s">
        <v>63</v>
      </c>
      <c r="H199" s="2" t="s">
        <v>64</v>
      </c>
      <c r="I199" t="s">
        <v>81</v>
      </c>
      <c r="J199" t="s">
        <v>66</v>
      </c>
      <c r="K199" t="s">
        <v>72</v>
      </c>
      <c r="L199">
        <v>15</v>
      </c>
      <c r="M199">
        <v>4</v>
      </c>
      <c r="N199">
        <v>168</v>
      </c>
      <c r="O199" s="41">
        <v>5223</v>
      </c>
      <c r="P199" t="s">
        <v>249</v>
      </c>
      <c r="Q199" s="1">
        <v>45786.607561377314</v>
      </c>
      <c r="R199">
        <v>17.393999999999998</v>
      </c>
      <c r="S199">
        <v>4.22</v>
      </c>
      <c r="T199">
        <v>4.1219999999999999</v>
      </c>
      <c r="U199">
        <v>1503</v>
      </c>
      <c r="V199">
        <v>223</v>
      </c>
      <c r="W199">
        <v>145</v>
      </c>
      <c r="X199">
        <v>288</v>
      </c>
      <c r="Y199">
        <v>0</v>
      </c>
      <c r="Z199">
        <v>2</v>
      </c>
      <c r="AA199">
        <v>0</v>
      </c>
      <c r="AB199">
        <v>0</v>
      </c>
      <c r="AC199">
        <v>89</v>
      </c>
      <c r="AD199">
        <v>41.66</v>
      </c>
      <c r="AE199">
        <v>55.170181999999997</v>
      </c>
      <c r="AF199">
        <v>85.9</v>
      </c>
      <c r="AG199">
        <v>1.7</v>
      </c>
      <c r="AH199">
        <v>3.5</v>
      </c>
      <c r="AI199">
        <v>8.1999999999999993</v>
      </c>
      <c r="AJ199">
        <v>0.7</v>
      </c>
      <c r="AK199">
        <v>0</v>
      </c>
      <c r="AL199">
        <v>0</v>
      </c>
      <c r="AM199">
        <v>3.68</v>
      </c>
      <c r="AN199">
        <v>38.024000000000001</v>
      </c>
      <c r="AO199">
        <v>14.837</v>
      </c>
      <c r="AP199">
        <v>9.6470000000000002</v>
      </c>
      <c r="AQ199">
        <v>0.115</v>
      </c>
      <c r="AR199">
        <v>0</v>
      </c>
      <c r="AS199">
        <v>11.497999999999999</v>
      </c>
      <c r="AT199">
        <v>21.475000000000001</v>
      </c>
      <c r="AU199">
        <v>0.42499999999999999</v>
      </c>
      <c r="AV199">
        <v>0.875</v>
      </c>
      <c r="AW199">
        <v>2.0499999999999998</v>
      </c>
      <c r="AX199">
        <v>0.17499999999999999</v>
      </c>
      <c r="AY199">
        <v>0</v>
      </c>
      <c r="AZ199">
        <v>0</v>
      </c>
      <c r="BA199">
        <v>170</v>
      </c>
      <c r="BB199">
        <v>0</v>
      </c>
      <c r="BC199" t="s">
        <v>75</v>
      </c>
      <c r="BD199">
        <v>0</v>
      </c>
      <c r="BE199" t="s">
        <v>73</v>
      </c>
      <c r="BF199" t="s">
        <v>76</v>
      </c>
      <c r="BG199">
        <v>1.1200000000000001</v>
      </c>
      <c r="BH199">
        <v>0</v>
      </c>
      <c r="BI199" s="1">
        <v>45810.3623184838</v>
      </c>
      <c r="BJ199">
        <v>3.6</v>
      </c>
      <c r="BK199" s="4">
        <v>1.1449</v>
      </c>
      <c r="BL199" s="42">
        <f>HLOOKUP($A199,차량별코스!$E$1:$AO$20,_xlfn.XLOOKUP(탕데이터!$I199,차량별코스!$D$2:$D$20,차량별코스!$A$2:$A$20),0)</f>
        <v>8</v>
      </c>
      <c r="BM199">
        <f>SUMIFS(R:R,I:I,I199,O:O,O199)</f>
        <v>293.536</v>
      </c>
      <c r="BN199">
        <f>SUMIFS(R:R,O:O,O199,BL:BL,BL199,G:G,G199)</f>
        <v>78.036000000000001</v>
      </c>
      <c r="BO199">
        <f>IF(COUNTIFS($BL$2:$BL199,$BL199,$O$2:$O199,$O199,$G$2:$G199,$G199)=1,_xlfn.MAXIFS($BO$2:$BO198,$O$2:$O198,$O199,$G$2:$G198,$G199)+1,_xlfn.MAXIFS($BO$2:$BO198,$O$2:$O198,$O199,$G$2:$G198,$G199))</f>
        <v>2</v>
      </c>
      <c r="BP199">
        <f t="shared" si="52"/>
        <v>923.07700000000023</v>
      </c>
      <c r="BQ199">
        <f t="shared" si="53"/>
        <v>25.551000000000002</v>
      </c>
      <c r="BR199">
        <f t="shared" si="54"/>
        <v>52.605000000000004</v>
      </c>
      <c r="BS199">
        <f t="shared" si="55"/>
        <v>123.24599999999998</v>
      </c>
      <c r="BT199">
        <f t="shared" si="56"/>
        <v>10.520999999999999</v>
      </c>
      <c r="BU199">
        <f t="shared" si="57"/>
        <v>0</v>
      </c>
      <c r="BV199">
        <f t="shared" si="58"/>
        <v>0</v>
      </c>
      <c r="BW199">
        <f t="shared" si="59"/>
        <v>1135.0000000000002</v>
      </c>
    </row>
    <row r="200" spans="1:75">
      <c r="A200" s="38">
        <f t="shared" si="51"/>
        <v>45810</v>
      </c>
      <c r="B200" s="3">
        <v>45810.290983796294</v>
      </c>
      <c r="C200" t="s">
        <v>61</v>
      </c>
      <c r="D200" t="s">
        <v>61</v>
      </c>
      <c r="E200" t="s">
        <v>61</v>
      </c>
      <c r="F200" t="s">
        <v>62</v>
      </c>
      <c r="G200" s="2" t="s">
        <v>63</v>
      </c>
      <c r="H200" s="2" t="s">
        <v>64</v>
      </c>
      <c r="I200" t="s">
        <v>81</v>
      </c>
      <c r="J200" t="s">
        <v>66</v>
      </c>
      <c r="K200" t="s">
        <v>72</v>
      </c>
      <c r="L200">
        <v>15</v>
      </c>
      <c r="M200">
        <v>4</v>
      </c>
      <c r="N200">
        <v>168</v>
      </c>
      <c r="O200" s="41">
        <v>5223</v>
      </c>
      <c r="P200" t="s">
        <v>249</v>
      </c>
      <c r="Q200" s="1">
        <v>45786.607561377314</v>
      </c>
      <c r="R200">
        <v>40.866999999999997</v>
      </c>
      <c r="S200">
        <v>11.057</v>
      </c>
      <c r="T200">
        <v>3.6960000000000002</v>
      </c>
      <c r="U200">
        <v>3432</v>
      </c>
      <c r="V200">
        <v>58</v>
      </c>
      <c r="W200">
        <v>350</v>
      </c>
      <c r="X200">
        <v>1191</v>
      </c>
      <c r="Y200">
        <v>0</v>
      </c>
      <c r="Z200">
        <v>4</v>
      </c>
      <c r="AA200">
        <v>0</v>
      </c>
      <c r="AB200">
        <v>0</v>
      </c>
      <c r="AC200">
        <v>94</v>
      </c>
      <c r="AD200">
        <v>42.87</v>
      </c>
      <c r="AE200">
        <v>48.65119</v>
      </c>
      <c r="AF200">
        <v>88.8</v>
      </c>
      <c r="AG200">
        <v>3.5</v>
      </c>
      <c r="AH200">
        <v>2.9</v>
      </c>
      <c r="AI200">
        <v>2.8</v>
      </c>
      <c r="AJ200">
        <v>2.1</v>
      </c>
      <c r="AK200">
        <v>0</v>
      </c>
      <c r="AL200">
        <v>0</v>
      </c>
      <c r="AM200">
        <v>3.3</v>
      </c>
      <c r="AN200">
        <v>37.262</v>
      </c>
      <c r="AO200">
        <v>1.69</v>
      </c>
      <c r="AP200">
        <v>10.198</v>
      </c>
      <c r="AQ200">
        <v>0.26900000000000002</v>
      </c>
      <c r="AR200">
        <v>0</v>
      </c>
      <c r="AS200">
        <v>9.7880000000000003</v>
      </c>
      <c r="AT200">
        <v>50.32</v>
      </c>
      <c r="AU200">
        <v>1.9830000000000001</v>
      </c>
      <c r="AV200">
        <v>1.643</v>
      </c>
      <c r="AW200">
        <v>1.587</v>
      </c>
      <c r="AX200">
        <v>1.19</v>
      </c>
      <c r="AY200">
        <v>0</v>
      </c>
      <c r="AZ200">
        <v>0</v>
      </c>
      <c r="BA200">
        <v>397</v>
      </c>
      <c r="BB200">
        <v>0</v>
      </c>
      <c r="BC200" t="s">
        <v>75</v>
      </c>
      <c r="BD200">
        <v>0</v>
      </c>
      <c r="BE200" t="s">
        <v>73</v>
      </c>
      <c r="BF200" t="s">
        <v>76</v>
      </c>
      <c r="BG200">
        <v>1.1200000000000001</v>
      </c>
      <c r="BH200">
        <v>0</v>
      </c>
      <c r="BI200" s="1">
        <v>45810.3623184838</v>
      </c>
      <c r="BJ200">
        <v>3.6</v>
      </c>
      <c r="BK200" s="4">
        <v>1.0266999999999999</v>
      </c>
      <c r="BL200" s="42">
        <f>HLOOKUP($A200,차량별코스!$E$1:$AO$20,_xlfn.XLOOKUP(탕데이터!$I200,차량별코스!$D$2:$D$20,차량별코스!$A$2:$A$20),0)</f>
        <v>8</v>
      </c>
      <c r="BM200">
        <f>SUMIFS(R:R,I:I,I200,O:O,O200)</f>
        <v>293.536</v>
      </c>
      <c r="BN200">
        <f>SUMIFS(R:R,O:O,O200,BL:BL,BL200,G:G,G200)</f>
        <v>78.036000000000001</v>
      </c>
      <c r="BO200">
        <f>IF(COUNTIFS($BL$2:$BL200,$BL200,$O$2:$O200,$O200,$G$2:$G200,$G200)=1,_xlfn.MAXIFS($BO$2:$BO199,$O$2:$O199,$O200,$G$2:$G199,$G200)+1,_xlfn.MAXIFS($BO$2:$BO199,$O$2:$O199,$O200,$G$2:$G199,$G200))</f>
        <v>2</v>
      </c>
      <c r="BP200">
        <f t="shared" si="52"/>
        <v>2639.616</v>
      </c>
      <c r="BQ200">
        <f t="shared" si="53"/>
        <v>120.12</v>
      </c>
      <c r="BR200">
        <f t="shared" si="54"/>
        <v>99.527999999999992</v>
      </c>
      <c r="BS200">
        <f t="shared" si="55"/>
        <v>96.095999999999989</v>
      </c>
      <c r="BT200">
        <f t="shared" si="56"/>
        <v>72.072000000000003</v>
      </c>
      <c r="BU200">
        <f t="shared" si="57"/>
        <v>0</v>
      </c>
      <c r="BV200">
        <f t="shared" si="58"/>
        <v>0</v>
      </c>
      <c r="BW200">
        <f t="shared" si="59"/>
        <v>3027.4319999999998</v>
      </c>
    </row>
    <row r="201" spans="1:75">
      <c r="A201" s="38">
        <f t="shared" si="51"/>
        <v>45810</v>
      </c>
      <c r="B201" s="3">
        <v>45810.339513888888</v>
      </c>
      <c r="C201" t="s">
        <v>61</v>
      </c>
      <c r="D201" t="s">
        <v>61</v>
      </c>
      <c r="E201" t="s">
        <v>61</v>
      </c>
      <c r="F201" t="s">
        <v>62</v>
      </c>
      <c r="G201" s="2" t="s">
        <v>63</v>
      </c>
      <c r="H201" s="2" t="s">
        <v>64</v>
      </c>
      <c r="I201" t="s">
        <v>81</v>
      </c>
      <c r="J201" t="s">
        <v>66</v>
      </c>
      <c r="K201" t="s">
        <v>72</v>
      </c>
      <c r="L201">
        <v>15</v>
      </c>
      <c r="M201">
        <v>4</v>
      </c>
      <c r="N201">
        <v>168</v>
      </c>
      <c r="O201" s="41">
        <v>5223</v>
      </c>
      <c r="P201" t="s">
        <v>249</v>
      </c>
      <c r="Q201" s="1">
        <v>45786.607561377314</v>
      </c>
      <c r="R201">
        <v>19.774999999999999</v>
      </c>
      <c r="S201">
        <v>5.0890000000000004</v>
      </c>
      <c r="T201">
        <v>3.8860000000000001</v>
      </c>
      <c r="U201">
        <v>1925</v>
      </c>
      <c r="V201">
        <v>64</v>
      </c>
      <c r="W201">
        <v>310</v>
      </c>
      <c r="X201">
        <v>541</v>
      </c>
      <c r="Y201">
        <v>0</v>
      </c>
      <c r="Z201">
        <v>0</v>
      </c>
      <c r="AA201">
        <v>0</v>
      </c>
      <c r="AB201">
        <v>0</v>
      </c>
      <c r="AC201">
        <v>78</v>
      </c>
      <c r="AD201">
        <v>36.979999999999997</v>
      </c>
      <c r="AE201">
        <v>45.899348000000003</v>
      </c>
      <c r="AF201">
        <v>96.6</v>
      </c>
      <c r="AG201">
        <v>0.8</v>
      </c>
      <c r="AH201">
        <v>1.2</v>
      </c>
      <c r="AI201">
        <v>1.4</v>
      </c>
      <c r="AJ201">
        <v>0</v>
      </c>
      <c r="AK201">
        <v>0</v>
      </c>
      <c r="AL201">
        <v>0</v>
      </c>
      <c r="AM201">
        <v>3.47</v>
      </c>
      <c r="AN201">
        <v>32.716000000000001</v>
      </c>
      <c r="AO201">
        <v>3.3250000000000002</v>
      </c>
      <c r="AP201">
        <v>16.103999999999999</v>
      </c>
      <c r="AQ201">
        <v>0.253</v>
      </c>
      <c r="AR201">
        <v>0</v>
      </c>
      <c r="AS201">
        <v>0</v>
      </c>
      <c r="AT201">
        <v>30.59</v>
      </c>
      <c r="AU201">
        <v>0.253</v>
      </c>
      <c r="AV201">
        <v>0.38</v>
      </c>
      <c r="AW201">
        <v>0.443</v>
      </c>
      <c r="AX201">
        <v>0</v>
      </c>
      <c r="AY201">
        <v>0</v>
      </c>
      <c r="AZ201">
        <v>0</v>
      </c>
      <c r="BA201">
        <v>191</v>
      </c>
      <c r="BB201">
        <v>0</v>
      </c>
      <c r="BC201" t="s">
        <v>75</v>
      </c>
      <c r="BD201">
        <v>0</v>
      </c>
      <c r="BE201" t="s">
        <v>73</v>
      </c>
      <c r="BF201" t="s">
        <v>76</v>
      </c>
      <c r="BG201">
        <v>1.1200000000000001</v>
      </c>
      <c r="BH201">
        <v>0</v>
      </c>
      <c r="BI201" s="1">
        <v>45810.3623184838</v>
      </c>
      <c r="BJ201">
        <v>3.6</v>
      </c>
      <c r="BK201" s="4">
        <v>1.0793999999999999</v>
      </c>
      <c r="BL201" s="42">
        <f>HLOOKUP($A201,차량별코스!$E$1:$AO$20,_xlfn.XLOOKUP(탕데이터!$I201,차량별코스!$D$2:$D$20,차량별코스!$A$2:$A$20),0)</f>
        <v>8</v>
      </c>
      <c r="BM201">
        <f>SUMIFS(R:R,I:I,I201,O:O,O201)</f>
        <v>293.536</v>
      </c>
      <c r="BN201">
        <f>SUMIFS(R:R,O:O,O201,BL:BL,BL201,G:G,G201)</f>
        <v>78.036000000000001</v>
      </c>
      <c r="BO201">
        <f>IF(COUNTIFS($BL$2:$BL201,$BL201,$O$2:$O201,$O201,$G$2:$G201,$G201)=1,_xlfn.MAXIFS($BO$2:$BO200,$O$2:$O200,$O201,$G$2:$G200,$G201)+1,_xlfn.MAXIFS($BO$2:$BO200,$O$2:$O200,$O201,$G$2:$G200,$G201))</f>
        <v>2</v>
      </c>
      <c r="BP201">
        <f t="shared" si="52"/>
        <v>1485.55</v>
      </c>
      <c r="BQ201">
        <f t="shared" si="53"/>
        <v>15.4</v>
      </c>
      <c r="BR201">
        <f t="shared" si="54"/>
        <v>23.1</v>
      </c>
      <c r="BS201">
        <f t="shared" si="55"/>
        <v>26.949999999999996</v>
      </c>
      <c r="BT201">
        <f t="shared" si="56"/>
        <v>0</v>
      </c>
      <c r="BU201">
        <f t="shared" si="57"/>
        <v>0</v>
      </c>
      <c r="BV201">
        <f t="shared" si="58"/>
        <v>0</v>
      </c>
      <c r="BW201">
        <f t="shared" si="59"/>
        <v>1551</v>
      </c>
    </row>
    <row r="202" spans="1:75">
      <c r="A202" s="38">
        <f t="shared" si="51"/>
        <v>45809</v>
      </c>
      <c r="B202" s="3">
        <v>45809.306180555555</v>
      </c>
      <c r="C202" t="s">
        <v>61</v>
      </c>
      <c r="D202" t="s">
        <v>61</v>
      </c>
      <c r="E202" t="s">
        <v>61</v>
      </c>
      <c r="F202" t="s">
        <v>62</v>
      </c>
      <c r="G202" s="2" t="s">
        <v>63</v>
      </c>
      <c r="H202" s="2" t="s">
        <v>64</v>
      </c>
      <c r="I202" t="s">
        <v>82</v>
      </c>
      <c r="J202" t="s">
        <v>66</v>
      </c>
      <c r="K202" t="s">
        <v>67</v>
      </c>
      <c r="L202">
        <v>19</v>
      </c>
      <c r="M202">
        <v>8</v>
      </c>
      <c r="N202">
        <v>168</v>
      </c>
      <c r="O202" s="41">
        <v>9999</v>
      </c>
      <c r="P202" t="s">
        <v>62</v>
      </c>
      <c r="Q202" s="1">
        <v>45786.608721180557</v>
      </c>
      <c r="R202">
        <v>46.805999999999997</v>
      </c>
      <c r="S202">
        <v>12.912000000000001</v>
      </c>
      <c r="T202">
        <v>3.625</v>
      </c>
      <c r="U202">
        <v>3881</v>
      </c>
      <c r="V202">
        <v>0</v>
      </c>
      <c r="W202">
        <v>703</v>
      </c>
      <c r="X202">
        <v>1824</v>
      </c>
      <c r="Y202">
        <v>0</v>
      </c>
      <c r="Z202">
        <v>4</v>
      </c>
      <c r="AA202">
        <v>0</v>
      </c>
      <c r="AB202">
        <v>0</v>
      </c>
      <c r="AC202">
        <v>91</v>
      </c>
      <c r="AD202">
        <v>43.42</v>
      </c>
      <c r="AE202">
        <v>53.021256999999999</v>
      </c>
      <c r="AF202">
        <v>91.6</v>
      </c>
      <c r="AG202">
        <v>1.7</v>
      </c>
      <c r="AH202">
        <v>2.2000000000000002</v>
      </c>
      <c r="AI202">
        <v>3.5</v>
      </c>
      <c r="AJ202">
        <v>1.1000000000000001</v>
      </c>
      <c r="AK202">
        <v>0</v>
      </c>
      <c r="AL202">
        <v>0</v>
      </c>
      <c r="AM202">
        <v>3.18</v>
      </c>
      <c r="AN202">
        <v>43.07</v>
      </c>
      <c r="AO202">
        <v>0</v>
      </c>
      <c r="AP202">
        <v>18.114000000000001</v>
      </c>
      <c r="AQ202">
        <v>0.38500000000000001</v>
      </c>
      <c r="AR202">
        <v>0</v>
      </c>
      <c r="AS202">
        <v>8.5459999999999994</v>
      </c>
      <c r="AT202">
        <v>58.012999999999998</v>
      </c>
      <c r="AU202">
        <v>1.077</v>
      </c>
      <c r="AV202">
        <v>1.393</v>
      </c>
      <c r="AW202">
        <v>2.2170000000000001</v>
      </c>
      <c r="AX202">
        <v>0.69699999999999995</v>
      </c>
      <c r="AY202">
        <v>0</v>
      </c>
      <c r="AZ202">
        <v>0</v>
      </c>
      <c r="BA202">
        <v>457</v>
      </c>
      <c r="BB202">
        <v>0</v>
      </c>
      <c r="BC202" t="s">
        <v>75</v>
      </c>
      <c r="BD202">
        <v>0</v>
      </c>
      <c r="BE202" t="s">
        <v>69</v>
      </c>
      <c r="BF202" t="s">
        <v>76</v>
      </c>
      <c r="BG202">
        <v>1.1399999999999999</v>
      </c>
      <c r="BH202">
        <v>0</v>
      </c>
      <c r="BI202" s="1">
        <v>45810.465890312502</v>
      </c>
      <c r="BJ202">
        <v>3.6</v>
      </c>
      <c r="BK202" s="4">
        <v>1.0068999999999999</v>
      </c>
      <c r="BL202" s="42">
        <f>HLOOKUP($A202,차량별코스!$E$1:$AO$20,_xlfn.XLOOKUP(탕데이터!$I202,차량별코스!$D$2:$D$20,차량별코스!$A$2:$A$20),0)</f>
        <v>10</v>
      </c>
      <c r="BM202">
        <f>SUMIFS(R:R,I:I,I202,O:O,O202)</f>
        <v>161.352</v>
      </c>
      <c r="BN202">
        <f>SUMIFS(R:R,O:O,O202,BL:BL,BL202,G:G,G202)</f>
        <v>161.352</v>
      </c>
      <c r="BO202" t="e">
        <f>IF(COUNTIFS($BL$2:$BL202,$BL202,$O$2:$O202,$O202,$G$2:$G202,$G202)=1,_xlfn.MAXIFS($BO$2:$BO201,$O$2:$O201,$O202,$G$2:$G201,$G202)+1,_xlfn.MAXIFS($BO$2:$BO201,$O$2:$O201,$O202,$G$2:$G201,$G202))</f>
        <v>#REF!</v>
      </c>
      <c r="BP202">
        <f t="shared" si="52"/>
        <v>2851.9959999999996</v>
      </c>
      <c r="BQ202">
        <f t="shared" si="53"/>
        <v>65.977000000000004</v>
      </c>
      <c r="BR202">
        <f t="shared" si="54"/>
        <v>85.382000000000005</v>
      </c>
      <c r="BS202">
        <f t="shared" si="55"/>
        <v>135.83500000000001</v>
      </c>
      <c r="BT202">
        <f t="shared" si="56"/>
        <v>42.691000000000003</v>
      </c>
      <c r="BU202">
        <f t="shared" si="57"/>
        <v>0</v>
      </c>
      <c r="BV202">
        <f t="shared" si="58"/>
        <v>0</v>
      </c>
      <c r="BW202">
        <f t="shared" si="59"/>
        <v>3181.8809999999994</v>
      </c>
    </row>
    <row r="203" spans="1:75">
      <c r="A203" s="38">
        <f t="shared" si="51"/>
        <v>45809</v>
      </c>
      <c r="B203" s="3">
        <v>45809.506331018521</v>
      </c>
      <c r="C203" t="s">
        <v>61</v>
      </c>
      <c r="D203" t="s">
        <v>61</v>
      </c>
      <c r="E203" t="s">
        <v>61</v>
      </c>
      <c r="F203" t="s">
        <v>62</v>
      </c>
      <c r="G203" s="2" t="s">
        <v>63</v>
      </c>
      <c r="H203" s="2" t="s">
        <v>64</v>
      </c>
      <c r="I203" t="s">
        <v>82</v>
      </c>
      <c r="J203" t="s">
        <v>66</v>
      </c>
      <c r="K203" t="s">
        <v>67</v>
      </c>
      <c r="L203">
        <v>19</v>
      </c>
      <c r="M203">
        <v>8</v>
      </c>
      <c r="N203">
        <v>168</v>
      </c>
      <c r="O203" s="41">
        <v>9999</v>
      </c>
      <c r="P203" t="s">
        <v>62</v>
      </c>
      <c r="Q203" s="1">
        <v>45786.608721180557</v>
      </c>
      <c r="R203">
        <v>114.54600000000001</v>
      </c>
      <c r="S203">
        <v>46.734000000000002</v>
      </c>
      <c r="T203">
        <v>2.4510000000000001</v>
      </c>
      <c r="U203">
        <v>13669</v>
      </c>
      <c r="V203">
        <v>11</v>
      </c>
      <c r="W203">
        <v>5093</v>
      </c>
      <c r="X203">
        <v>4256</v>
      </c>
      <c r="Y203">
        <v>0</v>
      </c>
      <c r="Z203">
        <v>49</v>
      </c>
      <c r="AA203">
        <v>3</v>
      </c>
      <c r="AB203">
        <v>1657</v>
      </c>
      <c r="AC203">
        <v>101</v>
      </c>
      <c r="AD203">
        <v>30.17</v>
      </c>
      <c r="AE203">
        <v>48.145422000000003</v>
      </c>
      <c r="AF203">
        <v>86.6</v>
      </c>
      <c r="AG203">
        <v>3.4</v>
      </c>
      <c r="AH203">
        <v>5.0999999999999996</v>
      </c>
      <c r="AI203">
        <v>3.8</v>
      </c>
      <c r="AJ203">
        <v>1.2</v>
      </c>
      <c r="AK203">
        <v>0</v>
      </c>
      <c r="AL203">
        <v>0</v>
      </c>
      <c r="AM203">
        <v>2.15</v>
      </c>
      <c r="AN203">
        <v>60.027999999999999</v>
      </c>
      <c r="AO203">
        <v>0.08</v>
      </c>
      <c r="AP203">
        <v>37.259</v>
      </c>
      <c r="AQ203">
        <v>0.36699999999999999</v>
      </c>
      <c r="AR203">
        <v>0</v>
      </c>
      <c r="AS203">
        <v>42.777999999999999</v>
      </c>
      <c r="AT203">
        <v>196.29300000000001</v>
      </c>
      <c r="AU203">
        <v>7.7069999999999999</v>
      </c>
      <c r="AV203">
        <v>11.56</v>
      </c>
      <c r="AW203">
        <v>8.6129999999999995</v>
      </c>
      <c r="AX203">
        <v>2.72</v>
      </c>
      <c r="AY203">
        <v>0</v>
      </c>
      <c r="AZ203">
        <v>0</v>
      </c>
      <c r="BA203">
        <v>1124</v>
      </c>
      <c r="BB203">
        <v>0</v>
      </c>
      <c r="BC203" t="s">
        <v>75</v>
      </c>
      <c r="BD203">
        <v>0</v>
      </c>
      <c r="BE203" t="s">
        <v>69</v>
      </c>
      <c r="BF203" t="s">
        <v>76</v>
      </c>
      <c r="BG203">
        <v>1.1399999999999999</v>
      </c>
      <c r="BH203">
        <v>0</v>
      </c>
      <c r="BI203" s="1">
        <v>45810.465890312502</v>
      </c>
      <c r="BJ203">
        <v>3.6</v>
      </c>
      <c r="BK203" s="4">
        <v>0.68079999999999996</v>
      </c>
      <c r="BL203" s="42">
        <f>HLOOKUP($A203,차량별코스!$E$1:$AO$20,_xlfn.XLOOKUP(탕데이터!$I203,차량별코스!$D$2:$D$20,차량별코스!$A$2:$A$20),0)</f>
        <v>10</v>
      </c>
      <c r="BM203">
        <f>SUMIFS(R:R,I:I,I203,O:O,O203)</f>
        <v>161.352</v>
      </c>
      <c r="BN203">
        <f>SUMIFS(R:R,O:O,O203,BL:BL,BL203,G:G,G203)</f>
        <v>161.352</v>
      </c>
      <c r="BO203" t="e">
        <f>IF(COUNTIFS($BL$2:$BL203,$BL203,$O$2:$O203,$O203,$G$2:$G203,$G203)=1,_xlfn.MAXIFS($BO$2:$BO202,$O$2:$O202,$O203,$G$2:$G202,$G203)+1,_xlfn.MAXIFS($BO$2:$BO202,$O$2:$O202,$O203,$G$2:$G202,$G203))</f>
        <v>#REF!</v>
      </c>
      <c r="BP203">
        <f t="shared" si="52"/>
        <v>6733.3539999999994</v>
      </c>
      <c r="BQ203">
        <f t="shared" si="53"/>
        <v>464.74600000000004</v>
      </c>
      <c r="BR203">
        <f t="shared" si="54"/>
        <v>697.11899999999991</v>
      </c>
      <c r="BS203">
        <f t="shared" si="55"/>
        <v>519.42200000000003</v>
      </c>
      <c r="BT203">
        <f t="shared" si="56"/>
        <v>164.02799999999999</v>
      </c>
      <c r="BU203">
        <f t="shared" si="57"/>
        <v>0</v>
      </c>
      <c r="BV203">
        <f t="shared" si="58"/>
        <v>0</v>
      </c>
      <c r="BW203">
        <f t="shared" si="59"/>
        <v>8578.6689999999999</v>
      </c>
    </row>
    <row r="204" spans="1:75">
      <c r="A204" s="38">
        <f t="shared" ref="A204:A239" si="60">DATE(YEAR(B204),MONTH(B204),DAY(B204))</f>
        <v>45809</v>
      </c>
      <c r="B204" s="3">
        <v>45809.780231481483</v>
      </c>
      <c r="C204" t="s">
        <v>61</v>
      </c>
      <c r="D204" t="s">
        <v>61</v>
      </c>
      <c r="E204" t="s">
        <v>61</v>
      </c>
      <c r="F204" t="s">
        <v>62</v>
      </c>
      <c r="G204" s="2" t="s">
        <v>63</v>
      </c>
      <c r="H204" s="2" t="s">
        <v>64</v>
      </c>
      <c r="I204" t="s">
        <v>82</v>
      </c>
      <c r="J204" t="s">
        <v>66</v>
      </c>
      <c r="K204" t="s">
        <v>67</v>
      </c>
      <c r="L204">
        <v>19</v>
      </c>
      <c r="M204">
        <v>8</v>
      </c>
      <c r="N204">
        <v>168</v>
      </c>
      <c r="O204" s="41">
        <v>9454</v>
      </c>
      <c r="P204" t="s">
        <v>250</v>
      </c>
      <c r="Q204" s="1">
        <v>45786.607562766207</v>
      </c>
      <c r="R204">
        <v>114.456</v>
      </c>
      <c r="S204">
        <v>31.574000000000002</v>
      </c>
      <c r="T204">
        <v>3.625</v>
      </c>
      <c r="U204">
        <v>12143</v>
      </c>
      <c r="V204">
        <v>382</v>
      </c>
      <c r="W204">
        <v>2053</v>
      </c>
      <c r="X204">
        <v>3204</v>
      </c>
      <c r="Y204">
        <v>0</v>
      </c>
      <c r="Z204">
        <v>22</v>
      </c>
      <c r="AA204">
        <v>0</v>
      </c>
      <c r="AB204">
        <v>0</v>
      </c>
      <c r="AC204">
        <v>86</v>
      </c>
      <c r="AD204">
        <v>33.93</v>
      </c>
      <c r="AE204">
        <v>42.443505000000002</v>
      </c>
      <c r="AF204">
        <v>84</v>
      </c>
      <c r="AG204">
        <v>5.2</v>
      </c>
      <c r="AH204">
        <v>7</v>
      </c>
      <c r="AI204">
        <v>3.6</v>
      </c>
      <c r="AJ204">
        <v>0.1</v>
      </c>
      <c r="AK204">
        <v>0</v>
      </c>
      <c r="AL204">
        <v>0</v>
      </c>
      <c r="AM204">
        <v>3.18</v>
      </c>
      <c r="AN204">
        <v>33.026000000000003</v>
      </c>
      <c r="AO204">
        <v>3.1459999999999999</v>
      </c>
      <c r="AP204">
        <v>16.907</v>
      </c>
      <c r="AQ204">
        <v>0.28000000000000003</v>
      </c>
      <c r="AR204">
        <v>0</v>
      </c>
      <c r="AS204">
        <v>19.221</v>
      </c>
      <c r="AT204">
        <v>169.4</v>
      </c>
      <c r="AU204">
        <v>10.487</v>
      </c>
      <c r="AV204">
        <v>14.117000000000001</v>
      </c>
      <c r="AW204">
        <v>7.26</v>
      </c>
      <c r="AX204">
        <v>0.20200000000000001</v>
      </c>
      <c r="AY204">
        <v>0</v>
      </c>
      <c r="AZ204">
        <v>0</v>
      </c>
      <c r="BA204">
        <v>1124</v>
      </c>
      <c r="BB204">
        <v>0</v>
      </c>
      <c r="BC204" t="s">
        <v>75</v>
      </c>
      <c r="BD204">
        <v>0</v>
      </c>
      <c r="BE204" t="s">
        <v>69</v>
      </c>
      <c r="BF204" t="s">
        <v>76</v>
      </c>
      <c r="BG204">
        <v>1.1399999999999999</v>
      </c>
      <c r="BH204">
        <v>0</v>
      </c>
      <c r="BI204" s="1">
        <v>45810.465890312502</v>
      </c>
      <c r="BJ204">
        <v>3.6</v>
      </c>
      <c r="BK204" s="4">
        <v>1.0068999999999999</v>
      </c>
      <c r="BL204" s="42">
        <f>HLOOKUP($A204,차량별코스!$E$1:$AO$20,_xlfn.XLOOKUP(탕데이터!$I204,차량별코스!$D$2:$D$20,차량별코스!$A$2:$A$20),0)</f>
        <v>10</v>
      </c>
      <c r="BM204">
        <f>SUMIFS(R:R,I:I,I204,O:O,O204)</f>
        <v>228.983</v>
      </c>
      <c r="BN204">
        <f>SUMIFS(R:R,O:O,O204,BL:BL,BL204,G:G,G204)</f>
        <v>114.456</v>
      </c>
      <c r="BO204">
        <f>IF(COUNTIFS($BL$2:$BL204,$BL204,$O$2:$O204,$O204,$G$2:$G204,$G204)=1,_xlfn.MAXIFS($BO$2:$BO203,$O$2:$O203,$O204,$G$2:$G203,$G204)+1,_xlfn.MAXIFS($BO$2:$BO203,$O$2:$O203,$O204,$G$2:$G203,$G204))</f>
        <v>1</v>
      </c>
      <c r="BP204">
        <f t="shared" ref="BP204:BP239" si="61">$U204*AF204%-V204-W204</f>
        <v>7765.119999999999</v>
      </c>
      <c r="BQ204">
        <f t="shared" ref="BQ204:BQ240" si="62">$U204*AG204%</f>
        <v>631.43600000000004</v>
      </c>
      <c r="BR204">
        <f t="shared" ref="BR204:BR240" si="63">$U204*AH204%</f>
        <v>850.0100000000001</v>
      </c>
      <c r="BS204">
        <f t="shared" ref="BS204:BS240" si="64">$U204*AI204%</f>
        <v>437.14800000000002</v>
      </c>
      <c r="BT204">
        <f t="shared" ref="BT204:BT240" si="65">$U204*AJ204%</f>
        <v>12.143000000000001</v>
      </c>
      <c r="BU204">
        <f t="shared" ref="BU204:BU240" si="66">$U204*AK204%</f>
        <v>0</v>
      </c>
      <c r="BV204">
        <f t="shared" ref="BV204:BV240" si="67">$U204*AL204%</f>
        <v>0</v>
      </c>
      <c r="BW204">
        <f t="shared" ref="BW204:BW239" si="68">SUM(BP204:BV204)</f>
        <v>9695.8569999999982</v>
      </c>
    </row>
    <row r="205" spans="1:75">
      <c r="A205" s="38">
        <f t="shared" si="60"/>
        <v>45810</v>
      </c>
      <c r="B205" s="3">
        <v>45810.314305555556</v>
      </c>
      <c r="C205" t="s">
        <v>61</v>
      </c>
      <c r="D205" t="s">
        <v>61</v>
      </c>
      <c r="E205" t="s">
        <v>61</v>
      </c>
      <c r="F205" t="s">
        <v>62</v>
      </c>
      <c r="G205" s="2" t="s">
        <v>63</v>
      </c>
      <c r="H205" s="2" t="s">
        <v>64</v>
      </c>
      <c r="I205" t="s">
        <v>82</v>
      </c>
      <c r="J205" t="s">
        <v>66</v>
      </c>
      <c r="K205" t="s">
        <v>67</v>
      </c>
      <c r="L205">
        <v>19</v>
      </c>
      <c r="M205">
        <v>8</v>
      </c>
      <c r="N205">
        <v>168</v>
      </c>
      <c r="O205" s="41">
        <v>9454</v>
      </c>
      <c r="P205" t="s">
        <v>250</v>
      </c>
      <c r="Q205" s="1">
        <v>45786.607562766207</v>
      </c>
      <c r="R205">
        <v>114.527</v>
      </c>
      <c r="S205">
        <v>36.531999999999996</v>
      </c>
      <c r="T205">
        <v>3.1349999999999998</v>
      </c>
      <c r="U205">
        <v>11846</v>
      </c>
      <c r="V205">
        <v>12</v>
      </c>
      <c r="W205">
        <v>2687</v>
      </c>
      <c r="X205">
        <v>3311</v>
      </c>
      <c r="Y205">
        <v>1</v>
      </c>
      <c r="Z205">
        <v>45</v>
      </c>
      <c r="AA205">
        <v>0</v>
      </c>
      <c r="AB205">
        <v>0</v>
      </c>
      <c r="AC205">
        <v>96</v>
      </c>
      <c r="AD205">
        <v>34.799999999999997</v>
      </c>
      <c r="AE205">
        <v>45.074570000000001</v>
      </c>
      <c r="AF205">
        <v>86.4</v>
      </c>
      <c r="AG205">
        <v>4</v>
      </c>
      <c r="AH205">
        <v>4.8</v>
      </c>
      <c r="AI205">
        <v>4.0999999999999996</v>
      </c>
      <c r="AJ205">
        <v>0.7</v>
      </c>
      <c r="AK205">
        <v>0</v>
      </c>
      <c r="AL205">
        <v>0</v>
      </c>
      <c r="AM205">
        <v>2.75</v>
      </c>
      <c r="AN205">
        <v>42.213000000000001</v>
      </c>
      <c r="AO205">
        <v>0.10100000000000001</v>
      </c>
      <c r="AP205">
        <v>22.683</v>
      </c>
      <c r="AQ205">
        <v>0.28799999999999998</v>
      </c>
      <c r="AR205">
        <v>0.873</v>
      </c>
      <c r="AS205">
        <v>39.292000000000002</v>
      </c>
      <c r="AT205">
        <v>169.92</v>
      </c>
      <c r="AU205">
        <v>7.867</v>
      </c>
      <c r="AV205">
        <v>9.44</v>
      </c>
      <c r="AW205">
        <v>8.0630000000000006</v>
      </c>
      <c r="AX205">
        <v>1.377</v>
      </c>
      <c r="AY205">
        <v>0</v>
      </c>
      <c r="AZ205">
        <v>0</v>
      </c>
      <c r="BA205">
        <v>1127</v>
      </c>
      <c r="BB205">
        <v>0</v>
      </c>
      <c r="BC205" t="s">
        <v>75</v>
      </c>
      <c r="BD205">
        <v>0</v>
      </c>
      <c r="BE205" t="s">
        <v>69</v>
      </c>
      <c r="BF205" t="s">
        <v>76</v>
      </c>
      <c r="BG205">
        <v>1.1399999999999999</v>
      </c>
      <c r="BH205">
        <v>0</v>
      </c>
      <c r="BI205" s="1">
        <v>45810.465890312502</v>
      </c>
      <c r="BJ205">
        <v>3.6</v>
      </c>
      <c r="BK205" s="4">
        <v>0.87080000000000002</v>
      </c>
      <c r="BL205" s="42">
        <f>HLOOKUP($A205,차량별코스!$E$1:$AO$20,_xlfn.XLOOKUP(탕데이터!$I205,차량별코스!$D$2:$D$20,차량별코스!$A$2:$A$20),0)</f>
        <v>11</v>
      </c>
      <c r="BM205">
        <f>SUMIFS(R:R,I:I,I205,O:O,O205)</f>
        <v>228.983</v>
      </c>
      <c r="BN205">
        <f>SUMIFS(R:R,O:O,O205,BL:BL,BL205,G:G,G205)</f>
        <v>114.527</v>
      </c>
      <c r="BO205">
        <f>IF(COUNTIFS($BL$2:$BL205,$BL205,$O$2:$O205,$O205,$G$2:$G205,$G205)=1,_xlfn.MAXIFS($BO$2:$BO204,$O$2:$O204,$O205,$G$2:$G204,$G205)+1,_xlfn.MAXIFS($BO$2:$BO204,$O$2:$O204,$O205,$G$2:$G204,$G205))</f>
        <v>2</v>
      </c>
      <c r="BP205">
        <f t="shared" si="61"/>
        <v>7535.9440000000013</v>
      </c>
      <c r="BQ205">
        <f t="shared" si="62"/>
        <v>473.84000000000003</v>
      </c>
      <c r="BR205">
        <f t="shared" si="63"/>
        <v>568.60800000000006</v>
      </c>
      <c r="BS205">
        <f t="shared" si="64"/>
        <v>485.68599999999992</v>
      </c>
      <c r="BT205">
        <f t="shared" si="65"/>
        <v>82.921999999999997</v>
      </c>
      <c r="BU205">
        <f t="shared" si="66"/>
        <v>0</v>
      </c>
      <c r="BV205">
        <f t="shared" si="67"/>
        <v>0</v>
      </c>
      <c r="BW205">
        <f t="shared" si="68"/>
        <v>9147.0000000000018</v>
      </c>
    </row>
    <row r="206" spans="1:75">
      <c r="A206" s="38">
        <f t="shared" si="60"/>
        <v>45809</v>
      </c>
      <c r="B206" s="3">
        <v>45809.393136574072</v>
      </c>
      <c r="C206" t="s">
        <v>61</v>
      </c>
      <c r="D206" t="s">
        <v>61</v>
      </c>
      <c r="E206" t="s">
        <v>61</v>
      </c>
      <c r="F206" t="s">
        <v>62</v>
      </c>
      <c r="G206" s="2" t="s">
        <v>63</v>
      </c>
      <c r="H206" s="2" t="s">
        <v>64</v>
      </c>
      <c r="I206" t="s">
        <v>83</v>
      </c>
      <c r="J206" t="s">
        <v>66</v>
      </c>
      <c r="K206" t="s">
        <v>67</v>
      </c>
      <c r="L206">
        <v>18</v>
      </c>
      <c r="M206">
        <v>8</v>
      </c>
      <c r="N206">
        <v>168</v>
      </c>
      <c r="O206" s="41">
        <v>7890</v>
      </c>
      <c r="P206" t="s">
        <v>251</v>
      </c>
      <c r="Q206" s="1">
        <v>45786.607561261575</v>
      </c>
      <c r="R206">
        <v>16.265000000000001</v>
      </c>
      <c r="S206">
        <v>6.1239999999999997</v>
      </c>
      <c r="T206">
        <v>2.6560000000000001</v>
      </c>
      <c r="U206">
        <v>1835</v>
      </c>
      <c r="V206">
        <v>235</v>
      </c>
      <c r="W206">
        <v>427</v>
      </c>
      <c r="X206">
        <v>171</v>
      </c>
      <c r="Y206">
        <v>0</v>
      </c>
      <c r="Z206">
        <v>9</v>
      </c>
      <c r="AA206">
        <v>0</v>
      </c>
      <c r="AB206">
        <v>0</v>
      </c>
      <c r="AC206">
        <v>97</v>
      </c>
      <c r="AD206">
        <v>31.91</v>
      </c>
      <c r="AE206">
        <v>49.918056</v>
      </c>
      <c r="AF206">
        <v>93.7</v>
      </c>
      <c r="AG206">
        <v>1.5</v>
      </c>
      <c r="AH206">
        <v>2.5</v>
      </c>
      <c r="AI206">
        <v>1.1000000000000001</v>
      </c>
      <c r="AJ206">
        <v>1.2</v>
      </c>
      <c r="AK206">
        <v>0</v>
      </c>
      <c r="AL206">
        <v>0</v>
      </c>
      <c r="AM206">
        <v>2.33</v>
      </c>
      <c r="AN206">
        <v>57.139000000000003</v>
      </c>
      <c r="AO206">
        <v>12.805999999999999</v>
      </c>
      <c r="AP206">
        <v>23.27</v>
      </c>
      <c r="AQ206">
        <v>6.0999999999999999E-2</v>
      </c>
      <c r="AR206">
        <v>0</v>
      </c>
      <c r="AS206">
        <v>55.334000000000003</v>
      </c>
      <c r="AT206">
        <v>28.11</v>
      </c>
      <c r="AU206">
        <v>0.45</v>
      </c>
      <c r="AV206">
        <v>0.75</v>
      </c>
      <c r="AW206">
        <v>0.33</v>
      </c>
      <c r="AX206">
        <v>0.36</v>
      </c>
      <c r="AY206">
        <v>0</v>
      </c>
      <c r="AZ206">
        <v>0</v>
      </c>
      <c r="BA206">
        <v>148</v>
      </c>
      <c r="BB206">
        <v>0</v>
      </c>
      <c r="BC206" t="s">
        <v>75</v>
      </c>
      <c r="BD206">
        <v>0</v>
      </c>
      <c r="BE206" t="s">
        <v>69</v>
      </c>
      <c r="BF206" t="s">
        <v>76</v>
      </c>
      <c r="BG206">
        <v>1.1399999999999999</v>
      </c>
      <c r="BH206">
        <v>0</v>
      </c>
      <c r="BI206" s="1">
        <v>45813.357893252316</v>
      </c>
      <c r="BJ206">
        <v>3.6</v>
      </c>
      <c r="BK206" s="4">
        <v>0.73780000000000001</v>
      </c>
      <c r="BL206" s="42">
        <f>HLOOKUP($A206,차량별코스!$E$1:$AO$20,_xlfn.XLOOKUP(탕데이터!$I206,차량별코스!$D$2:$D$20,차량별코스!$A$2:$A$20),0)</f>
        <v>9</v>
      </c>
      <c r="BM206">
        <f>SUMIFS(R:R,I:I,I206,O:O,O206)</f>
        <v>1367.3580000000002</v>
      </c>
      <c r="BN206">
        <f>SUMIFS(R:R,O:O,O206,BL:BL,BL206,G:G,G206)</f>
        <v>332.036</v>
      </c>
      <c r="BO206">
        <f>IF(COUNTIFS($BL$2:$BL206,$BL206,$O$2:$O206,$O206,$G$2:$G206,$G206)=1,_xlfn.MAXIFS($BO$2:$BO205,$O$2:$O205,$O206,$G$2:$G205,$G206)+1,_xlfn.MAXIFS($BO$2:$BO205,$O$2:$O205,$O206,$G$2:$G205,$G206))</f>
        <v>1</v>
      </c>
      <c r="BP206">
        <f t="shared" si="61"/>
        <v>1057.3950000000002</v>
      </c>
      <c r="BQ206">
        <f t="shared" si="62"/>
        <v>27.524999999999999</v>
      </c>
      <c r="BR206">
        <f t="shared" si="63"/>
        <v>45.875</v>
      </c>
      <c r="BS206">
        <f t="shared" si="64"/>
        <v>20.185000000000002</v>
      </c>
      <c r="BT206">
        <f t="shared" si="65"/>
        <v>22.02</v>
      </c>
      <c r="BU206">
        <f t="shared" si="66"/>
        <v>0</v>
      </c>
      <c r="BV206">
        <f t="shared" si="67"/>
        <v>0</v>
      </c>
      <c r="BW206">
        <f t="shared" si="68"/>
        <v>1173.0000000000002</v>
      </c>
    </row>
    <row r="207" spans="1:75">
      <c r="A207" s="38">
        <f t="shared" si="60"/>
        <v>45809</v>
      </c>
      <c r="B207" s="3">
        <v>45809.419120370374</v>
      </c>
      <c r="C207" t="s">
        <v>61</v>
      </c>
      <c r="D207" t="s">
        <v>61</v>
      </c>
      <c r="E207" t="s">
        <v>61</v>
      </c>
      <c r="F207" t="s">
        <v>62</v>
      </c>
      <c r="G207" s="2" t="s">
        <v>63</v>
      </c>
      <c r="H207" s="2" t="s">
        <v>64</v>
      </c>
      <c r="I207" t="s">
        <v>83</v>
      </c>
      <c r="J207" t="s">
        <v>66</v>
      </c>
      <c r="K207" t="s">
        <v>67</v>
      </c>
      <c r="L207">
        <v>18</v>
      </c>
      <c r="M207">
        <v>8</v>
      </c>
      <c r="N207">
        <v>168</v>
      </c>
      <c r="O207" s="41">
        <v>7890</v>
      </c>
      <c r="P207" t="s">
        <v>251</v>
      </c>
      <c r="Q207" s="1">
        <v>45786.607561261575</v>
      </c>
      <c r="R207">
        <v>23.327000000000002</v>
      </c>
      <c r="S207">
        <v>8.2840000000000007</v>
      </c>
      <c r="T207">
        <v>2.8159999999999998</v>
      </c>
      <c r="U207">
        <v>2125</v>
      </c>
      <c r="V207">
        <v>90</v>
      </c>
      <c r="W207">
        <v>378</v>
      </c>
      <c r="X207">
        <v>432</v>
      </c>
      <c r="Y207">
        <v>0</v>
      </c>
      <c r="Z207">
        <v>11</v>
      </c>
      <c r="AA207">
        <v>0</v>
      </c>
      <c r="AB207">
        <v>0</v>
      </c>
      <c r="AC207">
        <v>89</v>
      </c>
      <c r="AD207">
        <v>39.520000000000003</v>
      </c>
      <c r="AE207">
        <v>50.680351000000002</v>
      </c>
      <c r="AF207">
        <v>97.7</v>
      </c>
      <c r="AG207">
        <v>0.4</v>
      </c>
      <c r="AH207">
        <v>0.7</v>
      </c>
      <c r="AI207">
        <v>0.9</v>
      </c>
      <c r="AJ207">
        <v>0.3</v>
      </c>
      <c r="AK207">
        <v>0</v>
      </c>
      <c r="AL207">
        <v>0</v>
      </c>
      <c r="AM207">
        <v>2.4700000000000002</v>
      </c>
      <c r="AN207">
        <v>54.557000000000002</v>
      </c>
      <c r="AO207">
        <v>4.2350000000000003</v>
      </c>
      <c r="AP207">
        <v>17.788</v>
      </c>
      <c r="AQ207">
        <v>0.17100000000000001</v>
      </c>
      <c r="AR207">
        <v>0</v>
      </c>
      <c r="AS207">
        <v>47.155999999999999</v>
      </c>
      <c r="AT207">
        <v>34.195</v>
      </c>
      <c r="AU207">
        <v>0.14000000000000001</v>
      </c>
      <c r="AV207">
        <v>0.245</v>
      </c>
      <c r="AW207">
        <v>0.315</v>
      </c>
      <c r="AX207">
        <v>0.105</v>
      </c>
      <c r="AY207">
        <v>0</v>
      </c>
      <c r="AZ207">
        <v>0</v>
      </c>
      <c r="BA207">
        <v>225</v>
      </c>
      <c r="BB207">
        <v>0</v>
      </c>
      <c r="BC207" t="s">
        <v>75</v>
      </c>
      <c r="BD207">
        <v>0</v>
      </c>
      <c r="BE207" t="s">
        <v>69</v>
      </c>
      <c r="BF207" t="s">
        <v>76</v>
      </c>
      <c r="BG207">
        <v>1.1399999999999999</v>
      </c>
      <c r="BH207">
        <v>0</v>
      </c>
      <c r="BI207" s="1">
        <v>45813.357893252316</v>
      </c>
      <c r="BJ207">
        <v>3.6</v>
      </c>
      <c r="BK207" s="4">
        <v>0.78220000000000001</v>
      </c>
      <c r="BL207" s="42">
        <f>HLOOKUP($A207,차량별코스!$E$1:$AO$20,_xlfn.XLOOKUP(탕데이터!$I207,차량별코스!$D$2:$D$20,차량별코스!$A$2:$A$20),0)</f>
        <v>9</v>
      </c>
      <c r="BM207">
        <f>SUMIFS(R:R,I:I,I207,O:O,O207)</f>
        <v>1367.3580000000002</v>
      </c>
      <c r="BN207">
        <f>SUMIFS(R:R,O:O,O207,BL:BL,BL207,G:G,G207)</f>
        <v>332.036</v>
      </c>
      <c r="BO207">
        <f>IF(COUNTIFS($BL$2:$BL207,$BL207,$O$2:$O207,$O207,$G$2:$G207,$G207)=1,_xlfn.MAXIFS($BO$2:$BO206,$O$2:$O206,$O207,$G$2:$G206,$G207)+1,_xlfn.MAXIFS($BO$2:$BO206,$O$2:$O206,$O207,$G$2:$G206,$G207))</f>
        <v>1</v>
      </c>
      <c r="BP207">
        <f t="shared" si="61"/>
        <v>1608.125</v>
      </c>
      <c r="BQ207">
        <f t="shared" si="62"/>
        <v>8.5</v>
      </c>
      <c r="BR207">
        <f t="shared" si="63"/>
        <v>14.874999999999998</v>
      </c>
      <c r="BS207">
        <f t="shared" si="64"/>
        <v>19.125000000000004</v>
      </c>
      <c r="BT207">
        <f t="shared" si="65"/>
        <v>6.375</v>
      </c>
      <c r="BU207">
        <f t="shared" si="66"/>
        <v>0</v>
      </c>
      <c r="BV207">
        <f t="shared" si="67"/>
        <v>0</v>
      </c>
      <c r="BW207">
        <f t="shared" si="68"/>
        <v>1657</v>
      </c>
    </row>
    <row r="208" spans="1:75">
      <c r="A208" s="38">
        <f t="shared" si="60"/>
        <v>45809</v>
      </c>
      <c r="B208" s="3">
        <v>45809.447951388887</v>
      </c>
      <c r="C208" t="s">
        <v>61</v>
      </c>
      <c r="D208" t="s">
        <v>61</v>
      </c>
      <c r="E208" t="s">
        <v>61</v>
      </c>
      <c r="F208" t="s">
        <v>62</v>
      </c>
      <c r="G208" s="2" t="s">
        <v>63</v>
      </c>
      <c r="H208" s="2" t="s">
        <v>64</v>
      </c>
      <c r="I208" t="s">
        <v>83</v>
      </c>
      <c r="J208" t="s">
        <v>66</v>
      </c>
      <c r="K208" t="s">
        <v>67</v>
      </c>
      <c r="L208">
        <v>18</v>
      </c>
      <c r="M208">
        <v>8</v>
      </c>
      <c r="N208">
        <v>168</v>
      </c>
      <c r="O208" s="41">
        <v>7890</v>
      </c>
      <c r="P208" t="s">
        <v>251</v>
      </c>
      <c r="Q208" s="1">
        <v>45786.607561261575</v>
      </c>
      <c r="R208">
        <v>19.053000000000001</v>
      </c>
      <c r="S208">
        <v>6.2119999999999997</v>
      </c>
      <c r="T208">
        <v>3.0670000000000002</v>
      </c>
      <c r="U208">
        <v>1741</v>
      </c>
      <c r="V208">
        <v>302</v>
      </c>
      <c r="W208">
        <v>178</v>
      </c>
      <c r="X208">
        <v>431</v>
      </c>
      <c r="Y208">
        <v>0</v>
      </c>
      <c r="Z208">
        <v>8</v>
      </c>
      <c r="AA208">
        <v>0</v>
      </c>
      <c r="AB208">
        <v>0</v>
      </c>
      <c r="AC208">
        <v>90</v>
      </c>
      <c r="AD208">
        <v>39.4</v>
      </c>
      <c r="AE208">
        <v>54.393782999999999</v>
      </c>
      <c r="AF208">
        <v>95.7</v>
      </c>
      <c r="AG208">
        <v>0.7</v>
      </c>
      <c r="AH208">
        <v>1.5</v>
      </c>
      <c r="AI208">
        <v>1.5</v>
      </c>
      <c r="AJ208">
        <v>0.6</v>
      </c>
      <c r="AK208">
        <v>0</v>
      </c>
      <c r="AL208">
        <v>0</v>
      </c>
      <c r="AM208">
        <v>2.69</v>
      </c>
      <c r="AN208">
        <v>53.747999999999998</v>
      </c>
      <c r="AO208">
        <v>17.346</v>
      </c>
      <c r="AP208">
        <v>10.224</v>
      </c>
      <c r="AQ208">
        <v>0.21</v>
      </c>
      <c r="AR208">
        <v>0</v>
      </c>
      <c r="AS208">
        <v>41.988</v>
      </c>
      <c r="AT208">
        <v>27.114999999999998</v>
      </c>
      <c r="AU208">
        <v>0.19800000000000001</v>
      </c>
      <c r="AV208">
        <v>0.42499999999999999</v>
      </c>
      <c r="AW208">
        <v>0.42499999999999999</v>
      </c>
      <c r="AX208">
        <v>0.17</v>
      </c>
      <c r="AY208">
        <v>0</v>
      </c>
      <c r="AZ208">
        <v>0</v>
      </c>
      <c r="BA208">
        <v>184</v>
      </c>
      <c r="BB208">
        <v>0</v>
      </c>
      <c r="BC208" t="s">
        <v>75</v>
      </c>
      <c r="BD208">
        <v>0</v>
      </c>
      <c r="BE208" t="s">
        <v>69</v>
      </c>
      <c r="BF208" t="s">
        <v>76</v>
      </c>
      <c r="BG208">
        <v>1.1399999999999999</v>
      </c>
      <c r="BH208">
        <v>0</v>
      </c>
      <c r="BI208" s="1">
        <v>45813.357893252316</v>
      </c>
      <c r="BJ208">
        <v>3.6</v>
      </c>
      <c r="BK208" s="4">
        <v>0.85199999999999998</v>
      </c>
      <c r="BL208" s="42">
        <f>HLOOKUP($A208,차량별코스!$E$1:$AO$20,_xlfn.XLOOKUP(탕데이터!$I208,차량별코스!$D$2:$D$20,차량별코스!$A$2:$A$20),0)</f>
        <v>9</v>
      </c>
      <c r="BM208">
        <f>SUMIFS(R:R,I:I,I208,O:O,O208)</f>
        <v>1367.3580000000002</v>
      </c>
      <c r="BN208">
        <f>SUMIFS(R:R,O:O,O208,BL:BL,BL208,G:G,G208)</f>
        <v>332.036</v>
      </c>
      <c r="BO208">
        <f>IF(COUNTIFS($BL$2:$BL208,$BL208,$O$2:$O208,$O208,$G$2:$G208,$G208)=1,_xlfn.MAXIFS($BO$2:$BO207,$O$2:$O207,$O208,$G$2:$G207,$G208)+1,_xlfn.MAXIFS($BO$2:$BO207,$O$2:$O207,$O208,$G$2:$G207,$G208))</f>
        <v>1</v>
      </c>
      <c r="BP208">
        <f t="shared" si="61"/>
        <v>1186.1370000000002</v>
      </c>
      <c r="BQ208">
        <f t="shared" si="62"/>
        <v>12.186999999999999</v>
      </c>
      <c r="BR208">
        <f t="shared" si="63"/>
        <v>26.114999999999998</v>
      </c>
      <c r="BS208">
        <f t="shared" si="64"/>
        <v>26.114999999999998</v>
      </c>
      <c r="BT208">
        <f t="shared" si="65"/>
        <v>10.446</v>
      </c>
      <c r="BU208">
        <f t="shared" si="66"/>
        <v>0</v>
      </c>
      <c r="BV208">
        <f t="shared" si="67"/>
        <v>0</v>
      </c>
      <c r="BW208">
        <f t="shared" si="68"/>
        <v>1261</v>
      </c>
    </row>
    <row r="209" spans="1:75">
      <c r="A209" s="38">
        <f t="shared" si="60"/>
        <v>45809</v>
      </c>
      <c r="B209" s="3">
        <v>45809.475613425922</v>
      </c>
      <c r="C209" t="s">
        <v>61</v>
      </c>
      <c r="D209" t="s">
        <v>61</v>
      </c>
      <c r="E209" t="s">
        <v>61</v>
      </c>
      <c r="F209" t="s">
        <v>62</v>
      </c>
      <c r="G209" s="2" t="s">
        <v>63</v>
      </c>
      <c r="H209" s="2" t="s">
        <v>64</v>
      </c>
      <c r="I209" t="s">
        <v>83</v>
      </c>
      <c r="J209" t="s">
        <v>66</v>
      </c>
      <c r="K209" t="s">
        <v>67</v>
      </c>
      <c r="L209">
        <v>18</v>
      </c>
      <c r="M209">
        <v>8</v>
      </c>
      <c r="N209">
        <v>168</v>
      </c>
      <c r="O209" s="41">
        <v>7890</v>
      </c>
      <c r="P209" t="s">
        <v>251</v>
      </c>
      <c r="Q209" s="1">
        <v>45786.607561261575</v>
      </c>
      <c r="R209">
        <v>41.582999999999998</v>
      </c>
      <c r="S209">
        <v>13.071999999999999</v>
      </c>
      <c r="T209">
        <v>3.181</v>
      </c>
      <c r="U209">
        <v>3091</v>
      </c>
      <c r="V209">
        <v>12</v>
      </c>
      <c r="W209">
        <v>304</v>
      </c>
      <c r="X209">
        <v>603</v>
      </c>
      <c r="Y209">
        <v>0</v>
      </c>
      <c r="Z209">
        <v>11</v>
      </c>
      <c r="AA209">
        <v>0</v>
      </c>
      <c r="AB209">
        <v>0</v>
      </c>
      <c r="AC209">
        <v>95</v>
      </c>
      <c r="AD209">
        <v>48.43</v>
      </c>
      <c r="AE209">
        <v>53.945466000000003</v>
      </c>
      <c r="AF209">
        <v>93</v>
      </c>
      <c r="AG209">
        <v>1.4</v>
      </c>
      <c r="AH209">
        <v>1.8</v>
      </c>
      <c r="AI209">
        <v>2.8</v>
      </c>
      <c r="AJ209">
        <v>0.9</v>
      </c>
      <c r="AK209">
        <v>0</v>
      </c>
      <c r="AL209">
        <v>0</v>
      </c>
      <c r="AM209">
        <v>2.79</v>
      </c>
      <c r="AN209">
        <v>50.920999999999999</v>
      </c>
      <c r="AO209">
        <v>0.38800000000000001</v>
      </c>
      <c r="AP209">
        <v>9.8350000000000009</v>
      </c>
      <c r="AQ209">
        <v>0.14399999999999999</v>
      </c>
      <c r="AR209">
        <v>0</v>
      </c>
      <c r="AS209">
        <v>26.452999999999999</v>
      </c>
      <c r="AT209">
        <v>46.5</v>
      </c>
      <c r="AU209">
        <v>0.7</v>
      </c>
      <c r="AV209">
        <v>0.9</v>
      </c>
      <c r="AW209">
        <v>1.4</v>
      </c>
      <c r="AX209">
        <v>0.45</v>
      </c>
      <c r="AY209">
        <v>0</v>
      </c>
      <c r="AZ209">
        <v>0</v>
      </c>
      <c r="BA209">
        <v>372</v>
      </c>
      <c r="BB209">
        <v>0</v>
      </c>
      <c r="BC209" t="s">
        <v>75</v>
      </c>
      <c r="BD209">
        <v>0</v>
      </c>
      <c r="BE209" t="s">
        <v>69</v>
      </c>
      <c r="BF209" t="s">
        <v>76</v>
      </c>
      <c r="BG209">
        <v>1.1399999999999999</v>
      </c>
      <c r="BH209">
        <v>0</v>
      </c>
      <c r="BI209" s="1">
        <v>45813.357893252316</v>
      </c>
      <c r="BJ209">
        <v>3.6</v>
      </c>
      <c r="BK209" s="4">
        <v>0.88360000000000005</v>
      </c>
      <c r="BL209" s="42">
        <f>HLOOKUP($A209,차량별코스!$E$1:$AO$20,_xlfn.XLOOKUP(탕데이터!$I209,차량별코스!$D$2:$D$20,차량별코스!$A$2:$A$20),0)</f>
        <v>9</v>
      </c>
      <c r="BM209">
        <f>SUMIFS(R:R,I:I,I209,O:O,O209)</f>
        <v>1367.3580000000002</v>
      </c>
      <c r="BN209">
        <f>SUMIFS(R:R,O:O,O209,BL:BL,BL209,G:G,G209)</f>
        <v>332.036</v>
      </c>
      <c r="BO209">
        <f>IF(COUNTIFS($BL$2:$BL209,$BL209,$O$2:$O209,$O209,$G$2:$G209,$G209)=1,_xlfn.MAXIFS($BO$2:$BO208,$O$2:$O208,$O209,$G$2:$G208,$G209)+1,_xlfn.MAXIFS($BO$2:$BO208,$O$2:$O208,$O209,$G$2:$G208,$G209))</f>
        <v>1</v>
      </c>
      <c r="BP209">
        <f t="shared" si="61"/>
        <v>2558.63</v>
      </c>
      <c r="BQ209">
        <f t="shared" si="62"/>
        <v>43.273999999999994</v>
      </c>
      <c r="BR209">
        <f t="shared" si="63"/>
        <v>55.638000000000005</v>
      </c>
      <c r="BS209">
        <f t="shared" si="64"/>
        <v>86.547999999999988</v>
      </c>
      <c r="BT209">
        <f t="shared" si="65"/>
        <v>27.819000000000003</v>
      </c>
      <c r="BU209">
        <f t="shared" si="66"/>
        <v>0</v>
      </c>
      <c r="BV209">
        <f t="shared" si="67"/>
        <v>0</v>
      </c>
      <c r="BW209">
        <f t="shared" si="68"/>
        <v>2771.9089999999997</v>
      </c>
    </row>
    <row r="210" spans="1:75">
      <c r="A210" s="38">
        <f t="shared" si="60"/>
        <v>45809</v>
      </c>
      <c r="B210" s="3">
        <v>45809.514710648145</v>
      </c>
      <c r="C210" t="s">
        <v>61</v>
      </c>
      <c r="D210" t="s">
        <v>61</v>
      </c>
      <c r="E210" t="s">
        <v>61</v>
      </c>
      <c r="F210" t="s">
        <v>62</v>
      </c>
      <c r="G210" s="2" t="s">
        <v>63</v>
      </c>
      <c r="H210" s="2" t="s">
        <v>64</v>
      </c>
      <c r="I210" t="s">
        <v>83</v>
      </c>
      <c r="J210" t="s">
        <v>66</v>
      </c>
      <c r="K210" t="s">
        <v>67</v>
      </c>
      <c r="L210">
        <v>18</v>
      </c>
      <c r="M210">
        <v>8</v>
      </c>
      <c r="N210">
        <v>168</v>
      </c>
      <c r="O210" s="41">
        <v>7890</v>
      </c>
      <c r="P210" t="s">
        <v>251</v>
      </c>
      <c r="Q210" s="1">
        <v>45786.607561261575</v>
      </c>
      <c r="R210">
        <v>17.225000000000001</v>
      </c>
      <c r="S210">
        <v>5.1929999999999996</v>
      </c>
      <c r="T210">
        <v>3.3170000000000002</v>
      </c>
      <c r="U210">
        <v>1303</v>
      </c>
      <c r="V210">
        <v>17</v>
      </c>
      <c r="W210">
        <v>231</v>
      </c>
      <c r="X210">
        <v>344</v>
      </c>
      <c r="Y210">
        <v>0</v>
      </c>
      <c r="Z210">
        <v>1</v>
      </c>
      <c r="AA210">
        <v>0</v>
      </c>
      <c r="AB210">
        <v>0</v>
      </c>
      <c r="AC210">
        <v>96</v>
      </c>
      <c r="AD210">
        <v>47.59</v>
      </c>
      <c r="AE210">
        <v>58.777161999999997</v>
      </c>
      <c r="AF210">
        <v>97.1</v>
      </c>
      <c r="AG210">
        <v>0.5</v>
      </c>
      <c r="AH210">
        <v>0.5</v>
      </c>
      <c r="AI210">
        <v>1.1000000000000001</v>
      </c>
      <c r="AJ210">
        <v>0.8</v>
      </c>
      <c r="AK210">
        <v>0</v>
      </c>
      <c r="AL210">
        <v>0</v>
      </c>
      <c r="AM210">
        <v>2.91</v>
      </c>
      <c r="AN210">
        <v>53.518000000000001</v>
      </c>
      <c r="AO210">
        <v>1.3049999999999999</v>
      </c>
      <c r="AP210">
        <v>17.728000000000002</v>
      </c>
      <c r="AQ210">
        <v>0.17399999999999999</v>
      </c>
      <c r="AR210">
        <v>0</v>
      </c>
      <c r="AS210">
        <v>5.806</v>
      </c>
      <c r="AT210">
        <v>21.038</v>
      </c>
      <c r="AU210">
        <v>0.108</v>
      </c>
      <c r="AV210">
        <v>0.108</v>
      </c>
      <c r="AW210">
        <v>0.23799999999999999</v>
      </c>
      <c r="AX210">
        <v>0.17299999999999999</v>
      </c>
      <c r="AY210">
        <v>0</v>
      </c>
      <c r="AZ210">
        <v>0</v>
      </c>
      <c r="BA210">
        <v>161</v>
      </c>
      <c r="BB210">
        <v>0</v>
      </c>
      <c r="BC210" t="s">
        <v>75</v>
      </c>
      <c r="BD210">
        <v>0</v>
      </c>
      <c r="BE210" t="s">
        <v>69</v>
      </c>
      <c r="BF210" t="s">
        <v>76</v>
      </c>
      <c r="BG210">
        <v>1.1399999999999999</v>
      </c>
      <c r="BH210">
        <v>0</v>
      </c>
      <c r="BI210" s="1">
        <v>45813.357893252316</v>
      </c>
      <c r="BJ210">
        <v>3.6</v>
      </c>
      <c r="BK210" s="4">
        <v>0.9214</v>
      </c>
      <c r="BL210" s="42">
        <f>HLOOKUP($A210,차량별코스!$E$1:$AO$20,_xlfn.XLOOKUP(탕데이터!$I210,차량별코스!$D$2:$D$20,차량별코스!$A$2:$A$20),0)</f>
        <v>9</v>
      </c>
      <c r="BM210">
        <f>SUMIFS(R:R,I:I,I210,O:O,O210)</f>
        <v>1367.3580000000002</v>
      </c>
      <c r="BN210">
        <f>SUMIFS(R:R,O:O,O210,BL:BL,BL210,G:G,G210)</f>
        <v>332.036</v>
      </c>
      <c r="BO210">
        <f>IF(COUNTIFS($BL$2:$BL210,$BL210,$O$2:$O210,$O210,$G$2:$G210,$G210)=1,_xlfn.MAXIFS($BO$2:$BO209,$O$2:$O209,$O210,$G$2:$G209,$G210)+1,_xlfn.MAXIFS($BO$2:$BO209,$O$2:$O209,$O210,$G$2:$G209,$G210))</f>
        <v>1</v>
      </c>
      <c r="BP210">
        <f t="shared" si="61"/>
        <v>1017.213</v>
      </c>
      <c r="BQ210">
        <f t="shared" si="62"/>
        <v>6.5150000000000006</v>
      </c>
      <c r="BR210">
        <f t="shared" si="63"/>
        <v>6.5150000000000006</v>
      </c>
      <c r="BS210">
        <f t="shared" si="64"/>
        <v>14.333000000000002</v>
      </c>
      <c r="BT210">
        <f t="shared" si="65"/>
        <v>10.423999999999999</v>
      </c>
      <c r="BU210">
        <f t="shared" si="66"/>
        <v>0</v>
      </c>
      <c r="BV210">
        <f t="shared" si="67"/>
        <v>0</v>
      </c>
      <c r="BW210">
        <f t="shared" si="68"/>
        <v>1055</v>
      </c>
    </row>
    <row r="211" spans="1:75">
      <c r="A211" s="38">
        <f t="shared" si="60"/>
        <v>45809</v>
      </c>
      <c r="B211" s="3">
        <v>45809.537638888891</v>
      </c>
      <c r="C211" t="s">
        <v>61</v>
      </c>
      <c r="D211" t="s">
        <v>61</v>
      </c>
      <c r="E211" t="s">
        <v>61</v>
      </c>
      <c r="F211" t="s">
        <v>62</v>
      </c>
      <c r="G211" s="2" t="s">
        <v>63</v>
      </c>
      <c r="H211" s="2" t="s">
        <v>64</v>
      </c>
      <c r="I211" t="s">
        <v>83</v>
      </c>
      <c r="J211" t="s">
        <v>66</v>
      </c>
      <c r="K211" t="s">
        <v>67</v>
      </c>
      <c r="L211">
        <v>18</v>
      </c>
      <c r="M211">
        <v>8</v>
      </c>
      <c r="N211">
        <v>168</v>
      </c>
      <c r="O211" s="41">
        <v>7890</v>
      </c>
      <c r="P211" t="s">
        <v>251</v>
      </c>
      <c r="Q211" s="1">
        <v>45786.607561261575</v>
      </c>
      <c r="R211">
        <v>17.212</v>
      </c>
      <c r="S211">
        <v>5.6120000000000001</v>
      </c>
      <c r="T211">
        <v>3.0670000000000002</v>
      </c>
      <c r="U211">
        <v>2232</v>
      </c>
      <c r="V211">
        <v>50</v>
      </c>
      <c r="W211">
        <v>1060</v>
      </c>
      <c r="X211">
        <v>447</v>
      </c>
      <c r="Y211">
        <v>1</v>
      </c>
      <c r="Z211">
        <v>4</v>
      </c>
      <c r="AA211">
        <v>1</v>
      </c>
      <c r="AB211">
        <v>554</v>
      </c>
      <c r="AC211">
        <v>84</v>
      </c>
      <c r="AD211">
        <v>27.76</v>
      </c>
      <c r="AE211">
        <v>55.225431999999998</v>
      </c>
      <c r="AF211">
        <v>98.1</v>
      </c>
      <c r="AG211">
        <v>0.3</v>
      </c>
      <c r="AH211">
        <v>0.4</v>
      </c>
      <c r="AI211">
        <v>1.2</v>
      </c>
      <c r="AJ211">
        <v>0</v>
      </c>
      <c r="AK211">
        <v>0</v>
      </c>
      <c r="AL211">
        <v>0</v>
      </c>
      <c r="AM211">
        <v>2.69</v>
      </c>
      <c r="AN211">
        <v>54.667999999999999</v>
      </c>
      <c r="AO211">
        <v>2.2400000000000002</v>
      </c>
      <c r="AP211">
        <v>47.491</v>
      </c>
      <c r="AQ211">
        <v>0.23200000000000001</v>
      </c>
      <c r="AR211">
        <v>5.81</v>
      </c>
      <c r="AS211">
        <v>23.24</v>
      </c>
      <c r="AT211">
        <v>35.97</v>
      </c>
      <c r="AU211">
        <v>0.11</v>
      </c>
      <c r="AV211">
        <v>0.14699999999999999</v>
      </c>
      <c r="AW211">
        <v>0.44</v>
      </c>
      <c r="AX211">
        <v>0</v>
      </c>
      <c r="AY211">
        <v>0</v>
      </c>
      <c r="AZ211">
        <v>0</v>
      </c>
      <c r="BA211">
        <v>170</v>
      </c>
      <c r="BB211">
        <v>0</v>
      </c>
      <c r="BC211" t="s">
        <v>75</v>
      </c>
      <c r="BD211">
        <v>0</v>
      </c>
      <c r="BE211" t="s">
        <v>69</v>
      </c>
      <c r="BF211" t="s">
        <v>76</v>
      </c>
      <c r="BG211">
        <v>1.1399999999999999</v>
      </c>
      <c r="BH211">
        <v>0</v>
      </c>
      <c r="BI211" s="1">
        <v>45813.357893252316</v>
      </c>
      <c r="BJ211">
        <v>3.6</v>
      </c>
      <c r="BK211" s="4">
        <v>0.85189999999999999</v>
      </c>
      <c r="BL211" s="42">
        <f>HLOOKUP($A211,차량별코스!$E$1:$AO$20,_xlfn.XLOOKUP(탕데이터!$I211,차량별코스!$D$2:$D$20,차량별코스!$A$2:$A$20),0)</f>
        <v>9</v>
      </c>
      <c r="BM211">
        <f>SUMIFS(R:R,I:I,I211,O:O,O211)</f>
        <v>1367.3580000000002</v>
      </c>
      <c r="BN211">
        <f>SUMIFS(R:R,O:O,O211,BL:BL,BL211,G:G,G211)</f>
        <v>332.036</v>
      </c>
      <c r="BO211">
        <f>IF(COUNTIFS($BL$2:$BL211,$BL211,$O$2:$O211,$O211,$G$2:$G211,$G211)=1,_xlfn.MAXIFS($BO$2:$BO210,$O$2:$O210,$O211,$G$2:$G210,$G211)+1,_xlfn.MAXIFS($BO$2:$BO210,$O$2:$O210,$O211,$G$2:$G210,$G211))</f>
        <v>1</v>
      </c>
      <c r="BP211">
        <f t="shared" si="61"/>
        <v>1079.5920000000001</v>
      </c>
      <c r="BQ211">
        <f t="shared" si="62"/>
        <v>6.6959999999999997</v>
      </c>
      <c r="BR211">
        <f t="shared" si="63"/>
        <v>8.9280000000000008</v>
      </c>
      <c r="BS211">
        <f t="shared" si="64"/>
        <v>26.783999999999999</v>
      </c>
      <c r="BT211">
        <f t="shared" si="65"/>
        <v>0</v>
      </c>
      <c r="BU211">
        <f t="shared" si="66"/>
        <v>0</v>
      </c>
      <c r="BV211">
        <f t="shared" si="67"/>
        <v>0</v>
      </c>
      <c r="BW211">
        <f t="shared" si="68"/>
        <v>1122.0000000000002</v>
      </c>
    </row>
    <row r="212" spans="1:75">
      <c r="A212" s="38">
        <f t="shared" si="60"/>
        <v>45809</v>
      </c>
      <c r="B212" s="3">
        <v>45809.608090277776</v>
      </c>
      <c r="C212" t="s">
        <v>61</v>
      </c>
      <c r="D212" t="s">
        <v>61</v>
      </c>
      <c r="E212" t="s">
        <v>61</v>
      </c>
      <c r="F212" t="s">
        <v>62</v>
      </c>
      <c r="G212" s="2" t="s">
        <v>63</v>
      </c>
      <c r="H212" s="2" t="s">
        <v>64</v>
      </c>
      <c r="I212" t="s">
        <v>83</v>
      </c>
      <c r="J212" t="s">
        <v>66</v>
      </c>
      <c r="K212" t="s">
        <v>67</v>
      </c>
      <c r="L212">
        <v>18</v>
      </c>
      <c r="M212">
        <v>8</v>
      </c>
      <c r="N212">
        <v>168</v>
      </c>
      <c r="O212" s="41">
        <v>7890</v>
      </c>
      <c r="P212" t="s">
        <v>251</v>
      </c>
      <c r="Q212" s="1">
        <v>45786.607561261575</v>
      </c>
      <c r="R212">
        <v>36.420999999999999</v>
      </c>
      <c r="S212">
        <v>11.371</v>
      </c>
      <c r="T212">
        <v>3.2029999999999998</v>
      </c>
      <c r="U212">
        <v>3183</v>
      </c>
      <c r="V212">
        <v>2</v>
      </c>
      <c r="W212">
        <v>760</v>
      </c>
      <c r="X212">
        <v>818</v>
      </c>
      <c r="Y212">
        <v>2</v>
      </c>
      <c r="Z212">
        <v>7</v>
      </c>
      <c r="AA212">
        <v>0</v>
      </c>
      <c r="AB212">
        <v>0</v>
      </c>
      <c r="AC212">
        <v>95</v>
      </c>
      <c r="AD212">
        <v>41.19</v>
      </c>
      <c r="AE212">
        <v>54.157620000000001</v>
      </c>
      <c r="AF212">
        <v>90.1</v>
      </c>
      <c r="AG212">
        <v>1.7</v>
      </c>
      <c r="AH212">
        <v>2.1</v>
      </c>
      <c r="AI212">
        <v>5.0999999999999996</v>
      </c>
      <c r="AJ212">
        <v>1</v>
      </c>
      <c r="AK212">
        <v>0</v>
      </c>
      <c r="AL212">
        <v>0</v>
      </c>
      <c r="AM212">
        <v>2.81</v>
      </c>
      <c r="AN212">
        <v>50.848999999999997</v>
      </c>
      <c r="AO212">
        <v>6.3E-2</v>
      </c>
      <c r="AP212">
        <v>23.876999999999999</v>
      </c>
      <c r="AQ212">
        <v>0.22</v>
      </c>
      <c r="AR212">
        <v>5.4909999999999997</v>
      </c>
      <c r="AS212">
        <v>19.22</v>
      </c>
      <c r="AT212">
        <v>46.552</v>
      </c>
      <c r="AU212">
        <v>0.878</v>
      </c>
      <c r="AV212">
        <v>1.085</v>
      </c>
      <c r="AW212">
        <v>2.6349999999999998</v>
      </c>
      <c r="AX212">
        <v>0.51700000000000002</v>
      </c>
      <c r="AY212">
        <v>0</v>
      </c>
      <c r="AZ212">
        <v>0</v>
      </c>
      <c r="BA212">
        <v>354</v>
      </c>
      <c r="BB212">
        <v>0</v>
      </c>
      <c r="BC212" t="s">
        <v>75</v>
      </c>
      <c r="BD212">
        <v>0</v>
      </c>
      <c r="BE212" t="s">
        <v>69</v>
      </c>
      <c r="BF212" t="s">
        <v>76</v>
      </c>
      <c r="BG212">
        <v>1.1399999999999999</v>
      </c>
      <c r="BH212">
        <v>0</v>
      </c>
      <c r="BI212" s="1">
        <v>45813.357893252316</v>
      </c>
      <c r="BJ212">
        <v>3.6</v>
      </c>
      <c r="BK212" s="4">
        <v>0.88970000000000005</v>
      </c>
      <c r="BL212" s="42">
        <f>HLOOKUP($A212,차량별코스!$E$1:$AO$20,_xlfn.XLOOKUP(탕데이터!$I212,차량별코스!$D$2:$D$20,차량별코스!$A$2:$A$20),0)</f>
        <v>9</v>
      </c>
      <c r="BM212">
        <f>SUMIFS(R:R,I:I,I212,O:O,O212)</f>
        <v>1367.3580000000002</v>
      </c>
      <c r="BN212">
        <f>SUMIFS(R:R,O:O,O212,BL:BL,BL212,G:G,G212)</f>
        <v>332.036</v>
      </c>
      <c r="BO212">
        <f>IF(COUNTIFS($BL$2:$BL212,$BL212,$O$2:$O212,$O212,$G$2:$G212,$G212)=1,_xlfn.MAXIFS($BO$2:$BO211,$O$2:$O211,$O212,$G$2:$G211,$G212)+1,_xlfn.MAXIFS($BO$2:$BO211,$O$2:$O211,$O212,$G$2:$G211,$G212))</f>
        <v>1</v>
      </c>
      <c r="BP212">
        <f t="shared" si="61"/>
        <v>2105.8829999999998</v>
      </c>
      <c r="BQ212">
        <f t="shared" si="62"/>
        <v>54.111000000000004</v>
      </c>
      <c r="BR212">
        <f t="shared" si="63"/>
        <v>66.843000000000004</v>
      </c>
      <c r="BS212">
        <f t="shared" si="64"/>
        <v>162.333</v>
      </c>
      <c r="BT212">
        <f t="shared" si="65"/>
        <v>31.830000000000002</v>
      </c>
      <c r="BU212">
        <f t="shared" si="66"/>
        <v>0</v>
      </c>
      <c r="BV212">
        <f t="shared" si="67"/>
        <v>0</v>
      </c>
      <c r="BW212">
        <f t="shared" si="68"/>
        <v>2420.9999999999995</v>
      </c>
    </row>
    <row r="213" spans="1:75">
      <c r="A213" s="38">
        <f t="shared" si="60"/>
        <v>45809</v>
      </c>
      <c r="B213" s="3">
        <v>45809.650763888887</v>
      </c>
      <c r="C213" t="s">
        <v>61</v>
      </c>
      <c r="D213" t="s">
        <v>61</v>
      </c>
      <c r="E213" t="s">
        <v>61</v>
      </c>
      <c r="F213" t="s">
        <v>62</v>
      </c>
      <c r="G213" s="2" t="s">
        <v>63</v>
      </c>
      <c r="H213" s="2" t="s">
        <v>64</v>
      </c>
      <c r="I213" t="s">
        <v>83</v>
      </c>
      <c r="J213" t="s">
        <v>66</v>
      </c>
      <c r="K213" t="s">
        <v>67</v>
      </c>
      <c r="L213">
        <v>18</v>
      </c>
      <c r="M213">
        <v>8</v>
      </c>
      <c r="N213">
        <v>168</v>
      </c>
      <c r="O213" s="41">
        <v>7890</v>
      </c>
      <c r="P213" t="s">
        <v>251</v>
      </c>
      <c r="Q213" s="1">
        <v>45786.607561261575</v>
      </c>
      <c r="R213">
        <v>41.014000000000003</v>
      </c>
      <c r="S213">
        <v>13.997999999999999</v>
      </c>
      <c r="T213">
        <v>2.93</v>
      </c>
      <c r="U213">
        <v>3319</v>
      </c>
      <c r="V213">
        <v>179</v>
      </c>
      <c r="W213">
        <v>480</v>
      </c>
      <c r="X213">
        <v>645</v>
      </c>
      <c r="Y213">
        <v>0</v>
      </c>
      <c r="Z213">
        <v>30</v>
      </c>
      <c r="AA213">
        <v>0</v>
      </c>
      <c r="AB213">
        <v>0</v>
      </c>
      <c r="AC213">
        <v>104</v>
      </c>
      <c r="AD213">
        <v>44.49</v>
      </c>
      <c r="AE213">
        <v>55.507660000000001</v>
      </c>
      <c r="AF213">
        <v>94.4</v>
      </c>
      <c r="AG213">
        <v>1.4</v>
      </c>
      <c r="AH213">
        <v>1.2</v>
      </c>
      <c r="AI213">
        <v>1.8</v>
      </c>
      <c r="AJ213">
        <v>1.2</v>
      </c>
      <c r="AK213">
        <v>0</v>
      </c>
      <c r="AL213">
        <v>0</v>
      </c>
      <c r="AM213">
        <v>2.57</v>
      </c>
      <c r="AN213">
        <v>57.883000000000003</v>
      </c>
      <c r="AO213">
        <v>5.3929999999999998</v>
      </c>
      <c r="AP213">
        <v>14.462</v>
      </c>
      <c r="AQ213">
        <v>0.14599999999999999</v>
      </c>
      <c r="AR213">
        <v>0</v>
      </c>
      <c r="AS213">
        <v>73.146000000000001</v>
      </c>
      <c r="AT213">
        <v>51.92</v>
      </c>
      <c r="AU213">
        <v>0.77</v>
      </c>
      <c r="AV213">
        <v>0.66</v>
      </c>
      <c r="AW213">
        <v>0.99</v>
      </c>
      <c r="AX213">
        <v>0.66</v>
      </c>
      <c r="AY213">
        <v>0</v>
      </c>
      <c r="AZ213">
        <v>0</v>
      </c>
      <c r="BA213">
        <v>402</v>
      </c>
      <c r="BB213">
        <v>0</v>
      </c>
      <c r="BC213" t="s">
        <v>75</v>
      </c>
      <c r="BD213">
        <v>0</v>
      </c>
      <c r="BE213" t="s">
        <v>69</v>
      </c>
      <c r="BF213" t="s">
        <v>76</v>
      </c>
      <c r="BG213">
        <v>1.1399999999999999</v>
      </c>
      <c r="BH213">
        <v>0</v>
      </c>
      <c r="BI213" s="1">
        <v>45813.357893252316</v>
      </c>
      <c r="BJ213">
        <v>3.6</v>
      </c>
      <c r="BK213" s="4">
        <v>0.81389999999999996</v>
      </c>
      <c r="BL213" s="42">
        <f>HLOOKUP($A213,차량별코스!$E$1:$AO$20,_xlfn.XLOOKUP(탕데이터!$I213,차량별코스!$D$2:$D$20,차량별코스!$A$2:$A$20),0)</f>
        <v>9</v>
      </c>
      <c r="BM213">
        <f>SUMIFS(R:R,I:I,I213,O:O,O213)</f>
        <v>1367.3580000000002</v>
      </c>
      <c r="BN213">
        <f>SUMIFS(R:R,O:O,O213,BL:BL,BL213,G:G,G213)</f>
        <v>332.036</v>
      </c>
      <c r="BO213">
        <f>IF(COUNTIFS($BL$2:$BL213,$BL213,$O$2:$O213,$O213,$G$2:$G213,$G213)=1,_xlfn.MAXIFS($BO$2:$BO212,$O$2:$O212,$O213,$G$2:$G212,$G213)+1,_xlfn.MAXIFS($BO$2:$BO212,$O$2:$O212,$O213,$G$2:$G212,$G213))</f>
        <v>1</v>
      </c>
      <c r="BP213">
        <f t="shared" si="61"/>
        <v>2474.1360000000004</v>
      </c>
      <c r="BQ213">
        <f t="shared" si="62"/>
        <v>46.465999999999994</v>
      </c>
      <c r="BR213">
        <f t="shared" si="63"/>
        <v>39.828000000000003</v>
      </c>
      <c r="BS213">
        <f t="shared" si="64"/>
        <v>59.742000000000004</v>
      </c>
      <c r="BT213">
        <f t="shared" si="65"/>
        <v>39.828000000000003</v>
      </c>
      <c r="BU213">
        <f t="shared" si="66"/>
        <v>0</v>
      </c>
      <c r="BV213">
        <f t="shared" si="67"/>
        <v>0</v>
      </c>
      <c r="BW213">
        <f t="shared" si="68"/>
        <v>2660.0000000000005</v>
      </c>
    </row>
    <row r="214" spans="1:75">
      <c r="A214" s="38">
        <f t="shared" si="60"/>
        <v>45809</v>
      </c>
      <c r="B214" s="3">
        <v>45809.695914351854</v>
      </c>
      <c r="C214" t="s">
        <v>61</v>
      </c>
      <c r="D214" t="s">
        <v>61</v>
      </c>
      <c r="E214" t="s">
        <v>61</v>
      </c>
      <c r="F214" t="s">
        <v>62</v>
      </c>
      <c r="G214" s="2" t="s">
        <v>63</v>
      </c>
      <c r="H214" s="2" t="s">
        <v>64</v>
      </c>
      <c r="I214" t="s">
        <v>83</v>
      </c>
      <c r="J214" t="s">
        <v>66</v>
      </c>
      <c r="K214" t="s">
        <v>67</v>
      </c>
      <c r="L214">
        <v>18</v>
      </c>
      <c r="M214">
        <v>8</v>
      </c>
      <c r="N214">
        <v>168</v>
      </c>
      <c r="O214" s="41">
        <v>7890</v>
      </c>
      <c r="P214" t="s">
        <v>251</v>
      </c>
      <c r="Q214" s="1">
        <v>45786.607561261575</v>
      </c>
      <c r="R214">
        <v>60.203000000000003</v>
      </c>
      <c r="S214">
        <v>22.093</v>
      </c>
      <c r="T214">
        <v>2.7250000000000001</v>
      </c>
      <c r="U214">
        <v>5786</v>
      </c>
      <c r="V214">
        <v>26</v>
      </c>
      <c r="W214">
        <v>1498</v>
      </c>
      <c r="X214">
        <v>1013</v>
      </c>
      <c r="Y214">
        <v>2</v>
      </c>
      <c r="Z214">
        <v>41</v>
      </c>
      <c r="AA214">
        <v>1</v>
      </c>
      <c r="AB214">
        <v>27</v>
      </c>
      <c r="AC214">
        <v>96</v>
      </c>
      <c r="AD214">
        <v>37.46</v>
      </c>
      <c r="AE214">
        <v>50.851894999999999</v>
      </c>
      <c r="AF214">
        <v>89.8</v>
      </c>
      <c r="AG214">
        <v>2.1</v>
      </c>
      <c r="AH214">
        <v>3.4</v>
      </c>
      <c r="AI214">
        <v>3.1</v>
      </c>
      <c r="AJ214">
        <v>1.6</v>
      </c>
      <c r="AK214">
        <v>0</v>
      </c>
      <c r="AL214">
        <v>0</v>
      </c>
      <c r="AM214">
        <v>2.39</v>
      </c>
      <c r="AN214">
        <v>56.805999999999997</v>
      </c>
      <c r="AO214">
        <v>0.44900000000000001</v>
      </c>
      <c r="AP214">
        <v>25.89</v>
      </c>
      <c r="AQ214">
        <v>0.16600000000000001</v>
      </c>
      <c r="AR214">
        <v>3.3220000000000001</v>
      </c>
      <c r="AS214">
        <v>68.102999999999994</v>
      </c>
      <c r="AT214">
        <v>85.31</v>
      </c>
      <c r="AU214">
        <v>1.9950000000000001</v>
      </c>
      <c r="AV214">
        <v>3.23</v>
      </c>
      <c r="AW214">
        <v>2.9449999999999998</v>
      </c>
      <c r="AX214">
        <v>1.52</v>
      </c>
      <c r="AY214">
        <v>0</v>
      </c>
      <c r="AZ214">
        <v>0</v>
      </c>
      <c r="BA214">
        <v>582</v>
      </c>
      <c r="BB214">
        <v>0</v>
      </c>
      <c r="BC214" t="s">
        <v>75</v>
      </c>
      <c r="BD214">
        <v>0</v>
      </c>
      <c r="BE214" t="s">
        <v>69</v>
      </c>
      <c r="BF214" t="s">
        <v>76</v>
      </c>
      <c r="BG214">
        <v>1.1399999999999999</v>
      </c>
      <c r="BH214">
        <v>0</v>
      </c>
      <c r="BI214" s="1">
        <v>45813.357893252316</v>
      </c>
      <c r="BJ214">
        <v>3.6</v>
      </c>
      <c r="BK214" s="4">
        <v>0.75690000000000002</v>
      </c>
      <c r="BL214" s="42">
        <f>HLOOKUP($A214,차량별코스!$E$1:$AO$20,_xlfn.XLOOKUP(탕데이터!$I214,차량별코스!$D$2:$D$20,차량별코스!$A$2:$A$20),0)</f>
        <v>9</v>
      </c>
      <c r="BM214">
        <f>SUMIFS(R:R,I:I,I214,O:O,O214)</f>
        <v>1367.3580000000002</v>
      </c>
      <c r="BN214">
        <f>SUMIFS(R:R,O:O,O214,BL:BL,BL214,G:G,G214)</f>
        <v>332.036</v>
      </c>
      <c r="BO214">
        <f>IF(COUNTIFS($BL$2:$BL214,$BL214,$O$2:$O214,$O214,$G$2:$G214,$G214)=1,_xlfn.MAXIFS($BO$2:$BO213,$O$2:$O213,$O214,$G$2:$G213,$G214)+1,_xlfn.MAXIFS($BO$2:$BO213,$O$2:$O213,$O214,$G$2:$G213,$G214))</f>
        <v>1</v>
      </c>
      <c r="BP214">
        <f t="shared" si="61"/>
        <v>3671.8280000000004</v>
      </c>
      <c r="BQ214">
        <f t="shared" si="62"/>
        <v>121.50600000000001</v>
      </c>
      <c r="BR214">
        <f t="shared" si="63"/>
        <v>196.72400000000002</v>
      </c>
      <c r="BS214">
        <f t="shared" si="64"/>
        <v>179.36599999999999</v>
      </c>
      <c r="BT214">
        <f t="shared" si="65"/>
        <v>92.576000000000008</v>
      </c>
      <c r="BU214">
        <f t="shared" si="66"/>
        <v>0</v>
      </c>
      <c r="BV214">
        <f t="shared" si="67"/>
        <v>0</v>
      </c>
      <c r="BW214">
        <f t="shared" si="68"/>
        <v>4262.0000000000009</v>
      </c>
    </row>
    <row r="215" spans="1:75">
      <c r="A215" s="38">
        <f t="shared" si="60"/>
        <v>45809</v>
      </c>
      <c r="B215" s="3">
        <v>45809.838333333333</v>
      </c>
      <c r="C215" t="s">
        <v>61</v>
      </c>
      <c r="D215" t="s">
        <v>61</v>
      </c>
      <c r="E215" t="s">
        <v>61</v>
      </c>
      <c r="F215" t="s">
        <v>62</v>
      </c>
      <c r="G215" s="2" t="s">
        <v>63</v>
      </c>
      <c r="H215" s="2" t="s">
        <v>64</v>
      </c>
      <c r="I215" t="s">
        <v>83</v>
      </c>
      <c r="J215" t="s">
        <v>66</v>
      </c>
      <c r="K215" t="s">
        <v>67</v>
      </c>
      <c r="L215">
        <v>18</v>
      </c>
      <c r="M215">
        <v>8</v>
      </c>
      <c r="N215">
        <v>168</v>
      </c>
      <c r="O215" s="41">
        <v>7890</v>
      </c>
      <c r="P215" t="s">
        <v>251</v>
      </c>
      <c r="Q215" s="1">
        <v>45786.607561261575</v>
      </c>
      <c r="R215">
        <v>59.732999999999997</v>
      </c>
      <c r="S215">
        <v>19.773</v>
      </c>
      <c r="T215">
        <v>3.0209999999999999</v>
      </c>
      <c r="U215">
        <v>6089</v>
      </c>
      <c r="V215">
        <v>164</v>
      </c>
      <c r="W215">
        <v>1679</v>
      </c>
      <c r="X215">
        <v>1091</v>
      </c>
      <c r="Y215">
        <v>0</v>
      </c>
      <c r="Z215">
        <v>20</v>
      </c>
      <c r="AA215">
        <v>0</v>
      </c>
      <c r="AB215">
        <v>0</v>
      </c>
      <c r="AC215">
        <v>104</v>
      </c>
      <c r="AD215">
        <v>35.32</v>
      </c>
      <c r="AE215">
        <v>50.645006000000002</v>
      </c>
      <c r="AF215">
        <v>93.7</v>
      </c>
      <c r="AG215">
        <v>1.6</v>
      </c>
      <c r="AH215">
        <v>1.6</v>
      </c>
      <c r="AI215">
        <v>2.1</v>
      </c>
      <c r="AJ215">
        <v>0.8</v>
      </c>
      <c r="AK215">
        <v>0.1</v>
      </c>
      <c r="AL215">
        <v>0</v>
      </c>
      <c r="AM215">
        <v>2.65</v>
      </c>
      <c r="AN215">
        <v>50.362000000000002</v>
      </c>
      <c r="AO215">
        <v>2.6930000000000001</v>
      </c>
      <c r="AP215">
        <v>27.574000000000002</v>
      </c>
      <c r="AQ215">
        <v>0.16700000000000001</v>
      </c>
      <c r="AR215">
        <v>0</v>
      </c>
      <c r="AS215">
        <v>33.481999999999999</v>
      </c>
      <c r="AT215">
        <v>93.7</v>
      </c>
      <c r="AU215">
        <v>1.6</v>
      </c>
      <c r="AV215">
        <v>1.6</v>
      </c>
      <c r="AW215">
        <v>2.1</v>
      </c>
      <c r="AX215">
        <v>0.8</v>
      </c>
      <c r="AY215">
        <v>0.1</v>
      </c>
      <c r="AZ215">
        <v>0</v>
      </c>
      <c r="BA215">
        <v>580</v>
      </c>
      <c r="BB215">
        <v>0</v>
      </c>
      <c r="BC215" t="s">
        <v>75</v>
      </c>
      <c r="BD215">
        <v>0</v>
      </c>
      <c r="BE215" t="s">
        <v>69</v>
      </c>
      <c r="BF215" t="s">
        <v>76</v>
      </c>
      <c r="BG215">
        <v>1.1399999999999999</v>
      </c>
      <c r="BH215">
        <v>0</v>
      </c>
      <c r="BI215" s="1">
        <v>45813.357893252316</v>
      </c>
      <c r="BJ215">
        <v>3.6</v>
      </c>
      <c r="BK215" s="4">
        <v>0.83909999999999996</v>
      </c>
      <c r="BL215" s="42">
        <f>HLOOKUP($A215,차량별코스!$E$1:$AO$20,_xlfn.XLOOKUP(탕데이터!$I215,차량별코스!$D$2:$D$20,차량별코스!$A$2:$A$20),0)</f>
        <v>9</v>
      </c>
      <c r="BM215">
        <f>SUMIFS(R:R,I:I,I215,O:O,O215)</f>
        <v>1367.3580000000002</v>
      </c>
      <c r="BN215">
        <f>SUMIFS(R:R,O:O,O215,BL:BL,BL215,G:G,G215)</f>
        <v>332.036</v>
      </c>
      <c r="BO215">
        <f>IF(COUNTIFS($BL$2:$BL215,$BL215,$O$2:$O215,$O215,$G$2:$G215,$G215)=1,_xlfn.MAXIFS($BO$2:$BO214,$O$2:$O214,$O215,$G$2:$G214,$G215)+1,_xlfn.MAXIFS($BO$2:$BO214,$O$2:$O214,$O215,$G$2:$G214,$G215))</f>
        <v>1</v>
      </c>
      <c r="BP215">
        <f t="shared" si="61"/>
        <v>3862.393</v>
      </c>
      <c r="BQ215">
        <f t="shared" si="62"/>
        <v>97.424000000000007</v>
      </c>
      <c r="BR215">
        <f t="shared" si="63"/>
        <v>97.424000000000007</v>
      </c>
      <c r="BS215">
        <f t="shared" si="64"/>
        <v>127.86900000000001</v>
      </c>
      <c r="BT215">
        <f t="shared" si="65"/>
        <v>48.712000000000003</v>
      </c>
      <c r="BU215">
        <f t="shared" si="66"/>
        <v>6.0890000000000004</v>
      </c>
      <c r="BV215">
        <f t="shared" si="67"/>
        <v>0</v>
      </c>
      <c r="BW215">
        <f t="shared" si="68"/>
        <v>4239.9110000000001</v>
      </c>
    </row>
    <row r="216" spans="1:75">
      <c r="A216" s="38">
        <f t="shared" si="60"/>
        <v>45810</v>
      </c>
      <c r="B216" s="3">
        <v>45810.305324074077</v>
      </c>
      <c r="C216" t="s">
        <v>61</v>
      </c>
      <c r="D216" t="s">
        <v>61</v>
      </c>
      <c r="E216" t="s">
        <v>61</v>
      </c>
      <c r="F216" t="s">
        <v>62</v>
      </c>
      <c r="G216" s="2" t="s">
        <v>63</v>
      </c>
      <c r="H216" s="2" t="s">
        <v>64</v>
      </c>
      <c r="I216" t="s">
        <v>83</v>
      </c>
      <c r="J216" t="s">
        <v>66</v>
      </c>
      <c r="K216" t="s">
        <v>67</v>
      </c>
      <c r="L216">
        <v>18</v>
      </c>
      <c r="M216">
        <v>8</v>
      </c>
      <c r="N216">
        <v>168</v>
      </c>
      <c r="O216" s="41">
        <v>7890</v>
      </c>
      <c r="P216" t="s">
        <v>251</v>
      </c>
      <c r="Q216" s="1">
        <v>45786.607561261575</v>
      </c>
      <c r="R216">
        <v>47.335999999999999</v>
      </c>
      <c r="S216">
        <v>14.03</v>
      </c>
      <c r="T216">
        <v>3.3740000000000001</v>
      </c>
      <c r="U216">
        <v>3930</v>
      </c>
      <c r="V216">
        <v>29</v>
      </c>
      <c r="W216">
        <v>656</v>
      </c>
      <c r="X216">
        <v>1199</v>
      </c>
      <c r="Y216">
        <v>0</v>
      </c>
      <c r="Z216">
        <v>10</v>
      </c>
      <c r="AA216">
        <v>0</v>
      </c>
      <c r="AB216">
        <v>0</v>
      </c>
      <c r="AC216">
        <v>108</v>
      </c>
      <c r="AD216">
        <v>43.36</v>
      </c>
      <c r="AE216">
        <v>52.514507999999999</v>
      </c>
      <c r="AF216">
        <v>87</v>
      </c>
      <c r="AG216">
        <v>2.9</v>
      </c>
      <c r="AH216">
        <v>3.8</v>
      </c>
      <c r="AI216">
        <v>4.7</v>
      </c>
      <c r="AJ216">
        <v>1</v>
      </c>
      <c r="AK216">
        <v>0.5</v>
      </c>
      <c r="AL216">
        <v>0</v>
      </c>
      <c r="AM216">
        <v>2.96</v>
      </c>
      <c r="AN216">
        <v>46.287999999999997</v>
      </c>
      <c r="AO216">
        <v>0.73799999999999999</v>
      </c>
      <c r="AP216">
        <v>16.692</v>
      </c>
      <c r="AQ216">
        <v>0.23200000000000001</v>
      </c>
      <c r="AR216">
        <v>0</v>
      </c>
      <c r="AS216">
        <v>21.126000000000001</v>
      </c>
      <c r="AT216">
        <v>56.55</v>
      </c>
      <c r="AU216">
        <v>1.885</v>
      </c>
      <c r="AV216">
        <v>2.4700000000000002</v>
      </c>
      <c r="AW216">
        <v>3.0550000000000002</v>
      </c>
      <c r="AX216">
        <v>0.65</v>
      </c>
      <c r="AY216">
        <v>0.32500000000000001</v>
      </c>
      <c r="AZ216">
        <v>0</v>
      </c>
      <c r="BA216">
        <v>461</v>
      </c>
      <c r="BB216">
        <v>0</v>
      </c>
      <c r="BC216" t="s">
        <v>75</v>
      </c>
      <c r="BD216">
        <v>0</v>
      </c>
      <c r="BE216" t="s">
        <v>69</v>
      </c>
      <c r="BF216" t="s">
        <v>76</v>
      </c>
      <c r="BG216">
        <v>1.1399999999999999</v>
      </c>
      <c r="BH216">
        <v>0</v>
      </c>
      <c r="BI216" s="1">
        <v>45813.357893252316</v>
      </c>
      <c r="BJ216">
        <v>3.6</v>
      </c>
      <c r="BK216" s="4">
        <v>0.93720000000000003</v>
      </c>
      <c r="BL216" s="42">
        <f>HLOOKUP($A216,차량별코스!$E$1:$AO$20,_xlfn.XLOOKUP(탕데이터!$I216,차량별코스!$D$2:$D$20,차량별코스!$A$2:$A$20),0)</f>
        <v>10</v>
      </c>
      <c r="BM216">
        <f>SUMIFS(R:R,I:I,I216,O:O,O216)</f>
        <v>1367.3580000000002</v>
      </c>
      <c r="BN216">
        <f>SUMIFS(R:R,O:O,O216,BL:BL,BL216,G:G,G216)</f>
        <v>279.11599999999999</v>
      </c>
      <c r="BO216">
        <f>IF(COUNTIFS($BL$2:$BL216,$BL216,$O$2:$O216,$O216,$G$2:$G216,$G216)=1,_xlfn.MAXIFS($BO$2:$BO215,$O$2:$O215,$O216,$G$2:$G215,$G216)+1,_xlfn.MAXIFS($BO$2:$BO215,$O$2:$O215,$O216,$G$2:$G215,$G216))</f>
        <v>2</v>
      </c>
      <c r="BP216">
        <f t="shared" si="61"/>
        <v>2734.1</v>
      </c>
      <c r="BQ216">
        <f t="shared" si="62"/>
        <v>113.97</v>
      </c>
      <c r="BR216">
        <f t="shared" si="63"/>
        <v>149.34</v>
      </c>
      <c r="BS216">
        <f t="shared" si="64"/>
        <v>184.71</v>
      </c>
      <c r="BT216">
        <f t="shared" si="65"/>
        <v>39.300000000000004</v>
      </c>
      <c r="BU216">
        <f t="shared" si="66"/>
        <v>19.650000000000002</v>
      </c>
      <c r="BV216">
        <f t="shared" si="67"/>
        <v>0</v>
      </c>
      <c r="BW216">
        <f t="shared" si="68"/>
        <v>3241.07</v>
      </c>
    </row>
    <row r="217" spans="1:75">
      <c r="A217" s="38">
        <f t="shared" si="60"/>
        <v>45810</v>
      </c>
      <c r="B217" s="3">
        <v>45810.510416666664</v>
      </c>
      <c r="C217" t="s">
        <v>61</v>
      </c>
      <c r="D217" t="s">
        <v>61</v>
      </c>
      <c r="E217" t="s">
        <v>61</v>
      </c>
      <c r="F217" t="s">
        <v>62</v>
      </c>
      <c r="G217" s="2" t="s">
        <v>63</v>
      </c>
      <c r="H217" s="2" t="s">
        <v>64</v>
      </c>
      <c r="I217" t="s">
        <v>83</v>
      </c>
      <c r="J217" t="s">
        <v>66</v>
      </c>
      <c r="K217" t="s">
        <v>67</v>
      </c>
      <c r="L217">
        <v>18</v>
      </c>
      <c r="M217">
        <v>8</v>
      </c>
      <c r="N217">
        <v>168</v>
      </c>
      <c r="O217" s="41">
        <v>7890</v>
      </c>
      <c r="P217" t="s">
        <v>251</v>
      </c>
      <c r="Q217" s="1">
        <v>45786.607561261575</v>
      </c>
      <c r="R217">
        <v>17.428000000000001</v>
      </c>
      <c r="S217">
        <v>4.9969999999999999</v>
      </c>
      <c r="T217">
        <v>3.488</v>
      </c>
      <c r="U217">
        <v>1536</v>
      </c>
      <c r="V217">
        <v>4</v>
      </c>
      <c r="W217">
        <v>337</v>
      </c>
      <c r="X217">
        <v>245</v>
      </c>
      <c r="Y217">
        <v>0</v>
      </c>
      <c r="Z217">
        <v>3</v>
      </c>
      <c r="AA217">
        <v>0</v>
      </c>
      <c r="AB217">
        <v>0</v>
      </c>
      <c r="AC217">
        <v>84</v>
      </c>
      <c r="AD217">
        <v>40.85</v>
      </c>
      <c r="AE217">
        <v>52.502831</v>
      </c>
      <c r="AF217">
        <v>89.2</v>
      </c>
      <c r="AG217">
        <v>1.5</v>
      </c>
      <c r="AH217">
        <v>2.7</v>
      </c>
      <c r="AI217">
        <v>6.3</v>
      </c>
      <c r="AJ217">
        <v>0.3</v>
      </c>
      <c r="AK217">
        <v>0</v>
      </c>
      <c r="AL217">
        <v>0</v>
      </c>
      <c r="AM217">
        <v>3.06</v>
      </c>
      <c r="AN217">
        <v>44.414000000000001</v>
      </c>
      <c r="AO217">
        <v>0.26</v>
      </c>
      <c r="AP217">
        <v>21.94</v>
      </c>
      <c r="AQ217">
        <v>0.115</v>
      </c>
      <c r="AR217">
        <v>0</v>
      </c>
      <c r="AS217">
        <v>17.213999999999999</v>
      </c>
      <c r="AT217">
        <v>22.3</v>
      </c>
      <c r="AU217">
        <v>0.375</v>
      </c>
      <c r="AV217">
        <v>0.67500000000000004</v>
      </c>
      <c r="AW217">
        <v>1.575</v>
      </c>
      <c r="AX217">
        <v>7.4999999999999997E-2</v>
      </c>
      <c r="AY217">
        <v>0</v>
      </c>
      <c r="AZ217">
        <v>0</v>
      </c>
      <c r="BA217">
        <v>159</v>
      </c>
      <c r="BB217">
        <v>0</v>
      </c>
      <c r="BC217" t="s">
        <v>75</v>
      </c>
      <c r="BD217">
        <v>0</v>
      </c>
      <c r="BE217" t="s">
        <v>69</v>
      </c>
      <c r="BF217" t="s">
        <v>76</v>
      </c>
      <c r="BG217">
        <v>1.1399999999999999</v>
      </c>
      <c r="BH217">
        <v>0</v>
      </c>
      <c r="BI217" s="1">
        <v>45813.357893252316</v>
      </c>
      <c r="BJ217">
        <v>3.6</v>
      </c>
      <c r="BK217" s="4">
        <v>0.96879999999999999</v>
      </c>
      <c r="BL217" s="42">
        <f>HLOOKUP($A217,차량별코스!$E$1:$AO$20,_xlfn.XLOOKUP(탕데이터!$I217,차량별코스!$D$2:$D$20,차량별코스!$A$2:$A$20),0)</f>
        <v>10</v>
      </c>
      <c r="BM217">
        <f>SUMIFS(R:R,I:I,I217,O:O,O217)</f>
        <v>1367.3580000000002</v>
      </c>
      <c r="BN217">
        <f>SUMIFS(R:R,O:O,O217,BL:BL,BL217,G:G,G217)</f>
        <v>279.11599999999999</v>
      </c>
      <c r="BO217">
        <f>IF(COUNTIFS($BL$2:$BL217,$BL217,$O$2:$O217,$O217,$G$2:$G217,$G217)=1,_xlfn.MAXIFS($BO$2:$BO216,$O$2:$O216,$O217,$G$2:$G216,$G217)+1,_xlfn.MAXIFS($BO$2:$BO216,$O$2:$O216,$O217,$G$2:$G216,$G217))</f>
        <v>2</v>
      </c>
      <c r="BP217">
        <f t="shared" si="61"/>
        <v>1029.1120000000001</v>
      </c>
      <c r="BQ217">
        <f t="shared" si="62"/>
        <v>23.04</v>
      </c>
      <c r="BR217">
        <f t="shared" si="63"/>
        <v>41.472000000000008</v>
      </c>
      <c r="BS217">
        <f t="shared" si="64"/>
        <v>96.768000000000001</v>
      </c>
      <c r="BT217">
        <f t="shared" si="65"/>
        <v>4.6080000000000005</v>
      </c>
      <c r="BU217">
        <f t="shared" si="66"/>
        <v>0</v>
      </c>
      <c r="BV217">
        <f t="shared" si="67"/>
        <v>0</v>
      </c>
      <c r="BW217">
        <f t="shared" si="68"/>
        <v>1195</v>
      </c>
    </row>
    <row r="218" spans="1:75">
      <c r="A218" s="38">
        <f t="shared" si="60"/>
        <v>45810</v>
      </c>
      <c r="B218" s="3">
        <v>45810.5309375</v>
      </c>
      <c r="C218" t="s">
        <v>61</v>
      </c>
      <c r="D218" t="s">
        <v>61</v>
      </c>
      <c r="E218" t="s">
        <v>61</v>
      </c>
      <c r="F218" t="s">
        <v>62</v>
      </c>
      <c r="G218" s="2" t="s">
        <v>63</v>
      </c>
      <c r="H218" s="2" t="s">
        <v>64</v>
      </c>
      <c r="I218" t="s">
        <v>83</v>
      </c>
      <c r="J218" t="s">
        <v>66</v>
      </c>
      <c r="K218" t="s">
        <v>67</v>
      </c>
      <c r="L218">
        <v>18</v>
      </c>
      <c r="M218">
        <v>8</v>
      </c>
      <c r="N218">
        <v>168</v>
      </c>
      <c r="O218" s="41">
        <v>7890</v>
      </c>
      <c r="P218" t="s">
        <v>251</v>
      </c>
      <c r="Q218" s="1">
        <v>45786.607561261575</v>
      </c>
      <c r="R218">
        <v>30.026</v>
      </c>
      <c r="S218">
        <v>8.5519999999999996</v>
      </c>
      <c r="T218">
        <v>3.5110000000000001</v>
      </c>
      <c r="U218">
        <v>2396</v>
      </c>
      <c r="V218">
        <v>32</v>
      </c>
      <c r="W218">
        <v>224</v>
      </c>
      <c r="X218">
        <v>723</v>
      </c>
      <c r="Y218">
        <v>0</v>
      </c>
      <c r="Z218">
        <v>10</v>
      </c>
      <c r="AA218">
        <v>0</v>
      </c>
      <c r="AB218">
        <v>0</v>
      </c>
      <c r="AC218">
        <v>92</v>
      </c>
      <c r="AD218">
        <v>45.11</v>
      </c>
      <c r="AE218">
        <v>50.510980000000004</v>
      </c>
      <c r="AF218">
        <v>67.3</v>
      </c>
      <c r="AG218">
        <v>7.2</v>
      </c>
      <c r="AH218">
        <v>10.6</v>
      </c>
      <c r="AI218">
        <v>11.4</v>
      </c>
      <c r="AJ218">
        <v>3.5</v>
      </c>
      <c r="AK218">
        <v>0</v>
      </c>
      <c r="AL218">
        <v>0</v>
      </c>
      <c r="AM218">
        <v>3.08</v>
      </c>
      <c r="AN218">
        <v>42.262999999999998</v>
      </c>
      <c r="AO218">
        <v>1.335</v>
      </c>
      <c r="AP218">
        <v>9.3490000000000002</v>
      </c>
      <c r="AQ218">
        <v>0.23300000000000001</v>
      </c>
      <c r="AR218">
        <v>0</v>
      </c>
      <c r="AS218">
        <v>33.304000000000002</v>
      </c>
      <c r="AT218">
        <v>25.797999999999998</v>
      </c>
      <c r="AU218">
        <v>2.76</v>
      </c>
      <c r="AV218">
        <v>4.0629999999999997</v>
      </c>
      <c r="AW218">
        <v>4.37</v>
      </c>
      <c r="AX218">
        <v>1.3420000000000001</v>
      </c>
      <c r="AY218">
        <v>0</v>
      </c>
      <c r="AZ218">
        <v>0</v>
      </c>
      <c r="BA218">
        <v>297</v>
      </c>
      <c r="BB218">
        <v>0</v>
      </c>
      <c r="BC218" t="s">
        <v>75</v>
      </c>
      <c r="BD218">
        <v>0</v>
      </c>
      <c r="BE218" t="s">
        <v>69</v>
      </c>
      <c r="BF218" t="s">
        <v>76</v>
      </c>
      <c r="BG218">
        <v>1.1399999999999999</v>
      </c>
      <c r="BH218">
        <v>0</v>
      </c>
      <c r="BI218" s="1">
        <v>45813.357893252316</v>
      </c>
      <c r="BJ218">
        <v>3.6</v>
      </c>
      <c r="BK218" s="4">
        <v>0.97529999999999994</v>
      </c>
      <c r="BL218" s="42">
        <f>HLOOKUP($A218,차량별코스!$E$1:$AO$20,_xlfn.XLOOKUP(탕데이터!$I218,차량별코스!$D$2:$D$20,차량별코스!$A$2:$A$20),0)</f>
        <v>10</v>
      </c>
      <c r="BM218">
        <f>SUMIFS(R:R,I:I,I218,O:O,O218)</f>
        <v>1367.3580000000002</v>
      </c>
      <c r="BN218">
        <f>SUMIFS(R:R,O:O,O218,BL:BL,BL218,G:G,G218)</f>
        <v>279.11599999999999</v>
      </c>
      <c r="BO218">
        <f>IF(COUNTIFS($BL$2:$BL218,$BL218,$O$2:$O218,$O218,$G$2:$G218,$G218)=1,_xlfn.MAXIFS($BO$2:$BO217,$O$2:$O217,$O218,$G$2:$G217,$G218)+1,_xlfn.MAXIFS($BO$2:$BO217,$O$2:$O217,$O218,$G$2:$G217,$G218))</f>
        <v>2</v>
      </c>
      <c r="BP218">
        <f t="shared" si="61"/>
        <v>1356.5079999999998</v>
      </c>
      <c r="BQ218">
        <f t="shared" si="62"/>
        <v>172.51200000000003</v>
      </c>
      <c r="BR218">
        <f t="shared" si="63"/>
        <v>253.976</v>
      </c>
      <c r="BS218">
        <f t="shared" si="64"/>
        <v>273.14400000000001</v>
      </c>
      <c r="BT218">
        <f t="shared" si="65"/>
        <v>83.860000000000014</v>
      </c>
      <c r="BU218">
        <f t="shared" si="66"/>
        <v>0</v>
      </c>
      <c r="BV218">
        <f t="shared" si="67"/>
        <v>0</v>
      </c>
      <c r="BW218">
        <f t="shared" si="68"/>
        <v>2139.9999999999995</v>
      </c>
    </row>
    <row r="219" spans="1:75">
      <c r="A219" s="38">
        <f t="shared" si="60"/>
        <v>45810</v>
      </c>
      <c r="B219" s="3">
        <v>45810.562777777777</v>
      </c>
      <c r="C219" t="s">
        <v>61</v>
      </c>
      <c r="D219" t="s">
        <v>61</v>
      </c>
      <c r="E219" t="s">
        <v>61</v>
      </c>
      <c r="F219" t="s">
        <v>62</v>
      </c>
      <c r="G219" s="2" t="s">
        <v>63</v>
      </c>
      <c r="H219" s="2" t="s">
        <v>64</v>
      </c>
      <c r="I219" t="s">
        <v>83</v>
      </c>
      <c r="J219" t="s">
        <v>66</v>
      </c>
      <c r="K219" t="s">
        <v>67</v>
      </c>
      <c r="L219">
        <v>18</v>
      </c>
      <c r="M219">
        <v>8</v>
      </c>
      <c r="N219">
        <v>168</v>
      </c>
      <c r="O219" s="41">
        <v>7890</v>
      </c>
      <c r="P219" t="s">
        <v>251</v>
      </c>
      <c r="Q219" s="1">
        <v>45786.607561261575</v>
      </c>
      <c r="R219">
        <v>69.097999999999999</v>
      </c>
      <c r="S219">
        <v>25.254999999999999</v>
      </c>
      <c r="T219">
        <v>2.7360000000000002</v>
      </c>
      <c r="U219">
        <v>7398</v>
      </c>
      <c r="V219">
        <v>17</v>
      </c>
      <c r="W219">
        <v>1717</v>
      </c>
      <c r="X219">
        <v>1157</v>
      </c>
      <c r="Y219">
        <v>0</v>
      </c>
      <c r="Z219">
        <v>27</v>
      </c>
      <c r="AA219">
        <v>0</v>
      </c>
      <c r="AB219">
        <v>0</v>
      </c>
      <c r="AC219">
        <v>97</v>
      </c>
      <c r="AD219">
        <v>33.619999999999997</v>
      </c>
      <c r="AE219">
        <v>43.918201000000003</v>
      </c>
      <c r="AF219">
        <v>93.1</v>
      </c>
      <c r="AG219">
        <v>2.1</v>
      </c>
      <c r="AH219">
        <v>2.9</v>
      </c>
      <c r="AI219">
        <v>1.8</v>
      </c>
      <c r="AJ219">
        <v>0.2</v>
      </c>
      <c r="AK219">
        <v>0</v>
      </c>
      <c r="AL219">
        <v>0</v>
      </c>
      <c r="AM219">
        <v>2.4</v>
      </c>
      <c r="AN219">
        <v>47.857999999999997</v>
      </c>
      <c r="AO219">
        <v>0.23</v>
      </c>
      <c r="AP219">
        <v>23.209</v>
      </c>
      <c r="AQ219">
        <v>0.159</v>
      </c>
      <c r="AR219">
        <v>0</v>
      </c>
      <c r="AS219">
        <v>39.075000000000003</v>
      </c>
      <c r="AT219">
        <v>113.27200000000001</v>
      </c>
      <c r="AU219">
        <v>2.5550000000000002</v>
      </c>
      <c r="AV219">
        <v>3.528</v>
      </c>
      <c r="AW219">
        <v>2.19</v>
      </c>
      <c r="AX219">
        <v>0.24299999999999999</v>
      </c>
      <c r="AY219">
        <v>0</v>
      </c>
      <c r="AZ219">
        <v>0</v>
      </c>
      <c r="BA219">
        <v>677</v>
      </c>
      <c r="BB219">
        <v>0</v>
      </c>
      <c r="BC219" t="s">
        <v>75</v>
      </c>
      <c r="BD219">
        <v>0</v>
      </c>
      <c r="BE219" t="s">
        <v>69</v>
      </c>
      <c r="BF219" t="s">
        <v>76</v>
      </c>
      <c r="BG219">
        <v>1.1399999999999999</v>
      </c>
      <c r="BH219">
        <v>0</v>
      </c>
      <c r="BI219" s="1">
        <v>45813.357893252316</v>
      </c>
      <c r="BJ219">
        <v>3.6</v>
      </c>
      <c r="BK219" s="4">
        <v>0.76</v>
      </c>
      <c r="BL219" s="42">
        <f>HLOOKUP($A219,차량별코스!$E$1:$AO$20,_xlfn.XLOOKUP(탕데이터!$I219,차량별코스!$D$2:$D$20,차량별코스!$A$2:$A$20),0)</f>
        <v>10</v>
      </c>
      <c r="BM219">
        <f>SUMIFS(R:R,I:I,I219,O:O,O219)</f>
        <v>1367.3580000000002</v>
      </c>
      <c r="BN219">
        <f>SUMIFS(R:R,O:O,O219,BL:BL,BL219,G:G,G219)</f>
        <v>279.11599999999999</v>
      </c>
      <c r="BO219">
        <f>IF(COUNTIFS($BL$2:$BL219,$BL219,$O$2:$O219,$O219,$G$2:$G219,$G219)=1,_xlfn.MAXIFS($BO$2:$BO218,$O$2:$O218,$O219,$G$2:$G218,$G219)+1,_xlfn.MAXIFS($BO$2:$BO218,$O$2:$O218,$O219,$G$2:$G218,$G219))</f>
        <v>2</v>
      </c>
      <c r="BP219">
        <f t="shared" si="61"/>
        <v>5153.5379999999996</v>
      </c>
      <c r="BQ219">
        <f t="shared" si="62"/>
        <v>155.358</v>
      </c>
      <c r="BR219">
        <f t="shared" si="63"/>
        <v>214.54199999999997</v>
      </c>
      <c r="BS219">
        <f t="shared" si="64"/>
        <v>133.16400000000002</v>
      </c>
      <c r="BT219">
        <f t="shared" si="65"/>
        <v>14.796000000000001</v>
      </c>
      <c r="BU219">
        <f t="shared" si="66"/>
        <v>0</v>
      </c>
      <c r="BV219">
        <f t="shared" si="67"/>
        <v>0</v>
      </c>
      <c r="BW219">
        <f t="shared" si="68"/>
        <v>5671.3980000000001</v>
      </c>
    </row>
    <row r="220" spans="1:75">
      <c r="A220" s="38">
        <f t="shared" si="60"/>
        <v>45810</v>
      </c>
      <c r="B220" s="3">
        <v>45810.784259259257</v>
      </c>
      <c r="C220" t="s">
        <v>61</v>
      </c>
      <c r="D220" t="s">
        <v>61</v>
      </c>
      <c r="E220" t="s">
        <v>61</v>
      </c>
      <c r="F220" t="s">
        <v>62</v>
      </c>
      <c r="G220" s="2" t="s">
        <v>63</v>
      </c>
      <c r="H220" s="2" t="s">
        <v>64</v>
      </c>
      <c r="I220" t="s">
        <v>83</v>
      </c>
      <c r="J220" t="s">
        <v>66</v>
      </c>
      <c r="K220" t="s">
        <v>67</v>
      </c>
      <c r="L220">
        <v>18</v>
      </c>
      <c r="M220">
        <v>8</v>
      </c>
      <c r="N220">
        <v>168</v>
      </c>
      <c r="O220" s="41">
        <v>7890</v>
      </c>
      <c r="P220" t="s">
        <v>251</v>
      </c>
      <c r="Q220" s="1">
        <v>45786.607561261575</v>
      </c>
      <c r="R220">
        <v>17.584</v>
      </c>
      <c r="S220">
        <v>6.9809999999999999</v>
      </c>
      <c r="T220">
        <v>2.5190000000000001</v>
      </c>
      <c r="U220">
        <v>2321</v>
      </c>
      <c r="V220">
        <v>43</v>
      </c>
      <c r="W220">
        <v>654</v>
      </c>
      <c r="X220">
        <v>225</v>
      </c>
      <c r="Y220">
        <v>0</v>
      </c>
      <c r="Z220">
        <v>7</v>
      </c>
      <c r="AA220">
        <v>0</v>
      </c>
      <c r="AB220">
        <v>0</v>
      </c>
      <c r="AC220">
        <v>101</v>
      </c>
      <c r="AD220">
        <v>27.27</v>
      </c>
      <c r="AE220">
        <v>38.979233000000001</v>
      </c>
      <c r="AF220">
        <v>95.3</v>
      </c>
      <c r="AG220">
        <v>2.2000000000000002</v>
      </c>
      <c r="AH220">
        <v>1.2</v>
      </c>
      <c r="AI220">
        <v>0.6</v>
      </c>
      <c r="AJ220">
        <v>0.6</v>
      </c>
      <c r="AK220">
        <v>0</v>
      </c>
      <c r="AL220">
        <v>0</v>
      </c>
      <c r="AM220">
        <v>2.21</v>
      </c>
      <c r="AN220">
        <v>45.88</v>
      </c>
      <c r="AO220">
        <v>1.853</v>
      </c>
      <c r="AP220">
        <v>28.177</v>
      </c>
      <c r="AQ220">
        <v>0.114</v>
      </c>
      <c r="AR220">
        <v>0</v>
      </c>
      <c r="AS220">
        <v>39.808999999999997</v>
      </c>
      <c r="AT220">
        <v>36.531999999999996</v>
      </c>
      <c r="AU220">
        <v>0.84299999999999997</v>
      </c>
      <c r="AV220">
        <v>0.46</v>
      </c>
      <c r="AW220">
        <v>0.23</v>
      </c>
      <c r="AX220">
        <v>0.23</v>
      </c>
      <c r="AY220">
        <v>0</v>
      </c>
      <c r="AZ220">
        <v>0</v>
      </c>
      <c r="BA220">
        <v>148</v>
      </c>
      <c r="BB220">
        <v>0</v>
      </c>
      <c r="BC220" t="s">
        <v>75</v>
      </c>
      <c r="BD220">
        <v>0</v>
      </c>
      <c r="BE220" t="s">
        <v>69</v>
      </c>
      <c r="BF220" t="s">
        <v>76</v>
      </c>
      <c r="BG220">
        <v>1.1399999999999999</v>
      </c>
      <c r="BH220">
        <v>0</v>
      </c>
      <c r="BI220" s="1">
        <v>45813.357893252316</v>
      </c>
      <c r="BJ220">
        <v>3.6</v>
      </c>
      <c r="BK220" s="4">
        <v>0.69969999999999999</v>
      </c>
      <c r="BL220" s="42">
        <f>HLOOKUP($A220,차량별코스!$E$1:$AO$20,_xlfn.XLOOKUP(탕데이터!$I220,차량별코스!$D$2:$D$20,차량별코스!$A$2:$A$20),0)</f>
        <v>10</v>
      </c>
      <c r="BM220">
        <f>SUMIFS(R:R,I:I,I220,O:O,O220)</f>
        <v>1367.3580000000002</v>
      </c>
      <c r="BN220">
        <f>SUMIFS(R:R,O:O,O220,BL:BL,BL220,G:G,G220)</f>
        <v>279.11599999999999</v>
      </c>
      <c r="BO220">
        <f>IF(COUNTIFS($BL$2:$BL220,$BL220,$O$2:$O220,$O220,$G$2:$G220,$G220)=1,_xlfn.MAXIFS($BO$2:$BO219,$O$2:$O219,$O220,$G$2:$G219,$G220)+1,_xlfn.MAXIFS($BO$2:$BO219,$O$2:$O219,$O220,$G$2:$G219,$G220))</f>
        <v>2</v>
      </c>
      <c r="BP220">
        <f t="shared" si="61"/>
        <v>1514.913</v>
      </c>
      <c r="BQ220">
        <f t="shared" si="62"/>
        <v>51.062000000000005</v>
      </c>
      <c r="BR220">
        <f t="shared" si="63"/>
        <v>27.852</v>
      </c>
      <c r="BS220">
        <f t="shared" si="64"/>
        <v>13.926</v>
      </c>
      <c r="BT220">
        <f t="shared" si="65"/>
        <v>13.926</v>
      </c>
      <c r="BU220">
        <f t="shared" si="66"/>
        <v>0</v>
      </c>
      <c r="BV220">
        <f t="shared" si="67"/>
        <v>0</v>
      </c>
      <c r="BW220">
        <f t="shared" si="68"/>
        <v>1621.6789999999999</v>
      </c>
    </row>
    <row r="221" spans="1:75">
      <c r="A221" s="38">
        <f t="shared" si="60"/>
        <v>45810</v>
      </c>
      <c r="B221" s="3">
        <v>45810.813750000001</v>
      </c>
      <c r="C221" t="s">
        <v>61</v>
      </c>
      <c r="D221" t="s">
        <v>61</v>
      </c>
      <c r="E221" t="s">
        <v>61</v>
      </c>
      <c r="F221" t="s">
        <v>62</v>
      </c>
      <c r="G221" s="2" t="s">
        <v>63</v>
      </c>
      <c r="H221" s="2" t="s">
        <v>64</v>
      </c>
      <c r="I221" t="s">
        <v>83</v>
      </c>
      <c r="J221" t="s">
        <v>66</v>
      </c>
      <c r="K221" t="s">
        <v>67</v>
      </c>
      <c r="L221">
        <v>18</v>
      </c>
      <c r="M221">
        <v>8</v>
      </c>
      <c r="N221">
        <v>168</v>
      </c>
      <c r="O221" s="41">
        <v>7890</v>
      </c>
      <c r="P221" t="s">
        <v>251</v>
      </c>
      <c r="Q221" s="1">
        <v>45786.607561261575</v>
      </c>
      <c r="R221">
        <v>50.302999999999997</v>
      </c>
      <c r="S221">
        <v>17.582000000000001</v>
      </c>
      <c r="T221">
        <v>2.8610000000000002</v>
      </c>
      <c r="U221">
        <v>4801</v>
      </c>
      <c r="V221">
        <v>7</v>
      </c>
      <c r="W221">
        <v>1016</v>
      </c>
      <c r="X221">
        <v>1143</v>
      </c>
      <c r="Y221">
        <v>0</v>
      </c>
      <c r="Z221">
        <v>27</v>
      </c>
      <c r="AA221">
        <v>0</v>
      </c>
      <c r="AB221">
        <v>0</v>
      </c>
      <c r="AC221">
        <v>98</v>
      </c>
      <c r="AD221">
        <v>37.72</v>
      </c>
      <c r="AE221">
        <v>47.932955</v>
      </c>
      <c r="AF221">
        <v>95.2</v>
      </c>
      <c r="AG221">
        <v>1.2</v>
      </c>
      <c r="AH221">
        <v>1.7</v>
      </c>
      <c r="AI221">
        <v>1.6</v>
      </c>
      <c r="AJ221">
        <v>0.2</v>
      </c>
      <c r="AK221">
        <v>0</v>
      </c>
      <c r="AL221">
        <v>0</v>
      </c>
      <c r="AM221">
        <v>2.5099999999999998</v>
      </c>
      <c r="AN221">
        <v>50.185000000000002</v>
      </c>
      <c r="AO221">
        <v>0.14599999999999999</v>
      </c>
      <c r="AP221">
        <v>21.161999999999999</v>
      </c>
      <c r="AQ221">
        <v>0.219</v>
      </c>
      <c r="AR221">
        <v>0</v>
      </c>
      <c r="AS221">
        <v>53.674999999999997</v>
      </c>
      <c r="AT221">
        <v>76.16</v>
      </c>
      <c r="AU221">
        <v>0.96</v>
      </c>
      <c r="AV221">
        <v>1.36</v>
      </c>
      <c r="AW221">
        <v>1.28</v>
      </c>
      <c r="AX221">
        <v>0.16</v>
      </c>
      <c r="AY221">
        <v>0</v>
      </c>
      <c r="AZ221">
        <v>0</v>
      </c>
      <c r="BA221">
        <v>494</v>
      </c>
      <c r="BB221">
        <v>0</v>
      </c>
      <c r="BC221" t="s">
        <v>75</v>
      </c>
      <c r="BD221">
        <v>0</v>
      </c>
      <c r="BE221" t="s">
        <v>69</v>
      </c>
      <c r="BF221" t="s">
        <v>76</v>
      </c>
      <c r="BG221">
        <v>1.1399999999999999</v>
      </c>
      <c r="BH221">
        <v>0</v>
      </c>
      <c r="BI221" s="1">
        <v>45813.357893252316</v>
      </c>
      <c r="BJ221">
        <v>3.6</v>
      </c>
      <c r="BK221" s="4">
        <v>0.79469999999999996</v>
      </c>
      <c r="BL221" s="42">
        <f>HLOOKUP($A221,차량별코스!$E$1:$AO$20,_xlfn.XLOOKUP(탕데이터!$I221,차량별코스!$D$2:$D$20,차량별코스!$A$2:$A$20),0)</f>
        <v>10</v>
      </c>
      <c r="BM221">
        <f>SUMIFS(R:R,I:I,I221,O:O,O221)</f>
        <v>1367.3580000000002</v>
      </c>
      <c r="BN221">
        <f>SUMIFS(R:R,O:O,O221,BL:BL,BL221,G:G,G221)</f>
        <v>279.11599999999999</v>
      </c>
      <c r="BO221">
        <f>IF(COUNTIFS($BL$2:$BL221,$BL221,$O$2:$O221,$O221,$G$2:$G221,$G221)=1,_xlfn.MAXIFS($BO$2:$BO220,$O$2:$O220,$O221,$G$2:$G220,$G221)+1,_xlfn.MAXIFS($BO$2:$BO220,$O$2:$O220,$O221,$G$2:$G220,$G221))</f>
        <v>2</v>
      </c>
      <c r="BP221">
        <f t="shared" si="61"/>
        <v>3547.5520000000006</v>
      </c>
      <c r="BQ221">
        <f t="shared" si="62"/>
        <v>57.612000000000002</v>
      </c>
      <c r="BR221">
        <f t="shared" si="63"/>
        <v>81.617000000000004</v>
      </c>
      <c r="BS221">
        <f t="shared" si="64"/>
        <v>76.816000000000003</v>
      </c>
      <c r="BT221">
        <f t="shared" si="65"/>
        <v>9.6020000000000003</v>
      </c>
      <c r="BU221">
        <f t="shared" si="66"/>
        <v>0</v>
      </c>
      <c r="BV221">
        <f t="shared" si="67"/>
        <v>0</v>
      </c>
      <c r="BW221">
        <f t="shared" si="68"/>
        <v>3773.1990000000005</v>
      </c>
    </row>
    <row r="222" spans="1:75">
      <c r="A222" s="38">
        <f t="shared" si="60"/>
        <v>45810</v>
      </c>
      <c r="B222" s="3">
        <v>45810.872916666667</v>
      </c>
      <c r="C222" t="s">
        <v>61</v>
      </c>
      <c r="D222" t="s">
        <v>61</v>
      </c>
      <c r="E222" t="s">
        <v>61</v>
      </c>
      <c r="F222" t="s">
        <v>62</v>
      </c>
      <c r="G222" s="2" t="s">
        <v>63</v>
      </c>
      <c r="H222" s="2" t="s">
        <v>64</v>
      </c>
      <c r="I222" t="s">
        <v>83</v>
      </c>
      <c r="J222" t="s">
        <v>66</v>
      </c>
      <c r="K222" t="s">
        <v>67</v>
      </c>
      <c r="L222">
        <v>18</v>
      </c>
      <c r="M222">
        <v>8</v>
      </c>
      <c r="N222">
        <v>168</v>
      </c>
      <c r="O222" s="41">
        <v>7890</v>
      </c>
      <c r="P222" t="s">
        <v>251</v>
      </c>
      <c r="Q222" s="1">
        <v>45786.607561261575</v>
      </c>
      <c r="R222">
        <v>30.106000000000002</v>
      </c>
      <c r="S222">
        <v>9.1059999999999999</v>
      </c>
      <c r="T222">
        <v>3.306</v>
      </c>
      <c r="U222">
        <v>2244</v>
      </c>
      <c r="V222">
        <v>6</v>
      </c>
      <c r="W222">
        <v>247</v>
      </c>
      <c r="X222">
        <v>700</v>
      </c>
      <c r="Y222">
        <v>1</v>
      </c>
      <c r="Z222">
        <v>15</v>
      </c>
      <c r="AA222">
        <v>0</v>
      </c>
      <c r="AB222">
        <v>0</v>
      </c>
      <c r="AC222">
        <v>95</v>
      </c>
      <c r="AD222">
        <v>48.3</v>
      </c>
      <c r="AE222">
        <v>54.435716999999997</v>
      </c>
      <c r="AF222">
        <v>96.7</v>
      </c>
      <c r="AG222">
        <v>0.7</v>
      </c>
      <c r="AH222">
        <v>0.8</v>
      </c>
      <c r="AI222">
        <v>1.3</v>
      </c>
      <c r="AJ222">
        <v>0.4</v>
      </c>
      <c r="AK222">
        <v>0</v>
      </c>
      <c r="AL222">
        <v>0</v>
      </c>
      <c r="AM222">
        <v>2.9</v>
      </c>
      <c r="AN222">
        <v>49.353999999999999</v>
      </c>
      <c r="AO222">
        <v>0.26700000000000002</v>
      </c>
      <c r="AP222">
        <v>11.007</v>
      </c>
      <c r="AQ222">
        <v>0.23300000000000001</v>
      </c>
      <c r="AR222">
        <v>3.3220000000000001</v>
      </c>
      <c r="AS222">
        <v>49.823999999999998</v>
      </c>
      <c r="AT222">
        <v>35.457000000000001</v>
      </c>
      <c r="AU222">
        <v>0.25700000000000001</v>
      </c>
      <c r="AV222">
        <v>0.29299999999999998</v>
      </c>
      <c r="AW222">
        <v>0.47699999999999998</v>
      </c>
      <c r="AX222">
        <v>0.14699999999999999</v>
      </c>
      <c r="AY222">
        <v>0</v>
      </c>
      <c r="AZ222">
        <v>0</v>
      </c>
      <c r="BA222">
        <v>296</v>
      </c>
      <c r="BB222">
        <v>0</v>
      </c>
      <c r="BC222" t="s">
        <v>75</v>
      </c>
      <c r="BD222">
        <v>0</v>
      </c>
      <c r="BE222" t="s">
        <v>69</v>
      </c>
      <c r="BF222" t="s">
        <v>76</v>
      </c>
      <c r="BG222">
        <v>1.1399999999999999</v>
      </c>
      <c r="BH222">
        <v>0</v>
      </c>
      <c r="BI222" s="1">
        <v>45813.357893252316</v>
      </c>
      <c r="BJ222">
        <v>3.6</v>
      </c>
      <c r="BK222" s="4">
        <v>0.91839999999999999</v>
      </c>
      <c r="BL222" s="42">
        <f>HLOOKUP($A222,차량별코스!$E$1:$AO$20,_xlfn.XLOOKUP(탕데이터!$I222,차량별코스!$D$2:$D$20,차량별코스!$A$2:$A$20),0)</f>
        <v>10</v>
      </c>
      <c r="BM222">
        <f>SUMIFS(R:R,I:I,I222,O:O,O222)</f>
        <v>1367.3580000000002</v>
      </c>
      <c r="BN222">
        <f>SUMIFS(R:R,O:O,O222,BL:BL,BL222,G:G,G222)</f>
        <v>279.11599999999999</v>
      </c>
      <c r="BO222">
        <f>IF(COUNTIFS($BL$2:$BL222,$BL222,$O$2:$O222,$O222,$G$2:$G222,$G222)=1,_xlfn.MAXIFS($BO$2:$BO221,$O$2:$O221,$O222,$G$2:$G221,$G222)+1,_xlfn.MAXIFS($BO$2:$BO221,$O$2:$O221,$O222,$G$2:$G221,$G222))</f>
        <v>2</v>
      </c>
      <c r="BP222">
        <f t="shared" si="61"/>
        <v>1916.9480000000003</v>
      </c>
      <c r="BQ222">
        <f t="shared" si="62"/>
        <v>15.707999999999998</v>
      </c>
      <c r="BR222">
        <f t="shared" si="63"/>
        <v>17.952000000000002</v>
      </c>
      <c r="BS222">
        <f t="shared" si="64"/>
        <v>29.172000000000004</v>
      </c>
      <c r="BT222">
        <f t="shared" si="65"/>
        <v>8.9760000000000009</v>
      </c>
      <c r="BU222">
        <f t="shared" si="66"/>
        <v>0</v>
      </c>
      <c r="BV222">
        <f t="shared" si="67"/>
        <v>0</v>
      </c>
      <c r="BW222">
        <f t="shared" si="68"/>
        <v>1988.7560000000005</v>
      </c>
    </row>
    <row r="223" spans="1:75">
      <c r="A223" s="38">
        <f t="shared" si="60"/>
        <v>45810</v>
      </c>
      <c r="B223" s="3">
        <v>45810.901956018519</v>
      </c>
      <c r="C223" t="s">
        <v>61</v>
      </c>
      <c r="D223" t="s">
        <v>61</v>
      </c>
      <c r="E223" t="s">
        <v>61</v>
      </c>
      <c r="F223" t="s">
        <v>62</v>
      </c>
      <c r="G223" s="2" t="s">
        <v>63</v>
      </c>
      <c r="H223" s="2" t="s">
        <v>64</v>
      </c>
      <c r="I223" t="s">
        <v>83</v>
      </c>
      <c r="J223" t="s">
        <v>66</v>
      </c>
      <c r="K223" t="s">
        <v>67</v>
      </c>
      <c r="L223">
        <v>18</v>
      </c>
      <c r="M223">
        <v>8</v>
      </c>
      <c r="N223">
        <v>168</v>
      </c>
      <c r="O223" s="41">
        <v>7890</v>
      </c>
      <c r="P223" t="s">
        <v>251</v>
      </c>
      <c r="Q223" s="1">
        <v>45786.607561261575</v>
      </c>
      <c r="R223">
        <v>17.234999999999999</v>
      </c>
      <c r="S223">
        <v>4.8449999999999998</v>
      </c>
      <c r="T223">
        <v>3.5569999999999999</v>
      </c>
      <c r="U223">
        <v>1455</v>
      </c>
      <c r="V223">
        <v>9</v>
      </c>
      <c r="W223">
        <v>363</v>
      </c>
      <c r="X223">
        <v>449</v>
      </c>
      <c r="Y223">
        <v>0</v>
      </c>
      <c r="Z223">
        <v>4</v>
      </c>
      <c r="AA223">
        <v>0</v>
      </c>
      <c r="AB223">
        <v>0</v>
      </c>
      <c r="AC223">
        <v>96</v>
      </c>
      <c r="AD223">
        <v>42.64</v>
      </c>
      <c r="AE223">
        <v>57.290922000000002</v>
      </c>
      <c r="AF223">
        <v>79.400000000000006</v>
      </c>
      <c r="AG223">
        <v>4.0999999999999996</v>
      </c>
      <c r="AH223">
        <v>3.5</v>
      </c>
      <c r="AI223">
        <v>5.8</v>
      </c>
      <c r="AJ223">
        <v>7.1</v>
      </c>
      <c r="AK223">
        <v>0</v>
      </c>
      <c r="AL223">
        <v>0</v>
      </c>
      <c r="AM223">
        <v>3.12</v>
      </c>
      <c r="AN223">
        <v>48.082999999999998</v>
      </c>
      <c r="AO223">
        <v>0.61899999999999999</v>
      </c>
      <c r="AP223">
        <v>24.948</v>
      </c>
      <c r="AQ223">
        <v>0.23200000000000001</v>
      </c>
      <c r="AR223">
        <v>0</v>
      </c>
      <c r="AS223">
        <v>23.209</v>
      </c>
      <c r="AT223">
        <v>18.527000000000001</v>
      </c>
      <c r="AU223">
        <v>0.95699999999999996</v>
      </c>
      <c r="AV223">
        <v>0.81699999999999995</v>
      </c>
      <c r="AW223">
        <v>1.353</v>
      </c>
      <c r="AX223">
        <v>1.657</v>
      </c>
      <c r="AY223">
        <v>0</v>
      </c>
      <c r="AZ223">
        <v>0</v>
      </c>
      <c r="BA223">
        <v>166</v>
      </c>
      <c r="BB223">
        <v>0</v>
      </c>
      <c r="BC223" t="s">
        <v>75</v>
      </c>
      <c r="BD223">
        <v>0</v>
      </c>
      <c r="BE223" t="s">
        <v>69</v>
      </c>
      <c r="BF223" t="s">
        <v>76</v>
      </c>
      <c r="BG223">
        <v>1.1399999999999999</v>
      </c>
      <c r="BH223">
        <v>0</v>
      </c>
      <c r="BI223" s="1">
        <v>45813.357893252316</v>
      </c>
      <c r="BJ223">
        <v>3.6</v>
      </c>
      <c r="BK223" s="4">
        <v>0.98809999999999998</v>
      </c>
      <c r="BL223" s="42">
        <f>HLOOKUP($A223,차량별코스!$E$1:$AO$20,_xlfn.XLOOKUP(탕데이터!$I223,차량별코스!$D$2:$D$20,차량별코스!$A$2:$A$20),0)</f>
        <v>10</v>
      </c>
      <c r="BM223">
        <f>SUMIFS(R:R,I:I,I223,O:O,O223)</f>
        <v>1367.3580000000002</v>
      </c>
      <c r="BN223">
        <f>SUMIFS(R:R,O:O,O223,BL:BL,BL223,G:G,G223)</f>
        <v>279.11599999999999</v>
      </c>
      <c r="BO223">
        <f>IF(COUNTIFS($BL$2:$BL223,$BL223,$O$2:$O223,$O223,$G$2:$G223,$G223)=1,_xlfn.MAXIFS($BO$2:$BO222,$O$2:$O222,$O223,$G$2:$G222,$G223)+1,_xlfn.MAXIFS($BO$2:$BO222,$O$2:$O222,$O223,$G$2:$G222,$G223))</f>
        <v>2</v>
      </c>
      <c r="BP223">
        <f t="shared" si="61"/>
        <v>783.27</v>
      </c>
      <c r="BQ223">
        <f t="shared" si="62"/>
        <v>59.654999999999994</v>
      </c>
      <c r="BR223">
        <f t="shared" si="63"/>
        <v>50.925000000000004</v>
      </c>
      <c r="BS223">
        <f t="shared" si="64"/>
        <v>84.39</v>
      </c>
      <c r="BT223">
        <f t="shared" si="65"/>
        <v>103.30499999999999</v>
      </c>
      <c r="BU223">
        <f t="shared" si="66"/>
        <v>0</v>
      </c>
      <c r="BV223">
        <f t="shared" si="67"/>
        <v>0</v>
      </c>
      <c r="BW223">
        <f t="shared" si="68"/>
        <v>1081.5449999999998</v>
      </c>
    </row>
    <row r="224" spans="1:75">
      <c r="A224" s="38">
        <f t="shared" si="60"/>
        <v>45811</v>
      </c>
      <c r="B224" s="3">
        <v>45811.319062499999</v>
      </c>
      <c r="C224" t="s">
        <v>61</v>
      </c>
      <c r="D224" t="s">
        <v>61</v>
      </c>
      <c r="E224" t="s">
        <v>61</v>
      </c>
      <c r="F224" t="s">
        <v>62</v>
      </c>
      <c r="G224" s="2" t="s">
        <v>63</v>
      </c>
      <c r="H224" s="2" t="s">
        <v>64</v>
      </c>
      <c r="I224" t="s">
        <v>83</v>
      </c>
      <c r="J224" t="s">
        <v>66</v>
      </c>
      <c r="K224" t="s">
        <v>67</v>
      </c>
      <c r="L224">
        <v>18</v>
      </c>
      <c r="M224">
        <v>8</v>
      </c>
      <c r="N224">
        <v>168</v>
      </c>
      <c r="O224" s="41">
        <v>7890</v>
      </c>
      <c r="P224" t="s">
        <v>251</v>
      </c>
      <c r="Q224" s="1">
        <v>45786.607561261575</v>
      </c>
      <c r="R224">
        <v>17.466999999999999</v>
      </c>
      <c r="S224">
        <v>5.1070000000000002</v>
      </c>
      <c r="T224">
        <v>3.42</v>
      </c>
      <c r="U224">
        <v>1282</v>
      </c>
      <c r="V224">
        <v>30</v>
      </c>
      <c r="W224">
        <v>159</v>
      </c>
      <c r="X224">
        <v>218</v>
      </c>
      <c r="Y224">
        <v>0</v>
      </c>
      <c r="Z224">
        <v>1</v>
      </c>
      <c r="AA224">
        <v>0</v>
      </c>
      <c r="AB224">
        <v>0</v>
      </c>
      <c r="AC224">
        <v>89</v>
      </c>
      <c r="AD224">
        <v>49.05</v>
      </c>
      <c r="AE224">
        <v>57.530664000000002</v>
      </c>
      <c r="AF224">
        <v>97.4</v>
      </c>
      <c r="AG224">
        <v>0.3</v>
      </c>
      <c r="AH224">
        <v>0.4</v>
      </c>
      <c r="AI224">
        <v>1.1000000000000001</v>
      </c>
      <c r="AJ224">
        <v>0.8</v>
      </c>
      <c r="AK224">
        <v>0</v>
      </c>
      <c r="AL224">
        <v>0</v>
      </c>
      <c r="AM224">
        <v>3</v>
      </c>
      <c r="AN224">
        <v>50.472999999999999</v>
      </c>
      <c r="AO224">
        <v>2.34</v>
      </c>
      <c r="AP224">
        <v>12.401999999999999</v>
      </c>
      <c r="AQ224">
        <v>0.115</v>
      </c>
      <c r="AR224">
        <v>0</v>
      </c>
      <c r="AS224">
        <v>5.7249999999999996</v>
      </c>
      <c r="AT224">
        <v>19.48</v>
      </c>
      <c r="AU224">
        <v>0.06</v>
      </c>
      <c r="AV224">
        <v>0.08</v>
      </c>
      <c r="AW224">
        <v>0.22</v>
      </c>
      <c r="AX224">
        <v>0.16</v>
      </c>
      <c r="AY224">
        <v>0</v>
      </c>
      <c r="AZ224">
        <v>0</v>
      </c>
      <c r="BA224">
        <v>140</v>
      </c>
      <c r="BB224">
        <v>0</v>
      </c>
      <c r="BC224" t="s">
        <v>75</v>
      </c>
      <c r="BD224">
        <v>0</v>
      </c>
      <c r="BE224" t="s">
        <v>69</v>
      </c>
      <c r="BF224" t="s">
        <v>76</v>
      </c>
      <c r="BG224">
        <v>1.1399999999999999</v>
      </c>
      <c r="BH224">
        <v>0</v>
      </c>
      <c r="BI224" s="1">
        <v>45813.357893252316</v>
      </c>
      <c r="BJ224">
        <v>3.6</v>
      </c>
      <c r="BK224" s="4">
        <v>0.95009999999999994</v>
      </c>
      <c r="BL224" s="42">
        <f>HLOOKUP($A224,차량별코스!$E$1:$AO$20,_xlfn.XLOOKUP(탕데이터!$I224,차량별코스!$D$2:$D$20,차량별코스!$A$2:$A$20),0)</f>
        <v>11</v>
      </c>
      <c r="BM224">
        <f>SUMIFS(R:R,I:I,I224,O:O,O224)</f>
        <v>1367.3580000000002</v>
      </c>
      <c r="BN224">
        <f>SUMIFS(R:R,O:O,O224,BL:BL,BL224,G:G,G224)</f>
        <v>420.86899999999997</v>
      </c>
      <c r="BO224">
        <f>IF(COUNTIFS($BL$2:$BL224,$BL224,$O$2:$O224,$O224,$G$2:$G224,$G224)=1,_xlfn.MAXIFS($BO$2:$BO223,$O$2:$O223,$O224,$G$2:$G223,$G224)+1,_xlfn.MAXIFS($BO$2:$BO223,$O$2:$O223,$O224,$G$2:$G223,$G224))</f>
        <v>3</v>
      </c>
      <c r="BP224">
        <f t="shared" si="61"/>
        <v>1059.6680000000001</v>
      </c>
      <c r="BQ224">
        <f t="shared" si="62"/>
        <v>3.8460000000000001</v>
      </c>
      <c r="BR224">
        <f t="shared" si="63"/>
        <v>5.1280000000000001</v>
      </c>
      <c r="BS224">
        <f t="shared" si="64"/>
        <v>14.102000000000002</v>
      </c>
      <c r="BT224">
        <f t="shared" si="65"/>
        <v>10.256</v>
      </c>
      <c r="BU224">
        <f t="shared" si="66"/>
        <v>0</v>
      </c>
      <c r="BV224">
        <f t="shared" si="67"/>
        <v>0</v>
      </c>
      <c r="BW224">
        <f t="shared" si="68"/>
        <v>1093.0000000000002</v>
      </c>
    </row>
    <row r="225" spans="1:75">
      <c r="A225" s="38">
        <f t="shared" si="60"/>
        <v>45811</v>
      </c>
      <c r="B225" s="3">
        <v>45811.339918981481</v>
      </c>
      <c r="C225" t="s">
        <v>61</v>
      </c>
      <c r="D225" t="s">
        <v>61</v>
      </c>
      <c r="E225" t="s">
        <v>61</v>
      </c>
      <c r="F225" t="s">
        <v>62</v>
      </c>
      <c r="G225" s="2" t="s">
        <v>63</v>
      </c>
      <c r="H225" s="2" t="s">
        <v>64</v>
      </c>
      <c r="I225" t="s">
        <v>83</v>
      </c>
      <c r="J225" t="s">
        <v>66</v>
      </c>
      <c r="K225" t="s">
        <v>67</v>
      </c>
      <c r="L225">
        <v>18</v>
      </c>
      <c r="M225">
        <v>8</v>
      </c>
      <c r="N225">
        <v>168</v>
      </c>
      <c r="O225" s="41">
        <v>7890</v>
      </c>
      <c r="P225" t="s">
        <v>251</v>
      </c>
      <c r="Q225" s="1">
        <v>45786.607561261575</v>
      </c>
      <c r="R225">
        <v>30.042999999999999</v>
      </c>
      <c r="S225">
        <v>8.64</v>
      </c>
      <c r="T225">
        <v>3.4769999999999999</v>
      </c>
      <c r="U225">
        <v>2367</v>
      </c>
      <c r="V225">
        <v>28</v>
      </c>
      <c r="W225">
        <v>206</v>
      </c>
      <c r="X225">
        <v>831</v>
      </c>
      <c r="Y225">
        <v>0</v>
      </c>
      <c r="Z225">
        <v>6</v>
      </c>
      <c r="AA225">
        <v>0</v>
      </c>
      <c r="AB225">
        <v>0</v>
      </c>
      <c r="AC225">
        <v>92</v>
      </c>
      <c r="AD225">
        <v>45.69</v>
      </c>
      <c r="AE225">
        <v>50.705399</v>
      </c>
      <c r="AF225">
        <v>96.9</v>
      </c>
      <c r="AG225">
        <v>0.7</v>
      </c>
      <c r="AH225">
        <v>1</v>
      </c>
      <c r="AI225">
        <v>1.1000000000000001</v>
      </c>
      <c r="AJ225">
        <v>0.3</v>
      </c>
      <c r="AK225">
        <v>0</v>
      </c>
      <c r="AL225">
        <v>0</v>
      </c>
      <c r="AM225">
        <v>3.05</v>
      </c>
      <c r="AN225">
        <v>42.936999999999998</v>
      </c>
      <c r="AO225">
        <v>1.1830000000000001</v>
      </c>
      <c r="AP225">
        <v>8.7029999999999994</v>
      </c>
      <c r="AQ225">
        <v>0.26600000000000001</v>
      </c>
      <c r="AR225">
        <v>0</v>
      </c>
      <c r="AS225">
        <v>19.971</v>
      </c>
      <c r="AT225">
        <v>37.145000000000003</v>
      </c>
      <c r="AU225">
        <v>0.26800000000000002</v>
      </c>
      <c r="AV225">
        <v>0.38300000000000001</v>
      </c>
      <c r="AW225">
        <v>0.42199999999999999</v>
      </c>
      <c r="AX225">
        <v>0.115</v>
      </c>
      <c r="AY225">
        <v>0</v>
      </c>
      <c r="AZ225">
        <v>0</v>
      </c>
      <c r="BA225">
        <v>291</v>
      </c>
      <c r="BB225">
        <v>0</v>
      </c>
      <c r="BC225" t="s">
        <v>75</v>
      </c>
      <c r="BD225">
        <v>0</v>
      </c>
      <c r="BE225" t="s">
        <v>69</v>
      </c>
      <c r="BF225" t="s">
        <v>76</v>
      </c>
      <c r="BG225">
        <v>1.1399999999999999</v>
      </c>
      <c r="BH225">
        <v>0</v>
      </c>
      <c r="BI225" s="1">
        <v>45813.357893252316</v>
      </c>
      <c r="BJ225">
        <v>3.6</v>
      </c>
      <c r="BK225" s="4">
        <v>0.96589999999999998</v>
      </c>
      <c r="BL225" s="42">
        <f>HLOOKUP($A225,차량별코스!$E$1:$AO$20,_xlfn.XLOOKUP(탕데이터!$I225,차량별코스!$D$2:$D$20,차량별코스!$A$2:$A$20),0)</f>
        <v>11</v>
      </c>
      <c r="BM225">
        <f>SUMIFS(R:R,I:I,I225,O:O,O225)</f>
        <v>1367.3580000000002</v>
      </c>
      <c r="BN225">
        <f>SUMIFS(R:R,O:O,O225,BL:BL,BL225,G:G,G225)</f>
        <v>420.86899999999997</v>
      </c>
      <c r="BO225">
        <f>IF(COUNTIFS($BL$2:$BL225,$BL225,$O$2:$O225,$O225,$G$2:$G225,$G225)=1,_xlfn.MAXIFS($BO$2:$BO224,$O$2:$O224,$O225,$G$2:$G224,$G225)+1,_xlfn.MAXIFS($BO$2:$BO224,$O$2:$O224,$O225,$G$2:$G224,$G225))</f>
        <v>3</v>
      </c>
      <c r="BP225">
        <f t="shared" si="61"/>
        <v>2059.623</v>
      </c>
      <c r="BQ225">
        <f t="shared" si="62"/>
        <v>16.568999999999999</v>
      </c>
      <c r="BR225">
        <f t="shared" si="63"/>
        <v>23.67</v>
      </c>
      <c r="BS225">
        <f t="shared" si="64"/>
        <v>26.037000000000003</v>
      </c>
      <c r="BT225">
        <f t="shared" si="65"/>
        <v>7.101</v>
      </c>
      <c r="BU225">
        <f t="shared" si="66"/>
        <v>0</v>
      </c>
      <c r="BV225">
        <f t="shared" si="67"/>
        <v>0</v>
      </c>
      <c r="BW225">
        <f t="shared" si="68"/>
        <v>2133</v>
      </c>
    </row>
    <row r="226" spans="1:75">
      <c r="A226" s="38">
        <f t="shared" si="60"/>
        <v>45811</v>
      </c>
      <c r="B226" s="3">
        <v>45811.374143518522</v>
      </c>
      <c r="C226" t="s">
        <v>61</v>
      </c>
      <c r="D226" t="s">
        <v>61</v>
      </c>
      <c r="E226" t="s">
        <v>61</v>
      </c>
      <c r="F226" t="s">
        <v>62</v>
      </c>
      <c r="G226" s="2" t="s">
        <v>63</v>
      </c>
      <c r="H226" s="2" t="s">
        <v>64</v>
      </c>
      <c r="I226" t="s">
        <v>83</v>
      </c>
      <c r="J226" t="s">
        <v>66</v>
      </c>
      <c r="K226" t="s">
        <v>67</v>
      </c>
      <c r="L226">
        <v>18</v>
      </c>
      <c r="M226">
        <v>8</v>
      </c>
      <c r="N226">
        <v>168</v>
      </c>
      <c r="O226" s="41">
        <v>7890</v>
      </c>
      <c r="P226" t="s">
        <v>251</v>
      </c>
      <c r="Q226" s="1">
        <v>45786.607561261575</v>
      </c>
      <c r="R226">
        <v>68.652000000000001</v>
      </c>
      <c r="S226">
        <v>23.527000000000001</v>
      </c>
      <c r="T226">
        <v>2.9180000000000001</v>
      </c>
      <c r="U226">
        <v>6591</v>
      </c>
      <c r="V226">
        <v>65</v>
      </c>
      <c r="W226">
        <v>1689</v>
      </c>
      <c r="X226">
        <v>1198</v>
      </c>
      <c r="Y226">
        <v>3</v>
      </c>
      <c r="Z226">
        <v>38</v>
      </c>
      <c r="AA226">
        <v>1</v>
      </c>
      <c r="AB226">
        <v>383</v>
      </c>
      <c r="AC226">
        <v>106</v>
      </c>
      <c r="AD226">
        <v>37.5</v>
      </c>
      <c r="AE226">
        <v>51.095106999999999</v>
      </c>
      <c r="AF226">
        <v>83.3</v>
      </c>
      <c r="AG226">
        <v>4.5</v>
      </c>
      <c r="AH226">
        <v>4.8</v>
      </c>
      <c r="AI226">
        <v>4.8</v>
      </c>
      <c r="AJ226">
        <v>2.2999999999999998</v>
      </c>
      <c r="AK226">
        <v>0.3</v>
      </c>
      <c r="AL226">
        <v>0</v>
      </c>
      <c r="AM226">
        <v>2.56</v>
      </c>
      <c r="AN226">
        <v>52.954999999999998</v>
      </c>
      <c r="AO226">
        <v>0.98599999999999999</v>
      </c>
      <c r="AP226">
        <v>25.626000000000001</v>
      </c>
      <c r="AQ226">
        <v>0.16</v>
      </c>
      <c r="AR226">
        <v>4.37</v>
      </c>
      <c r="AS226">
        <v>55.351999999999997</v>
      </c>
      <c r="AT226">
        <v>90.242000000000004</v>
      </c>
      <c r="AU226">
        <v>4.875</v>
      </c>
      <c r="AV226">
        <v>5.2</v>
      </c>
      <c r="AW226">
        <v>5.2</v>
      </c>
      <c r="AX226">
        <v>2.492</v>
      </c>
      <c r="AY226">
        <v>0.32500000000000001</v>
      </c>
      <c r="AZ226">
        <v>0</v>
      </c>
      <c r="BA226">
        <v>673</v>
      </c>
      <c r="BB226">
        <v>0</v>
      </c>
      <c r="BC226" t="s">
        <v>75</v>
      </c>
      <c r="BD226">
        <v>0</v>
      </c>
      <c r="BE226" t="s">
        <v>69</v>
      </c>
      <c r="BF226" t="s">
        <v>76</v>
      </c>
      <c r="BG226">
        <v>1.1399999999999999</v>
      </c>
      <c r="BH226">
        <v>0</v>
      </c>
      <c r="BI226" s="1">
        <v>45813.357893252316</v>
      </c>
      <c r="BJ226">
        <v>3.6</v>
      </c>
      <c r="BK226" s="4">
        <v>0.81059999999999999</v>
      </c>
      <c r="BL226" s="42">
        <f>HLOOKUP($A226,차량별코스!$E$1:$AO$20,_xlfn.XLOOKUP(탕데이터!$I226,차량별코스!$D$2:$D$20,차량별코스!$A$2:$A$20),0)</f>
        <v>11</v>
      </c>
      <c r="BM226">
        <f>SUMIFS(R:R,I:I,I226,O:O,O226)</f>
        <v>1367.3580000000002</v>
      </c>
      <c r="BN226">
        <f>SUMIFS(R:R,O:O,O226,BL:BL,BL226,G:G,G226)</f>
        <v>420.86899999999997</v>
      </c>
      <c r="BO226">
        <f>IF(COUNTIFS($BL$2:$BL226,$BL226,$O$2:$O226,$O226,$G$2:$G226,$G226)=1,_xlfn.MAXIFS($BO$2:$BO225,$O$2:$O225,$O226,$G$2:$G225,$G226)+1,_xlfn.MAXIFS($BO$2:$BO225,$O$2:$O225,$O226,$G$2:$G225,$G226))</f>
        <v>3</v>
      </c>
      <c r="BP226">
        <f t="shared" si="61"/>
        <v>3736.3029999999999</v>
      </c>
      <c r="BQ226">
        <f t="shared" si="62"/>
        <v>296.59499999999997</v>
      </c>
      <c r="BR226">
        <f t="shared" si="63"/>
        <v>316.36799999999999</v>
      </c>
      <c r="BS226">
        <f t="shared" si="64"/>
        <v>316.36799999999999</v>
      </c>
      <c r="BT226">
        <f t="shared" si="65"/>
        <v>151.59299999999999</v>
      </c>
      <c r="BU226">
        <f t="shared" si="66"/>
        <v>19.773</v>
      </c>
      <c r="BV226">
        <f t="shared" si="67"/>
        <v>0</v>
      </c>
      <c r="BW226">
        <f t="shared" si="68"/>
        <v>4837</v>
      </c>
    </row>
    <row r="227" spans="1:75">
      <c r="A227" s="38">
        <f t="shared" si="60"/>
        <v>45811</v>
      </c>
      <c r="B227" s="3">
        <v>45811.470821759256</v>
      </c>
      <c r="C227" t="s">
        <v>61</v>
      </c>
      <c r="D227" t="s">
        <v>61</v>
      </c>
      <c r="E227" t="s">
        <v>61</v>
      </c>
      <c r="F227" t="s">
        <v>62</v>
      </c>
      <c r="G227" s="2" t="s">
        <v>63</v>
      </c>
      <c r="H227" s="2" t="s">
        <v>64</v>
      </c>
      <c r="I227" t="s">
        <v>83</v>
      </c>
      <c r="J227" t="s">
        <v>66</v>
      </c>
      <c r="K227" t="s">
        <v>67</v>
      </c>
      <c r="L227">
        <v>18</v>
      </c>
      <c r="M227">
        <v>8</v>
      </c>
      <c r="N227">
        <v>168</v>
      </c>
      <c r="O227" s="41">
        <v>7890</v>
      </c>
      <c r="P227" t="s">
        <v>251</v>
      </c>
      <c r="Q227" s="1">
        <v>45786.607561261575</v>
      </c>
      <c r="R227">
        <v>36.576999999999998</v>
      </c>
      <c r="S227">
        <v>12.108000000000001</v>
      </c>
      <c r="T227">
        <v>3.0209999999999999</v>
      </c>
      <c r="U227">
        <v>3166</v>
      </c>
      <c r="V227">
        <v>126</v>
      </c>
      <c r="W227">
        <v>1025</v>
      </c>
      <c r="X227">
        <v>413</v>
      </c>
      <c r="Y227">
        <v>0</v>
      </c>
      <c r="Z227">
        <v>6</v>
      </c>
      <c r="AA227">
        <v>1</v>
      </c>
      <c r="AB227">
        <v>280</v>
      </c>
      <c r="AC227">
        <v>109</v>
      </c>
      <c r="AD227">
        <v>41.59</v>
      </c>
      <c r="AE227">
        <v>65.348511999999999</v>
      </c>
      <c r="AF227">
        <v>93.7</v>
      </c>
      <c r="AG227">
        <v>1.4</v>
      </c>
      <c r="AH227">
        <v>1.1000000000000001</v>
      </c>
      <c r="AI227">
        <v>0.9</v>
      </c>
      <c r="AJ227">
        <v>1</v>
      </c>
      <c r="AK227">
        <v>1.9</v>
      </c>
      <c r="AL227">
        <v>0</v>
      </c>
      <c r="AM227">
        <v>2.65</v>
      </c>
      <c r="AN227">
        <v>66.846999999999994</v>
      </c>
      <c r="AO227">
        <v>3.98</v>
      </c>
      <c r="AP227">
        <v>32.375</v>
      </c>
      <c r="AQ227">
        <v>0.109</v>
      </c>
      <c r="AR227">
        <v>0</v>
      </c>
      <c r="AS227">
        <v>16.404</v>
      </c>
      <c r="AT227">
        <v>48.411999999999999</v>
      </c>
      <c r="AU227">
        <v>0.72299999999999998</v>
      </c>
      <c r="AV227">
        <v>0.56799999999999995</v>
      </c>
      <c r="AW227">
        <v>0.46500000000000002</v>
      </c>
      <c r="AX227">
        <v>0.51700000000000002</v>
      </c>
      <c r="AY227">
        <v>0.98199999999999998</v>
      </c>
      <c r="AZ227">
        <v>0</v>
      </c>
      <c r="BA227">
        <v>350</v>
      </c>
      <c r="BB227">
        <v>0</v>
      </c>
      <c r="BC227" t="s">
        <v>75</v>
      </c>
      <c r="BD227">
        <v>0</v>
      </c>
      <c r="BE227" t="s">
        <v>69</v>
      </c>
      <c r="BF227" t="s">
        <v>76</v>
      </c>
      <c r="BG227">
        <v>1.1399999999999999</v>
      </c>
      <c r="BH227">
        <v>0</v>
      </c>
      <c r="BI227" s="1">
        <v>45813.357893252316</v>
      </c>
      <c r="BJ227">
        <v>3.6</v>
      </c>
      <c r="BK227" s="4">
        <v>0.83909999999999996</v>
      </c>
      <c r="BL227" s="42">
        <f>HLOOKUP($A227,차량별코스!$E$1:$AO$20,_xlfn.XLOOKUP(탕데이터!$I227,차량별코스!$D$2:$D$20,차량별코스!$A$2:$A$20),0)</f>
        <v>11</v>
      </c>
      <c r="BM227">
        <f>SUMIFS(R:R,I:I,I227,O:O,O227)</f>
        <v>1367.3580000000002</v>
      </c>
      <c r="BN227">
        <f>SUMIFS(R:R,O:O,O227,BL:BL,BL227,G:G,G227)</f>
        <v>420.86899999999997</v>
      </c>
      <c r="BO227">
        <f>IF(COUNTIFS($BL$2:$BL227,$BL227,$O$2:$O227,$O227,$G$2:$G227,$G227)=1,_xlfn.MAXIFS($BO$2:$BO226,$O$2:$O226,$O227,$G$2:$G226,$G227)+1,_xlfn.MAXIFS($BO$2:$BO226,$O$2:$O226,$O227,$G$2:$G226,$G227))</f>
        <v>3</v>
      </c>
      <c r="BP227">
        <f t="shared" si="61"/>
        <v>1815.5420000000004</v>
      </c>
      <c r="BQ227">
        <f t="shared" si="62"/>
        <v>44.323999999999998</v>
      </c>
      <c r="BR227">
        <f t="shared" si="63"/>
        <v>34.826000000000001</v>
      </c>
      <c r="BS227">
        <f t="shared" si="64"/>
        <v>28.494000000000003</v>
      </c>
      <c r="BT227">
        <f t="shared" si="65"/>
        <v>31.66</v>
      </c>
      <c r="BU227">
        <f t="shared" si="66"/>
        <v>60.153999999999996</v>
      </c>
      <c r="BV227">
        <f t="shared" si="67"/>
        <v>0</v>
      </c>
      <c r="BW227">
        <f t="shared" si="68"/>
        <v>2015.0000000000005</v>
      </c>
    </row>
    <row r="228" spans="1:75">
      <c r="A228" s="38">
        <f t="shared" si="60"/>
        <v>45811</v>
      </c>
      <c r="B228" s="3">
        <v>45811.537523148145</v>
      </c>
      <c r="C228" t="s">
        <v>61</v>
      </c>
      <c r="D228" t="s">
        <v>61</v>
      </c>
      <c r="E228" t="s">
        <v>61</v>
      </c>
      <c r="F228" t="s">
        <v>62</v>
      </c>
      <c r="G228" s="2" t="s">
        <v>63</v>
      </c>
      <c r="H228" s="2" t="s">
        <v>64</v>
      </c>
      <c r="I228" t="s">
        <v>83</v>
      </c>
      <c r="J228" t="s">
        <v>66</v>
      </c>
      <c r="K228" t="s">
        <v>67</v>
      </c>
      <c r="L228">
        <v>18</v>
      </c>
      <c r="M228">
        <v>8</v>
      </c>
      <c r="N228">
        <v>168</v>
      </c>
      <c r="O228" s="41">
        <v>7890</v>
      </c>
      <c r="P228" t="s">
        <v>251</v>
      </c>
      <c r="Q228" s="1">
        <v>45786.607561261575</v>
      </c>
      <c r="R228">
        <v>37.475999999999999</v>
      </c>
      <c r="S228">
        <v>13.365</v>
      </c>
      <c r="T228">
        <v>2.8039999999999998</v>
      </c>
      <c r="U228">
        <v>3224</v>
      </c>
      <c r="V228">
        <v>19</v>
      </c>
      <c r="W228">
        <v>929</v>
      </c>
      <c r="X228">
        <v>317</v>
      </c>
      <c r="Y228">
        <v>1</v>
      </c>
      <c r="Z228">
        <v>4</v>
      </c>
      <c r="AA228">
        <v>1</v>
      </c>
      <c r="AB228">
        <v>46</v>
      </c>
      <c r="AC228">
        <v>109</v>
      </c>
      <c r="AD228">
        <v>41.85</v>
      </c>
      <c r="AE228">
        <v>59.276552000000002</v>
      </c>
      <c r="AF228">
        <v>94</v>
      </c>
      <c r="AG228">
        <v>1.4</v>
      </c>
      <c r="AH228">
        <v>0.9</v>
      </c>
      <c r="AI228">
        <v>1</v>
      </c>
      <c r="AJ228">
        <v>0.8</v>
      </c>
      <c r="AK228">
        <v>1.9</v>
      </c>
      <c r="AL228">
        <v>0</v>
      </c>
      <c r="AM228">
        <v>2.46</v>
      </c>
      <c r="AN228">
        <v>65.242000000000004</v>
      </c>
      <c r="AO228">
        <v>0.58899999999999997</v>
      </c>
      <c r="AP228">
        <v>28.815000000000001</v>
      </c>
      <c r="AQ228">
        <v>0.08</v>
      </c>
      <c r="AR228">
        <v>2.6680000000000001</v>
      </c>
      <c r="AS228">
        <v>10.673</v>
      </c>
      <c r="AT228">
        <v>50.133000000000003</v>
      </c>
      <c r="AU228">
        <v>0.747</v>
      </c>
      <c r="AV228">
        <v>0.48</v>
      </c>
      <c r="AW228">
        <v>0.53300000000000003</v>
      </c>
      <c r="AX228">
        <v>0.42699999999999999</v>
      </c>
      <c r="AY228">
        <v>1.0129999999999999</v>
      </c>
      <c r="AZ228">
        <v>0</v>
      </c>
      <c r="BA228">
        <v>355</v>
      </c>
      <c r="BB228">
        <v>0</v>
      </c>
      <c r="BC228" t="s">
        <v>75</v>
      </c>
      <c r="BD228">
        <v>0</v>
      </c>
      <c r="BE228" t="s">
        <v>69</v>
      </c>
      <c r="BF228" t="s">
        <v>76</v>
      </c>
      <c r="BG228">
        <v>1.1399999999999999</v>
      </c>
      <c r="BH228">
        <v>0</v>
      </c>
      <c r="BI228" s="1">
        <v>45813.357893252316</v>
      </c>
      <c r="BJ228">
        <v>3.6</v>
      </c>
      <c r="BK228" s="4">
        <v>0.77890000000000004</v>
      </c>
      <c r="BL228" s="42">
        <f>HLOOKUP($A228,차량별코스!$E$1:$AO$20,_xlfn.XLOOKUP(탕데이터!$I228,차량별코스!$D$2:$D$20,차량별코스!$A$2:$A$20),0)</f>
        <v>11</v>
      </c>
      <c r="BM228">
        <f>SUMIFS(R:R,I:I,I228,O:O,O228)</f>
        <v>1367.3580000000002</v>
      </c>
      <c r="BN228">
        <f>SUMIFS(R:R,O:O,O228,BL:BL,BL228,G:G,G228)</f>
        <v>420.86899999999997</v>
      </c>
      <c r="BO228">
        <f>IF(COUNTIFS($BL$2:$BL228,$BL228,$O$2:$O228,$O228,$G$2:$G228,$G228)=1,_xlfn.MAXIFS($BO$2:$BO227,$O$2:$O227,$O228,$G$2:$G227,$G228)+1,_xlfn.MAXIFS($BO$2:$BO227,$O$2:$O227,$O228,$G$2:$G227,$G228))</f>
        <v>3</v>
      </c>
      <c r="BP228">
        <f t="shared" si="61"/>
        <v>2082.56</v>
      </c>
      <c r="BQ228">
        <f t="shared" si="62"/>
        <v>45.135999999999996</v>
      </c>
      <c r="BR228">
        <f t="shared" si="63"/>
        <v>29.016000000000002</v>
      </c>
      <c r="BS228">
        <f t="shared" si="64"/>
        <v>32.24</v>
      </c>
      <c r="BT228">
        <f t="shared" si="65"/>
        <v>25.792000000000002</v>
      </c>
      <c r="BU228">
        <f t="shared" si="66"/>
        <v>61.256</v>
      </c>
      <c r="BV228">
        <f t="shared" si="67"/>
        <v>0</v>
      </c>
      <c r="BW228">
        <f t="shared" si="68"/>
        <v>2275.9999999999995</v>
      </c>
    </row>
    <row r="229" spans="1:75">
      <c r="A229" s="38">
        <f t="shared" si="60"/>
        <v>45811</v>
      </c>
      <c r="B229" s="3">
        <v>45811.586851851855</v>
      </c>
      <c r="C229" t="s">
        <v>61</v>
      </c>
      <c r="D229" t="s">
        <v>61</v>
      </c>
      <c r="E229" t="s">
        <v>61</v>
      </c>
      <c r="F229" t="s">
        <v>62</v>
      </c>
      <c r="G229" s="2" t="s">
        <v>63</v>
      </c>
      <c r="H229" s="2" t="s">
        <v>64</v>
      </c>
      <c r="I229" t="s">
        <v>83</v>
      </c>
      <c r="J229" t="s">
        <v>66</v>
      </c>
      <c r="K229" t="s">
        <v>67</v>
      </c>
      <c r="L229">
        <v>18</v>
      </c>
      <c r="M229">
        <v>8</v>
      </c>
      <c r="N229">
        <v>168</v>
      </c>
      <c r="O229" s="41">
        <v>7890</v>
      </c>
      <c r="P229" t="s">
        <v>251</v>
      </c>
      <c r="Q229" s="1">
        <v>45786.607561261575</v>
      </c>
      <c r="R229">
        <v>113.83499999999999</v>
      </c>
      <c r="S229">
        <v>46.237000000000002</v>
      </c>
      <c r="T229">
        <v>2.4620000000000002</v>
      </c>
      <c r="U229">
        <v>12928</v>
      </c>
      <c r="V229">
        <v>7</v>
      </c>
      <c r="W229">
        <v>4632</v>
      </c>
      <c r="X229">
        <v>2057</v>
      </c>
      <c r="Y229">
        <v>3</v>
      </c>
      <c r="Z229">
        <v>41</v>
      </c>
      <c r="AA229">
        <v>2</v>
      </c>
      <c r="AB229">
        <v>1863</v>
      </c>
      <c r="AC229">
        <v>93</v>
      </c>
      <c r="AD229">
        <v>31.7</v>
      </c>
      <c r="AE229">
        <v>49.439717000000002</v>
      </c>
      <c r="AF229">
        <v>75.8</v>
      </c>
      <c r="AG229">
        <v>6.2</v>
      </c>
      <c r="AH229">
        <v>8.1</v>
      </c>
      <c r="AI229">
        <v>7.5</v>
      </c>
      <c r="AJ229">
        <v>2.4</v>
      </c>
      <c r="AK229">
        <v>0</v>
      </c>
      <c r="AL229">
        <v>0</v>
      </c>
      <c r="AM229">
        <v>2.16</v>
      </c>
      <c r="AN229">
        <v>61.625</v>
      </c>
      <c r="AO229">
        <v>5.3999999999999999E-2</v>
      </c>
      <c r="AP229">
        <v>35.829000000000001</v>
      </c>
      <c r="AQ229">
        <v>0.17599999999999999</v>
      </c>
      <c r="AR229">
        <v>2.6349999999999998</v>
      </c>
      <c r="AS229">
        <v>36.017000000000003</v>
      </c>
      <c r="AT229">
        <v>162.97</v>
      </c>
      <c r="AU229">
        <v>13.33</v>
      </c>
      <c r="AV229">
        <v>17.414999999999999</v>
      </c>
      <c r="AW229">
        <v>16.125</v>
      </c>
      <c r="AX229">
        <v>5.16</v>
      </c>
      <c r="AY229">
        <v>0</v>
      </c>
      <c r="AZ229">
        <v>0</v>
      </c>
      <c r="BA229">
        <v>1128</v>
      </c>
      <c r="BB229">
        <v>0</v>
      </c>
      <c r="BC229" t="s">
        <v>75</v>
      </c>
      <c r="BD229">
        <v>0</v>
      </c>
      <c r="BE229" t="s">
        <v>69</v>
      </c>
      <c r="BF229" t="s">
        <v>76</v>
      </c>
      <c r="BG229">
        <v>1.1399999999999999</v>
      </c>
      <c r="BH229">
        <v>0</v>
      </c>
      <c r="BI229" s="1">
        <v>45813.357893252316</v>
      </c>
      <c r="BJ229">
        <v>3.6</v>
      </c>
      <c r="BK229" s="4">
        <v>0.68389999999999995</v>
      </c>
      <c r="BL229" s="42">
        <f>HLOOKUP($A229,차량별코스!$E$1:$AO$20,_xlfn.XLOOKUP(탕데이터!$I229,차량별코스!$D$2:$D$20,차량별코스!$A$2:$A$20),0)</f>
        <v>11</v>
      </c>
      <c r="BM229">
        <f>SUMIFS(R:R,I:I,I229,O:O,O229)</f>
        <v>1367.3580000000002</v>
      </c>
      <c r="BN229">
        <f>SUMIFS(R:R,O:O,O229,BL:BL,BL229,G:G,G229)</f>
        <v>420.86899999999997</v>
      </c>
      <c r="BO229">
        <f>IF(COUNTIFS($BL$2:$BL229,$BL229,$O$2:$O229,$O229,$G$2:$G229,$G229)=1,_xlfn.MAXIFS($BO$2:$BO228,$O$2:$O228,$O229,$G$2:$G228,$G229)+1,_xlfn.MAXIFS($BO$2:$BO228,$O$2:$O228,$O229,$G$2:$G228,$G229))</f>
        <v>3</v>
      </c>
      <c r="BP229">
        <f t="shared" si="61"/>
        <v>5160.4240000000009</v>
      </c>
      <c r="BQ229">
        <f t="shared" si="62"/>
        <v>801.53599999999994</v>
      </c>
      <c r="BR229">
        <f t="shared" si="63"/>
        <v>1047.1680000000001</v>
      </c>
      <c r="BS229">
        <f t="shared" si="64"/>
        <v>969.59999999999991</v>
      </c>
      <c r="BT229">
        <f t="shared" si="65"/>
        <v>310.27199999999999</v>
      </c>
      <c r="BU229">
        <f t="shared" si="66"/>
        <v>0</v>
      </c>
      <c r="BV229">
        <f t="shared" si="67"/>
        <v>0</v>
      </c>
      <c r="BW229">
        <f t="shared" si="68"/>
        <v>8289.0000000000018</v>
      </c>
    </row>
    <row r="230" spans="1:75">
      <c r="A230" s="38">
        <f t="shared" si="60"/>
        <v>45811</v>
      </c>
      <c r="B230" s="3">
        <v>45811.801944444444</v>
      </c>
      <c r="C230" t="s">
        <v>61</v>
      </c>
      <c r="D230" t="s">
        <v>61</v>
      </c>
      <c r="E230" t="s">
        <v>61</v>
      </c>
      <c r="F230" t="s">
        <v>62</v>
      </c>
      <c r="G230" s="2" t="s">
        <v>63</v>
      </c>
      <c r="H230" s="2" t="s">
        <v>64</v>
      </c>
      <c r="I230" t="s">
        <v>83</v>
      </c>
      <c r="J230" t="s">
        <v>66</v>
      </c>
      <c r="K230" t="s">
        <v>67</v>
      </c>
      <c r="L230">
        <v>18</v>
      </c>
      <c r="M230">
        <v>8</v>
      </c>
      <c r="N230">
        <v>168</v>
      </c>
      <c r="O230" s="41">
        <v>7890</v>
      </c>
      <c r="P230" t="s">
        <v>251</v>
      </c>
      <c r="Q230" s="1">
        <v>45786.607561261575</v>
      </c>
      <c r="R230">
        <v>17.428999999999998</v>
      </c>
      <c r="S230">
        <v>4.5640000000000001</v>
      </c>
      <c r="T230">
        <v>3.819</v>
      </c>
      <c r="U230">
        <v>1479</v>
      </c>
      <c r="V230">
        <v>30</v>
      </c>
      <c r="W230">
        <v>336</v>
      </c>
      <c r="X230">
        <v>305</v>
      </c>
      <c r="Y230">
        <v>0</v>
      </c>
      <c r="Z230">
        <v>1</v>
      </c>
      <c r="AA230">
        <v>0</v>
      </c>
      <c r="AB230">
        <v>0</v>
      </c>
      <c r="AC230">
        <v>90</v>
      </c>
      <c r="AD230">
        <v>42.42</v>
      </c>
      <c r="AE230">
        <v>56.374063</v>
      </c>
      <c r="AF230">
        <v>90</v>
      </c>
      <c r="AG230">
        <v>1.6</v>
      </c>
      <c r="AH230">
        <v>2.1</v>
      </c>
      <c r="AI230">
        <v>3.8</v>
      </c>
      <c r="AJ230">
        <v>2.5</v>
      </c>
      <c r="AK230">
        <v>0</v>
      </c>
      <c r="AL230">
        <v>0</v>
      </c>
      <c r="AM230">
        <v>3.35</v>
      </c>
      <c r="AN230">
        <v>43.496000000000002</v>
      </c>
      <c r="AO230">
        <v>2.028</v>
      </c>
      <c r="AP230">
        <v>22.718</v>
      </c>
      <c r="AQ230">
        <v>0.17199999999999999</v>
      </c>
      <c r="AR230">
        <v>0</v>
      </c>
      <c r="AS230">
        <v>5.7380000000000004</v>
      </c>
      <c r="AT230">
        <v>21</v>
      </c>
      <c r="AU230">
        <v>0.373</v>
      </c>
      <c r="AV230">
        <v>0.49</v>
      </c>
      <c r="AW230">
        <v>0.88700000000000001</v>
      </c>
      <c r="AX230">
        <v>0.58299999999999996</v>
      </c>
      <c r="AY230">
        <v>0</v>
      </c>
      <c r="AZ230">
        <v>0</v>
      </c>
      <c r="BA230">
        <v>168</v>
      </c>
      <c r="BB230">
        <v>0</v>
      </c>
      <c r="BC230" t="s">
        <v>75</v>
      </c>
      <c r="BD230">
        <v>0</v>
      </c>
      <c r="BE230" t="s">
        <v>69</v>
      </c>
      <c r="BF230" t="s">
        <v>76</v>
      </c>
      <c r="BG230">
        <v>1.1399999999999999</v>
      </c>
      <c r="BH230">
        <v>0</v>
      </c>
      <c r="BI230" s="1">
        <v>45813.357893252316</v>
      </c>
      <c r="BJ230">
        <v>3.6</v>
      </c>
      <c r="BK230" s="4">
        <v>1.0608</v>
      </c>
      <c r="BL230" s="42">
        <f>HLOOKUP($A230,차량별코스!$E$1:$AO$20,_xlfn.XLOOKUP(탕데이터!$I230,차량별코스!$D$2:$D$20,차량별코스!$A$2:$A$20),0)</f>
        <v>11</v>
      </c>
      <c r="BM230">
        <f>SUMIFS(R:R,I:I,I230,O:O,O230)</f>
        <v>1367.3580000000002</v>
      </c>
      <c r="BN230">
        <f>SUMIFS(R:R,O:O,O230,BL:BL,BL230,G:G,G230)</f>
        <v>420.86899999999997</v>
      </c>
      <c r="BO230">
        <f>IF(COUNTIFS($BL$2:$BL230,$BL230,$O$2:$O230,$O230,$G$2:$G230,$G230)=1,_xlfn.MAXIFS($BO$2:$BO229,$O$2:$O229,$O230,$G$2:$G229,$G230)+1,_xlfn.MAXIFS($BO$2:$BO229,$O$2:$O229,$O230,$G$2:$G229,$G230))</f>
        <v>3</v>
      </c>
      <c r="BP230">
        <f t="shared" si="61"/>
        <v>965.10000000000014</v>
      </c>
      <c r="BQ230">
        <f t="shared" si="62"/>
        <v>23.664000000000001</v>
      </c>
      <c r="BR230">
        <f t="shared" si="63"/>
        <v>31.059000000000001</v>
      </c>
      <c r="BS230">
        <f t="shared" si="64"/>
        <v>56.201999999999998</v>
      </c>
      <c r="BT230">
        <f t="shared" si="65"/>
        <v>36.975000000000001</v>
      </c>
      <c r="BU230">
        <f t="shared" si="66"/>
        <v>0</v>
      </c>
      <c r="BV230">
        <f t="shared" si="67"/>
        <v>0</v>
      </c>
      <c r="BW230">
        <f t="shared" si="68"/>
        <v>1113</v>
      </c>
    </row>
    <row r="231" spans="1:75">
      <c r="A231" s="38">
        <f t="shared" si="60"/>
        <v>45811</v>
      </c>
      <c r="B231" s="3">
        <v>45811.822615740741</v>
      </c>
      <c r="C231" t="s">
        <v>61</v>
      </c>
      <c r="D231" t="s">
        <v>61</v>
      </c>
      <c r="E231" t="s">
        <v>61</v>
      </c>
      <c r="F231" t="s">
        <v>62</v>
      </c>
      <c r="G231" s="2" t="s">
        <v>63</v>
      </c>
      <c r="H231" s="2" t="s">
        <v>64</v>
      </c>
      <c r="I231" t="s">
        <v>83</v>
      </c>
      <c r="J231" t="s">
        <v>66</v>
      </c>
      <c r="K231" t="s">
        <v>67</v>
      </c>
      <c r="L231">
        <v>18</v>
      </c>
      <c r="M231">
        <v>8</v>
      </c>
      <c r="N231">
        <v>168</v>
      </c>
      <c r="O231" s="41">
        <v>7890</v>
      </c>
      <c r="P231" t="s">
        <v>251</v>
      </c>
      <c r="Q231" s="1">
        <v>45786.607561261575</v>
      </c>
      <c r="R231">
        <v>30.053000000000001</v>
      </c>
      <c r="S231">
        <v>9.0280000000000005</v>
      </c>
      <c r="T231">
        <v>3.3290000000000002</v>
      </c>
      <c r="U231">
        <v>2414</v>
      </c>
      <c r="V231">
        <v>22</v>
      </c>
      <c r="W231">
        <v>358</v>
      </c>
      <c r="X231">
        <v>770</v>
      </c>
      <c r="Y231">
        <v>0</v>
      </c>
      <c r="Z231">
        <v>12</v>
      </c>
      <c r="AA231">
        <v>0</v>
      </c>
      <c r="AB231">
        <v>0</v>
      </c>
      <c r="AC231">
        <v>108</v>
      </c>
      <c r="AD231">
        <v>44.82</v>
      </c>
      <c r="AE231">
        <v>53.19115</v>
      </c>
      <c r="AF231">
        <v>91.1</v>
      </c>
      <c r="AG231">
        <v>2.2000000000000002</v>
      </c>
      <c r="AH231">
        <v>2.7</v>
      </c>
      <c r="AI231">
        <v>3</v>
      </c>
      <c r="AJ231">
        <v>0.4</v>
      </c>
      <c r="AK231">
        <v>0.6</v>
      </c>
      <c r="AL231">
        <v>0</v>
      </c>
      <c r="AM231">
        <v>2.92</v>
      </c>
      <c r="AN231">
        <v>47.594000000000001</v>
      </c>
      <c r="AO231">
        <v>0.91100000000000003</v>
      </c>
      <c r="AP231">
        <v>14.83</v>
      </c>
      <c r="AQ231">
        <v>0.23300000000000001</v>
      </c>
      <c r="AR231">
        <v>0</v>
      </c>
      <c r="AS231">
        <v>39.929000000000002</v>
      </c>
      <c r="AT231">
        <v>36.44</v>
      </c>
      <c r="AU231">
        <v>0.88</v>
      </c>
      <c r="AV231">
        <v>1.08</v>
      </c>
      <c r="AW231">
        <v>1.2</v>
      </c>
      <c r="AX231">
        <v>0.16</v>
      </c>
      <c r="AY231">
        <v>0.24</v>
      </c>
      <c r="AZ231">
        <v>0</v>
      </c>
      <c r="BA231">
        <v>295</v>
      </c>
      <c r="BB231">
        <v>0</v>
      </c>
      <c r="BC231" t="s">
        <v>75</v>
      </c>
      <c r="BD231">
        <v>0</v>
      </c>
      <c r="BE231" t="s">
        <v>69</v>
      </c>
      <c r="BF231" t="s">
        <v>76</v>
      </c>
      <c r="BG231">
        <v>1.1399999999999999</v>
      </c>
      <c r="BH231">
        <v>0</v>
      </c>
      <c r="BI231" s="1">
        <v>45813.357893252316</v>
      </c>
      <c r="BJ231">
        <v>3.6</v>
      </c>
      <c r="BK231" s="4">
        <v>0.92469999999999997</v>
      </c>
      <c r="BL231" s="42">
        <f>HLOOKUP($A231,차량별코스!$E$1:$AO$20,_xlfn.XLOOKUP(탕데이터!$I231,차량별코스!$D$2:$D$20,차량별코스!$A$2:$A$20),0)</f>
        <v>11</v>
      </c>
      <c r="BM231">
        <f>SUMIFS(R:R,I:I,I231,O:O,O231)</f>
        <v>1367.3580000000002</v>
      </c>
      <c r="BN231">
        <f>SUMIFS(R:R,O:O,O231,BL:BL,BL231,G:G,G231)</f>
        <v>420.86899999999997</v>
      </c>
      <c r="BO231">
        <f>IF(COUNTIFS($BL$2:$BL231,$BL231,$O$2:$O231,$O231,$G$2:$G231,$G231)=1,_xlfn.MAXIFS($BO$2:$BO230,$O$2:$O230,$O231,$G$2:$G230,$G231)+1,_xlfn.MAXIFS($BO$2:$BO230,$O$2:$O230,$O231,$G$2:$G230,$G231))</f>
        <v>3</v>
      </c>
      <c r="BP231">
        <f t="shared" si="61"/>
        <v>1819.154</v>
      </c>
      <c r="BQ231">
        <f t="shared" si="62"/>
        <v>53.108000000000004</v>
      </c>
      <c r="BR231">
        <f t="shared" si="63"/>
        <v>65.178000000000011</v>
      </c>
      <c r="BS231">
        <f t="shared" si="64"/>
        <v>72.42</v>
      </c>
      <c r="BT231">
        <f t="shared" si="65"/>
        <v>9.6560000000000006</v>
      </c>
      <c r="BU231">
        <f t="shared" si="66"/>
        <v>14.484</v>
      </c>
      <c r="BV231">
        <f t="shared" si="67"/>
        <v>0</v>
      </c>
      <c r="BW231">
        <f t="shared" si="68"/>
        <v>2034</v>
      </c>
    </row>
    <row r="232" spans="1:75">
      <c r="A232" s="38">
        <f t="shared" si="60"/>
        <v>45811</v>
      </c>
      <c r="B232" s="3">
        <v>45811.853912037041</v>
      </c>
      <c r="C232" t="s">
        <v>61</v>
      </c>
      <c r="D232" t="s">
        <v>61</v>
      </c>
      <c r="E232" t="s">
        <v>61</v>
      </c>
      <c r="F232" t="s">
        <v>62</v>
      </c>
      <c r="G232" s="2" t="s">
        <v>63</v>
      </c>
      <c r="H232" s="2" t="s">
        <v>64</v>
      </c>
      <c r="I232" t="s">
        <v>83</v>
      </c>
      <c r="J232" t="s">
        <v>66</v>
      </c>
      <c r="K232" t="s">
        <v>67</v>
      </c>
      <c r="L232">
        <v>18</v>
      </c>
      <c r="M232">
        <v>8</v>
      </c>
      <c r="N232">
        <v>168</v>
      </c>
      <c r="O232" s="41">
        <v>7890</v>
      </c>
      <c r="P232" t="s">
        <v>251</v>
      </c>
      <c r="Q232" s="1">
        <v>45786.607561261575</v>
      </c>
      <c r="R232">
        <v>69.337000000000003</v>
      </c>
      <c r="S232">
        <v>23.128</v>
      </c>
      <c r="T232">
        <v>2.9980000000000002</v>
      </c>
      <c r="U232">
        <v>6618</v>
      </c>
      <c r="V232">
        <v>20</v>
      </c>
      <c r="W232">
        <v>1425</v>
      </c>
      <c r="X232">
        <v>1448</v>
      </c>
      <c r="Y232">
        <v>1</v>
      </c>
      <c r="Z232">
        <v>39</v>
      </c>
      <c r="AA232">
        <v>0</v>
      </c>
      <c r="AB232">
        <v>0</v>
      </c>
      <c r="AC232">
        <v>86</v>
      </c>
      <c r="AD232">
        <v>37.72</v>
      </c>
      <c r="AE232">
        <v>48.253064000000002</v>
      </c>
      <c r="AF232">
        <v>86.3</v>
      </c>
      <c r="AG232">
        <v>3.4</v>
      </c>
      <c r="AH232">
        <v>4.8</v>
      </c>
      <c r="AI232">
        <v>5.2</v>
      </c>
      <c r="AJ232">
        <v>0.3</v>
      </c>
      <c r="AK232">
        <v>0</v>
      </c>
      <c r="AL232">
        <v>0</v>
      </c>
      <c r="AM232">
        <v>2.63</v>
      </c>
      <c r="AN232">
        <v>48.011000000000003</v>
      </c>
      <c r="AO232">
        <v>0.30199999999999999</v>
      </c>
      <c r="AP232">
        <v>21.532</v>
      </c>
      <c r="AQ232">
        <v>0.20200000000000001</v>
      </c>
      <c r="AR232">
        <v>1.4419999999999999</v>
      </c>
      <c r="AS232">
        <v>56.247</v>
      </c>
      <c r="AT232">
        <v>94.93</v>
      </c>
      <c r="AU232">
        <v>3.74</v>
      </c>
      <c r="AV232">
        <v>5.28</v>
      </c>
      <c r="AW232">
        <v>5.72</v>
      </c>
      <c r="AX232">
        <v>0.33</v>
      </c>
      <c r="AY232">
        <v>0</v>
      </c>
      <c r="AZ232">
        <v>0</v>
      </c>
      <c r="BA232">
        <v>678</v>
      </c>
      <c r="BB232">
        <v>0</v>
      </c>
      <c r="BC232" t="s">
        <v>75</v>
      </c>
      <c r="BD232">
        <v>0</v>
      </c>
      <c r="BE232" t="s">
        <v>69</v>
      </c>
      <c r="BF232" t="s">
        <v>76</v>
      </c>
      <c r="BG232">
        <v>1.1399999999999999</v>
      </c>
      <c r="BH232">
        <v>0</v>
      </c>
      <c r="BI232" s="1">
        <v>45813.357893252316</v>
      </c>
      <c r="BJ232">
        <v>3.6</v>
      </c>
      <c r="BK232" s="4">
        <v>0.83279999999999998</v>
      </c>
      <c r="BL232" s="42">
        <f>HLOOKUP($A232,차량별코스!$E$1:$AO$20,_xlfn.XLOOKUP(탕데이터!$I232,차량별코스!$D$2:$D$20,차량별코스!$A$2:$A$20),0)</f>
        <v>11</v>
      </c>
      <c r="BM232">
        <f>SUMIFS(R:R,I:I,I232,O:O,O232)</f>
        <v>1367.3580000000002</v>
      </c>
      <c r="BN232">
        <f>SUMIFS(R:R,O:O,O232,BL:BL,BL232,G:G,G232)</f>
        <v>420.86899999999997</v>
      </c>
      <c r="BO232">
        <f>IF(COUNTIFS($BL$2:$BL232,$BL232,$O$2:$O232,$O232,$G$2:$G232,$G232)=1,_xlfn.MAXIFS($BO$2:$BO231,$O$2:$O231,$O232,$G$2:$G231,$G232)+1,_xlfn.MAXIFS($BO$2:$BO231,$O$2:$O231,$O232,$G$2:$G231,$G232))</f>
        <v>3</v>
      </c>
      <c r="BP232">
        <f t="shared" si="61"/>
        <v>4266.3339999999998</v>
      </c>
      <c r="BQ232">
        <f t="shared" si="62"/>
        <v>225.01200000000003</v>
      </c>
      <c r="BR232">
        <f t="shared" si="63"/>
        <v>317.66399999999999</v>
      </c>
      <c r="BS232">
        <f t="shared" si="64"/>
        <v>344.13600000000002</v>
      </c>
      <c r="BT232">
        <f t="shared" si="65"/>
        <v>19.853999999999999</v>
      </c>
      <c r="BU232">
        <f t="shared" si="66"/>
        <v>0</v>
      </c>
      <c r="BV232">
        <f t="shared" si="67"/>
        <v>0</v>
      </c>
      <c r="BW232">
        <f t="shared" si="68"/>
        <v>5173</v>
      </c>
    </row>
    <row r="233" spans="1:75">
      <c r="A233" s="38">
        <f t="shared" si="60"/>
        <v>45812</v>
      </c>
      <c r="B233" s="3">
        <v>45812.32644675926</v>
      </c>
      <c r="C233" t="s">
        <v>61</v>
      </c>
      <c r="D233" t="s">
        <v>61</v>
      </c>
      <c r="E233" t="s">
        <v>61</v>
      </c>
      <c r="F233" t="s">
        <v>62</v>
      </c>
      <c r="G233" s="2" t="s">
        <v>63</v>
      </c>
      <c r="H233" s="2" t="s">
        <v>64</v>
      </c>
      <c r="I233" t="s">
        <v>83</v>
      </c>
      <c r="J233" t="s">
        <v>66</v>
      </c>
      <c r="K233" t="s">
        <v>67</v>
      </c>
      <c r="L233">
        <v>18</v>
      </c>
      <c r="M233">
        <v>8</v>
      </c>
      <c r="N233">
        <v>168</v>
      </c>
      <c r="O233" s="41">
        <v>7890</v>
      </c>
      <c r="P233" t="s">
        <v>251</v>
      </c>
      <c r="Q233" s="1">
        <v>45786.607561261575</v>
      </c>
      <c r="R233">
        <v>60.537999999999997</v>
      </c>
      <c r="S233">
        <v>20.193000000000001</v>
      </c>
      <c r="T233">
        <v>2.9980000000000002</v>
      </c>
      <c r="U233">
        <v>6545</v>
      </c>
      <c r="V233">
        <v>2</v>
      </c>
      <c r="W233">
        <v>1699</v>
      </c>
      <c r="X233">
        <v>1099</v>
      </c>
      <c r="Y233">
        <v>3</v>
      </c>
      <c r="Z233">
        <v>12</v>
      </c>
      <c r="AA233">
        <v>0</v>
      </c>
      <c r="AB233">
        <v>0</v>
      </c>
      <c r="AC233">
        <v>108</v>
      </c>
      <c r="AD233">
        <v>33.299999999999997</v>
      </c>
      <c r="AE233">
        <v>44.991066000000004</v>
      </c>
      <c r="AF233">
        <v>91.5</v>
      </c>
      <c r="AG233">
        <v>2.9</v>
      </c>
      <c r="AH233">
        <v>2.4</v>
      </c>
      <c r="AI233">
        <v>1.8</v>
      </c>
      <c r="AJ233">
        <v>1.3</v>
      </c>
      <c r="AK233">
        <v>0.1</v>
      </c>
      <c r="AL233">
        <v>0</v>
      </c>
      <c r="AM233">
        <v>2.63</v>
      </c>
      <c r="AN233">
        <v>44.344000000000001</v>
      </c>
      <c r="AO233">
        <v>3.1E-2</v>
      </c>
      <c r="AP233">
        <v>25.959</v>
      </c>
      <c r="AQ233">
        <v>0.16500000000000001</v>
      </c>
      <c r="AR233">
        <v>4.9560000000000004</v>
      </c>
      <c r="AS233">
        <v>19.821999999999999</v>
      </c>
      <c r="AT233">
        <v>99.125</v>
      </c>
      <c r="AU233">
        <v>3.1419999999999999</v>
      </c>
      <c r="AV233">
        <v>2.6</v>
      </c>
      <c r="AW233">
        <v>1.95</v>
      </c>
      <c r="AX233">
        <v>1.4079999999999999</v>
      </c>
      <c r="AY233">
        <v>0.108</v>
      </c>
      <c r="AZ233">
        <v>0</v>
      </c>
      <c r="BA233">
        <v>583</v>
      </c>
      <c r="BB233">
        <v>0</v>
      </c>
      <c r="BC233" t="s">
        <v>75</v>
      </c>
      <c r="BD233">
        <v>0</v>
      </c>
      <c r="BE233" t="s">
        <v>69</v>
      </c>
      <c r="BF233" t="s">
        <v>76</v>
      </c>
      <c r="BG233">
        <v>1.1399999999999999</v>
      </c>
      <c r="BH233">
        <v>0</v>
      </c>
      <c r="BI233" s="1">
        <v>45813.357893252316</v>
      </c>
      <c r="BJ233">
        <v>3.6</v>
      </c>
      <c r="BK233" s="4">
        <v>0.83279999999999998</v>
      </c>
      <c r="BL233" s="42">
        <f>HLOOKUP($A233,차량별코스!$E$1:$AO$20,_xlfn.XLOOKUP(탕데이터!$I233,차량별코스!$D$2:$D$20,차량별코스!$A$2:$A$20),0)</f>
        <v>1</v>
      </c>
      <c r="BM233">
        <f>SUMIFS(R:R,I:I,I233,O:O,O233)</f>
        <v>1367.3580000000002</v>
      </c>
      <c r="BN233">
        <f>SUMIFS(R:R,O:O,O233,BL:BL,BL233,G:G,G233)</f>
        <v>335.33699999999999</v>
      </c>
      <c r="BO233">
        <f>IF(COUNTIFS($BL$2:$BL233,$BL233,$O$2:$O233,$O233,$G$2:$G233,$G233)=1,_xlfn.MAXIFS($BO$2:$BO232,$O$2:$O232,$O233,$G$2:$G232,$G233)+1,_xlfn.MAXIFS($BO$2:$BO232,$O$2:$O232,$O233,$G$2:$G232,$G233))</f>
        <v>4</v>
      </c>
      <c r="BP233">
        <f t="shared" si="61"/>
        <v>4287.6750000000002</v>
      </c>
      <c r="BQ233">
        <f t="shared" si="62"/>
        <v>189.80499999999998</v>
      </c>
      <c r="BR233">
        <f t="shared" si="63"/>
        <v>157.08000000000001</v>
      </c>
      <c r="BS233">
        <f t="shared" si="64"/>
        <v>117.81000000000002</v>
      </c>
      <c r="BT233">
        <f t="shared" si="65"/>
        <v>85.085000000000008</v>
      </c>
      <c r="BU233">
        <f t="shared" si="66"/>
        <v>6.5449999999999999</v>
      </c>
      <c r="BV233">
        <f t="shared" si="67"/>
        <v>0</v>
      </c>
      <c r="BW233">
        <f t="shared" si="68"/>
        <v>4844.0000000000009</v>
      </c>
    </row>
    <row r="234" spans="1:75">
      <c r="A234" s="38">
        <f t="shared" si="60"/>
        <v>45812</v>
      </c>
      <c r="B234" s="3">
        <v>45812.461284722223</v>
      </c>
      <c r="C234" t="s">
        <v>61</v>
      </c>
      <c r="D234" t="s">
        <v>61</v>
      </c>
      <c r="E234" t="s">
        <v>61</v>
      </c>
      <c r="F234" t="s">
        <v>62</v>
      </c>
      <c r="G234" s="2" t="s">
        <v>63</v>
      </c>
      <c r="H234" s="2" t="s">
        <v>64</v>
      </c>
      <c r="I234" t="s">
        <v>83</v>
      </c>
      <c r="J234" t="s">
        <v>66</v>
      </c>
      <c r="K234" t="s">
        <v>67</v>
      </c>
      <c r="L234">
        <v>18</v>
      </c>
      <c r="M234">
        <v>8</v>
      </c>
      <c r="N234">
        <v>168</v>
      </c>
      <c r="O234" s="41">
        <v>7890</v>
      </c>
      <c r="P234" t="s">
        <v>251</v>
      </c>
      <c r="Q234" s="1">
        <v>45786.607561261575</v>
      </c>
      <c r="R234">
        <v>67.403999999999996</v>
      </c>
      <c r="S234">
        <v>26.876000000000001</v>
      </c>
      <c r="T234">
        <v>2.508</v>
      </c>
      <c r="U234">
        <v>7208</v>
      </c>
      <c r="V234">
        <v>15</v>
      </c>
      <c r="W234">
        <v>1988</v>
      </c>
      <c r="X234">
        <v>1006</v>
      </c>
      <c r="Y234">
        <v>2</v>
      </c>
      <c r="Z234">
        <v>41</v>
      </c>
      <c r="AA234">
        <v>0</v>
      </c>
      <c r="AB234">
        <v>0</v>
      </c>
      <c r="AC234">
        <v>106</v>
      </c>
      <c r="AD234">
        <v>33.659999999999997</v>
      </c>
      <c r="AE234">
        <v>46.619458999999999</v>
      </c>
      <c r="AF234">
        <v>93.6</v>
      </c>
      <c r="AG234">
        <v>1.9</v>
      </c>
      <c r="AH234">
        <v>2.2999999999999998</v>
      </c>
      <c r="AI234">
        <v>1.7</v>
      </c>
      <c r="AJ234">
        <v>0.5</v>
      </c>
      <c r="AK234">
        <v>0</v>
      </c>
      <c r="AL234">
        <v>0</v>
      </c>
      <c r="AM234">
        <v>2.2000000000000002</v>
      </c>
      <c r="AN234">
        <v>56.701999999999998</v>
      </c>
      <c r="AO234">
        <v>0.20799999999999999</v>
      </c>
      <c r="AP234">
        <v>27.58</v>
      </c>
      <c r="AQ234">
        <v>0.14799999999999999</v>
      </c>
      <c r="AR234">
        <v>2.9670000000000001</v>
      </c>
      <c r="AS234">
        <v>60.826999999999998</v>
      </c>
      <c r="AT234">
        <v>112.32</v>
      </c>
      <c r="AU234">
        <v>2.2799999999999998</v>
      </c>
      <c r="AV234">
        <v>2.76</v>
      </c>
      <c r="AW234">
        <v>2.04</v>
      </c>
      <c r="AX234">
        <v>0.6</v>
      </c>
      <c r="AY234">
        <v>0</v>
      </c>
      <c r="AZ234">
        <v>0</v>
      </c>
      <c r="BA234">
        <v>661</v>
      </c>
      <c r="BB234">
        <v>0</v>
      </c>
      <c r="BC234" t="s">
        <v>75</v>
      </c>
      <c r="BD234">
        <v>0</v>
      </c>
      <c r="BE234" t="s">
        <v>69</v>
      </c>
      <c r="BF234" t="s">
        <v>76</v>
      </c>
      <c r="BG234">
        <v>1.1399999999999999</v>
      </c>
      <c r="BH234">
        <v>0</v>
      </c>
      <c r="BI234" s="1">
        <v>45813.357893252316</v>
      </c>
      <c r="BJ234">
        <v>3.6</v>
      </c>
      <c r="BK234" s="4">
        <v>0.69669999999999999</v>
      </c>
      <c r="BL234" s="42">
        <f>HLOOKUP($A234,차량별코스!$E$1:$AO$20,_xlfn.XLOOKUP(탕데이터!$I234,차량별코스!$D$2:$D$20,차량별코스!$A$2:$A$20),0)</f>
        <v>1</v>
      </c>
      <c r="BM234">
        <f>SUMIFS(R:R,I:I,I234,O:O,O234)</f>
        <v>1367.3580000000002</v>
      </c>
      <c r="BN234">
        <f>SUMIFS(R:R,O:O,O234,BL:BL,BL234,G:G,G234)</f>
        <v>335.33699999999999</v>
      </c>
      <c r="BO234">
        <f>IF(COUNTIFS($BL$2:$BL234,$BL234,$O$2:$O234,$O234,$G$2:$G234,$G234)=1,_xlfn.MAXIFS($BO$2:$BO233,$O$2:$O233,$O234,$G$2:$G233,$G234)+1,_xlfn.MAXIFS($BO$2:$BO233,$O$2:$O233,$O234,$G$2:$G233,$G234))</f>
        <v>4</v>
      </c>
      <c r="BP234">
        <f t="shared" si="61"/>
        <v>4743.6879999999992</v>
      </c>
      <c r="BQ234">
        <f t="shared" si="62"/>
        <v>136.952</v>
      </c>
      <c r="BR234">
        <f t="shared" si="63"/>
        <v>165.78399999999999</v>
      </c>
      <c r="BS234">
        <f t="shared" si="64"/>
        <v>122.53600000000002</v>
      </c>
      <c r="BT234">
        <f t="shared" si="65"/>
        <v>36.04</v>
      </c>
      <c r="BU234">
        <f t="shared" si="66"/>
        <v>0</v>
      </c>
      <c r="BV234">
        <f t="shared" si="67"/>
        <v>0</v>
      </c>
      <c r="BW234">
        <f t="shared" si="68"/>
        <v>5204.9999999999991</v>
      </c>
    </row>
    <row r="235" spans="1:75">
      <c r="A235" s="38">
        <f t="shared" si="60"/>
        <v>45812</v>
      </c>
      <c r="B235" s="3">
        <v>45812.603530092594</v>
      </c>
      <c r="C235" t="s">
        <v>61</v>
      </c>
      <c r="D235" t="s">
        <v>61</v>
      </c>
      <c r="E235" t="s">
        <v>61</v>
      </c>
      <c r="F235" t="s">
        <v>62</v>
      </c>
      <c r="G235" s="2" t="s">
        <v>63</v>
      </c>
      <c r="H235" s="2" t="s">
        <v>64</v>
      </c>
      <c r="I235" t="s">
        <v>83</v>
      </c>
      <c r="J235" t="s">
        <v>66</v>
      </c>
      <c r="K235" t="s">
        <v>67</v>
      </c>
      <c r="L235">
        <v>18</v>
      </c>
      <c r="M235">
        <v>8</v>
      </c>
      <c r="N235">
        <v>168</v>
      </c>
      <c r="O235" s="41">
        <v>7890</v>
      </c>
      <c r="P235" t="s">
        <v>251</v>
      </c>
      <c r="Q235" s="1">
        <v>45786.607561261575</v>
      </c>
      <c r="R235">
        <v>72.733000000000004</v>
      </c>
      <c r="S235">
        <v>30.091999999999999</v>
      </c>
      <c r="T235">
        <v>2.4169999999999998</v>
      </c>
      <c r="U235">
        <v>7546</v>
      </c>
      <c r="V235">
        <v>9</v>
      </c>
      <c r="W235">
        <v>2284</v>
      </c>
      <c r="X235">
        <v>1194</v>
      </c>
      <c r="Y235">
        <v>1</v>
      </c>
      <c r="Z235">
        <v>88</v>
      </c>
      <c r="AA235">
        <v>1</v>
      </c>
      <c r="AB235">
        <v>331</v>
      </c>
      <c r="AC235">
        <v>112</v>
      </c>
      <c r="AD235">
        <v>34.700000000000003</v>
      </c>
      <c r="AE235">
        <v>49.845562000000001</v>
      </c>
      <c r="AF235">
        <v>92.5</v>
      </c>
      <c r="AG235">
        <v>2.2999999999999998</v>
      </c>
      <c r="AH235">
        <v>2.2000000000000002</v>
      </c>
      <c r="AI235">
        <v>1.6</v>
      </c>
      <c r="AJ235">
        <v>1.1000000000000001</v>
      </c>
      <c r="AK235">
        <v>0.3</v>
      </c>
      <c r="AL235">
        <v>0</v>
      </c>
      <c r="AM235">
        <v>2.12</v>
      </c>
      <c r="AN235">
        <v>63.389000000000003</v>
      </c>
      <c r="AO235">
        <v>0.11899999999999999</v>
      </c>
      <c r="AP235">
        <v>30.268000000000001</v>
      </c>
      <c r="AQ235">
        <v>0.151</v>
      </c>
      <c r="AR235">
        <v>1.375</v>
      </c>
      <c r="AS235">
        <v>120.99</v>
      </c>
      <c r="AT235">
        <v>115.625</v>
      </c>
      <c r="AU235">
        <v>2.875</v>
      </c>
      <c r="AV235">
        <v>2.75</v>
      </c>
      <c r="AW235">
        <v>2</v>
      </c>
      <c r="AX235">
        <v>1.375</v>
      </c>
      <c r="AY235">
        <v>0.375</v>
      </c>
      <c r="AZ235">
        <v>0</v>
      </c>
      <c r="BA235">
        <v>706</v>
      </c>
      <c r="BB235">
        <v>0</v>
      </c>
      <c r="BC235" t="s">
        <v>75</v>
      </c>
      <c r="BD235">
        <v>0</v>
      </c>
      <c r="BE235" t="s">
        <v>69</v>
      </c>
      <c r="BF235" t="s">
        <v>76</v>
      </c>
      <c r="BG235">
        <v>1.1399999999999999</v>
      </c>
      <c r="BH235">
        <v>0</v>
      </c>
      <c r="BI235" s="1">
        <v>45813.357893252316</v>
      </c>
      <c r="BJ235">
        <v>3.6</v>
      </c>
      <c r="BK235" s="4">
        <v>0.6714</v>
      </c>
      <c r="BL235" s="42">
        <f>HLOOKUP($A235,차량별코스!$E$1:$AO$20,_xlfn.XLOOKUP(탕데이터!$I235,차량별코스!$D$2:$D$20,차량별코스!$A$2:$A$20),0)</f>
        <v>1</v>
      </c>
      <c r="BM235">
        <f>SUMIFS(R:R,I:I,I235,O:O,O235)</f>
        <v>1367.3580000000002</v>
      </c>
      <c r="BN235">
        <f>SUMIFS(R:R,O:O,O235,BL:BL,BL235,G:G,G235)</f>
        <v>335.33699999999999</v>
      </c>
      <c r="BO235">
        <f>IF(COUNTIFS($BL$2:$BL235,$BL235,$O$2:$O235,$O235,$G$2:$G235,$G235)=1,_xlfn.MAXIFS($BO$2:$BO234,$O$2:$O234,$O235,$G$2:$G234,$G235)+1,_xlfn.MAXIFS($BO$2:$BO234,$O$2:$O234,$O235,$G$2:$G234,$G235))</f>
        <v>4</v>
      </c>
      <c r="BP235">
        <f t="shared" si="61"/>
        <v>4687.05</v>
      </c>
      <c r="BQ235">
        <f t="shared" si="62"/>
        <v>173.55799999999999</v>
      </c>
      <c r="BR235">
        <f t="shared" si="63"/>
        <v>166.01200000000003</v>
      </c>
      <c r="BS235">
        <f t="shared" si="64"/>
        <v>120.736</v>
      </c>
      <c r="BT235">
        <f t="shared" si="65"/>
        <v>83.006000000000014</v>
      </c>
      <c r="BU235">
        <f t="shared" si="66"/>
        <v>22.638000000000002</v>
      </c>
      <c r="BV235">
        <f t="shared" si="67"/>
        <v>0</v>
      </c>
      <c r="BW235">
        <f t="shared" si="68"/>
        <v>5253</v>
      </c>
    </row>
    <row r="236" spans="1:75">
      <c r="A236" s="38">
        <f t="shared" si="60"/>
        <v>45812</v>
      </c>
      <c r="B236" s="3">
        <v>45812.69394675926</v>
      </c>
      <c r="C236" t="s">
        <v>61</v>
      </c>
      <c r="D236" t="s">
        <v>61</v>
      </c>
      <c r="E236" t="s">
        <v>61</v>
      </c>
      <c r="F236" t="s">
        <v>62</v>
      </c>
      <c r="G236" s="2" t="s">
        <v>63</v>
      </c>
      <c r="H236" s="2" t="s">
        <v>64</v>
      </c>
      <c r="I236" t="s">
        <v>83</v>
      </c>
      <c r="J236" t="s">
        <v>66</v>
      </c>
      <c r="K236" t="s">
        <v>67</v>
      </c>
      <c r="L236">
        <v>18</v>
      </c>
      <c r="M236">
        <v>8</v>
      </c>
      <c r="N236">
        <v>168</v>
      </c>
      <c r="O236" s="41">
        <v>7890</v>
      </c>
      <c r="P236" t="s">
        <v>251</v>
      </c>
      <c r="Q236" s="1">
        <v>45786.607561261575</v>
      </c>
      <c r="R236">
        <v>29.756</v>
      </c>
      <c r="S236">
        <v>15.538</v>
      </c>
      <c r="T236">
        <v>1.915</v>
      </c>
      <c r="U236">
        <v>3903</v>
      </c>
      <c r="V236">
        <v>9</v>
      </c>
      <c r="W236">
        <v>1938</v>
      </c>
      <c r="X236">
        <v>674</v>
      </c>
      <c r="Y236">
        <v>1</v>
      </c>
      <c r="Z236">
        <v>31</v>
      </c>
      <c r="AA236">
        <v>1</v>
      </c>
      <c r="AB236">
        <v>1514</v>
      </c>
      <c r="AC236">
        <v>106</v>
      </c>
      <c r="AD236">
        <v>27.45</v>
      </c>
      <c r="AE236">
        <v>54.765676999999997</v>
      </c>
      <c r="AF236">
        <v>55.6</v>
      </c>
      <c r="AG236">
        <v>11</v>
      </c>
      <c r="AH236">
        <v>12.9</v>
      </c>
      <c r="AI236">
        <v>14.1</v>
      </c>
      <c r="AJ236">
        <v>6.1</v>
      </c>
      <c r="AK236">
        <v>0.3</v>
      </c>
      <c r="AL236">
        <v>0</v>
      </c>
      <c r="AM236">
        <v>1.68</v>
      </c>
      <c r="AN236">
        <v>90.775000000000006</v>
      </c>
      <c r="AO236">
        <v>0.23100000000000001</v>
      </c>
      <c r="AP236">
        <v>49.654000000000003</v>
      </c>
      <c r="AQ236">
        <v>0.20200000000000001</v>
      </c>
      <c r="AR236">
        <v>3.3610000000000002</v>
      </c>
      <c r="AS236">
        <v>104.181</v>
      </c>
      <c r="AT236">
        <v>36.14</v>
      </c>
      <c r="AU236">
        <v>7.15</v>
      </c>
      <c r="AV236">
        <v>8.3849999999999998</v>
      </c>
      <c r="AW236">
        <v>9.1649999999999991</v>
      </c>
      <c r="AX236">
        <v>3.9649999999999999</v>
      </c>
      <c r="AY236">
        <v>0.19500000000000001</v>
      </c>
      <c r="AZ236">
        <v>0</v>
      </c>
      <c r="BA236">
        <v>293</v>
      </c>
      <c r="BB236">
        <v>0</v>
      </c>
      <c r="BC236" t="s">
        <v>75</v>
      </c>
      <c r="BD236">
        <v>0</v>
      </c>
      <c r="BE236" t="s">
        <v>69</v>
      </c>
      <c r="BF236" t="s">
        <v>76</v>
      </c>
      <c r="BG236">
        <v>1.1399999999999999</v>
      </c>
      <c r="BH236">
        <v>0</v>
      </c>
      <c r="BI236" s="1">
        <v>45813.357893252316</v>
      </c>
      <c r="BJ236">
        <v>3.6</v>
      </c>
      <c r="BK236" s="4">
        <v>0.53200000000000003</v>
      </c>
      <c r="BL236" s="42">
        <f>HLOOKUP($A236,차량별코스!$E$1:$AO$20,_xlfn.XLOOKUP(탕데이터!$I236,차량별코스!$D$2:$D$20,차량별코스!$A$2:$A$20),0)</f>
        <v>1</v>
      </c>
      <c r="BM236">
        <f>SUMIFS(R:R,I:I,I236,O:O,O236)</f>
        <v>1367.3580000000002</v>
      </c>
      <c r="BN236">
        <f>SUMIFS(R:R,O:O,O236,BL:BL,BL236,G:G,G236)</f>
        <v>335.33699999999999</v>
      </c>
      <c r="BO236">
        <f>IF(COUNTIFS($BL$2:$BL236,$BL236,$O$2:$O236,$O236,$G$2:$G236,$G236)=1,_xlfn.MAXIFS($BO$2:$BO235,$O$2:$O235,$O236,$G$2:$G235,$G236)+1,_xlfn.MAXIFS($BO$2:$BO235,$O$2:$O235,$O236,$G$2:$G235,$G236))</f>
        <v>4</v>
      </c>
      <c r="BP236">
        <f t="shared" si="61"/>
        <v>223.06800000000021</v>
      </c>
      <c r="BQ236">
        <f t="shared" si="62"/>
        <v>429.33</v>
      </c>
      <c r="BR236">
        <f t="shared" si="63"/>
        <v>503.48700000000002</v>
      </c>
      <c r="BS236">
        <f t="shared" si="64"/>
        <v>550.32299999999998</v>
      </c>
      <c r="BT236">
        <f t="shared" si="65"/>
        <v>238.083</v>
      </c>
      <c r="BU236">
        <f t="shared" si="66"/>
        <v>11.709</v>
      </c>
      <c r="BV236">
        <f t="shared" si="67"/>
        <v>0</v>
      </c>
      <c r="BW236">
        <f t="shared" si="68"/>
        <v>1956.0000000000002</v>
      </c>
    </row>
    <row r="237" spans="1:75">
      <c r="A237" s="38">
        <f t="shared" si="60"/>
        <v>45812</v>
      </c>
      <c r="B237" s="3">
        <v>45812.755486111113</v>
      </c>
      <c r="C237" t="s">
        <v>61</v>
      </c>
      <c r="D237" t="s">
        <v>61</v>
      </c>
      <c r="E237" t="s">
        <v>61</v>
      </c>
      <c r="F237" t="s">
        <v>62</v>
      </c>
      <c r="G237" s="2" t="s">
        <v>63</v>
      </c>
      <c r="H237" s="2" t="s">
        <v>64</v>
      </c>
      <c r="I237" t="s">
        <v>83</v>
      </c>
      <c r="J237" t="s">
        <v>66</v>
      </c>
      <c r="K237" t="s">
        <v>67</v>
      </c>
      <c r="L237">
        <v>18</v>
      </c>
      <c r="M237">
        <v>8</v>
      </c>
      <c r="N237">
        <v>168</v>
      </c>
      <c r="O237" s="41">
        <v>7890</v>
      </c>
      <c r="P237" t="s">
        <v>251</v>
      </c>
      <c r="Q237" s="1">
        <v>45786.607561261575</v>
      </c>
      <c r="R237">
        <v>29.797999999999998</v>
      </c>
      <c r="S237">
        <v>9.5050000000000008</v>
      </c>
      <c r="T237">
        <v>3.1349999999999998</v>
      </c>
      <c r="U237">
        <v>2388</v>
      </c>
      <c r="V237">
        <v>129</v>
      </c>
      <c r="W237">
        <v>129</v>
      </c>
      <c r="X237">
        <v>608</v>
      </c>
      <c r="Y237">
        <v>0</v>
      </c>
      <c r="Z237">
        <v>14</v>
      </c>
      <c r="AA237">
        <v>0</v>
      </c>
      <c r="AB237">
        <v>0</v>
      </c>
      <c r="AC237">
        <v>82</v>
      </c>
      <c r="AD237">
        <v>44.92</v>
      </c>
      <c r="AE237">
        <v>50.362788000000002</v>
      </c>
      <c r="AF237">
        <v>96.5</v>
      </c>
      <c r="AG237">
        <v>0.9</v>
      </c>
      <c r="AH237">
        <v>1</v>
      </c>
      <c r="AI237">
        <v>1.6</v>
      </c>
      <c r="AJ237">
        <v>0</v>
      </c>
      <c r="AK237">
        <v>0</v>
      </c>
      <c r="AL237">
        <v>0</v>
      </c>
      <c r="AM237">
        <v>2.75</v>
      </c>
      <c r="AN237">
        <v>47.935000000000002</v>
      </c>
      <c r="AO237">
        <v>5.4020000000000001</v>
      </c>
      <c r="AP237">
        <v>5.4020000000000001</v>
      </c>
      <c r="AQ237">
        <v>0.20100000000000001</v>
      </c>
      <c r="AR237">
        <v>0</v>
      </c>
      <c r="AS237">
        <v>46.982999999999997</v>
      </c>
      <c r="AT237">
        <v>36.991999999999997</v>
      </c>
      <c r="AU237">
        <v>0.34499999999999997</v>
      </c>
      <c r="AV237">
        <v>0.38300000000000001</v>
      </c>
      <c r="AW237">
        <v>0.61299999999999999</v>
      </c>
      <c r="AX237">
        <v>0</v>
      </c>
      <c r="AY237">
        <v>0</v>
      </c>
      <c r="AZ237">
        <v>0</v>
      </c>
      <c r="BA237">
        <v>296</v>
      </c>
      <c r="BB237">
        <v>0</v>
      </c>
      <c r="BC237" t="s">
        <v>75</v>
      </c>
      <c r="BD237">
        <v>0</v>
      </c>
      <c r="BE237" t="s">
        <v>69</v>
      </c>
      <c r="BF237" t="s">
        <v>76</v>
      </c>
      <c r="BG237">
        <v>1.1399999999999999</v>
      </c>
      <c r="BH237">
        <v>0</v>
      </c>
      <c r="BI237" s="1">
        <v>45813.357893252316</v>
      </c>
      <c r="BJ237">
        <v>3.6</v>
      </c>
      <c r="BK237" s="4">
        <v>0.87080000000000002</v>
      </c>
      <c r="BL237" s="42">
        <f>HLOOKUP($A237,차량별코스!$E$1:$AO$20,_xlfn.XLOOKUP(탕데이터!$I237,차량별코스!$D$2:$D$20,차량별코스!$A$2:$A$20),0)</f>
        <v>1</v>
      </c>
      <c r="BM237">
        <f>SUMIFS(R:R,I:I,I237,O:O,O237)</f>
        <v>1367.3580000000002</v>
      </c>
      <c r="BN237">
        <f>SUMIFS(R:R,O:O,O237,BL:BL,BL237,G:G,G237)</f>
        <v>335.33699999999999</v>
      </c>
      <c r="BO237">
        <f>IF(COUNTIFS($BL$2:$BL237,$BL237,$O$2:$O237,$O237,$G$2:$G237,$G237)=1,_xlfn.MAXIFS($BO$2:$BO236,$O$2:$O236,$O237,$G$2:$G236,$G237)+1,_xlfn.MAXIFS($BO$2:$BO236,$O$2:$O236,$O237,$G$2:$G236,$G237))</f>
        <v>4</v>
      </c>
      <c r="BP237">
        <f t="shared" si="61"/>
        <v>2046.42</v>
      </c>
      <c r="BQ237">
        <f t="shared" si="62"/>
        <v>21.492000000000001</v>
      </c>
      <c r="BR237">
        <f t="shared" si="63"/>
        <v>23.88</v>
      </c>
      <c r="BS237">
        <f t="shared" si="64"/>
        <v>38.207999999999998</v>
      </c>
      <c r="BT237">
        <f t="shared" si="65"/>
        <v>0</v>
      </c>
      <c r="BU237">
        <f t="shared" si="66"/>
        <v>0</v>
      </c>
      <c r="BV237">
        <f t="shared" si="67"/>
        <v>0</v>
      </c>
      <c r="BW237">
        <f t="shared" si="68"/>
        <v>2130.0000000000005</v>
      </c>
    </row>
    <row r="238" spans="1:75">
      <c r="A238" s="38">
        <f t="shared" si="60"/>
        <v>45812</v>
      </c>
      <c r="B238" s="3">
        <v>45812.784560185188</v>
      </c>
      <c r="C238" t="s">
        <v>61</v>
      </c>
      <c r="D238" t="s">
        <v>61</v>
      </c>
      <c r="E238" t="s">
        <v>61</v>
      </c>
      <c r="F238" t="s">
        <v>62</v>
      </c>
      <c r="G238" s="2" t="s">
        <v>63</v>
      </c>
      <c r="H238" s="2" t="s">
        <v>64</v>
      </c>
      <c r="I238" t="s">
        <v>83</v>
      </c>
      <c r="J238" t="s">
        <v>66</v>
      </c>
      <c r="K238" t="s">
        <v>67</v>
      </c>
      <c r="L238">
        <v>18</v>
      </c>
      <c r="M238">
        <v>8</v>
      </c>
      <c r="N238">
        <v>168</v>
      </c>
      <c r="O238" s="41">
        <v>7890</v>
      </c>
      <c r="P238" t="s">
        <v>251</v>
      </c>
      <c r="Q238" s="1">
        <v>45786.607561261575</v>
      </c>
      <c r="R238">
        <v>34.743000000000002</v>
      </c>
      <c r="S238">
        <v>11.722</v>
      </c>
      <c r="T238">
        <v>2.964</v>
      </c>
      <c r="U238">
        <v>2674</v>
      </c>
      <c r="V238">
        <v>13</v>
      </c>
      <c r="W238">
        <v>282</v>
      </c>
      <c r="X238">
        <v>574</v>
      </c>
      <c r="Y238">
        <v>3</v>
      </c>
      <c r="Z238">
        <v>46</v>
      </c>
      <c r="AA238">
        <v>0</v>
      </c>
      <c r="AB238">
        <v>0</v>
      </c>
      <c r="AC238">
        <v>105</v>
      </c>
      <c r="AD238">
        <v>46.77</v>
      </c>
      <c r="AE238">
        <v>52.574553000000002</v>
      </c>
      <c r="AF238">
        <v>95.5</v>
      </c>
      <c r="AG238">
        <v>1.3</v>
      </c>
      <c r="AH238">
        <v>1.1000000000000001</v>
      </c>
      <c r="AI238">
        <v>1.7</v>
      </c>
      <c r="AJ238">
        <v>0.4</v>
      </c>
      <c r="AK238">
        <v>0</v>
      </c>
      <c r="AL238">
        <v>0</v>
      </c>
      <c r="AM238">
        <v>2.6</v>
      </c>
      <c r="AN238">
        <v>53.695999999999998</v>
      </c>
      <c r="AO238">
        <v>0.48599999999999999</v>
      </c>
      <c r="AP238">
        <v>10.545999999999999</v>
      </c>
      <c r="AQ238">
        <v>0.14399999999999999</v>
      </c>
      <c r="AR238">
        <v>8.6349999999999998</v>
      </c>
      <c r="AS238">
        <v>132.40100000000001</v>
      </c>
      <c r="AT238">
        <v>41.383000000000003</v>
      </c>
      <c r="AU238">
        <v>0.56299999999999994</v>
      </c>
      <c r="AV238">
        <v>0.47699999999999998</v>
      </c>
      <c r="AW238">
        <v>0.73699999999999999</v>
      </c>
      <c r="AX238">
        <v>0.17299999999999999</v>
      </c>
      <c r="AY238">
        <v>0</v>
      </c>
      <c r="AZ238">
        <v>0</v>
      </c>
      <c r="BA238">
        <v>337</v>
      </c>
      <c r="BB238">
        <v>0</v>
      </c>
      <c r="BC238" t="s">
        <v>75</v>
      </c>
      <c r="BD238">
        <v>0</v>
      </c>
      <c r="BE238" t="s">
        <v>69</v>
      </c>
      <c r="BF238" t="s">
        <v>76</v>
      </c>
      <c r="BG238">
        <v>1.1399999999999999</v>
      </c>
      <c r="BH238">
        <v>0</v>
      </c>
      <c r="BI238" s="1">
        <v>45813.357893252316</v>
      </c>
      <c r="BJ238">
        <v>3.6</v>
      </c>
      <c r="BK238" s="4">
        <v>0.82330000000000003</v>
      </c>
      <c r="BL238" s="42">
        <f>HLOOKUP($A238,차량별코스!$E$1:$AO$20,_xlfn.XLOOKUP(탕데이터!$I238,차량별코스!$D$2:$D$20,차량별코스!$A$2:$A$20),0)</f>
        <v>1</v>
      </c>
      <c r="BM238">
        <f>SUMIFS(R:R,I:I,I238,O:O,O238)</f>
        <v>1367.3580000000002</v>
      </c>
      <c r="BN238">
        <f>SUMIFS(R:R,O:O,O238,BL:BL,BL238,G:G,G238)</f>
        <v>335.33699999999999</v>
      </c>
      <c r="BO238">
        <f>IF(COUNTIFS($BL$2:$BL238,$BL238,$O$2:$O238,$O238,$G$2:$G238,$G238)=1,_xlfn.MAXIFS($BO$2:$BO237,$O$2:$O237,$O238,$G$2:$G237,$G238)+1,_xlfn.MAXIFS($BO$2:$BO237,$O$2:$O237,$O238,$G$2:$G237,$G238))</f>
        <v>4</v>
      </c>
      <c r="BP238">
        <f t="shared" si="61"/>
        <v>2258.67</v>
      </c>
      <c r="BQ238">
        <f t="shared" si="62"/>
        <v>34.762</v>
      </c>
      <c r="BR238">
        <f t="shared" si="63"/>
        <v>29.414000000000001</v>
      </c>
      <c r="BS238">
        <f t="shared" si="64"/>
        <v>45.458000000000006</v>
      </c>
      <c r="BT238">
        <f t="shared" si="65"/>
        <v>10.696</v>
      </c>
      <c r="BU238">
        <f t="shared" si="66"/>
        <v>0</v>
      </c>
      <c r="BV238">
        <f t="shared" si="67"/>
        <v>0</v>
      </c>
      <c r="BW238">
        <f t="shared" si="68"/>
        <v>2379.0000000000005</v>
      </c>
    </row>
    <row r="239" spans="1:75">
      <c r="A239" s="38">
        <f t="shared" si="60"/>
        <v>45812</v>
      </c>
      <c r="B239" s="3">
        <v>45812.819328703707</v>
      </c>
      <c r="C239" t="s">
        <v>61</v>
      </c>
      <c r="D239" t="s">
        <v>61</v>
      </c>
      <c r="E239" t="s">
        <v>61</v>
      </c>
      <c r="F239" t="s">
        <v>62</v>
      </c>
      <c r="G239" s="2" t="s">
        <v>63</v>
      </c>
      <c r="H239" s="2" t="s">
        <v>64</v>
      </c>
      <c r="I239" t="s">
        <v>83</v>
      </c>
      <c r="J239" t="s">
        <v>66</v>
      </c>
      <c r="K239" t="s">
        <v>67</v>
      </c>
      <c r="L239">
        <v>18</v>
      </c>
      <c r="M239">
        <v>8</v>
      </c>
      <c r="N239">
        <v>168</v>
      </c>
      <c r="O239" s="41">
        <v>7890</v>
      </c>
      <c r="P239" t="s">
        <v>251</v>
      </c>
      <c r="Q239" s="1">
        <v>45786.607561261575</v>
      </c>
      <c r="R239">
        <v>22.914999999999999</v>
      </c>
      <c r="S239">
        <v>6.9539999999999997</v>
      </c>
      <c r="T239">
        <v>3.2949999999999999</v>
      </c>
      <c r="U239">
        <v>2375</v>
      </c>
      <c r="V239">
        <v>14</v>
      </c>
      <c r="W239">
        <v>516</v>
      </c>
      <c r="X239">
        <v>559</v>
      </c>
      <c r="Y239">
        <v>0</v>
      </c>
      <c r="Z239">
        <v>5</v>
      </c>
      <c r="AA239">
        <v>0</v>
      </c>
      <c r="AB239">
        <v>0</v>
      </c>
      <c r="AC239">
        <v>83</v>
      </c>
      <c r="AD239">
        <v>34.729999999999997</v>
      </c>
      <c r="AE239">
        <v>44.712107000000003</v>
      </c>
      <c r="AF239">
        <v>88.7</v>
      </c>
      <c r="AG239">
        <v>3.2</v>
      </c>
      <c r="AH239">
        <v>4.3</v>
      </c>
      <c r="AI239">
        <v>3.6</v>
      </c>
      <c r="AJ239">
        <v>0.2</v>
      </c>
      <c r="AK239">
        <v>0</v>
      </c>
      <c r="AL239">
        <v>0</v>
      </c>
      <c r="AM239">
        <v>2.89</v>
      </c>
      <c r="AN239">
        <v>39.341000000000001</v>
      </c>
      <c r="AO239">
        <v>0.58899999999999997</v>
      </c>
      <c r="AP239">
        <v>21.725999999999999</v>
      </c>
      <c r="AQ239">
        <v>0.218</v>
      </c>
      <c r="AR239">
        <v>0</v>
      </c>
      <c r="AS239">
        <v>21.82</v>
      </c>
      <c r="AT239">
        <v>34.002000000000002</v>
      </c>
      <c r="AU239">
        <v>1.2270000000000001</v>
      </c>
      <c r="AV239">
        <v>1.6479999999999999</v>
      </c>
      <c r="AW239">
        <v>1.38</v>
      </c>
      <c r="AX239">
        <v>7.6999999999999999E-2</v>
      </c>
      <c r="AY239">
        <v>0</v>
      </c>
      <c r="AZ239">
        <v>0</v>
      </c>
      <c r="BA239">
        <v>218</v>
      </c>
      <c r="BB239">
        <v>0</v>
      </c>
      <c r="BC239" t="s">
        <v>75</v>
      </c>
      <c r="BD239">
        <v>0</v>
      </c>
      <c r="BE239" t="s">
        <v>69</v>
      </c>
      <c r="BF239" t="s">
        <v>76</v>
      </c>
      <c r="BG239">
        <v>1.1399999999999999</v>
      </c>
      <c r="BH239">
        <v>0</v>
      </c>
      <c r="BI239" s="1">
        <v>45813.357893252316</v>
      </c>
      <c r="BJ239">
        <v>3.6</v>
      </c>
      <c r="BK239" s="4">
        <v>0.9153</v>
      </c>
      <c r="BL239" s="42">
        <f>HLOOKUP($A239,차량별코스!$E$1:$AO$20,_xlfn.XLOOKUP(탕데이터!$I239,차량별코스!$D$2:$D$20,차량별코스!$A$2:$A$20),0)</f>
        <v>1</v>
      </c>
      <c r="BM239">
        <f>SUMIFS(R:R,I:I,I239,O:O,O239)</f>
        <v>1367.3580000000002</v>
      </c>
      <c r="BN239">
        <f>SUMIFS(R:R,O:O,O239,BL:BL,BL239,G:G,G239)</f>
        <v>335.33699999999999</v>
      </c>
      <c r="BO239">
        <f>IF(COUNTIFS($BL$2:$BL239,$BL239,$O$2:$O239,$O239,$G$2:$G239,$G239)=1,_xlfn.MAXIFS($BO$2:$BO238,$O$2:$O238,$O239,$G$2:$G238,$G239)+1,_xlfn.MAXIFS($BO$2:$BO238,$O$2:$O238,$O239,$G$2:$G238,$G239))</f>
        <v>4</v>
      </c>
      <c r="BP239">
        <f t="shared" si="61"/>
        <v>1576.625</v>
      </c>
      <c r="BQ239">
        <f t="shared" si="62"/>
        <v>76</v>
      </c>
      <c r="BR239">
        <f t="shared" si="63"/>
        <v>102.12499999999999</v>
      </c>
      <c r="BS239">
        <f t="shared" si="64"/>
        <v>85.500000000000014</v>
      </c>
      <c r="BT239">
        <f t="shared" si="65"/>
        <v>4.75</v>
      </c>
      <c r="BU239">
        <f t="shared" si="66"/>
        <v>0</v>
      </c>
      <c r="BV239">
        <f t="shared" si="67"/>
        <v>0</v>
      </c>
      <c r="BW239">
        <f t="shared" si="68"/>
        <v>1845</v>
      </c>
    </row>
    <row r="240" spans="1:75">
      <c r="A240" s="38">
        <f t="shared" ref="A240:A270" si="69">DATE(YEAR(B240),MONTH(B240),DAY(B240))</f>
        <v>45812</v>
      </c>
      <c r="B240" s="3">
        <v>45812.848958333336</v>
      </c>
      <c r="C240" t="s">
        <v>61</v>
      </c>
      <c r="D240" t="s">
        <v>61</v>
      </c>
      <c r="E240" t="s">
        <v>61</v>
      </c>
      <c r="F240" t="s">
        <v>62</v>
      </c>
      <c r="G240" s="2" t="s">
        <v>63</v>
      </c>
      <c r="H240" s="2" t="s">
        <v>64</v>
      </c>
      <c r="I240" t="s">
        <v>83</v>
      </c>
      <c r="J240" t="s">
        <v>66</v>
      </c>
      <c r="K240" t="s">
        <v>67</v>
      </c>
      <c r="L240">
        <v>18</v>
      </c>
      <c r="M240">
        <v>8</v>
      </c>
      <c r="N240">
        <v>168</v>
      </c>
      <c r="O240" s="41">
        <v>7890</v>
      </c>
      <c r="P240" t="s">
        <v>251</v>
      </c>
      <c r="Q240" s="1">
        <v>45786.607561261575</v>
      </c>
      <c r="R240">
        <v>17.45</v>
      </c>
      <c r="S240">
        <v>5.4279999999999999</v>
      </c>
      <c r="T240">
        <v>3.2149999999999999</v>
      </c>
      <c r="U240">
        <v>1855</v>
      </c>
      <c r="V240">
        <v>4</v>
      </c>
      <c r="W240">
        <v>488</v>
      </c>
      <c r="X240">
        <v>384</v>
      </c>
      <c r="Y240">
        <v>2</v>
      </c>
      <c r="Z240">
        <v>4</v>
      </c>
      <c r="AA240">
        <v>0</v>
      </c>
      <c r="AB240">
        <v>0</v>
      </c>
      <c r="AC240">
        <v>89</v>
      </c>
      <c r="AD240">
        <v>33.869999999999997</v>
      </c>
      <c r="AE240">
        <v>46.089520999999998</v>
      </c>
      <c r="AF240">
        <v>98.1</v>
      </c>
      <c r="AG240">
        <v>0.5</v>
      </c>
      <c r="AH240">
        <v>0.7</v>
      </c>
      <c r="AI240">
        <v>0.4</v>
      </c>
      <c r="AJ240">
        <v>0.2</v>
      </c>
      <c r="AK240">
        <v>0</v>
      </c>
      <c r="AL240">
        <v>0</v>
      </c>
      <c r="AM240">
        <v>2.82</v>
      </c>
      <c r="AN240">
        <v>41.994999999999997</v>
      </c>
      <c r="AO240">
        <v>0.216</v>
      </c>
      <c r="AP240">
        <v>26.306999999999999</v>
      </c>
      <c r="AQ240">
        <v>0.17199999999999999</v>
      </c>
      <c r="AR240">
        <v>11.461</v>
      </c>
      <c r="AS240">
        <v>22.922999999999998</v>
      </c>
      <c r="AT240">
        <v>29.43</v>
      </c>
      <c r="AU240">
        <v>0.15</v>
      </c>
      <c r="AV240">
        <v>0.21</v>
      </c>
      <c r="AW240">
        <v>0.12</v>
      </c>
      <c r="AX240">
        <v>0.06</v>
      </c>
      <c r="AY240">
        <v>0</v>
      </c>
      <c r="AZ240">
        <v>0</v>
      </c>
      <c r="BA240">
        <v>161</v>
      </c>
      <c r="BB240">
        <v>0</v>
      </c>
      <c r="BC240" t="s">
        <v>75</v>
      </c>
      <c r="BD240">
        <v>0</v>
      </c>
      <c r="BE240" t="s">
        <v>69</v>
      </c>
      <c r="BF240" t="s">
        <v>76</v>
      </c>
      <c r="BG240">
        <v>1.1399999999999999</v>
      </c>
      <c r="BH240">
        <v>0</v>
      </c>
      <c r="BI240" s="1">
        <v>45813.357893252316</v>
      </c>
      <c r="BJ240">
        <v>3.6</v>
      </c>
      <c r="BK240" s="4">
        <v>0.89300000000000002</v>
      </c>
      <c r="BL240" s="42">
        <f>HLOOKUP($A240,차량별코스!$E$1:$AO$20,_xlfn.XLOOKUP(탕데이터!$I240,차량별코스!$D$2:$D$20,차량별코스!$A$2:$A$20),0)</f>
        <v>1</v>
      </c>
      <c r="BM240">
        <f>SUMIFS(R:R,I:I,I240,O:O,O240)</f>
        <v>1367.3580000000002</v>
      </c>
      <c r="BN240">
        <f>SUMIFS(R:R,O:O,O240,BL:BL,BL240,G:G,G240)</f>
        <v>335.33699999999999</v>
      </c>
      <c r="BO240">
        <f>IF(COUNTIFS($BL$2:$BL240,$BL240,$O$2:$O240,$O240,$G$2:$G240,$G240)=1,_xlfn.MAXIFS($BO$2:$BO239,$O$2:$O239,$O240,$G$2:$G239,$G240)+1,_xlfn.MAXIFS($BO$2:$BO239,$O$2:$O239,$O240,$G$2:$G239,$G240))</f>
        <v>4</v>
      </c>
      <c r="BP240">
        <f t="shared" ref="BP240:BP270" si="70">$U240*AF240%-V240-W240</f>
        <v>1327.7549999999999</v>
      </c>
      <c r="BQ240">
        <f t="shared" si="62"/>
        <v>9.2750000000000004</v>
      </c>
      <c r="BR240">
        <f t="shared" si="63"/>
        <v>12.984999999999999</v>
      </c>
      <c r="BS240">
        <f t="shared" si="64"/>
        <v>7.42</v>
      </c>
      <c r="BT240">
        <f t="shared" si="65"/>
        <v>3.71</v>
      </c>
      <c r="BU240">
        <f t="shared" si="66"/>
        <v>0</v>
      </c>
      <c r="BV240">
        <f t="shared" si="67"/>
        <v>0</v>
      </c>
      <c r="BW240">
        <f t="shared" ref="BW240:BW270" si="71">SUM(BP240:BV240)</f>
        <v>1361.145</v>
      </c>
    </row>
    <row r="241" spans="1:75">
      <c r="A241" s="38">
        <f t="shared" si="69"/>
        <v>45813</v>
      </c>
      <c r="B241" s="3">
        <v>45813.304456018515</v>
      </c>
      <c r="C241" t="s">
        <v>61</v>
      </c>
      <c r="D241" t="s">
        <v>61</v>
      </c>
      <c r="E241" t="s">
        <v>61</v>
      </c>
      <c r="F241" t="s">
        <v>62</v>
      </c>
      <c r="G241" s="2" t="s">
        <v>63</v>
      </c>
      <c r="H241" s="2" t="s">
        <v>64</v>
      </c>
      <c r="I241" t="s">
        <v>83</v>
      </c>
      <c r="J241" t="s">
        <v>66</v>
      </c>
      <c r="K241" t="s">
        <v>67</v>
      </c>
      <c r="L241">
        <v>18</v>
      </c>
      <c r="M241">
        <v>8</v>
      </c>
      <c r="N241">
        <v>168</v>
      </c>
      <c r="O241" s="41">
        <v>6948</v>
      </c>
      <c r="P241" t="s">
        <v>244</v>
      </c>
      <c r="Q241" s="1">
        <v>45786.60756246528</v>
      </c>
      <c r="R241">
        <v>16.236000000000001</v>
      </c>
      <c r="S241">
        <v>5.4569999999999999</v>
      </c>
      <c r="T241">
        <v>2.9750000000000001</v>
      </c>
      <c r="U241">
        <v>1819</v>
      </c>
      <c r="V241">
        <v>87</v>
      </c>
      <c r="W241">
        <v>440</v>
      </c>
      <c r="X241">
        <v>426</v>
      </c>
      <c r="Y241">
        <v>0</v>
      </c>
      <c r="Z241">
        <v>1</v>
      </c>
      <c r="AA241">
        <v>0</v>
      </c>
      <c r="AB241">
        <v>0</v>
      </c>
      <c r="AC241">
        <v>92</v>
      </c>
      <c r="AD241">
        <v>32.130000000000003</v>
      </c>
      <c r="AE241">
        <v>45.239614000000003</v>
      </c>
      <c r="AF241">
        <v>98.2</v>
      </c>
      <c r="AG241">
        <v>0.5</v>
      </c>
      <c r="AH241">
        <v>0.8</v>
      </c>
      <c r="AI241">
        <v>0.3</v>
      </c>
      <c r="AJ241">
        <v>0.2</v>
      </c>
      <c r="AK241">
        <v>0</v>
      </c>
      <c r="AL241">
        <v>0</v>
      </c>
      <c r="AM241">
        <v>2.61</v>
      </c>
      <c r="AN241">
        <v>45.091999999999999</v>
      </c>
      <c r="AO241">
        <v>4.7830000000000004</v>
      </c>
      <c r="AP241">
        <v>24.189</v>
      </c>
      <c r="AQ241">
        <v>0.246</v>
      </c>
      <c r="AR241">
        <v>0</v>
      </c>
      <c r="AS241">
        <v>6.1589999999999998</v>
      </c>
      <c r="AT241">
        <v>29.46</v>
      </c>
      <c r="AU241">
        <v>0.15</v>
      </c>
      <c r="AV241">
        <v>0.24</v>
      </c>
      <c r="AW241">
        <v>0.09</v>
      </c>
      <c r="AX241">
        <v>0.06</v>
      </c>
      <c r="AY241">
        <v>0</v>
      </c>
      <c r="AZ241">
        <v>0</v>
      </c>
      <c r="BA241">
        <v>130</v>
      </c>
      <c r="BB241">
        <v>0</v>
      </c>
      <c r="BC241" t="s">
        <v>75</v>
      </c>
      <c r="BD241">
        <v>0</v>
      </c>
      <c r="BE241" t="s">
        <v>69</v>
      </c>
      <c r="BF241" t="s">
        <v>76</v>
      </c>
      <c r="BG241">
        <v>1.1399999999999999</v>
      </c>
      <c r="BH241">
        <v>0</v>
      </c>
      <c r="BI241" s="1">
        <v>45813.357893252316</v>
      </c>
      <c r="BJ241">
        <v>3.6</v>
      </c>
      <c r="BK241" s="4">
        <v>0.82650000000000001</v>
      </c>
      <c r="BL241" s="42">
        <f>HLOOKUP($A241,차량별코스!$E$1:$AO$20,_xlfn.XLOOKUP(탕데이터!$I241,차량별코스!$D$2:$D$20,차량별코스!$A$2:$A$20),0)</f>
        <v>2</v>
      </c>
      <c r="BM241">
        <f>SUMIFS(R:R,I:I,I241,O:O,O241)</f>
        <v>39.570999999999998</v>
      </c>
      <c r="BN241">
        <f>SUMIFS(R:R,O:O,O241,BL:BL,BL241,G:G,G241)</f>
        <v>39.570999999999998</v>
      </c>
      <c r="BO241">
        <f>IF(COUNTIFS($BL$2:$BL241,$BL241,$O$2:$O241,$O241,$G$2:$G241,$G241)=1,_xlfn.MAXIFS($BO$2:$BO240,$O$2:$O240,$O241,$G$2:$G240,$G241)+1,_xlfn.MAXIFS($BO$2:$BO240,$O$2:$O240,$O241,$G$2:$G240,$G241))</f>
        <v>4</v>
      </c>
      <c r="BP241">
        <f t="shared" si="70"/>
        <v>1259.258</v>
      </c>
      <c r="BQ241">
        <f t="shared" ref="BQ241:BQ271" si="72">$U241*AG241%</f>
        <v>9.0950000000000006</v>
      </c>
      <c r="BR241">
        <f t="shared" ref="BR241:BR271" si="73">$U241*AH241%</f>
        <v>14.552</v>
      </c>
      <c r="BS241">
        <f t="shared" ref="BS241:BS271" si="74">$U241*AI241%</f>
        <v>5.4569999999999999</v>
      </c>
      <c r="BT241">
        <f t="shared" ref="BT241:BT271" si="75">$U241*AJ241%</f>
        <v>3.6379999999999999</v>
      </c>
      <c r="BU241">
        <f t="shared" ref="BU241:BU271" si="76">$U241*AK241%</f>
        <v>0</v>
      </c>
      <c r="BV241">
        <f t="shared" ref="BV241:BV271" si="77">$U241*AL241%</f>
        <v>0</v>
      </c>
      <c r="BW241">
        <f t="shared" si="71"/>
        <v>1292</v>
      </c>
    </row>
    <row r="242" spans="1:75">
      <c r="A242" s="38">
        <f t="shared" si="69"/>
        <v>45813</v>
      </c>
      <c r="B242" s="3">
        <v>45813.328715277778</v>
      </c>
      <c r="C242" t="s">
        <v>61</v>
      </c>
      <c r="D242" t="s">
        <v>61</v>
      </c>
      <c r="E242" t="s">
        <v>61</v>
      </c>
      <c r="F242" t="s">
        <v>62</v>
      </c>
      <c r="G242" s="2" t="s">
        <v>63</v>
      </c>
      <c r="H242" s="2" t="s">
        <v>64</v>
      </c>
      <c r="I242" t="s">
        <v>83</v>
      </c>
      <c r="J242" t="s">
        <v>66</v>
      </c>
      <c r="K242" t="s">
        <v>67</v>
      </c>
      <c r="L242">
        <v>18</v>
      </c>
      <c r="M242">
        <v>8</v>
      </c>
      <c r="N242">
        <v>168</v>
      </c>
      <c r="O242" s="41">
        <v>6948</v>
      </c>
      <c r="P242" t="s">
        <v>244</v>
      </c>
      <c r="Q242" s="1">
        <v>45786.60756246528</v>
      </c>
      <c r="R242">
        <v>23.335000000000001</v>
      </c>
      <c r="S242">
        <v>7.8440000000000003</v>
      </c>
      <c r="T242">
        <v>2.9750000000000001</v>
      </c>
      <c r="U242">
        <v>2243</v>
      </c>
      <c r="V242">
        <v>87</v>
      </c>
      <c r="W242">
        <v>431</v>
      </c>
      <c r="X242">
        <v>634</v>
      </c>
      <c r="Y242">
        <v>2</v>
      </c>
      <c r="Z242">
        <v>12</v>
      </c>
      <c r="AA242">
        <v>0</v>
      </c>
      <c r="AB242">
        <v>0</v>
      </c>
      <c r="AC242">
        <v>93</v>
      </c>
      <c r="AD242">
        <v>37.450000000000003</v>
      </c>
      <c r="AE242">
        <v>48.699095999999997</v>
      </c>
      <c r="AF242">
        <v>97.8</v>
      </c>
      <c r="AG242">
        <v>0.4</v>
      </c>
      <c r="AH242">
        <v>0.9</v>
      </c>
      <c r="AI242">
        <v>0.7</v>
      </c>
      <c r="AJ242">
        <v>0.2</v>
      </c>
      <c r="AK242">
        <v>0</v>
      </c>
      <c r="AL242">
        <v>0</v>
      </c>
      <c r="AM242">
        <v>2.61</v>
      </c>
      <c r="AN242">
        <v>48.911999999999999</v>
      </c>
      <c r="AO242">
        <v>3.879</v>
      </c>
      <c r="AP242">
        <v>19.215</v>
      </c>
      <c r="AQ242">
        <v>0.25700000000000001</v>
      </c>
      <c r="AR242">
        <v>8.5709999999999997</v>
      </c>
      <c r="AS242">
        <v>51.424999999999997</v>
      </c>
      <c r="AT242">
        <v>35.86</v>
      </c>
      <c r="AU242">
        <v>0.14699999999999999</v>
      </c>
      <c r="AV242">
        <v>0.33</v>
      </c>
      <c r="AW242">
        <v>0.25700000000000001</v>
      </c>
      <c r="AX242">
        <v>7.2999999999999995E-2</v>
      </c>
      <c r="AY242">
        <v>0</v>
      </c>
      <c r="AZ242">
        <v>0</v>
      </c>
      <c r="BA242">
        <v>227</v>
      </c>
      <c r="BB242">
        <v>0</v>
      </c>
      <c r="BC242" t="s">
        <v>75</v>
      </c>
      <c r="BD242">
        <v>0</v>
      </c>
      <c r="BE242" t="s">
        <v>69</v>
      </c>
      <c r="BF242" t="s">
        <v>76</v>
      </c>
      <c r="BG242">
        <v>1.1399999999999999</v>
      </c>
      <c r="BH242">
        <v>0</v>
      </c>
      <c r="BI242" s="1">
        <v>45813.357893252316</v>
      </c>
      <c r="BJ242">
        <v>3.6</v>
      </c>
      <c r="BK242" s="4">
        <v>0.82640000000000002</v>
      </c>
      <c r="BL242" s="42">
        <f>HLOOKUP($A242,차량별코스!$E$1:$AO$20,_xlfn.XLOOKUP(탕데이터!$I242,차량별코스!$D$2:$D$20,차량별코스!$A$2:$A$20),0)</f>
        <v>2</v>
      </c>
      <c r="BM242">
        <f>SUMIFS(R:R,I:I,I242,O:O,O242)</f>
        <v>39.570999999999998</v>
      </c>
      <c r="BN242">
        <f>SUMIFS(R:R,O:O,O242,BL:BL,BL242,G:G,G242)</f>
        <v>39.570999999999998</v>
      </c>
      <c r="BO242">
        <f>IF(COUNTIFS($BL$2:$BL242,$BL242,$O$2:$O242,$O242,$G$2:$G242,$G242)=1,_xlfn.MAXIFS($BO$2:$BO241,$O$2:$O241,$O242,$G$2:$G241,$G242)+1,_xlfn.MAXIFS($BO$2:$BO241,$O$2:$O241,$O242,$G$2:$G241,$G242))</f>
        <v>4</v>
      </c>
      <c r="BP242">
        <f t="shared" si="70"/>
        <v>1675.654</v>
      </c>
      <c r="BQ242">
        <f t="shared" si="72"/>
        <v>8.9719999999999995</v>
      </c>
      <c r="BR242">
        <f t="shared" si="73"/>
        <v>20.187000000000001</v>
      </c>
      <c r="BS242">
        <f t="shared" si="74"/>
        <v>15.700999999999999</v>
      </c>
      <c r="BT242">
        <f t="shared" si="75"/>
        <v>4.4859999999999998</v>
      </c>
      <c r="BU242">
        <f t="shared" si="76"/>
        <v>0</v>
      </c>
      <c r="BV242">
        <f t="shared" si="77"/>
        <v>0</v>
      </c>
      <c r="BW242">
        <f t="shared" si="71"/>
        <v>1725</v>
      </c>
    </row>
    <row r="243" spans="1:75">
      <c r="A243" s="38">
        <f t="shared" si="69"/>
        <v>45809</v>
      </c>
      <c r="B243" s="3">
        <v>45809.318576388891</v>
      </c>
      <c r="C243" t="s">
        <v>61</v>
      </c>
      <c r="D243" t="s">
        <v>61</v>
      </c>
      <c r="E243" t="s">
        <v>61</v>
      </c>
      <c r="F243" t="s">
        <v>62</v>
      </c>
      <c r="G243" s="2" t="s">
        <v>63</v>
      </c>
      <c r="H243" s="2" t="s">
        <v>64</v>
      </c>
      <c r="I243" t="s">
        <v>84</v>
      </c>
      <c r="J243" t="s">
        <v>66</v>
      </c>
      <c r="K243" t="s">
        <v>67</v>
      </c>
      <c r="L243">
        <v>18</v>
      </c>
      <c r="M243">
        <v>8</v>
      </c>
      <c r="N243">
        <v>168</v>
      </c>
      <c r="O243" s="41">
        <v>0</v>
      </c>
      <c r="P243" t="s">
        <v>61</v>
      </c>
      <c r="Q243" t="s">
        <v>61</v>
      </c>
      <c r="R243">
        <v>17.425999999999998</v>
      </c>
      <c r="S243">
        <v>5.0789999999999997</v>
      </c>
      <c r="T243">
        <v>3.431</v>
      </c>
      <c r="U243">
        <v>1389</v>
      </c>
      <c r="V243">
        <v>79</v>
      </c>
      <c r="W243">
        <v>172</v>
      </c>
      <c r="X243">
        <v>540</v>
      </c>
      <c r="Y243">
        <v>0</v>
      </c>
      <c r="Z243">
        <v>2</v>
      </c>
      <c r="AA243">
        <v>0</v>
      </c>
      <c r="AB243">
        <v>0</v>
      </c>
      <c r="AC243">
        <v>95</v>
      </c>
      <c r="AD243">
        <v>45.16</v>
      </c>
      <c r="AE243">
        <v>55.126030999999998</v>
      </c>
      <c r="AF243">
        <v>98.1</v>
      </c>
      <c r="AG243">
        <v>0.3</v>
      </c>
      <c r="AH243">
        <v>0.5</v>
      </c>
      <c r="AI243">
        <v>0.6</v>
      </c>
      <c r="AJ243">
        <v>0.5</v>
      </c>
      <c r="AK243">
        <v>0</v>
      </c>
      <c r="AL243">
        <v>0</v>
      </c>
      <c r="AM243">
        <v>3.01</v>
      </c>
      <c r="AN243">
        <v>47.924999999999997</v>
      </c>
      <c r="AO243">
        <v>5.6870000000000003</v>
      </c>
      <c r="AP243">
        <v>12.382999999999999</v>
      </c>
      <c r="AQ243">
        <v>0.28699999999999998</v>
      </c>
      <c r="AR243">
        <v>0</v>
      </c>
      <c r="AS243">
        <v>11.477</v>
      </c>
      <c r="AT243">
        <v>21.254999999999999</v>
      </c>
      <c r="AU243">
        <v>6.5000000000000002E-2</v>
      </c>
      <c r="AV243">
        <v>0.108</v>
      </c>
      <c r="AW243">
        <v>0.13</v>
      </c>
      <c r="AX243">
        <v>0.108</v>
      </c>
      <c r="AY243">
        <v>0</v>
      </c>
      <c r="AZ243">
        <v>0</v>
      </c>
      <c r="BA243">
        <v>160</v>
      </c>
      <c r="BB243">
        <v>0</v>
      </c>
      <c r="BC243" t="s">
        <v>75</v>
      </c>
      <c r="BD243">
        <v>0</v>
      </c>
      <c r="BE243" t="s">
        <v>69</v>
      </c>
      <c r="BF243" t="s">
        <v>76</v>
      </c>
      <c r="BG243">
        <v>1.1399999999999999</v>
      </c>
      <c r="BH243">
        <v>0</v>
      </c>
      <c r="BI243" s="1">
        <v>45813.50905659722</v>
      </c>
      <c r="BJ243">
        <v>3.6</v>
      </c>
      <c r="BK243" s="4">
        <v>0.95309999999999995</v>
      </c>
      <c r="BL243" s="42">
        <f>HLOOKUP($A243,차량별코스!$E$1:$AO$20,_xlfn.XLOOKUP(탕데이터!$I243,차량별코스!$D$2:$D$20,차량별코스!$A$2:$A$20),0)</f>
        <v>11</v>
      </c>
      <c r="BM243">
        <f>SUMIFS(R:R,I:I,I243,O:O,O243)</f>
        <v>119.709</v>
      </c>
      <c r="BN243">
        <f>SUMIFS(R:R,O:O,O243,BL:BL,BL243,G:G,G243)</f>
        <v>119.709</v>
      </c>
      <c r="BO243">
        <f>IF(COUNTIFS($BL$2:$BL243,$BL243,$O$2:$O243,$O243,$G$2:$G243,$G243)=1,_xlfn.MAXIFS($BO$2:$BO242,$O$2:$O242,$O243,$G$2:$G242,$G243)+1,_xlfn.MAXIFS($BO$2:$BO242,$O$2:$O242,$O243,$G$2:$G242,$G243))</f>
        <v>3</v>
      </c>
      <c r="BP243">
        <f t="shared" si="70"/>
        <v>1111.6089999999999</v>
      </c>
      <c r="BQ243">
        <f t="shared" si="72"/>
        <v>4.1669999999999998</v>
      </c>
      <c r="BR243">
        <f t="shared" si="73"/>
        <v>6.9450000000000003</v>
      </c>
      <c r="BS243">
        <f t="shared" si="74"/>
        <v>8.3339999999999996</v>
      </c>
      <c r="BT243">
        <f t="shared" si="75"/>
        <v>6.9450000000000003</v>
      </c>
      <c r="BU243">
        <f t="shared" si="76"/>
        <v>0</v>
      </c>
      <c r="BV243">
        <f t="shared" si="77"/>
        <v>0</v>
      </c>
      <c r="BW243">
        <f t="shared" si="71"/>
        <v>1137.9999999999998</v>
      </c>
    </row>
    <row r="244" spans="1:75">
      <c r="A244" s="38">
        <f t="shared" si="69"/>
        <v>45809</v>
      </c>
      <c r="B244" s="3">
        <v>45809.339039351849</v>
      </c>
      <c r="C244" t="s">
        <v>61</v>
      </c>
      <c r="D244" t="s">
        <v>61</v>
      </c>
      <c r="E244" t="s">
        <v>61</v>
      </c>
      <c r="F244" t="s">
        <v>62</v>
      </c>
      <c r="G244" s="2" t="s">
        <v>63</v>
      </c>
      <c r="H244" s="2" t="s">
        <v>64</v>
      </c>
      <c r="I244" t="s">
        <v>84</v>
      </c>
      <c r="J244" t="s">
        <v>66</v>
      </c>
      <c r="K244" t="s">
        <v>67</v>
      </c>
      <c r="L244">
        <v>18</v>
      </c>
      <c r="M244">
        <v>8</v>
      </c>
      <c r="N244">
        <v>168</v>
      </c>
      <c r="O244" s="41">
        <v>0</v>
      </c>
      <c r="P244" t="s">
        <v>61</v>
      </c>
      <c r="Q244" t="s">
        <v>61</v>
      </c>
      <c r="R244">
        <v>30.038</v>
      </c>
      <c r="S244">
        <v>9.2140000000000004</v>
      </c>
      <c r="T244">
        <v>3.26</v>
      </c>
      <c r="U244">
        <v>2462</v>
      </c>
      <c r="V244">
        <v>124</v>
      </c>
      <c r="W244">
        <v>268</v>
      </c>
      <c r="X244">
        <v>1253</v>
      </c>
      <c r="Y244">
        <v>1</v>
      </c>
      <c r="Z244">
        <v>14</v>
      </c>
      <c r="AA244">
        <v>0</v>
      </c>
      <c r="AB244">
        <v>0</v>
      </c>
      <c r="AC244">
        <v>103</v>
      </c>
      <c r="AD244">
        <v>43.92</v>
      </c>
      <c r="AE244">
        <v>52.24</v>
      </c>
      <c r="AF244">
        <v>96.2</v>
      </c>
      <c r="AG244">
        <v>0.8</v>
      </c>
      <c r="AH244">
        <v>1.2</v>
      </c>
      <c r="AI244">
        <v>1.1000000000000001</v>
      </c>
      <c r="AJ244">
        <v>0.6</v>
      </c>
      <c r="AK244">
        <v>0</v>
      </c>
      <c r="AL244">
        <v>0</v>
      </c>
      <c r="AM244">
        <v>2.86</v>
      </c>
      <c r="AN244">
        <v>47.710999999999999</v>
      </c>
      <c r="AO244">
        <v>5.0359999999999996</v>
      </c>
      <c r="AP244">
        <v>10.885</v>
      </c>
      <c r="AQ244">
        <v>0.39900000000000002</v>
      </c>
      <c r="AR244">
        <v>3.3290000000000002</v>
      </c>
      <c r="AS244">
        <v>46.607999999999997</v>
      </c>
      <c r="AT244">
        <v>38.479999999999997</v>
      </c>
      <c r="AU244">
        <v>0.32</v>
      </c>
      <c r="AV244">
        <v>0.48</v>
      </c>
      <c r="AW244">
        <v>0.44</v>
      </c>
      <c r="AX244">
        <v>0.24</v>
      </c>
      <c r="AY244">
        <v>0</v>
      </c>
      <c r="AZ244">
        <v>0</v>
      </c>
      <c r="BA244">
        <v>290</v>
      </c>
      <c r="BB244">
        <v>0</v>
      </c>
      <c r="BC244" t="s">
        <v>75</v>
      </c>
      <c r="BD244">
        <v>0</v>
      </c>
      <c r="BE244" t="s">
        <v>69</v>
      </c>
      <c r="BF244" t="s">
        <v>76</v>
      </c>
      <c r="BG244">
        <v>1.1399999999999999</v>
      </c>
      <c r="BH244">
        <v>0</v>
      </c>
      <c r="BI244" s="1">
        <v>45813.50905659722</v>
      </c>
      <c r="BJ244">
        <v>3.6</v>
      </c>
      <c r="BK244" s="4">
        <v>0.90559999999999996</v>
      </c>
      <c r="BL244" s="42">
        <f>HLOOKUP($A244,차량별코스!$E$1:$AO$20,_xlfn.XLOOKUP(탕데이터!$I244,차량별코스!$D$2:$D$20,차량별코스!$A$2:$A$20),0)</f>
        <v>11</v>
      </c>
      <c r="BM244">
        <f>SUMIFS(R:R,I:I,I244,O:O,O244)</f>
        <v>119.709</v>
      </c>
      <c r="BN244">
        <f>SUMIFS(R:R,O:O,O244,BL:BL,BL244,G:G,G244)</f>
        <v>119.709</v>
      </c>
      <c r="BO244">
        <f>IF(COUNTIFS($BL$2:$BL244,$BL244,$O$2:$O244,$O244,$G$2:$G244,$G244)=1,_xlfn.MAXIFS($BO$2:$BO243,$O$2:$O243,$O244,$G$2:$G243,$G244)+1,_xlfn.MAXIFS($BO$2:$BO243,$O$2:$O243,$O244,$G$2:$G243,$G244))</f>
        <v>3</v>
      </c>
      <c r="BP244">
        <f t="shared" si="70"/>
        <v>1976.4440000000004</v>
      </c>
      <c r="BQ244">
        <f t="shared" si="72"/>
        <v>19.696000000000002</v>
      </c>
      <c r="BR244">
        <f t="shared" si="73"/>
        <v>29.544</v>
      </c>
      <c r="BS244">
        <f t="shared" si="74"/>
        <v>27.082000000000004</v>
      </c>
      <c r="BT244">
        <f t="shared" si="75"/>
        <v>14.772</v>
      </c>
      <c r="BU244">
        <f t="shared" si="76"/>
        <v>0</v>
      </c>
      <c r="BV244">
        <f t="shared" si="77"/>
        <v>0</v>
      </c>
      <c r="BW244">
        <f t="shared" si="71"/>
        <v>2067.5380000000005</v>
      </c>
    </row>
    <row r="245" spans="1:75">
      <c r="A245" s="38">
        <f t="shared" si="69"/>
        <v>45809</v>
      </c>
      <c r="B245" s="3">
        <v>45809.374062499999</v>
      </c>
      <c r="C245" t="s">
        <v>61</v>
      </c>
      <c r="D245" t="s">
        <v>61</v>
      </c>
      <c r="E245" t="s">
        <v>61</v>
      </c>
      <c r="F245" t="s">
        <v>62</v>
      </c>
      <c r="G245" s="2" t="s">
        <v>63</v>
      </c>
      <c r="H245" s="2" t="s">
        <v>64</v>
      </c>
      <c r="I245" t="s">
        <v>84</v>
      </c>
      <c r="J245" t="s">
        <v>66</v>
      </c>
      <c r="K245" t="s">
        <v>67</v>
      </c>
      <c r="L245">
        <v>18</v>
      </c>
      <c r="M245">
        <v>8</v>
      </c>
      <c r="N245">
        <v>168</v>
      </c>
      <c r="O245" s="41">
        <v>0</v>
      </c>
      <c r="P245" t="s">
        <v>61</v>
      </c>
      <c r="Q245" t="s">
        <v>61</v>
      </c>
      <c r="R245">
        <v>54.628</v>
      </c>
      <c r="S245">
        <v>18.942</v>
      </c>
      <c r="T245">
        <v>2.8839999999999999</v>
      </c>
      <c r="U245">
        <v>4490</v>
      </c>
      <c r="V245">
        <v>76</v>
      </c>
      <c r="W245">
        <v>942</v>
      </c>
      <c r="X245">
        <v>1618</v>
      </c>
      <c r="Y245">
        <v>0</v>
      </c>
      <c r="Z245">
        <v>25</v>
      </c>
      <c r="AA245">
        <v>0</v>
      </c>
      <c r="AB245">
        <v>0</v>
      </c>
      <c r="AC245">
        <v>102</v>
      </c>
      <c r="AD245">
        <v>43.8</v>
      </c>
      <c r="AE245">
        <v>56.641902000000002</v>
      </c>
      <c r="AF245">
        <v>93.4</v>
      </c>
      <c r="AG245">
        <v>1.4</v>
      </c>
      <c r="AH245">
        <v>1.8</v>
      </c>
      <c r="AI245">
        <v>1.5</v>
      </c>
      <c r="AJ245">
        <v>1.9</v>
      </c>
      <c r="AK245">
        <v>0</v>
      </c>
      <c r="AL245">
        <v>0</v>
      </c>
      <c r="AM245">
        <v>2.5299999999999998</v>
      </c>
      <c r="AN245">
        <v>60.246000000000002</v>
      </c>
      <c r="AO245">
        <v>1.6930000000000001</v>
      </c>
      <c r="AP245">
        <v>20.98</v>
      </c>
      <c r="AQ245">
        <v>0.29299999999999998</v>
      </c>
      <c r="AR245">
        <v>0</v>
      </c>
      <c r="AS245">
        <v>45.764000000000003</v>
      </c>
      <c r="AT245">
        <v>68.492999999999995</v>
      </c>
      <c r="AU245">
        <v>1.0269999999999999</v>
      </c>
      <c r="AV245">
        <v>1.32</v>
      </c>
      <c r="AW245">
        <v>1.1000000000000001</v>
      </c>
      <c r="AX245">
        <v>1.393</v>
      </c>
      <c r="AY245">
        <v>0</v>
      </c>
      <c r="AZ245">
        <v>0</v>
      </c>
      <c r="BA245">
        <v>538</v>
      </c>
      <c r="BB245">
        <v>0</v>
      </c>
      <c r="BC245" t="s">
        <v>75</v>
      </c>
      <c r="BD245">
        <v>0</v>
      </c>
      <c r="BE245" t="s">
        <v>69</v>
      </c>
      <c r="BF245" t="s">
        <v>76</v>
      </c>
      <c r="BG245">
        <v>1.1399999999999999</v>
      </c>
      <c r="BH245">
        <v>0</v>
      </c>
      <c r="BI245" s="1">
        <v>45813.50905659722</v>
      </c>
      <c r="BJ245">
        <v>3.6</v>
      </c>
      <c r="BK245" s="4">
        <v>0.80110000000000003</v>
      </c>
      <c r="BL245" s="42">
        <f>HLOOKUP($A245,차량별코스!$E$1:$AO$20,_xlfn.XLOOKUP(탕데이터!$I245,차량별코스!$D$2:$D$20,차량별코스!$A$2:$A$20),0)</f>
        <v>11</v>
      </c>
      <c r="BM245">
        <f>SUMIFS(R:R,I:I,I245,O:O,O245)</f>
        <v>119.709</v>
      </c>
      <c r="BN245">
        <f>SUMIFS(R:R,O:O,O245,BL:BL,BL245,G:G,G245)</f>
        <v>119.709</v>
      </c>
      <c r="BO245">
        <f>IF(COUNTIFS($BL$2:$BL245,$BL245,$O$2:$O245,$O245,$G$2:$G245,$G245)=1,_xlfn.MAXIFS($BO$2:$BO244,$O$2:$O244,$O245,$G$2:$G244,$G245)+1,_xlfn.MAXIFS($BO$2:$BO244,$O$2:$O244,$O245,$G$2:$G244,$G245))</f>
        <v>3</v>
      </c>
      <c r="BP245">
        <f t="shared" si="70"/>
        <v>3175.66</v>
      </c>
      <c r="BQ245">
        <f t="shared" si="72"/>
        <v>62.859999999999992</v>
      </c>
      <c r="BR245">
        <f t="shared" si="73"/>
        <v>80.820000000000007</v>
      </c>
      <c r="BS245">
        <f t="shared" si="74"/>
        <v>67.349999999999994</v>
      </c>
      <c r="BT245">
        <f t="shared" si="75"/>
        <v>85.31</v>
      </c>
      <c r="BU245">
        <f t="shared" si="76"/>
        <v>0</v>
      </c>
      <c r="BV245">
        <f t="shared" si="77"/>
        <v>0</v>
      </c>
      <c r="BW245">
        <f t="shared" si="71"/>
        <v>3472</v>
      </c>
    </row>
    <row r="246" spans="1:75">
      <c r="A246" s="38">
        <f t="shared" si="69"/>
        <v>45809</v>
      </c>
      <c r="B246" s="3">
        <v>45809.429571759261</v>
      </c>
      <c r="C246" t="s">
        <v>61</v>
      </c>
      <c r="D246" t="s">
        <v>61</v>
      </c>
      <c r="E246" t="s">
        <v>61</v>
      </c>
      <c r="F246" t="s">
        <v>62</v>
      </c>
      <c r="G246" s="2" t="s">
        <v>63</v>
      </c>
      <c r="H246" s="2" t="s">
        <v>64</v>
      </c>
      <c r="I246" t="s">
        <v>84</v>
      </c>
      <c r="J246" t="s">
        <v>66</v>
      </c>
      <c r="K246" t="s">
        <v>67</v>
      </c>
      <c r="L246">
        <v>18</v>
      </c>
      <c r="M246">
        <v>8</v>
      </c>
      <c r="N246">
        <v>168</v>
      </c>
      <c r="O246" s="41">
        <v>0</v>
      </c>
      <c r="P246" t="s">
        <v>61</v>
      </c>
      <c r="Q246" t="s">
        <v>61</v>
      </c>
      <c r="R246">
        <v>17.617000000000001</v>
      </c>
      <c r="S246">
        <v>7.8860000000000001</v>
      </c>
      <c r="T246">
        <v>2.234</v>
      </c>
      <c r="U246">
        <v>2363</v>
      </c>
      <c r="V246">
        <v>117</v>
      </c>
      <c r="W246">
        <v>738</v>
      </c>
      <c r="X246">
        <v>541</v>
      </c>
      <c r="Y246">
        <v>0</v>
      </c>
      <c r="Z246">
        <v>5</v>
      </c>
      <c r="AA246">
        <v>0</v>
      </c>
      <c r="AB246">
        <v>0</v>
      </c>
      <c r="AC246">
        <v>98</v>
      </c>
      <c r="AD246">
        <v>26.84</v>
      </c>
      <c r="AE246">
        <v>42.056587</v>
      </c>
      <c r="AF246">
        <v>98</v>
      </c>
      <c r="AG246">
        <v>0.6</v>
      </c>
      <c r="AH246">
        <v>0.7</v>
      </c>
      <c r="AI246">
        <v>0.4</v>
      </c>
      <c r="AJ246">
        <v>0.3</v>
      </c>
      <c r="AK246">
        <v>0</v>
      </c>
      <c r="AL246">
        <v>0</v>
      </c>
      <c r="AM246">
        <v>1.96</v>
      </c>
      <c r="AN246">
        <v>57.246000000000002</v>
      </c>
      <c r="AO246">
        <v>4.9509999999999996</v>
      </c>
      <c r="AP246">
        <v>31.231999999999999</v>
      </c>
      <c r="AQ246">
        <v>0.28399999999999997</v>
      </c>
      <c r="AR246">
        <v>0</v>
      </c>
      <c r="AS246">
        <v>28.382000000000001</v>
      </c>
      <c r="AT246">
        <v>37.567</v>
      </c>
      <c r="AU246">
        <v>0.23</v>
      </c>
      <c r="AV246">
        <v>0.26800000000000002</v>
      </c>
      <c r="AW246">
        <v>0.153</v>
      </c>
      <c r="AX246">
        <v>0.115</v>
      </c>
      <c r="AY246">
        <v>0</v>
      </c>
      <c r="AZ246">
        <v>0</v>
      </c>
      <c r="BA246">
        <v>163</v>
      </c>
      <c r="BB246">
        <v>0</v>
      </c>
      <c r="BC246" t="s">
        <v>75</v>
      </c>
      <c r="BD246">
        <v>0</v>
      </c>
      <c r="BE246" t="s">
        <v>69</v>
      </c>
      <c r="BF246" t="s">
        <v>76</v>
      </c>
      <c r="BG246">
        <v>1.1399999999999999</v>
      </c>
      <c r="BH246">
        <v>0</v>
      </c>
      <c r="BI246" s="1">
        <v>45813.50905659722</v>
      </c>
      <c r="BJ246">
        <v>3.6</v>
      </c>
      <c r="BK246" s="4">
        <v>0.62050000000000005</v>
      </c>
      <c r="BL246" s="42">
        <f>HLOOKUP($A246,차량별코스!$E$1:$AO$20,_xlfn.XLOOKUP(탕데이터!$I246,차량별코스!$D$2:$D$20,차량별코스!$A$2:$A$20),0)</f>
        <v>11</v>
      </c>
      <c r="BM246">
        <f>SUMIFS(R:R,I:I,I246,O:O,O246)</f>
        <v>119.709</v>
      </c>
      <c r="BN246">
        <f>SUMIFS(R:R,O:O,O246,BL:BL,BL246,G:G,G246)</f>
        <v>119.709</v>
      </c>
      <c r="BO246">
        <f>IF(COUNTIFS($BL$2:$BL246,$BL246,$O$2:$O246,$O246,$G$2:$G246,$G246)=1,_xlfn.MAXIFS($BO$2:$BO245,$O$2:$O245,$O246,$G$2:$G245,$G246)+1,_xlfn.MAXIFS($BO$2:$BO245,$O$2:$O245,$O246,$G$2:$G245,$G246))</f>
        <v>3</v>
      </c>
      <c r="BP246">
        <f t="shared" si="70"/>
        <v>1460.7399999999998</v>
      </c>
      <c r="BQ246">
        <f t="shared" si="72"/>
        <v>14.178000000000001</v>
      </c>
      <c r="BR246">
        <f t="shared" si="73"/>
        <v>16.540999999999997</v>
      </c>
      <c r="BS246">
        <f t="shared" si="74"/>
        <v>9.452</v>
      </c>
      <c r="BT246">
        <f t="shared" si="75"/>
        <v>7.0890000000000004</v>
      </c>
      <c r="BU246">
        <f t="shared" si="76"/>
        <v>0</v>
      </c>
      <c r="BV246">
        <f t="shared" si="77"/>
        <v>0</v>
      </c>
      <c r="BW246">
        <f t="shared" si="71"/>
        <v>1507.9999999999998</v>
      </c>
    </row>
    <row r="247" spans="1:75">
      <c r="A247" s="38">
        <f t="shared" si="69"/>
        <v>45809</v>
      </c>
      <c r="B247" s="3">
        <v>45809.470231481479</v>
      </c>
      <c r="C247" t="s">
        <v>61</v>
      </c>
      <c r="D247" t="s">
        <v>61</v>
      </c>
      <c r="E247" t="s">
        <v>61</v>
      </c>
      <c r="F247" t="s">
        <v>62</v>
      </c>
      <c r="G247" s="2" t="s">
        <v>63</v>
      </c>
      <c r="H247" s="2" t="s">
        <v>64</v>
      </c>
      <c r="I247" t="s">
        <v>84</v>
      </c>
      <c r="J247" t="s">
        <v>66</v>
      </c>
      <c r="K247" t="s">
        <v>67</v>
      </c>
      <c r="L247">
        <v>18</v>
      </c>
      <c r="M247">
        <v>8</v>
      </c>
      <c r="N247">
        <v>168</v>
      </c>
      <c r="O247" s="41">
        <v>4257</v>
      </c>
      <c r="P247" t="s">
        <v>252</v>
      </c>
      <c r="Q247" s="1">
        <v>45786.607561539349</v>
      </c>
      <c r="R247">
        <v>36.536000000000001</v>
      </c>
      <c r="S247">
        <v>11.051</v>
      </c>
      <c r="T247">
        <v>3.306</v>
      </c>
      <c r="U247">
        <v>2836</v>
      </c>
      <c r="V247">
        <v>178</v>
      </c>
      <c r="W247">
        <v>565</v>
      </c>
      <c r="X247">
        <v>960</v>
      </c>
      <c r="Y247">
        <v>0</v>
      </c>
      <c r="Z247">
        <v>5</v>
      </c>
      <c r="AA247">
        <v>0</v>
      </c>
      <c r="AB247">
        <v>0</v>
      </c>
      <c r="AC247">
        <v>109</v>
      </c>
      <c r="AD247">
        <v>46.38</v>
      </c>
      <c r="AE247">
        <v>62.842606000000004</v>
      </c>
      <c r="AF247">
        <v>96.4</v>
      </c>
      <c r="AG247">
        <v>0.7</v>
      </c>
      <c r="AH247">
        <v>0.8</v>
      </c>
      <c r="AI247">
        <v>0.4</v>
      </c>
      <c r="AJ247">
        <v>1.3</v>
      </c>
      <c r="AK247">
        <v>0.4</v>
      </c>
      <c r="AL247">
        <v>0</v>
      </c>
      <c r="AM247">
        <v>2.9</v>
      </c>
      <c r="AN247">
        <v>58.04</v>
      </c>
      <c r="AO247">
        <v>6.2759999999999998</v>
      </c>
      <c r="AP247">
        <v>19.922000000000001</v>
      </c>
      <c r="AQ247">
        <v>0.246</v>
      </c>
      <c r="AR247">
        <v>0</v>
      </c>
      <c r="AS247">
        <v>13.685</v>
      </c>
      <c r="AT247">
        <v>44.987000000000002</v>
      </c>
      <c r="AU247">
        <v>0.32700000000000001</v>
      </c>
      <c r="AV247">
        <v>0.373</v>
      </c>
      <c r="AW247">
        <v>0.187</v>
      </c>
      <c r="AX247">
        <v>0.60699999999999998</v>
      </c>
      <c r="AY247">
        <v>0.187</v>
      </c>
      <c r="AZ247">
        <v>0</v>
      </c>
      <c r="BA247">
        <v>349</v>
      </c>
      <c r="BB247">
        <v>0</v>
      </c>
      <c r="BC247" t="s">
        <v>75</v>
      </c>
      <c r="BD247">
        <v>0</v>
      </c>
      <c r="BE247" t="s">
        <v>69</v>
      </c>
      <c r="BF247" t="s">
        <v>76</v>
      </c>
      <c r="BG247">
        <v>1.1399999999999999</v>
      </c>
      <c r="BH247">
        <v>0</v>
      </c>
      <c r="BI247" s="1">
        <v>45813.50905659722</v>
      </c>
      <c r="BJ247">
        <v>3.6</v>
      </c>
      <c r="BK247" s="4">
        <v>0.91839999999999999</v>
      </c>
      <c r="BL247" s="42">
        <f>HLOOKUP($A247,차량별코스!$E$1:$AO$20,_xlfn.XLOOKUP(탕데이터!$I247,차량별코스!$D$2:$D$20,차량별코스!$A$2:$A$20),0)</f>
        <v>11</v>
      </c>
      <c r="BM247">
        <f>SUMIFS(R:R,I:I,I247,O:O,O247)</f>
        <v>592.23099999999999</v>
      </c>
      <c r="BN247">
        <f>SUMIFS(R:R,O:O,O247,BL:BL,BL247,G:G,G247)</f>
        <v>313.846</v>
      </c>
      <c r="BO247">
        <f>IF(COUNTIFS($BL$2:$BL247,$BL247,$O$2:$O247,$O247,$G$2:$G247,$G247)=1,_xlfn.MAXIFS($BO$2:$BO246,$O$2:$O246,$O247,$G$2:$G246,$G247)+1,_xlfn.MAXIFS($BO$2:$BO246,$O$2:$O246,$O247,$G$2:$G246,$G247))</f>
        <v>1</v>
      </c>
      <c r="BP247">
        <f t="shared" si="70"/>
        <v>1990.9040000000005</v>
      </c>
      <c r="BQ247">
        <f t="shared" si="72"/>
        <v>19.851999999999997</v>
      </c>
      <c r="BR247">
        <f t="shared" si="73"/>
        <v>22.687999999999999</v>
      </c>
      <c r="BS247">
        <f t="shared" si="74"/>
        <v>11.343999999999999</v>
      </c>
      <c r="BT247">
        <f t="shared" si="75"/>
        <v>36.868000000000002</v>
      </c>
      <c r="BU247">
        <f t="shared" si="76"/>
        <v>11.343999999999999</v>
      </c>
      <c r="BV247">
        <f t="shared" si="77"/>
        <v>0</v>
      </c>
      <c r="BW247">
        <f t="shared" si="71"/>
        <v>2093.0000000000009</v>
      </c>
    </row>
    <row r="248" spans="1:75">
      <c r="A248" s="38">
        <f t="shared" si="69"/>
        <v>45809</v>
      </c>
      <c r="B248" s="3">
        <v>45809.535868055558</v>
      </c>
      <c r="C248" t="s">
        <v>61</v>
      </c>
      <c r="D248" t="s">
        <v>61</v>
      </c>
      <c r="E248" t="s">
        <v>61</v>
      </c>
      <c r="F248" t="s">
        <v>62</v>
      </c>
      <c r="G248" s="2" t="s">
        <v>63</v>
      </c>
      <c r="H248" s="2" t="s">
        <v>64</v>
      </c>
      <c r="I248" t="s">
        <v>84</v>
      </c>
      <c r="J248" t="s">
        <v>66</v>
      </c>
      <c r="K248" t="s">
        <v>67</v>
      </c>
      <c r="L248">
        <v>18</v>
      </c>
      <c r="M248">
        <v>8</v>
      </c>
      <c r="N248">
        <v>168</v>
      </c>
      <c r="O248" s="41">
        <v>4257</v>
      </c>
      <c r="P248" t="s">
        <v>252</v>
      </c>
      <c r="Q248" s="1">
        <v>45786.607561539349</v>
      </c>
      <c r="R248">
        <v>37.389000000000003</v>
      </c>
      <c r="S248">
        <v>12.760999999999999</v>
      </c>
      <c r="T248">
        <v>2.93</v>
      </c>
      <c r="U248">
        <v>3338</v>
      </c>
      <c r="V248">
        <v>63</v>
      </c>
      <c r="W248">
        <v>948</v>
      </c>
      <c r="X248">
        <v>893</v>
      </c>
      <c r="Y248">
        <v>1</v>
      </c>
      <c r="Z248">
        <v>2</v>
      </c>
      <c r="AA248">
        <v>1</v>
      </c>
      <c r="AB248">
        <v>119</v>
      </c>
      <c r="AC248">
        <v>108</v>
      </c>
      <c r="AD248">
        <v>40.32</v>
      </c>
      <c r="AE248">
        <v>57.842877000000001</v>
      </c>
      <c r="AF248">
        <v>95.8</v>
      </c>
      <c r="AG248">
        <v>0.9</v>
      </c>
      <c r="AH248">
        <v>0.8</v>
      </c>
      <c r="AI248">
        <v>0.6</v>
      </c>
      <c r="AJ248">
        <v>1.6</v>
      </c>
      <c r="AK248">
        <v>0.3</v>
      </c>
      <c r="AL248">
        <v>0</v>
      </c>
      <c r="AM248">
        <v>2.57</v>
      </c>
      <c r="AN248">
        <v>60.42</v>
      </c>
      <c r="AO248">
        <v>1.887</v>
      </c>
      <c r="AP248">
        <v>28.4</v>
      </c>
      <c r="AQ248">
        <v>0.214</v>
      </c>
      <c r="AR248">
        <v>2.6749999999999998</v>
      </c>
      <c r="AS248">
        <v>5.3490000000000002</v>
      </c>
      <c r="AT248">
        <v>52.69</v>
      </c>
      <c r="AU248">
        <v>0.495</v>
      </c>
      <c r="AV248">
        <v>0.44</v>
      </c>
      <c r="AW248">
        <v>0.33</v>
      </c>
      <c r="AX248">
        <v>0.88</v>
      </c>
      <c r="AY248">
        <v>0.16500000000000001</v>
      </c>
      <c r="AZ248">
        <v>0</v>
      </c>
      <c r="BA248">
        <v>358</v>
      </c>
      <c r="BB248">
        <v>0</v>
      </c>
      <c r="BC248" t="s">
        <v>75</v>
      </c>
      <c r="BD248">
        <v>0</v>
      </c>
      <c r="BE248" t="s">
        <v>69</v>
      </c>
      <c r="BF248" t="s">
        <v>76</v>
      </c>
      <c r="BG248">
        <v>1.1399999999999999</v>
      </c>
      <c r="BH248">
        <v>0</v>
      </c>
      <c r="BI248" s="1">
        <v>45813.50905659722</v>
      </c>
      <c r="BJ248">
        <v>3.6</v>
      </c>
      <c r="BK248" s="4">
        <v>0.81389999999999996</v>
      </c>
      <c r="BL248" s="42">
        <f>HLOOKUP($A248,차량별코스!$E$1:$AO$20,_xlfn.XLOOKUP(탕데이터!$I248,차량별코스!$D$2:$D$20,차량별코스!$A$2:$A$20),0)</f>
        <v>11</v>
      </c>
      <c r="BM248">
        <f>SUMIFS(R:R,I:I,I248,O:O,O248)</f>
        <v>592.23099999999999</v>
      </c>
      <c r="BN248">
        <f>SUMIFS(R:R,O:O,O248,BL:BL,BL248,G:G,G248)</f>
        <v>313.846</v>
      </c>
      <c r="BO248">
        <f>IF(COUNTIFS($BL$2:$BL248,$BL248,$O$2:$O248,$O248,$G$2:$G248,$G248)=1,_xlfn.MAXIFS($BO$2:$BO247,$O$2:$O247,$O248,$G$2:$G247,$G248)+1,_xlfn.MAXIFS($BO$2:$BO247,$O$2:$O247,$O248,$G$2:$G247,$G248))</f>
        <v>1</v>
      </c>
      <c r="BP248">
        <f t="shared" si="70"/>
        <v>2186.8040000000001</v>
      </c>
      <c r="BQ248">
        <f t="shared" si="72"/>
        <v>30.042000000000005</v>
      </c>
      <c r="BR248">
        <f t="shared" si="73"/>
        <v>26.704000000000001</v>
      </c>
      <c r="BS248">
        <f t="shared" si="74"/>
        <v>20.027999999999999</v>
      </c>
      <c r="BT248">
        <f t="shared" si="75"/>
        <v>53.408000000000001</v>
      </c>
      <c r="BU248">
        <f t="shared" si="76"/>
        <v>10.013999999999999</v>
      </c>
      <c r="BV248">
        <f t="shared" si="77"/>
        <v>0</v>
      </c>
      <c r="BW248">
        <f t="shared" si="71"/>
        <v>2327</v>
      </c>
    </row>
    <row r="249" spans="1:75">
      <c r="A249" s="38">
        <f t="shared" si="69"/>
        <v>45809</v>
      </c>
      <c r="B249" s="3">
        <v>45809.588750000003</v>
      </c>
      <c r="C249" t="s">
        <v>61</v>
      </c>
      <c r="D249" t="s">
        <v>61</v>
      </c>
      <c r="E249" t="s">
        <v>61</v>
      </c>
      <c r="F249" t="s">
        <v>62</v>
      </c>
      <c r="G249" s="2" t="s">
        <v>63</v>
      </c>
      <c r="H249" s="2" t="s">
        <v>64</v>
      </c>
      <c r="I249" t="s">
        <v>84</v>
      </c>
      <c r="J249" t="s">
        <v>66</v>
      </c>
      <c r="K249" t="s">
        <v>67</v>
      </c>
      <c r="L249">
        <v>18</v>
      </c>
      <c r="M249">
        <v>8</v>
      </c>
      <c r="N249">
        <v>168</v>
      </c>
      <c r="O249" s="41">
        <v>4257</v>
      </c>
      <c r="P249" t="s">
        <v>252</v>
      </c>
      <c r="Q249" s="1">
        <v>45786.607561539349</v>
      </c>
      <c r="R249">
        <v>101.19199999999999</v>
      </c>
      <c r="S249">
        <v>37.134999999999998</v>
      </c>
      <c r="T249">
        <v>2.7250000000000001</v>
      </c>
      <c r="U249">
        <v>9523</v>
      </c>
      <c r="V249">
        <v>138</v>
      </c>
      <c r="W249">
        <v>2277</v>
      </c>
      <c r="X249">
        <v>3293</v>
      </c>
      <c r="Y249">
        <v>0</v>
      </c>
      <c r="Z249">
        <v>22</v>
      </c>
      <c r="AA249">
        <v>1</v>
      </c>
      <c r="AB249">
        <v>160</v>
      </c>
      <c r="AC249">
        <v>108</v>
      </c>
      <c r="AD249">
        <v>38.25</v>
      </c>
      <c r="AE249">
        <v>51.250883000000002</v>
      </c>
      <c r="AF249">
        <v>91.3</v>
      </c>
      <c r="AG249">
        <v>2.2999999999999998</v>
      </c>
      <c r="AH249">
        <v>2.6</v>
      </c>
      <c r="AI249">
        <v>1.9</v>
      </c>
      <c r="AJ249">
        <v>1.8</v>
      </c>
      <c r="AK249">
        <v>0.1</v>
      </c>
      <c r="AL249">
        <v>0</v>
      </c>
      <c r="AM249">
        <v>2.39</v>
      </c>
      <c r="AN249">
        <v>57.308</v>
      </c>
      <c r="AO249">
        <v>1.4490000000000001</v>
      </c>
      <c r="AP249">
        <v>23.911000000000001</v>
      </c>
      <c r="AQ249">
        <v>0.316</v>
      </c>
      <c r="AR249">
        <v>0</v>
      </c>
      <c r="AS249">
        <v>21.741</v>
      </c>
      <c r="AT249">
        <v>144.55799999999999</v>
      </c>
      <c r="AU249">
        <v>3.6419999999999999</v>
      </c>
      <c r="AV249">
        <v>4.117</v>
      </c>
      <c r="AW249">
        <v>3.008</v>
      </c>
      <c r="AX249">
        <v>2.85</v>
      </c>
      <c r="AY249">
        <v>0.158</v>
      </c>
      <c r="AZ249">
        <v>0</v>
      </c>
      <c r="BA249">
        <v>992</v>
      </c>
      <c r="BB249">
        <v>0</v>
      </c>
      <c r="BC249" t="s">
        <v>75</v>
      </c>
      <c r="BD249">
        <v>0</v>
      </c>
      <c r="BE249" t="s">
        <v>69</v>
      </c>
      <c r="BF249" t="s">
        <v>76</v>
      </c>
      <c r="BG249">
        <v>1.1399999999999999</v>
      </c>
      <c r="BH249">
        <v>0</v>
      </c>
      <c r="BI249" s="1">
        <v>45813.50905659722</v>
      </c>
      <c r="BJ249">
        <v>3.6</v>
      </c>
      <c r="BK249" s="4">
        <v>0.75690000000000002</v>
      </c>
      <c r="BL249" s="42">
        <f>HLOOKUP($A249,차량별코스!$E$1:$AO$20,_xlfn.XLOOKUP(탕데이터!$I249,차량별코스!$D$2:$D$20,차량별코스!$A$2:$A$20),0)</f>
        <v>11</v>
      </c>
      <c r="BM249">
        <f>SUMIFS(R:R,I:I,I249,O:O,O249)</f>
        <v>592.23099999999999</v>
      </c>
      <c r="BN249">
        <f>SUMIFS(R:R,O:O,O249,BL:BL,BL249,G:G,G249)</f>
        <v>313.846</v>
      </c>
      <c r="BO249">
        <f>IF(COUNTIFS($BL$2:$BL249,$BL249,$O$2:$O249,$O249,$G$2:$G249,$G249)=1,_xlfn.MAXIFS($BO$2:$BO248,$O$2:$O248,$O249,$G$2:$G248,$G249)+1,_xlfn.MAXIFS($BO$2:$BO248,$O$2:$O248,$O249,$G$2:$G248,$G249))</f>
        <v>1</v>
      </c>
      <c r="BP249">
        <f t="shared" si="70"/>
        <v>6279.4989999999998</v>
      </c>
      <c r="BQ249">
        <f t="shared" si="72"/>
        <v>219.029</v>
      </c>
      <c r="BR249">
        <f t="shared" si="73"/>
        <v>247.59800000000001</v>
      </c>
      <c r="BS249">
        <f t="shared" si="74"/>
        <v>180.93699999999998</v>
      </c>
      <c r="BT249">
        <f t="shared" si="75"/>
        <v>171.41400000000002</v>
      </c>
      <c r="BU249">
        <f t="shared" si="76"/>
        <v>9.5229999999999997</v>
      </c>
      <c r="BV249">
        <f t="shared" si="77"/>
        <v>0</v>
      </c>
      <c r="BW249">
        <f t="shared" si="71"/>
        <v>7108</v>
      </c>
    </row>
    <row r="250" spans="1:75">
      <c r="A250" s="38">
        <f t="shared" si="69"/>
        <v>45809</v>
      </c>
      <c r="B250" s="3">
        <v>45809.701967592591</v>
      </c>
      <c r="C250" t="s">
        <v>61</v>
      </c>
      <c r="D250" t="s">
        <v>61</v>
      </c>
      <c r="E250" t="s">
        <v>61</v>
      </c>
      <c r="F250" t="s">
        <v>62</v>
      </c>
      <c r="G250" s="2" t="s">
        <v>63</v>
      </c>
      <c r="H250" s="2" t="s">
        <v>64</v>
      </c>
      <c r="I250" t="s">
        <v>84</v>
      </c>
      <c r="J250" t="s">
        <v>66</v>
      </c>
      <c r="K250" t="s">
        <v>67</v>
      </c>
      <c r="L250">
        <v>18</v>
      </c>
      <c r="M250">
        <v>8</v>
      </c>
      <c r="N250">
        <v>168</v>
      </c>
      <c r="O250" s="41">
        <v>4257</v>
      </c>
      <c r="P250" t="s">
        <v>252</v>
      </c>
      <c r="Q250" s="1">
        <v>45786.607561539349</v>
      </c>
      <c r="R250">
        <v>17.198</v>
      </c>
      <c r="S250">
        <v>5.9390000000000001</v>
      </c>
      <c r="T250">
        <v>2.8959999999999999</v>
      </c>
      <c r="U250">
        <v>1701</v>
      </c>
      <c r="V250">
        <v>10</v>
      </c>
      <c r="W250">
        <v>469</v>
      </c>
      <c r="X250">
        <v>774</v>
      </c>
      <c r="Y250">
        <v>2</v>
      </c>
      <c r="Z250">
        <v>6</v>
      </c>
      <c r="AA250">
        <v>0</v>
      </c>
      <c r="AB250">
        <v>0</v>
      </c>
      <c r="AC250">
        <v>107</v>
      </c>
      <c r="AD250">
        <v>36.4</v>
      </c>
      <c r="AE250">
        <v>50.664906000000002</v>
      </c>
      <c r="AF250">
        <v>98.1</v>
      </c>
      <c r="AG250">
        <v>0.5</v>
      </c>
      <c r="AH250">
        <v>0.4</v>
      </c>
      <c r="AI250">
        <v>0.6</v>
      </c>
      <c r="AJ250">
        <v>0.4</v>
      </c>
      <c r="AK250">
        <v>0</v>
      </c>
      <c r="AL250">
        <v>0</v>
      </c>
      <c r="AM250">
        <v>2.54</v>
      </c>
      <c r="AN250">
        <v>52.854999999999997</v>
      </c>
      <c r="AO250">
        <v>0.58799999999999997</v>
      </c>
      <c r="AP250">
        <v>27.571999999999999</v>
      </c>
      <c r="AQ250">
        <v>0.40699999999999997</v>
      </c>
      <c r="AR250">
        <v>11.629</v>
      </c>
      <c r="AS250">
        <v>34.887999999999998</v>
      </c>
      <c r="AT250">
        <v>27.795000000000002</v>
      </c>
      <c r="AU250">
        <v>0.14199999999999999</v>
      </c>
      <c r="AV250">
        <v>0.113</v>
      </c>
      <c r="AW250">
        <v>0.17</v>
      </c>
      <c r="AX250">
        <v>0.113</v>
      </c>
      <c r="AY250">
        <v>0</v>
      </c>
      <c r="AZ250">
        <v>0</v>
      </c>
      <c r="BA250">
        <v>167</v>
      </c>
      <c r="BB250">
        <v>0</v>
      </c>
      <c r="BC250" t="s">
        <v>75</v>
      </c>
      <c r="BD250">
        <v>0</v>
      </c>
      <c r="BE250" t="s">
        <v>69</v>
      </c>
      <c r="BF250" t="s">
        <v>76</v>
      </c>
      <c r="BG250">
        <v>1.1399999999999999</v>
      </c>
      <c r="BH250">
        <v>0</v>
      </c>
      <c r="BI250" s="1">
        <v>45813.50905659722</v>
      </c>
      <c r="BJ250">
        <v>3.6</v>
      </c>
      <c r="BK250" s="4">
        <v>0.8044</v>
      </c>
      <c r="BL250" s="42">
        <f>HLOOKUP($A250,차량별코스!$E$1:$AO$20,_xlfn.XLOOKUP(탕데이터!$I250,차량별코스!$D$2:$D$20,차량별코스!$A$2:$A$20),0)</f>
        <v>11</v>
      </c>
      <c r="BM250">
        <f>SUMIFS(R:R,I:I,I250,O:O,O250)</f>
        <v>592.23099999999999</v>
      </c>
      <c r="BN250">
        <f>SUMIFS(R:R,O:O,O250,BL:BL,BL250,G:G,G250)</f>
        <v>313.846</v>
      </c>
      <c r="BO250">
        <f>IF(COUNTIFS($BL$2:$BL250,$BL250,$O$2:$O250,$O250,$G$2:$G250,$G250)=1,_xlfn.MAXIFS($BO$2:$BO249,$O$2:$O249,$O250,$G$2:$G249,$G250)+1,_xlfn.MAXIFS($BO$2:$BO249,$O$2:$O249,$O250,$G$2:$G249,$G250))</f>
        <v>1</v>
      </c>
      <c r="BP250">
        <f t="shared" si="70"/>
        <v>1189.681</v>
      </c>
      <c r="BQ250">
        <f t="shared" si="72"/>
        <v>8.5050000000000008</v>
      </c>
      <c r="BR250">
        <f t="shared" si="73"/>
        <v>6.8040000000000003</v>
      </c>
      <c r="BS250">
        <f t="shared" si="74"/>
        <v>10.206</v>
      </c>
      <c r="BT250">
        <f t="shared" si="75"/>
        <v>6.8040000000000003</v>
      </c>
      <c r="BU250">
        <f t="shared" si="76"/>
        <v>0</v>
      </c>
      <c r="BV250">
        <f t="shared" si="77"/>
        <v>0</v>
      </c>
      <c r="BW250">
        <f t="shared" si="71"/>
        <v>1222.0000000000002</v>
      </c>
    </row>
    <row r="251" spans="1:75">
      <c r="A251" s="38">
        <f t="shared" si="69"/>
        <v>45809</v>
      </c>
      <c r="B251" s="3">
        <v>45809.800162037034</v>
      </c>
      <c r="C251" t="s">
        <v>61</v>
      </c>
      <c r="D251" t="s">
        <v>61</v>
      </c>
      <c r="E251" t="s">
        <v>61</v>
      </c>
      <c r="F251" t="s">
        <v>62</v>
      </c>
      <c r="G251" s="2" t="s">
        <v>63</v>
      </c>
      <c r="H251" s="2" t="s">
        <v>64</v>
      </c>
      <c r="I251" t="s">
        <v>84</v>
      </c>
      <c r="J251" t="s">
        <v>66</v>
      </c>
      <c r="K251" t="s">
        <v>67</v>
      </c>
      <c r="L251">
        <v>18</v>
      </c>
      <c r="M251">
        <v>8</v>
      </c>
      <c r="N251">
        <v>168</v>
      </c>
      <c r="O251" s="41">
        <v>4257</v>
      </c>
      <c r="P251" t="s">
        <v>252</v>
      </c>
      <c r="Q251" s="1">
        <v>45786.607561539349</v>
      </c>
      <c r="R251">
        <v>17.408000000000001</v>
      </c>
      <c r="S251">
        <v>4.8940000000000001</v>
      </c>
      <c r="T251">
        <v>3.5569999999999999</v>
      </c>
      <c r="U251">
        <v>1586</v>
      </c>
      <c r="V251">
        <v>166</v>
      </c>
      <c r="W251">
        <v>278</v>
      </c>
      <c r="X251">
        <v>603</v>
      </c>
      <c r="Y251">
        <v>0</v>
      </c>
      <c r="Z251">
        <v>5</v>
      </c>
      <c r="AA251">
        <v>0</v>
      </c>
      <c r="AB251">
        <v>0</v>
      </c>
      <c r="AC251">
        <v>89</v>
      </c>
      <c r="AD251">
        <v>39.51</v>
      </c>
      <c r="AE251">
        <v>54.876395000000002</v>
      </c>
      <c r="AF251">
        <v>96.8</v>
      </c>
      <c r="AG251">
        <v>0.4</v>
      </c>
      <c r="AH251">
        <v>0.9</v>
      </c>
      <c r="AI251">
        <v>1.4</v>
      </c>
      <c r="AJ251">
        <v>0.6</v>
      </c>
      <c r="AK251">
        <v>0</v>
      </c>
      <c r="AL251">
        <v>0</v>
      </c>
      <c r="AM251">
        <v>3.12</v>
      </c>
      <c r="AN251">
        <v>45.774000000000001</v>
      </c>
      <c r="AO251">
        <v>10.467000000000001</v>
      </c>
      <c r="AP251">
        <v>17.527999999999999</v>
      </c>
      <c r="AQ251">
        <v>0.34499999999999997</v>
      </c>
      <c r="AR251">
        <v>0</v>
      </c>
      <c r="AS251">
        <v>28.722000000000001</v>
      </c>
      <c r="AT251">
        <v>24.2</v>
      </c>
      <c r="AU251">
        <v>0.1</v>
      </c>
      <c r="AV251">
        <v>0.22500000000000001</v>
      </c>
      <c r="AW251">
        <v>0.35</v>
      </c>
      <c r="AX251">
        <v>0.15</v>
      </c>
      <c r="AY251">
        <v>0</v>
      </c>
      <c r="AZ251">
        <v>0</v>
      </c>
      <c r="BA251">
        <v>170</v>
      </c>
      <c r="BB251">
        <v>0</v>
      </c>
      <c r="BC251" t="s">
        <v>75</v>
      </c>
      <c r="BD251">
        <v>0</v>
      </c>
      <c r="BE251" t="s">
        <v>69</v>
      </c>
      <c r="BF251" t="s">
        <v>76</v>
      </c>
      <c r="BG251">
        <v>1.1399999999999999</v>
      </c>
      <c r="BH251">
        <v>0</v>
      </c>
      <c r="BI251" s="1">
        <v>45813.50905659722</v>
      </c>
      <c r="BJ251">
        <v>3.6</v>
      </c>
      <c r="BK251" s="4">
        <v>0.98809999999999998</v>
      </c>
      <c r="BL251" s="42">
        <f>HLOOKUP($A251,차량별코스!$E$1:$AO$20,_xlfn.XLOOKUP(탕데이터!$I251,차량별코스!$D$2:$D$20,차량별코스!$A$2:$A$20),0)</f>
        <v>11</v>
      </c>
      <c r="BM251">
        <f>SUMIFS(R:R,I:I,I251,O:O,O251)</f>
        <v>592.23099999999999</v>
      </c>
      <c r="BN251">
        <f>SUMIFS(R:R,O:O,O251,BL:BL,BL251,G:G,G251)</f>
        <v>313.846</v>
      </c>
      <c r="BO251">
        <f>IF(COUNTIFS($BL$2:$BL251,$BL251,$O$2:$O251,$O251,$G$2:$G251,$G251)=1,_xlfn.MAXIFS($BO$2:$BO250,$O$2:$O250,$O251,$G$2:$G250,$G251)+1,_xlfn.MAXIFS($BO$2:$BO250,$O$2:$O250,$O251,$G$2:$G250,$G251))</f>
        <v>1</v>
      </c>
      <c r="BP251">
        <f t="shared" si="70"/>
        <v>1091.248</v>
      </c>
      <c r="BQ251">
        <f t="shared" si="72"/>
        <v>6.3440000000000003</v>
      </c>
      <c r="BR251">
        <f t="shared" si="73"/>
        <v>14.274000000000001</v>
      </c>
      <c r="BS251">
        <f t="shared" si="74"/>
        <v>22.203999999999997</v>
      </c>
      <c r="BT251">
        <f t="shared" si="75"/>
        <v>9.516</v>
      </c>
      <c r="BU251">
        <f t="shared" si="76"/>
        <v>0</v>
      </c>
      <c r="BV251">
        <f t="shared" si="77"/>
        <v>0</v>
      </c>
      <c r="BW251">
        <f t="shared" si="71"/>
        <v>1143.586</v>
      </c>
    </row>
    <row r="252" spans="1:75">
      <c r="A252" s="38">
        <f t="shared" si="69"/>
        <v>45809</v>
      </c>
      <c r="B252" s="3">
        <v>45809.822025462963</v>
      </c>
      <c r="C252" t="s">
        <v>61</v>
      </c>
      <c r="D252" t="s">
        <v>61</v>
      </c>
      <c r="E252" t="s">
        <v>61</v>
      </c>
      <c r="F252" t="s">
        <v>62</v>
      </c>
      <c r="G252" s="2" t="s">
        <v>63</v>
      </c>
      <c r="H252" s="2" t="s">
        <v>64</v>
      </c>
      <c r="I252" t="s">
        <v>84</v>
      </c>
      <c r="J252" t="s">
        <v>66</v>
      </c>
      <c r="K252" t="s">
        <v>67</v>
      </c>
      <c r="L252">
        <v>18</v>
      </c>
      <c r="M252">
        <v>8</v>
      </c>
      <c r="N252">
        <v>168</v>
      </c>
      <c r="O252" s="41">
        <v>4257</v>
      </c>
      <c r="P252" t="s">
        <v>252</v>
      </c>
      <c r="Q252" s="1">
        <v>45786.607561539349</v>
      </c>
      <c r="R252">
        <v>30.016999999999999</v>
      </c>
      <c r="S252">
        <v>9.27</v>
      </c>
      <c r="T252">
        <v>3.238</v>
      </c>
      <c r="U252">
        <v>2541</v>
      </c>
      <c r="V252">
        <v>75</v>
      </c>
      <c r="W252">
        <v>345</v>
      </c>
      <c r="X252">
        <v>1141</v>
      </c>
      <c r="Y252">
        <v>0</v>
      </c>
      <c r="Z252">
        <v>12</v>
      </c>
      <c r="AA252">
        <v>0</v>
      </c>
      <c r="AB252">
        <v>0</v>
      </c>
      <c r="AC252">
        <v>109</v>
      </c>
      <c r="AD252">
        <v>42.53</v>
      </c>
      <c r="AE252">
        <v>50.948202999999999</v>
      </c>
      <c r="AF252">
        <v>96.3</v>
      </c>
      <c r="AG252">
        <v>0.9</v>
      </c>
      <c r="AH252">
        <v>1.3</v>
      </c>
      <c r="AI252">
        <v>0.9</v>
      </c>
      <c r="AJ252">
        <v>0.5</v>
      </c>
      <c r="AK252">
        <v>0.1</v>
      </c>
      <c r="AL252">
        <v>0</v>
      </c>
      <c r="AM252">
        <v>2.84</v>
      </c>
      <c r="AN252">
        <v>46.911000000000001</v>
      </c>
      <c r="AO252">
        <v>2.952</v>
      </c>
      <c r="AP252">
        <v>13.577</v>
      </c>
      <c r="AQ252">
        <v>0.36599999999999999</v>
      </c>
      <c r="AR252">
        <v>0</v>
      </c>
      <c r="AS252">
        <v>39.976999999999997</v>
      </c>
      <c r="AT252">
        <v>40.125</v>
      </c>
      <c r="AU252">
        <v>0.375</v>
      </c>
      <c r="AV252">
        <v>0.54200000000000004</v>
      </c>
      <c r="AW252">
        <v>0.375</v>
      </c>
      <c r="AX252">
        <v>0.20799999999999999</v>
      </c>
      <c r="AY252">
        <v>4.2000000000000003E-2</v>
      </c>
      <c r="AZ252">
        <v>0</v>
      </c>
      <c r="BA252">
        <v>296</v>
      </c>
      <c r="BB252">
        <v>0</v>
      </c>
      <c r="BC252" t="s">
        <v>75</v>
      </c>
      <c r="BD252">
        <v>0</v>
      </c>
      <c r="BE252" t="s">
        <v>69</v>
      </c>
      <c r="BF252" t="s">
        <v>76</v>
      </c>
      <c r="BG252">
        <v>1.1399999999999999</v>
      </c>
      <c r="BH252">
        <v>0</v>
      </c>
      <c r="BI252" s="1">
        <v>45813.50905659722</v>
      </c>
      <c r="BJ252">
        <v>3.6</v>
      </c>
      <c r="BK252" s="4">
        <v>0.89949999999999997</v>
      </c>
      <c r="BL252" s="42">
        <f>HLOOKUP($A252,차량별코스!$E$1:$AO$20,_xlfn.XLOOKUP(탕데이터!$I252,차량별코스!$D$2:$D$20,차량별코스!$A$2:$A$20),0)</f>
        <v>11</v>
      </c>
      <c r="BM252">
        <f>SUMIFS(R:R,I:I,I252,O:O,O252)</f>
        <v>592.23099999999999</v>
      </c>
      <c r="BN252">
        <f>SUMIFS(R:R,O:O,O252,BL:BL,BL252,G:G,G252)</f>
        <v>313.846</v>
      </c>
      <c r="BO252">
        <f>IF(COUNTIFS($BL$2:$BL252,$BL252,$O$2:$O252,$O252,$G$2:$G252,$G252)=1,_xlfn.MAXIFS($BO$2:$BO251,$O$2:$O251,$O252,$G$2:$G251,$G252)+1,_xlfn.MAXIFS($BO$2:$BO251,$O$2:$O251,$O252,$G$2:$G251,$G252))</f>
        <v>1</v>
      </c>
      <c r="BP252">
        <f t="shared" si="70"/>
        <v>2026.9829999999997</v>
      </c>
      <c r="BQ252">
        <f t="shared" si="72"/>
        <v>22.869000000000003</v>
      </c>
      <c r="BR252">
        <f t="shared" si="73"/>
        <v>33.033000000000001</v>
      </c>
      <c r="BS252">
        <f t="shared" si="74"/>
        <v>22.869000000000003</v>
      </c>
      <c r="BT252">
        <f t="shared" si="75"/>
        <v>12.705</v>
      </c>
      <c r="BU252">
        <f t="shared" si="76"/>
        <v>2.5409999999999999</v>
      </c>
      <c r="BV252">
        <f t="shared" si="77"/>
        <v>0</v>
      </c>
      <c r="BW252">
        <f t="shared" si="71"/>
        <v>2121</v>
      </c>
    </row>
    <row r="253" spans="1:75">
      <c r="A253" s="38">
        <f t="shared" si="69"/>
        <v>45809</v>
      </c>
      <c r="B253" s="3">
        <v>45809.854050925926</v>
      </c>
      <c r="C253" t="s">
        <v>61</v>
      </c>
      <c r="D253" t="s">
        <v>61</v>
      </c>
      <c r="E253" t="s">
        <v>61</v>
      </c>
      <c r="F253" t="s">
        <v>62</v>
      </c>
      <c r="G253" s="2" t="s">
        <v>63</v>
      </c>
      <c r="H253" s="2" t="s">
        <v>64</v>
      </c>
      <c r="I253" t="s">
        <v>84</v>
      </c>
      <c r="J253" t="s">
        <v>66</v>
      </c>
      <c r="K253" t="s">
        <v>67</v>
      </c>
      <c r="L253">
        <v>18</v>
      </c>
      <c r="M253">
        <v>8</v>
      </c>
      <c r="N253">
        <v>168</v>
      </c>
      <c r="O253" s="41">
        <v>4257</v>
      </c>
      <c r="P253" t="s">
        <v>252</v>
      </c>
      <c r="Q253" s="1">
        <v>45786.607561539349</v>
      </c>
      <c r="R253">
        <v>74.105999999999995</v>
      </c>
      <c r="S253">
        <v>23.896999999999998</v>
      </c>
      <c r="T253">
        <v>3.101</v>
      </c>
      <c r="U253">
        <v>6845</v>
      </c>
      <c r="V253">
        <v>14</v>
      </c>
      <c r="W253">
        <v>1712</v>
      </c>
      <c r="X253">
        <v>2623</v>
      </c>
      <c r="Y253">
        <v>0</v>
      </c>
      <c r="Z253">
        <v>15</v>
      </c>
      <c r="AA253">
        <v>0</v>
      </c>
      <c r="AB253">
        <v>0</v>
      </c>
      <c r="AC253">
        <v>107</v>
      </c>
      <c r="AD253">
        <v>38.97</v>
      </c>
      <c r="AE253">
        <v>52.115938999999997</v>
      </c>
      <c r="AF253">
        <v>91.8</v>
      </c>
      <c r="AG253">
        <v>2.2000000000000002</v>
      </c>
      <c r="AH253">
        <v>2.4</v>
      </c>
      <c r="AI253">
        <v>1.5</v>
      </c>
      <c r="AJ253">
        <v>2</v>
      </c>
      <c r="AK253">
        <v>0.1</v>
      </c>
      <c r="AL253">
        <v>0</v>
      </c>
      <c r="AM253">
        <v>2.72</v>
      </c>
      <c r="AN253">
        <v>50.497999999999998</v>
      </c>
      <c r="AO253">
        <v>0.20399999999999999</v>
      </c>
      <c r="AP253">
        <v>25.010999999999999</v>
      </c>
      <c r="AQ253">
        <v>0.35099999999999998</v>
      </c>
      <c r="AR253">
        <v>0</v>
      </c>
      <c r="AS253">
        <v>20.241</v>
      </c>
      <c r="AT253">
        <v>104.04</v>
      </c>
      <c r="AU253">
        <v>2.4929999999999999</v>
      </c>
      <c r="AV253">
        <v>2.72</v>
      </c>
      <c r="AW253">
        <v>1.7</v>
      </c>
      <c r="AX253">
        <v>2.2669999999999999</v>
      </c>
      <c r="AY253">
        <v>0.113</v>
      </c>
      <c r="AZ253">
        <v>0</v>
      </c>
      <c r="BA253">
        <v>730</v>
      </c>
      <c r="BB253">
        <v>0</v>
      </c>
      <c r="BC253" t="s">
        <v>75</v>
      </c>
      <c r="BD253">
        <v>0</v>
      </c>
      <c r="BE253" t="s">
        <v>69</v>
      </c>
      <c r="BF253" t="s">
        <v>76</v>
      </c>
      <c r="BG253">
        <v>1.1399999999999999</v>
      </c>
      <c r="BH253">
        <v>0</v>
      </c>
      <c r="BI253" s="1">
        <v>45813.50905659722</v>
      </c>
      <c r="BJ253">
        <v>3.6</v>
      </c>
      <c r="BK253" s="4">
        <v>0.86140000000000005</v>
      </c>
      <c r="BL253" s="42">
        <f>HLOOKUP($A253,차량별코스!$E$1:$AO$20,_xlfn.XLOOKUP(탕데이터!$I253,차량별코스!$D$2:$D$20,차량별코스!$A$2:$A$20),0)</f>
        <v>11</v>
      </c>
      <c r="BM253">
        <f>SUMIFS(R:R,I:I,I253,O:O,O253)</f>
        <v>592.23099999999999</v>
      </c>
      <c r="BN253">
        <f>SUMIFS(R:R,O:O,O253,BL:BL,BL253,G:G,G253)</f>
        <v>313.846</v>
      </c>
      <c r="BO253">
        <f>IF(COUNTIFS($BL$2:$BL253,$BL253,$O$2:$O253,$O253,$G$2:$G253,$G253)=1,_xlfn.MAXIFS($BO$2:$BO252,$O$2:$O252,$O253,$G$2:$G252,$G253)+1,_xlfn.MAXIFS($BO$2:$BO252,$O$2:$O252,$O253,$G$2:$G252,$G253))</f>
        <v>1</v>
      </c>
      <c r="BP253">
        <f t="shared" si="70"/>
        <v>4557.7099999999991</v>
      </c>
      <c r="BQ253">
        <f t="shared" si="72"/>
        <v>150.59</v>
      </c>
      <c r="BR253">
        <f t="shared" si="73"/>
        <v>164.28</v>
      </c>
      <c r="BS253">
        <f t="shared" si="74"/>
        <v>102.675</v>
      </c>
      <c r="BT253">
        <f t="shared" si="75"/>
        <v>136.9</v>
      </c>
      <c r="BU253">
        <f t="shared" si="76"/>
        <v>6.8449999999999998</v>
      </c>
      <c r="BV253">
        <f t="shared" si="77"/>
        <v>0</v>
      </c>
      <c r="BW253">
        <f t="shared" si="71"/>
        <v>5118.9999999999991</v>
      </c>
    </row>
    <row r="254" spans="1:75">
      <c r="A254" s="38">
        <f t="shared" si="69"/>
        <v>45810</v>
      </c>
      <c r="B254" s="3">
        <v>45810.325185185182</v>
      </c>
      <c r="C254" t="s">
        <v>61</v>
      </c>
      <c r="D254" t="s">
        <v>61</v>
      </c>
      <c r="E254" t="s">
        <v>61</v>
      </c>
      <c r="F254" t="s">
        <v>62</v>
      </c>
      <c r="G254" s="2" t="s">
        <v>63</v>
      </c>
      <c r="H254" s="2" t="s">
        <v>64</v>
      </c>
      <c r="I254" t="s">
        <v>84</v>
      </c>
      <c r="J254" t="s">
        <v>66</v>
      </c>
      <c r="K254" t="s">
        <v>67</v>
      </c>
      <c r="L254">
        <v>18</v>
      </c>
      <c r="M254">
        <v>8</v>
      </c>
      <c r="N254">
        <v>168</v>
      </c>
      <c r="O254" s="41">
        <v>4257</v>
      </c>
      <c r="P254" t="s">
        <v>252</v>
      </c>
      <c r="Q254" s="1">
        <v>45786.607561539349</v>
      </c>
      <c r="R254">
        <v>60.018999999999998</v>
      </c>
      <c r="S254">
        <v>18.536000000000001</v>
      </c>
      <c r="T254">
        <v>3.238</v>
      </c>
      <c r="U254">
        <v>6334</v>
      </c>
      <c r="V254">
        <v>101</v>
      </c>
      <c r="W254">
        <v>1503</v>
      </c>
      <c r="X254">
        <v>2142</v>
      </c>
      <c r="Y254">
        <v>0</v>
      </c>
      <c r="Z254">
        <v>10</v>
      </c>
      <c r="AA254">
        <v>0</v>
      </c>
      <c r="AB254">
        <v>0</v>
      </c>
      <c r="AC254">
        <v>99</v>
      </c>
      <c r="AD254">
        <v>34.11</v>
      </c>
      <c r="AE254">
        <v>45.680418000000003</v>
      </c>
      <c r="AF254">
        <v>35.299999999999997</v>
      </c>
      <c r="AG254">
        <v>20.399999999999999</v>
      </c>
      <c r="AH254">
        <v>18.3</v>
      </c>
      <c r="AI254">
        <v>15.1</v>
      </c>
      <c r="AJ254">
        <v>10.8</v>
      </c>
      <c r="AK254">
        <v>0</v>
      </c>
      <c r="AL254">
        <v>0</v>
      </c>
      <c r="AM254">
        <v>2.84</v>
      </c>
      <c r="AN254">
        <v>41.207999999999998</v>
      </c>
      <c r="AO254">
        <v>1.595</v>
      </c>
      <c r="AP254">
        <v>23.728999999999999</v>
      </c>
      <c r="AQ254">
        <v>0.35</v>
      </c>
      <c r="AR254">
        <v>0</v>
      </c>
      <c r="AS254">
        <v>16.661000000000001</v>
      </c>
      <c r="AT254">
        <v>37.064999999999998</v>
      </c>
      <c r="AU254">
        <v>21.42</v>
      </c>
      <c r="AV254">
        <v>19.215</v>
      </c>
      <c r="AW254">
        <v>15.855</v>
      </c>
      <c r="AX254">
        <v>11.34</v>
      </c>
      <c r="AY254">
        <v>0</v>
      </c>
      <c r="AZ254">
        <v>0</v>
      </c>
      <c r="BA254">
        <v>580</v>
      </c>
      <c r="BB254">
        <v>0</v>
      </c>
      <c r="BC254" t="s">
        <v>75</v>
      </c>
      <c r="BD254">
        <v>0</v>
      </c>
      <c r="BE254" t="s">
        <v>69</v>
      </c>
      <c r="BF254" t="s">
        <v>76</v>
      </c>
      <c r="BG254">
        <v>1.1399999999999999</v>
      </c>
      <c r="BH254">
        <v>0</v>
      </c>
      <c r="BI254" s="1">
        <v>45813.50905659722</v>
      </c>
      <c r="BJ254">
        <v>3.6</v>
      </c>
      <c r="BK254" s="4">
        <v>0.89939999999999998</v>
      </c>
      <c r="BL254" s="42">
        <f>HLOOKUP($A254,차량별코스!$E$1:$AO$20,_xlfn.XLOOKUP(탕데이터!$I254,차량별코스!$D$2:$D$20,차량별코스!$A$2:$A$20),0)</f>
        <v>1</v>
      </c>
      <c r="BM254">
        <f>SUMIFS(R:R,I:I,I254,O:O,O254)</f>
        <v>592.23099999999999</v>
      </c>
      <c r="BN254">
        <f>SUMIFS(R:R,O:O,O254,BL:BL,BL254,G:G,G254)</f>
        <v>278.38499999999999</v>
      </c>
      <c r="BO254">
        <f>IF(COUNTIFS($BL$2:$BL254,$BL254,$O$2:$O254,$O254,$G$2:$G254,$G254)=1,_xlfn.MAXIFS($BO$2:$BO253,$O$2:$O253,$O254,$G$2:$G253,$G254)+1,_xlfn.MAXIFS($BO$2:$BO253,$O$2:$O253,$O254,$G$2:$G253,$G254))</f>
        <v>2</v>
      </c>
      <c r="BP254">
        <f t="shared" si="70"/>
        <v>631.90200000000004</v>
      </c>
      <c r="BQ254">
        <f t="shared" si="72"/>
        <v>1292.136</v>
      </c>
      <c r="BR254">
        <f t="shared" si="73"/>
        <v>1159.1220000000001</v>
      </c>
      <c r="BS254">
        <f t="shared" si="74"/>
        <v>956.43399999999997</v>
      </c>
      <c r="BT254">
        <f t="shared" si="75"/>
        <v>684.07200000000012</v>
      </c>
      <c r="BU254">
        <f t="shared" si="76"/>
        <v>0</v>
      </c>
      <c r="BV254">
        <f t="shared" si="77"/>
        <v>0</v>
      </c>
      <c r="BW254">
        <f t="shared" si="71"/>
        <v>4723.6660000000002</v>
      </c>
    </row>
    <row r="255" spans="1:75">
      <c r="A255" s="38">
        <f t="shared" si="69"/>
        <v>45810</v>
      </c>
      <c r="B255" s="3">
        <v>45810.464317129627</v>
      </c>
      <c r="C255" t="s">
        <v>61</v>
      </c>
      <c r="D255" t="s">
        <v>61</v>
      </c>
      <c r="E255" t="s">
        <v>61</v>
      </c>
      <c r="F255" t="s">
        <v>62</v>
      </c>
      <c r="G255" s="2" t="s">
        <v>63</v>
      </c>
      <c r="H255" s="2" t="s">
        <v>64</v>
      </c>
      <c r="I255" t="s">
        <v>84</v>
      </c>
      <c r="J255" t="s">
        <v>66</v>
      </c>
      <c r="K255" t="s">
        <v>67</v>
      </c>
      <c r="L255">
        <v>18</v>
      </c>
      <c r="M255">
        <v>8</v>
      </c>
      <c r="N255">
        <v>168</v>
      </c>
      <c r="O255" s="41">
        <v>336</v>
      </c>
      <c r="P255" t="s">
        <v>61</v>
      </c>
      <c r="Q255" t="s">
        <v>61</v>
      </c>
      <c r="R255">
        <v>71.971999999999994</v>
      </c>
      <c r="S255">
        <v>23.643999999999998</v>
      </c>
      <c r="T255">
        <v>3.044</v>
      </c>
      <c r="U255">
        <v>6936</v>
      </c>
      <c r="V255">
        <v>99</v>
      </c>
      <c r="W255">
        <v>1460</v>
      </c>
      <c r="X255">
        <v>2195</v>
      </c>
      <c r="Y255">
        <v>0</v>
      </c>
      <c r="Z255">
        <v>17</v>
      </c>
      <c r="AA255">
        <v>0</v>
      </c>
      <c r="AB255">
        <v>0</v>
      </c>
      <c r="AC255">
        <v>101</v>
      </c>
      <c r="AD255">
        <v>37.36</v>
      </c>
      <c r="AE255">
        <v>48.186576000000002</v>
      </c>
      <c r="AF255">
        <v>91.7</v>
      </c>
      <c r="AG255">
        <v>2.2999999999999998</v>
      </c>
      <c r="AH255">
        <v>2.4</v>
      </c>
      <c r="AI255">
        <v>2.5</v>
      </c>
      <c r="AJ255">
        <v>1.1000000000000001</v>
      </c>
      <c r="AK255">
        <v>0</v>
      </c>
      <c r="AL255">
        <v>0</v>
      </c>
      <c r="AM255">
        <v>2.67</v>
      </c>
      <c r="AN255">
        <v>47.177</v>
      </c>
      <c r="AO255">
        <v>1.427</v>
      </c>
      <c r="AP255">
        <v>21.05</v>
      </c>
      <c r="AQ255">
        <v>0.29199999999999998</v>
      </c>
      <c r="AR255">
        <v>0</v>
      </c>
      <c r="AS255">
        <v>23.62</v>
      </c>
      <c r="AT255">
        <v>105.455</v>
      </c>
      <c r="AU255">
        <v>2.645</v>
      </c>
      <c r="AV255">
        <v>2.76</v>
      </c>
      <c r="AW255">
        <v>2.875</v>
      </c>
      <c r="AX255">
        <v>1.2649999999999999</v>
      </c>
      <c r="AY255">
        <v>0</v>
      </c>
      <c r="AZ255">
        <v>0</v>
      </c>
      <c r="BA255">
        <v>707</v>
      </c>
      <c r="BB255">
        <v>0</v>
      </c>
      <c r="BC255" t="s">
        <v>75</v>
      </c>
      <c r="BD255">
        <v>0</v>
      </c>
      <c r="BE255" t="s">
        <v>69</v>
      </c>
      <c r="BF255" t="s">
        <v>76</v>
      </c>
      <c r="BG255">
        <v>1.1399999999999999</v>
      </c>
      <c r="BH255">
        <v>0</v>
      </c>
      <c r="BI255" s="1">
        <v>45813.50905659722</v>
      </c>
      <c r="BJ255">
        <v>3.6</v>
      </c>
      <c r="BK255" s="4">
        <v>0.84560000000000002</v>
      </c>
      <c r="BL255" s="42">
        <f>HLOOKUP($A255,차량별코스!$E$1:$AO$20,_xlfn.XLOOKUP(탕데이터!$I255,차량별코스!$D$2:$D$20,차량별코스!$A$2:$A$20),0)</f>
        <v>1</v>
      </c>
      <c r="BM255">
        <f>SUMIFS(R:R,I:I,I255,O:O,O255)</f>
        <v>71.971999999999994</v>
      </c>
      <c r="BN255">
        <f>SUMIFS(R:R,O:O,O255,BL:BL,BL255,G:G,G255)</f>
        <v>71.971999999999994</v>
      </c>
      <c r="BO255">
        <f>IF(COUNTIFS($BL$2:$BL255,$BL255,$O$2:$O255,$O255,$G$2:$G255,$G255)=1,_xlfn.MAXIFS($BO$2:$BO254,$O$2:$O254,$O255,$G$2:$G254,$G255)+1,_xlfn.MAXIFS($BO$2:$BO254,$O$2:$O254,$O255,$G$2:$G254,$G255))</f>
        <v>1</v>
      </c>
      <c r="BP255">
        <f t="shared" si="70"/>
        <v>4801.3119999999999</v>
      </c>
      <c r="BQ255">
        <f t="shared" si="72"/>
        <v>159.52799999999999</v>
      </c>
      <c r="BR255">
        <f t="shared" si="73"/>
        <v>166.464</v>
      </c>
      <c r="BS255">
        <f t="shared" si="74"/>
        <v>173.4</v>
      </c>
      <c r="BT255">
        <f t="shared" si="75"/>
        <v>76.296000000000006</v>
      </c>
      <c r="BU255">
        <f t="shared" si="76"/>
        <v>0</v>
      </c>
      <c r="BV255">
        <f t="shared" si="77"/>
        <v>0</v>
      </c>
      <c r="BW255">
        <f t="shared" si="71"/>
        <v>5377</v>
      </c>
    </row>
    <row r="256" spans="1:75">
      <c r="A256" s="38">
        <f t="shared" si="69"/>
        <v>45810</v>
      </c>
      <c r="B256" s="3">
        <v>45810.609375</v>
      </c>
      <c r="C256" t="s">
        <v>61</v>
      </c>
      <c r="D256" t="s">
        <v>61</v>
      </c>
      <c r="E256" t="s">
        <v>61</v>
      </c>
      <c r="F256" t="s">
        <v>62</v>
      </c>
      <c r="G256" s="2" t="s">
        <v>63</v>
      </c>
      <c r="H256" s="2" t="s">
        <v>64</v>
      </c>
      <c r="I256" t="s">
        <v>84</v>
      </c>
      <c r="J256" t="s">
        <v>66</v>
      </c>
      <c r="K256" t="s">
        <v>67</v>
      </c>
      <c r="L256">
        <v>18</v>
      </c>
      <c r="M256">
        <v>8</v>
      </c>
      <c r="N256">
        <v>168</v>
      </c>
      <c r="O256" s="41">
        <v>4257</v>
      </c>
      <c r="P256" t="s">
        <v>252</v>
      </c>
      <c r="Q256" s="1">
        <v>45786.607561539349</v>
      </c>
      <c r="R256">
        <v>16.163</v>
      </c>
      <c r="S256">
        <v>6.0579999999999998</v>
      </c>
      <c r="T256">
        <v>2.6680000000000001</v>
      </c>
      <c r="U256">
        <v>2407</v>
      </c>
      <c r="V256">
        <v>177</v>
      </c>
      <c r="W256">
        <v>718</v>
      </c>
      <c r="X256">
        <v>574</v>
      </c>
      <c r="Y256">
        <v>0</v>
      </c>
      <c r="Z256">
        <v>1</v>
      </c>
      <c r="AA256">
        <v>0</v>
      </c>
      <c r="AB256">
        <v>0</v>
      </c>
      <c r="AC256">
        <v>88</v>
      </c>
      <c r="AD256">
        <v>24.17</v>
      </c>
      <c r="AE256">
        <v>38.483241</v>
      </c>
      <c r="AF256">
        <v>73.400000000000006</v>
      </c>
      <c r="AG256">
        <v>11.9</v>
      </c>
      <c r="AH256">
        <v>7.6</v>
      </c>
      <c r="AI256">
        <v>4.7</v>
      </c>
      <c r="AJ256">
        <v>2.4</v>
      </c>
      <c r="AK256">
        <v>0</v>
      </c>
      <c r="AL256">
        <v>0</v>
      </c>
      <c r="AM256">
        <v>2.34</v>
      </c>
      <c r="AN256">
        <v>42.35</v>
      </c>
      <c r="AO256">
        <v>7.3529999999999998</v>
      </c>
      <c r="AP256">
        <v>29.83</v>
      </c>
      <c r="AQ256">
        <v>0.309</v>
      </c>
      <c r="AR256">
        <v>0</v>
      </c>
      <c r="AS256">
        <v>6.1870000000000003</v>
      </c>
      <c r="AT256">
        <v>29.36</v>
      </c>
      <c r="AU256">
        <v>4.76</v>
      </c>
      <c r="AV256">
        <v>3.04</v>
      </c>
      <c r="AW256">
        <v>1.88</v>
      </c>
      <c r="AX256">
        <v>0.96</v>
      </c>
      <c r="AY256">
        <v>0</v>
      </c>
      <c r="AZ256">
        <v>0</v>
      </c>
      <c r="BA256">
        <v>152</v>
      </c>
      <c r="BB256">
        <v>0</v>
      </c>
      <c r="BC256" t="s">
        <v>75</v>
      </c>
      <c r="BD256">
        <v>0</v>
      </c>
      <c r="BE256" t="s">
        <v>69</v>
      </c>
      <c r="BF256" t="s">
        <v>76</v>
      </c>
      <c r="BG256">
        <v>1.1399999999999999</v>
      </c>
      <c r="BH256">
        <v>0</v>
      </c>
      <c r="BI256" s="1">
        <v>45813.50905659722</v>
      </c>
      <c r="BJ256">
        <v>3.6</v>
      </c>
      <c r="BK256" s="4">
        <v>0.74109999999999998</v>
      </c>
      <c r="BL256" s="42">
        <f>HLOOKUP($A256,차량별코스!$E$1:$AO$20,_xlfn.XLOOKUP(탕데이터!$I256,차량별코스!$D$2:$D$20,차량별코스!$A$2:$A$20),0)</f>
        <v>1</v>
      </c>
      <c r="BM256">
        <f>SUMIFS(R:R,I:I,I256,O:O,O256)</f>
        <v>592.23099999999999</v>
      </c>
      <c r="BN256">
        <f>SUMIFS(R:R,O:O,O256,BL:BL,BL256,G:G,G256)</f>
        <v>278.38499999999999</v>
      </c>
      <c r="BO256">
        <f>IF(COUNTIFS($BL$2:$BL256,$BL256,$O$2:$O256,$O256,$G$2:$G256,$G256)=1,_xlfn.MAXIFS($BO$2:$BO255,$O$2:$O255,$O256,$G$2:$G255,$G256)+1,_xlfn.MAXIFS($BO$2:$BO255,$O$2:$O255,$O256,$G$2:$G255,$G256))</f>
        <v>2</v>
      </c>
      <c r="BP256">
        <f t="shared" si="70"/>
        <v>871.73800000000028</v>
      </c>
      <c r="BQ256">
        <f t="shared" si="72"/>
        <v>286.43299999999999</v>
      </c>
      <c r="BR256">
        <f t="shared" si="73"/>
        <v>182.93199999999999</v>
      </c>
      <c r="BS256">
        <f t="shared" si="74"/>
        <v>113.129</v>
      </c>
      <c r="BT256">
        <f t="shared" si="75"/>
        <v>57.768000000000001</v>
      </c>
      <c r="BU256">
        <f t="shared" si="76"/>
        <v>0</v>
      </c>
      <c r="BV256">
        <f t="shared" si="77"/>
        <v>0</v>
      </c>
      <c r="BW256">
        <f t="shared" si="71"/>
        <v>1512.0000000000002</v>
      </c>
    </row>
    <row r="257" spans="1:75">
      <c r="A257" s="38">
        <f t="shared" si="69"/>
        <v>45810</v>
      </c>
      <c r="B257" s="3">
        <v>45810.638182870367</v>
      </c>
      <c r="C257" t="s">
        <v>61</v>
      </c>
      <c r="D257" t="s">
        <v>61</v>
      </c>
      <c r="E257" t="s">
        <v>61</v>
      </c>
      <c r="F257" t="s">
        <v>62</v>
      </c>
      <c r="G257" s="2" t="s">
        <v>63</v>
      </c>
      <c r="H257" s="2" t="s">
        <v>64</v>
      </c>
      <c r="I257" t="s">
        <v>84</v>
      </c>
      <c r="J257" t="s">
        <v>66</v>
      </c>
      <c r="K257" t="s">
        <v>67</v>
      </c>
      <c r="L257">
        <v>18</v>
      </c>
      <c r="M257">
        <v>8</v>
      </c>
      <c r="N257">
        <v>168</v>
      </c>
      <c r="O257" s="41">
        <v>4257</v>
      </c>
      <c r="P257" t="s">
        <v>252</v>
      </c>
      <c r="Q257" s="1">
        <v>45786.607561539349</v>
      </c>
      <c r="R257">
        <v>67.257000000000005</v>
      </c>
      <c r="S257">
        <v>23.048999999999999</v>
      </c>
      <c r="T257">
        <v>2.9180000000000001</v>
      </c>
      <c r="U257">
        <v>5570</v>
      </c>
      <c r="V257">
        <v>26</v>
      </c>
      <c r="W257">
        <v>742</v>
      </c>
      <c r="X257">
        <v>2542</v>
      </c>
      <c r="Y257">
        <v>0</v>
      </c>
      <c r="Z257">
        <v>29</v>
      </c>
      <c r="AA257">
        <v>0</v>
      </c>
      <c r="AB257">
        <v>0</v>
      </c>
      <c r="AC257">
        <v>103</v>
      </c>
      <c r="AD257">
        <v>43.47</v>
      </c>
      <c r="AE257">
        <v>50.421736000000003</v>
      </c>
      <c r="AF257">
        <v>94.2</v>
      </c>
      <c r="AG257">
        <v>1.4</v>
      </c>
      <c r="AH257">
        <v>1.9</v>
      </c>
      <c r="AI257">
        <v>1.6</v>
      </c>
      <c r="AJ257">
        <v>1</v>
      </c>
      <c r="AK257">
        <v>0</v>
      </c>
      <c r="AL257">
        <v>0</v>
      </c>
      <c r="AM257">
        <v>2.56</v>
      </c>
      <c r="AN257">
        <v>52.156999999999996</v>
      </c>
      <c r="AO257">
        <v>0.46700000000000003</v>
      </c>
      <c r="AP257">
        <v>13.321</v>
      </c>
      <c r="AQ257">
        <v>0.372</v>
      </c>
      <c r="AR257">
        <v>0</v>
      </c>
      <c r="AS257">
        <v>43.118000000000002</v>
      </c>
      <c r="AT257">
        <v>86.35</v>
      </c>
      <c r="AU257">
        <v>1.2829999999999999</v>
      </c>
      <c r="AV257">
        <v>1.742</v>
      </c>
      <c r="AW257">
        <v>1.4670000000000001</v>
      </c>
      <c r="AX257">
        <v>0.91700000000000004</v>
      </c>
      <c r="AY257">
        <v>0</v>
      </c>
      <c r="AZ257">
        <v>0</v>
      </c>
      <c r="BA257">
        <v>645</v>
      </c>
      <c r="BB257">
        <v>0</v>
      </c>
      <c r="BC257" t="s">
        <v>75</v>
      </c>
      <c r="BD257">
        <v>0</v>
      </c>
      <c r="BE257" t="s">
        <v>69</v>
      </c>
      <c r="BF257" t="s">
        <v>76</v>
      </c>
      <c r="BG257">
        <v>1.1399999999999999</v>
      </c>
      <c r="BH257">
        <v>0</v>
      </c>
      <c r="BI257" s="1">
        <v>45813.50905659722</v>
      </c>
      <c r="BJ257">
        <v>3.6</v>
      </c>
      <c r="BK257" s="4">
        <v>0.81059999999999999</v>
      </c>
      <c r="BL257" s="42">
        <f>HLOOKUP($A257,차량별코스!$E$1:$AO$20,_xlfn.XLOOKUP(탕데이터!$I257,차량별코스!$D$2:$D$20,차량별코스!$A$2:$A$20),0)</f>
        <v>1</v>
      </c>
      <c r="BM257">
        <f>SUMIFS(R:R,I:I,I257,O:O,O257)</f>
        <v>592.23099999999999</v>
      </c>
      <c r="BN257">
        <f>SUMIFS(R:R,O:O,O257,BL:BL,BL257,G:G,G257)</f>
        <v>278.38499999999999</v>
      </c>
      <c r="BO257">
        <f>IF(COUNTIFS($BL$2:$BL257,$BL257,$O$2:$O257,$O257,$G$2:$G257,$G257)=1,_xlfn.MAXIFS($BO$2:$BO256,$O$2:$O256,$O257,$G$2:$G256,$G257)+1,_xlfn.MAXIFS($BO$2:$BO256,$O$2:$O256,$O257,$G$2:$G256,$G257))</f>
        <v>2</v>
      </c>
      <c r="BP257">
        <f t="shared" si="70"/>
        <v>4478.9400000000005</v>
      </c>
      <c r="BQ257">
        <f t="shared" si="72"/>
        <v>77.97999999999999</v>
      </c>
      <c r="BR257">
        <f t="shared" si="73"/>
        <v>105.83</v>
      </c>
      <c r="BS257">
        <f t="shared" si="74"/>
        <v>89.12</v>
      </c>
      <c r="BT257">
        <f t="shared" si="75"/>
        <v>55.7</v>
      </c>
      <c r="BU257">
        <f t="shared" si="76"/>
        <v>0</v>
      </c>
      <c r="BV257">
        <f t="shared" si="77"/>
        <v>0</v>
      </c>
      <c r="BW257">
        <f t="shared" si="71"/>
        <v>4807.57</v>
      </c>
    </row>
    <row r="258" spans="1:75">
      <c r="A258" s="38">
        <f t="shared" si="69"/>
        <v>45810</v>
      </c>
      <c r="B258" s="3">
        <v>45810.704918981479</v>
      </c>
      <c r="C258" t="s">
        <v>61</v>
      </c>
      <c r="D258" t="s">
        <v>61</v>
      </c>
      <c r="E258" t="s">
        <v>61</v>
      </c>
      <c r="F258" t="s">
        <v>62</v>
      </c>
      <c r="G258" s="2" t="s">
        <v>63</v>
      </c>
      <c r="H258" s="2" t="s">
        <v>64</v>
      </c>
      <c r="I258" t="s">
        <v>84</v>
      </c>
      <c r="J258" t="s">
        <v>66</v>
      </c>
      <c r="K258" t="s">
        <v>67</v>
      </c>
      <c r="L258">
        <v>18</v>
      </c>
      <c r="M258">
        <v>8</v>
      </c>
      <c r="N258">
        <v>168</v>
      </c>
      <c r="O258" s="41">
        <v>4257</v>
      </c>
      <c r="P258" t="s">
        <v>252</v>
      </c>
      <c r="Q258" s="1">
        <v>45786.607561539349</v>
      </c>
      <c r="R258">
        <v>94.575999999999993</v>
      </c>
      <c r="S258">
        <v>33.996000000000002</v>
      </c>
      <c r="T258">
        <v>2.782</v>
      </c>
      <c r="U258">
        <v>10198</v>
      </c>
      <c r="V258">
        <v>0</v>
      </c>
      <c r="W258">
        <v>2885</v>
      </c>
      <c r="X258">
        <v>3548</v>
      </c>
      <c r="Y258">
        <v>1</v>
      </c>
      <c r="Z258">
        <v>39</v>
      </c>
      <c r="AA258">
        <v>1</v>
      </c>
      <c r="AB258">
        <v>2110</v>
      </c>
      <c r="AC258">
        <v>89</v>
      </c>
      <c r="AD258">
        <v>33.39</v>
      </c>
      <c r="AE258">
        <v>46.557305999999997</v>
      </c>
      <c r="AF258">
        <v>76.900000000000006</v>
      </c>
      <c r="AG258">
        <v>7.2</v>
      </c>
      <c r="AH258">
        <v>8.8000000000000007</v>
      </c>
      <c r="AI258">
        <v>6.2</v>
      </c>
      <c r="AJ258">
        <v>0.7</v>
      </c>
      <c r="AK258">
        <v>0</v>
      </c>
      <c r="AL258">
        <v>0</v>
      </c>
      <c r="AM258">
        <v>2.44</v>
      </c>
      <c r="AN258">
        <v>50.174999999999997</v>
      </c>
      <c r="AO258">
        <v>0</v>
      </c>
      <c r="AP258">
        <v>28.29</v>
      </c>
      <c r="AQ258">
        <v>0.37</v>
      </c>
      <c r="AR258">
        <v>1.0569999999999999</v>
      </c>
      <c r="AS258">
        <v>41.237000000000002</v>
      </c>
      <c r="AT258">
        <v>129.44800000000001</v>
      </c>
      <c r="AU258">
        <v>12.12</v>
      </c>
      <c r="AV258">
        <v>14.813000000000001</v>
      </c>
      <c r="AW258">
        <v>10.436999999999999</v>
      </c>
      <c r="AX258">
        <v>1.1779999999999999</v>
      </c>
      <c r="AY258">
        <v>0</v>
      </c>
      <c r="AZ258">
        <v>0</v>
      </c>
      <c r="BA258">
        <v>928</v>
      </c>
      <c r="BB258">
        <v>0</v>
      </c>
      <c r="BC258" t="s">
        <v>75</v>
      </c>
      <c r="BD258">
        <v>0</v>
      </c>
      <c r="BE258" t="s">
        <v>69</v>
      </c>
      <c r="BF258" t="s">
        <v>76</v>
      </c>
      <c r="BG258">
        <v>1.1399999999999999</v>
      </c>
      <c r="BH258">
        <v>0</v>
      </c>
      <c r="BI258" s="1">
        <v>45813.50905659722</v>
      </c>
      <c r="BJ258">
        <v>3.6</v>
      </c>
      <c r="BK258" s="4">
        <v>0.77280000000000004</v>
      </c>
      <c r="BL258" s="42">
        <f>HLOOKUP($A258,차량별코스!$E$1:$AO$20,_xlfn.XLOOKUP(탕데이터!$I258,차량별코스!$D$2:$D$20,차량별코스!$A$2:$A$20),0)</f>
        <v>1</v>
      </c>
      <c r="BM258">
        <f>SUMIFS(R:R,I:I,I258,O:O,O258)</f>
        <v>592.23099999999999</v>
      </c>
      <c r="BN258">
        <f>SUMIFS(R:R,O:O,O258,BL:BL,BL258,G:G,G258)</f>
        <v>278.38499999999999</v>
      </c>
      <c r="BO258">
        <f>IF(COUNTIFS($BL$2:$BL258,$BL258,$O$2:$O258,$O258,$G$2:$G258,$G258)=1,_xlfn.MAXIFS($BO$2:$BO257,$O$2:$O257,$O258,$G$2:$G257,$G258)+1,_xlfn.MAXIFS($BO$2:$BO257,$O$2:$O257,$O258,$G$2:$G257,$G258))</f>
        <v>2</v>
      </c>
      <c r="BP258">
        <f t="shared" si="70"/>
        <v>4957.2620000000006</v>
      </c>
      <c r="BQ258">
        <f t="shared" si="72"/>
        <v>734.25600000000009</v>
      </c>
      <c r="BR258">
        <f t="shared" si="73"/>
        <v>897.42400000000009</v>
      </c>
      <c r="BS258">
        <f t="shared" si="74"/>
        <v>632.27599999999995</v>
      </c>
      <c r="BT258">
        <f t="shared" si="75"/>
        <v>71.385999999999996</v>
      </c>
      <c r="BU258">
        <f t="shared" si="76"/>
        <v>0</v>
      </c>
      <c r="BV258">
        <f t="shared" si="77"/>
        <v>0</v>
      </c>
      <c r="BW258">
        <f t="shared" si="71"/>
        <v>7292.6040000000012</v>
      </c>
    </row>
    <row r="259" spans="1:75">
      <c r="A259" s="38">
        <f t="shared" si="69"/>
        <v>45810</v>
      </c>
      <c r="B259" s="3">
        <v>45810.826377314814</v>
      </c>
      <c r="C259" t="s">
        <v>61</v>
      </c>
      <c r="D259" t="s">
        <v>61</v>
      </c>
      <c r="E259" t="s">
        <v>61</v>
      </c>
      <c r="F259" t="s">
        <v>62</v>
      </c>
      <c r="G259" s="2" t="s">
        <v>63</v>
      </c>
      <c r="H259" s="2" t="s">
        <v>64</v>
      </c>
      <c r="I259" t="s">
        <v>84</v>
      </c>
      <c r="J259" t="s">
        <v>66</v>
      </c>
      <c r="K259" t="s">
        <v>67</v>
      </c>
      <c r="L259">
        <v>18</v>
      </c>
      <c r="M259">
        <v>8</v>
      </c>
      <c r="N259">
        <v>168</v>
      </c>
      <c r="O259" s="41">
        <v>4257</v>
      </c>
      <c r="P259" t="s">
        <v>252</v>
      </c>
      <c r="Q259" s="1">
        <v>45786.607561539349</v>
      </c>
      <c r="R259">
        <v>40.369999999999997</v>
      </c>
      <c r="S259">
        <v>12.170999999999999</v>
      </c>
      <c r="T259">
        <v>3.3170000000000002</v>
      </c>
      <c r="U259">
        <v>4414</v>
      </c>
      <c r="V259">
        <v>22</v>
      </c>
      <c r="W259">
        <v>1067</v>
      </c>
      <c r="X259">
        <v>1497</v>
      </c>
      <c r="Y259">
        <v>1</v>
      </c>
      <c r="Z259">
        <v>3</v>
      </c>
      <c r="AA259">
        <v>1</v>
      </c>
      <c r="AB259">
        <v>63</v>
      </c>
      <c r="AC259">
        <v>102</v>
      </c>
      <c r="AD259">
        <v>32.93</v>
      </c>
      <c r="AE259">
        <v>43.708829999999999</v>
      </c>
      <c r="AF259">
        <v>95.1</v>
      </c>
      <c r="AG259">
        <v>1.4</v>
      </c>
      <c r="AH259">
        <v>2</v>
      </c>
      <c r="AI259">
        <v>1.1000000000000001</v>
      </c>
      <c r="AJ259">
        <v>0.3</v>
      </c>
      <c r="AK259">
        <v>0</v>
      </c>
      <c r="AL259">
        <v>0</v>
      </c>
      <c r="AM259">
        <v>2.91</v>
      </c>
      <c r="AN259">
        <v>38.136000000000003</v>
      </c>
      <c r="AO259">
        <v>0.498</v>
      </c>
      <c r="AP259">
        <v>24.172999999999998</v>
      </c>
      <c r="AQ259">
        <v>0.34699999999999998</v>
      </c>
      <c r="AR259">
        <v>2.4769999999999999</v>
      </c>
      <c r="AS259">
        <v>7.431</v>
      </c>
      <c r="AT259">
        <v>69.739999999999995</v>
      </c>
      <c r="AU259">
        <v>1.0269999999999999</v>
      </c>
      <c r="AV259">
        <v>1.4670000000000001</v>
      </c>
      <c r="AW259">
        <v>0.80700000000000005</v>
      </c>
      <c r="AX259">
        <v>0.22</v>
      </c>
      <c r="AY259">
        <v>0</v>
      </c>
      <c r="AZ259">
        <v>0</v>
      </c>
      <c r="BA259">
        <v>393</v>
      </c>
      <c r="BB259">
        <v>0</v>
      </c>
      <c r="BC259" t="s">
        <v>75</v>
      </c>
      <c r="BD259">
        <v>0</v>
      </c>
      <c r="BE259" t="s">
        <v>69</v>
      </c>
      <c r="BF259" t="s">
        <v>76</v>
      </c>
      <c r="BG259">
        <v>1.1399999999999999</v>
      </c>
      <c r="BH259">
        <v>0</v>
      </c>
      <c r="BI259" s="1">
        <v>45813.50905659722</v>
      </c>
      <c r="BJ259">
        <v>3.6</v>
      </c>
      <c r="BK259" s="4">
        <v>0.9214</v>
      </c>
      <c r="BL259" s="42">
        <f>HLOOKUP($A259,차량별코스!$E$1:$AO$20,_xlfn.XLOOKUP(탕데이터!$I259,차량별코스!$D$2:$D$20,차량별코스!$A$2:$A$20),0)</f>
        <v>1</v>
      </c>
      <c r="BM259">
        <f>SUMIFS(R:R,I:I,I259,O:O,O259)</f>
        <v>592.23099999999999</v>
      </c>
      <c r="BN259">
        <f>SUMIFS(R:R,O:O,O259,BL:BL,BL259,G:G,G259)</f>
        <v>278.38499999999999</v>
      </c>
      <c r="BO259">
        <f>IF(COUNTIFS($BL$2:$BL259,$BL259,$O$2:$O259,$O259,$G$2:$G259,$G259)=1,_xlfn.MAXIFS($BO$2:$BO258,$O$2:$O258,$O259,$G$2:$G258,$G259)+1,_xlfn.MAXIFS($BO$2:$BO258,$O$2:$O258,$O259,$G$2:$G258,$G259))</f>
        <v>2</v>
      </c>
      <c r="BP259">
        <f t="shared" si="70"/>
        <v>3108.7139999999999</v>
      </c>
      <c r="BQ259">
        <f t="shared" si="72"/>
        <v>61.795999999999992</v>
      </c>
      <c r="BR259">
        <f t="shared" si="73"/>
        <v>88.28</v>
      </c>
      <c r="BS259">
        <f t="shared" si="74"/>
        <v>48.554000000000002</v>
      </c>
      <c r="BT259">
        <f t="shared" si="75"/>
        <v>13.242000000000001</v>
      </c>
      <c r="BU259">
        <f t="shared" si="76"/>
        <v>0</v>
      </c>
      <c r="BV259">
        <f t="shared" si="77"/>
        <v>0</v>
      </c>
      <c r="BW259">
        <f t="shared" si="71"/>
        <v>3320.5860000000002</v>
      </c>
    </row>
    <row r="260" spans="1:75">
      <c r="A260" s="38">
        <f t="shared" si="69"/>
        <v>45811</v>
      </c>
      <c r="B260" s="3">
        <v>45811.303356481483</v>
      </c>
      <c r="C260" t="s">
        <v>61</v>
      </c>
      <c r="D260" t="s">
        <v>61</v>
      </c>
      <c r="E260" t="s">
        <v>61</v>
      </c>
      <c r="F260" t="s">
        <v>62</v>
      </c>
      <c r="G260" s="2" t="s">
        <v>63</v>
      </c>
      <c r="H260" s="2" t="s">
        <v>64</v>
      </c>
      <c r="I260" t="s">
        <v>84</v>
      </c>
      <c r="J260" t="s">
        <v>66</v>
      </c>
      <c r="K260" t="s">
        <v>67</v>
      </c>
      <c r="L260">
        <v>18</v>
      </c>
      <c r="M260">
        <v>8</v>
      </c>
      <c r="N260">
        <v>168</v>
      </c>
      <c r="O260" s="41">
        <v>3562</v>
      </c>
      <c r="P260" t="s">
        <v>253</v>
      </c>
      <c r="Q260" s="1">
        <v>45786.607562928242</v>
      </c>
      <c r="R260">
        <v>39.578000000000003</v>
      </c>
      <c r="S260">
        <v>11.932</v>
      </c>
      <c r="T260">
        <v>3.3170000000000002</v>
      </c>
      <c r="U260">
        <v>4324</v>
      </c>
      <c r="V260">
        <v>242</v>
      </c>
      <c r="W260">
        <v>1095</v>
      </c>
      <c r="X260">
        <v>1037</v>
      </c>
      <c r="Y260">
        <v>0</v>
      </c>
      <c r="Z260">
        <v>1</v>
      </c>
      <c r="AA260">
        <v>1</v>
      </c>
      <c r="AB260">
        <v>187</v>
      </c>
      <c r="AC260">
        <v>92</v>
      </c>
      <c r="AD260">
        <v>32.950000000000003</v>
      </c>
      <c r="AE260">
        <v>47.700256000000003</v>
      </c>
      <c r="AF260">
        <v>93.3</v>
      </c>
      <c r="AG260">
        <v>1.6</v>
      </c>
      <c r="AH260">
        <v>2.2999999999999998</v>
      </c>
      <c r="AI260">
        <v>1.8</v>
      </c>
      <c r="AJ260">
        <v>1</v>
      </c>
      <c r="AK260">
        <v>0</v>
      </c>
      <c r="AL260">
        <v>0</v>
      </c>
      <c r="AM260">
        <v>2.91</v>
      </c>
      <c r="AN260">
        <v>42.219000000000001</v>
      </c>
      <c r="AO260">
        <v>5.5970000000000004</v>
      </c>
      <c r="AP260">
        <v>25.324000000000002</v>
      </c>
      <c r="AQ260">
        <v>0.253</v>
      </c>
      <c r="AR260">
        <v>0</v>
      </c>
      <c r="AS260">
        <v>2.5270000000000001</v>
      </c>
      <c r="AT260">
        <v>66.864999999999995</v>
      </c>
      <c r="AU260">
        <v>1.147</v>
      </c>
      <c r="AV260">
        <v>1.6479999999999999</v>
      </c>
      <c r="AW260">
        <v>1.29</v>
      </c>
      <c r="AX260">
        <v>0.71699999999999997</v>
      </c>
      <c r="AY260">
        <v>0</v>
      </c>
      <c r="AZ260">
        <v>0</v>
      </c>
      <c r="BA260">
        <v>382</v>
      </c>
      <c r="BB260">
        <v>0</v>
      </c>
      <c r="BC260" t="s">
        <v>75</v>
      </c>
      <c r="BD260">
        <v>0</v>
      </c>
      <c r="BE260" t="s">
        <v>69</v>
      </c>
      <c r="BF260" t="s">
        <v>76</v>
      </c>
      <c r="BG260">
        <v>1.1399999999999999</v>
      </c>
      <c r="BH260">
        <v>0</v>
      </c>
      <c r="BI260" s="1">
        <v>45813.50905659722</v>
      </c>
      <c r="BJ260">
        <v>3.6</v>
      </c>
      <c r="BK260" s="4">
        <v>0.9214</v>
      </c>
      <c r="BL260" s="42">
        <f>HLOOKUP($A260,차량별코스!$E$1:$AO$20,_xlfn.XLOOKUP(탕데이터!$I260,차량별코스!$D$2:$D$20,차량별코스!$A$2:$A$20),0)</f>
        <v>2</v>
      </c>
      <c r="BM260">
        <f>SUMIFS(R:R,I:I,I260,O:O,O260)</f>
        <v>811.07900000000006</v>
      </c>
      <c r="BN260">
        <f>SUMIFS(R:R,O:O,O260,BL:BL,BL260,G:G,G260)</f>
        <v>349.02199999999999</v>
      </c>
      <c r="BO260">
        <f>IF(COUNTIFS($BL$2:$BL260,$BL260,$O$2:$O260,$O260,$G$2:$G260,$G260)=1,_xlfn.MAXIFS($BO$2:$BO259,$O$2:$O259,$O260,$G$2:$G259,$G260)+1,_xlfn.MAXIFS($BO$2:$BO259,$O$2:$O259,$O260,$G$2:$G259,$G260))</f>
        <v>1</v>
      </c>
      <c r="BP260">
        <f t="shared" si="70"/>
        <v>2697.2919999999999</v>
      </c>
      <c r="BQ260">
        <f t="shared" si="72"/>
        <v>69.183999999999997</v>
      </c>
      <c r="BR260">
        <f t="shared" si="73"/>
        <v>99.451999999999998</v>
      </c>
      <c r="BS260">
        <f t="shared" si="74"/>
        <v>77.832000000000008</v>
      </c>
      <c r="BT260">
        <f t="shared" si="75"/>
        <v>43.24</v>
      </c>
      <c r="BU260">
        <f t="shared" si="76"/>
        <v>0</v>
      </c>
      <c r="BV260">
        <f t="shared" si="77"/>
        <v>0</v>
      </c>
      <c r="BW260">
        <f t="shared" si="71"/>
        <v>2986.9999999999995</v>
      </c>
    </row>
    <row r="261" spans="1:75">
      <c r="A261" s="38">
        <f t="shared" si="69"/>
        <v>45811</v>
      </c>
      <c r="B261" s="3">
        <v>45811.356377314813</v>
      </c>
      <c r="C261" t="s">
        <v>61</v>
      </c>
      <c r="D261" t="s">
        <v>61</v>
      </c>
      <c r="E261" t="s">
        <v>61</v>
      </c>
      <c r="F261" t="s">
        <v>62</v>
      </c>
      <c r="G261" s="2" t="s">
        <v>63</v>
      </c>
      <c r="H261" s="2" t="s">
        <v>64</v>
      </c>
      <c r="I261" t="s">
        <v>84</v>
      </c>
      <c r="J261" t="s">
        <v>66</v>
      </c>
      <c r="K261" t="s">
        <v>67</v>
      </c>
      <c r="L261">
        <v>18</v>
      </c>
      <c r="M261">
        <v>8</v>
      </c>
      <c r="N261">
        <v>168</v>
      </c>
      <c r="O261" s="41">
        <v>3562</v>
      </c>
      <c r="P261" t="s">
        <v>253</v>
      </c>
      <c r="Q261" s="1">
        <v>45786.607562928242</v>
      </c>
      <c r="R261">
        <v>32.341000000000001</v>
      </c>
      <c r="S261">
        <v>8.52</v>
      </c>
      <c r="T261">
        <v>3.7959999999999998</v>
      </c>
      <c r="U261">
        <v>2496</v>
      </c>
      <c r="V261">
        <v>110</v>
      </c>
      <c r="W261">
        <v>141</v>
      </c>
      <c r="X261">
        <v>825</v>
      </c>
      <c r="Y261">
        <v>0</v>
      </c>
      <c r="Z261">
        <v>0</v>
      </c>
      <c r="AA261">
        <v>0</v>
      </c>
      <c r="AB261">
        <v>0</v>
      </c>
      <c r="AC261">
        <v>96</v>
      </c>
      <c r="AD261">
        <v>46.65</v>
      </c>
      <c r="AE261">
        <v>51.860771999999997</v>
      </c>
      <c r="AF261">
        <v>95.4</v>
      </c>
      <c r="AG261">
        <v>1.2</v>
      </c>
      <c r="AH261">
        <v>1.2</v>
      </c>
      <c r="AI261">
        <v>2</v>
      </c>
      <c r="AJ261">
        <v>0.2</v>
      </c>
      <c r="AK261">
        <v>0</v>
      </c>
      <c r="AL261">
        <v>0</v>
      </c>
      <c r="AM261">
        <v>3.33</v>
      </c>
      <c r="AN261">
        <v>39.695999999999998</v>
      </c>
      <c r="AO261">
        <v>4.407</v>
      </c>
      <c r="AP261">
        <v>5.649</v>
      </c>
      <c r="AQ261">
        <v>0.247</v>
      </c>
      <c r="AR261">
        <v>0</v>
      </c>
      <c r="AS261">
        <v>0</v>
      </c>
      <c r="AT261">
        <v>38.159999999999997</v>
      </c>
      <c r="AU261">
        <v>0.48</v>
      </c>
      <c r="AV261">
        <v>0.48</v>
      </c>
      <c r="AW261">
        <v>0.8</v>
      </c>
      <c r="AX261">
        <v>0.08</v>
      </c>
      <c r="AY261">
        <v>0</v>
      </c>
      <c r="AZ261">
        <v>0</v>
      </c>
      <c r="BA261">
        <v>321</v>
      </c>
      <c r="BB261">
        <v>0</v>
      </c>
      <c r="BC261" t="s">
        <v>75</v>
      </c>
      <c r="BD261">
        <v>0</v>
      </c>
      <c r="BE261" t="s">
        <v>69</v>
      </c>
      <c r="BF261" t="s">
        <v>76</v>
      </c>
      <c r="BG261">
        <v>1.1399999999999999</v>
      </c>
      <c r="BH261">
        <v>0</v>
      </c>
      <c r="BI261" s="1">
        <v>45813.50905659722</v>
      </c>
      <c r="BJ261">
        <v>3.6</v>
      </c>
      <c r="BK261" s="4">
        <v>1.0544</v>
      </c>
      <c r="BL261" s="42">
        <f>HLOOKUP($A261,차량별코스!$E$1:$AO$20,_xlfn.XLOOKUP(탕데이터!$I261,차량별코스!$D$2:$D$20,차량별코스!$A$2:$A$20),0)</f>
        <v>2</v>
      </c>
      <c r="BM261">
        <f>SUMIFS(R:R,I:I,I261,O:O,O261)</f>
        <v>811.07900000000006</v>
      </c>
      <c r="BN261">
        <f>SUMIFS(R:R,O:O,O261,BL:BL,BL261,G:G,G261)</f>
        <v>349.02199999999999</v>
      </c>
      <c r="BO261">
        <f>IF(COUNTIFS($BL$2:$BL261,$BL261,$O$2:$O261,$O261,$G$2:$G261,$G261)=1,_xlfn.MAXIFS($BO$2:$BO260,$O$2:$O260,$O261,$G$2:$G260,$G261)+1,_xlfn.MAXIFS($BO$2:$BO260,$O$2:$O260,$O261,$G$2:$G260,$G261))</f>
        <v>1</v>
      </c>
      <c r="BP261">
        <f t="shared" si="70"/>
        <v>2130.1840000000002</v>
      </c>
      <c r="BQ261">
        <f t="shared" si="72"/>
        <v>29.952000000000002</v>
      </c>
      <c r="BR261">
        <f t="shared" si="73"/>
        <v>29.952000000000002</v>
      </c>
      <c r="BS261">
        <f t="shared" si="74"/>
        <v>49.92</v>
      </c>
      <c r="BT261">
        <f t="shared" si="75"/>
        <v>4.992</v>
      </c>
      <c r="BU261">
        <f t="shared" si="76"/>
        <v>0</v>
      </c>
      <c r="BV261">
        <f t="shared" si="77"/>
        <v>0</v>
      </c>
      <c r="BW261">
        <f t="shared" si="71"/>
        <v>2245.0000000000009</v>
      </c>
    </row>
    <row r="262" spans="1:75">
      <c r="A262" s="38">
        <f t="shared" si="69"/>
        <v>45811</v>
      </c>
      <c r="B262" s="3">
        <v>45811.394224537034</v>
      </c>
      <c r="C262" t="s">
        <v>61</v>
      </c>
      <c r="D262" t="s">
        <v>61</v>
      </c>
      <c r="E262" t="s">
        <v>61</v>
      </c>
      <c r="F262" t="s">
        <v>62</v>
      </c>
      <c r="G262" s="2" t="s">
        <v>63</v>
      </c>
      <c r="H262" s="2" t="s">
        <v>64</v>
      </c>
      <c r="I262" t="s">
        <v>84</v>
      </c>
      <c r="J262" t="s">
        <v>66</v>
      </c>
      <c r="K262" t="s">
        <v>67</v>
      </c>
      <c r="L262">
        <v>18</v>
      </c>
      <c r="M262">
        <v>8</v>
      </c>
      <c r="N262">
        <v>168</v>
      </c>
      <c r="O262" s="41">
        <v>3562</v>
      </c>
      <c r="P262" t="s">
        <v>253</v>
      </c>
      <c r="Q262" s="1">
        <v>45786.607562928242</v>
      </c>
      <c r="R262">
        <v>26.172000000000001</v>
      </c>
      <c r="S262">
        <v>7.6020000000000003</v>
      </c>
      <c r="T262">
        <v>3.4430000000000001</v>
      </c>
      <c r="U262">
        <v>2602</v>
      </c>
      <c r="V262">
        <v>142</v>
      </c>
      <c r="W262">
        <v>468</v>
      </c>
      <c r="X262">
        <v>755</v>
      </c>
      <c r="Y262">
        <v>0</v>
      </c>
      <c r="Z262">
        <v>4</v>
      </c>
      <c r="AA262">
        <v>0</v>
      </c>
      <c r="AB262">
        <v>0</v>
      </c>
      <c r="AC262">
        <v>88</v>
      </c>
      <c r="AD262">
        <v>36.21</v>
      </c>
      <c r="AE262">
        <v>47.298822999999999</v>
      </c>
      <c r="AF262">
        <v>92.4</v>
      </c>
      <c r="AG262">
        <v>2.7</v>
      </c>
      <c r="AH262">
        <v>2.1</v>
      </c>
      <c r="AI262">
        <v>1.9</v>
      </c>
      <c r="AJ262">
        <v>0.8</v>
      </c>
      <c r="AK262">
        <v>0</v>
      </c>
      <c r="AL262">
        <v>0</v>
      </c>
      <c r="AM262">
        <v>3.02</v>
      </c>
      <c r="AN262">
        <v>40.024000000000001</v>
      </c>
      <c r="AO262">
        <v>5.4569999999999999</v>
      </c>
      <c r="AP262">
        <v>17.986000000000001</v>
      </c>
      <c r="AQ262">
        <v>0.26700000000000002</v>
      </c>
      <c r="AR262">
        <v>0</v>
      </c>
      <c r="AS262">
        <v>15.284000000000001</v>
      </c>
      <c r="AT262">
        <v>40.04</v>
      </c>
      <c r="AU262">
        <v>1.17</v>
      </c>
      <c r="AV262">
        <v>0.91</v>
      </c>
      <c r="AW262">
        <v>0.82299999999999995</v>
      </c>
      <c r="AX262">
        <v>0.34699999999999998</v>
      </c>
      <c r="AY262">
        <v>0</v>
      </c>
      <c r="AZ262">
        <v>0</v>
      </c>
      <c r="BA262">
        <v>246</v>
      </c>
      <c r="BB262">
        <v>0</v>
      </c>
      <c r="BC262" t="s">
        <v>75</v>
      </c>
      <c r="BD262">
        <v>0</v>
      </c>
      <c r="BE262" t="s">
        <v>69</v>
      </c>
      <c r="BF262" t="s">
        <v>76</v>
      </c>
      <c r="BG262">
        <v>1.1399999999999999</v>
      </c>
      <c r="BH262">
        <v>0</v>
      </c>
      <c r="BI262" s="1">
        <v>45813.50905659722</v>
      </c>
      <c r="BJ262">
        <v>3.6</v>
      </c>
      <c r="BK262" s="4">
        <v>0.95630000000000004</v>
      </c>
      <c r="BL262" s="42">
        <f>HLOOKUP($A262,차량별코스!$E$1:$AO$20,_xlfn.XLOOKUP(탕데이터!$I262,차량별코스!$D$2:$D$20,차량별코스!$A$2:$A$20),0)</f>
        <v>2</v>
      </c>
      <c r="BM262">
        <f>SUMIFS(R:R,I:I,I262,O:O,O262)</f>
        <v>811.07900000000006</v>
      </c>
      <c r="BN262">
        <f>SUMIFS(R:R,O:O,O262,BL:BL,BL262,G:G,G262)</f>
        <v>349.02199999999999</v>
      </c>
      <c r="BO262">
        <f>IF(COUNTIFS($BL$2:$BL262,$BL262,$O$2:$O262,$O262,$G$2:$G262,$G262)=1,_xlfn.MAXIFS($BO$2:$BO261,$O$2:$O261,$O262,$G$2:$G261,$G262)+1,_xlfn.MAXIFS($BO$2:$BO261,$O$2:$O261,$O262,$G$2:$G261,$G262))</f>
        <v>1</v>
      </c>
      <c r="BP262">
        <f t="shared" si="70"/>
        <v>1794.248</v>
      </c>
      <c r="BQ262">
        <f t="shared" si="72"/>
        <v>70.254000000000005</v>
      </c>
      <c r="BR262">
        <f t="shared" si="73"/>
        <v>54.642000000000003</v>
      </c>
      <c r="BS262">
        <f t="shared" si="74"/>
        <v>49.437999999999995</v>
      </c>
      <c r="BT262">
        <f t="shared" si="75"/>
        <v>20.815999999999999</v>
      </c>
      <c r="BU262">
        <f t="shared" si="76"/>
        <v>0</v>
      </c>
      <c r="BV262">
        <f t="shared" si="77"/>
        <v>0</v>
      </c>
      <c r="BW262">
        <f t="shared" si="71"/>
        <v>1989.3980000000001</v>
      </c>
    </row>
    <row r="263" spans="1:75">
      <c r="A263" s="38">
        <f t="shared" si="69"/>
        <v>45811</v>
      </c>
      <c r="B263" s="3">
        <v>45811.493738425925</v>
      </c>
      <c r="C263" t="s">
        <v>61</v>
      </c>
      <c r="D263" t="s">
        <v>61</v>
      </c>
      <c r="E263" t="s">
        <v>61</v>
      </c>
      <c r="F263" t="s">
        <v>62</v>
      </c>
      <c r="G263" s="2" t="s">
        <v>63</v>
      </c>
      <c r="H263" s="2" t="s">
        <v>64</v>
      </c>
      <c r="I263" t="s">
        <v>84</v>
      </c>
      <c r="J263" t="s">
        <v>66</v>
      </c>
      <c r="K263" t="s">
        <v>67</v>
      </c>
      <c r="L263">
        <v>18</v>
      </c>
      <c r="M263">
        <v>8</v>
      </c>
      <c r="N263">
        <v>168</v>
      </c>
      <c r="O263" s="41">
        <v>3562</v>
      </c>
      <c r="P263" t="s">
        <v>253</v>
      </c>
      <c r="Q263" s="1">
        <v>45786.607562928242</v>
      </c>
      <c r="R263">
        <v>220.036</v>
      </c>
      <c r="S263">
        <v>87.350999999999999</v>
      </c>
      <c r="T263">
        <v>2.5190000000000001</v>
      </c>
      <c r="U263">
        <v>26225</v>
      </c>
      <c r="V263">
        <v>117</v>
      </c>
      <c r="W263">
        <v>9745</v>
      </c>
      <c r="X263">
        <v>6289</v>
      </c>
      <c r="Y263">
        <v>0</v>
      </c>
      <c r="Z263">
        <v>27</v>
      </c>
      <c r="AA263">
        <v>5</v>
      </c>
      <c r="AB263">
        <v>3909</v>
      </c>
      <c r="AC263">
        <v>104</v>
      </c>
      <c r="AD263">
        <v>30.21</v>
      </c>
      <c r="AE263">
        <v>48.409799999999997</v>
      </c>
      <c r="AF263">
        <v>71.599999999999994</v>
      </c>
      <c r="AG263">
        <v>7.6</v>
      </c>
      <c r="AH263">
        <v>8.5</v>
      </c>
      <c r="AI263">
        <v>8.1999999999999993</v>
      </c>
      <c r="AJ263">
        <v>4</v>
      </c>
      <c r="AK263">
        <v>0</v>
      </c>
      <c r="AL263">
        <v>0</v>
      </c>
      <c r="AM263">
        <v>2.21</v>
      </c>
      <c r="AN263">
        <v>58.710999999999999</v>
      </c>
      <c r="AO263">
        <v>0.44600000000000001</v>
      </c>
      <c r="AP263">
        <v>37.158999999999999</v>
      </c>
      <c r="AQ263">
        <v>0.28199999999999997</v>
      </c>
      <c r="AR263">
        <v>0</v>
      </c>
      <c r="AS263">
        <v>12.271000000000001</v>
      </c>
      <c r="AT263">
        <v>312.65300000000002</v>
      </c>
      <c r="AU263">
        <v>33.186999999999998</v>
      </c>
      <c r="AV263">
        <v>37.116999999999997</v>
      </c>
      <c r="AW263">
        <v>35.807000000000002</v>
      </c>
      <c r="AX263">
        <v>17.466999999999999</v>
      </c>
      <c r="AY263">
        <v>0</v>
      </c>
      <c r="AZ263">
        <v>0</v>
      </c>
      <c r="BA263">
        <v>2159</v>
      </c>
      <c r="BB263">
        <v>0</v>
      </c>
      <c r="BC263" t="s">
        <v>75</v>
      </c>
      <c r="BD263">
        <v>0</v>
      </c>
      <c r="BE263" t="s">
        <v>69</v>
      </c>
      <c r="BF263" t="s">
        <v>76</v>
      </c>
      <c r="BG263">
        <v>1.1399999999999999</v>
      </c>
      <c r="BH263">
        <v>0</v>
      </c>
      <c r="BI263" s="1">
        <v>45813.50905659722</v>
      </c>
      <c r="BJ263">
        <v>3.6</v>
      </c>
      <c r="BK263" s="4">
        <v>0.69969999999999999</v>
      </c>
      <c r="BL263" s="42">
        <f>HLOOKUP($A263,차량별코스!$E$1:$AO$20,_xlfn.XLOOKUP(탕데이터!$I263,차량별코스!$D$2:$D$20,차량별코스!$A$2:$A$20),0)</f>
        <v>2</v>
      </c>
      <c r="BM263">
        <f>SUMIFS(R:R,I:I,I263,O:O,O263)</f>
        <v>811.07900000000006</v>
      </c>
      <c r="BN263">
        <f>SUMIFS(R:R,O:O,O263,BL:BL,BL263,G:G,G263)</f>
        <v>349.02199999999999</v>
      </c>
      <c r="BO263">
        <f>IF(COUNTIFS($BL$2:$BL263,$BL263,$O$2:$O263,$O263,$G$2:$G263,$G263)=1,_xlfn.MAXIFS($BO$2:$BO262,$O$2:$O262,$O263,$G$2:$G262,$G263)+1,_xlfn.MAXIFS($BO$2:$BO262,$O$2:$O262,$O263,$G$2:$G262,$G263))</f>
        <v>1</v>
      </c>
      <c r="BP263">
        <f t="shared" si="70"/>
        <v>8915.0999999999985</v>
      </c>
      <c r="BQ263">
        <f t="shared" si="72"/>
        <v>1993.1</v>
      </c>
      <c r="BR263">
        <f t="shared" si="73"/>
        <v>2229.125</v>
      </c>
      <c r="BS263">
        <f t="shared" si="74"/>
        <v>2150.4499999999998</v>
      </c>
      <c r="BT263">
        <f t="shared" si="75"/>
        <v>1049</v>
      </c>
      <c r="BU263">
        <f t="shared" si="76"/>
        <v>0</v>
      </c>
      <c r="BV263">
        <f t="shared" si="77"/>
        <v>0</v>
      </c>
      <c r="BW263">
        <f t="shared" si="71"/>
        <v>16336.774999999998</v>
      </c>
    </row>
    <row r="264" spans="1:75">
      <c r="A264" s="38">
        <f t="shared" si="69"/>
        <v>45811</v>
      </c>
      <c r="B264" s="3">
        <v>45811.801944444444</v>
      </c>
      <c r="C264" t="s">
        <v>61</v>
      </c>
      <c r="D264" t="s">
        <v>61</v>
      </c>
      <c r="E264" t="s">
        <v>61</v>
      </c>
      <c r="F264" t="s">
        <v>62</v>
      </c>
      <c r="G264" s="2" t="s">
        <v>63</v>
      </c>
      <c r="H264" s="2" t="s">
        <v>64</v>
      </c>
      <c r="I264" t="s">
        <v>84</v>
      </c>
      <c r="J264" t="s">
        <v>66</v>
      </c>
      <c r="K264" t="s">
        <v>67</v>
      </c>
      <c r="L264">
        <v>18</v>
      </c>
      <c r="M264">
        <v>8</v>
      </c>
      <c r="N264">
        <v>168</v>
      </c>
      <c r="O264" s="41">
        <v>3562</v>
      </c>
      <c r="P264" t="s">
        <v>253</v>
      </c>
      <c r="Q264" s="1">
        <v>45786.607562928242</v>
      </c>
      <c r="R264">
        <v>30.895</v>
      </c>
      <c r="S264">
        <v>8.1620000000000008</v>
      </c>
      <c r="T264">
        <v>3.7850000000000001</v>
      </c>
      <c r="U264">
        <v>2579</v>
      </c>
      <c r="V264">
        <v>25</v>
      </c>
      <c r="W264">
        <v>410</v>
      </c>
      <c r="X264">
        <v>900</v>
      </c>
      <c r="Y264">
        <v>0</v>
      </c>
      <c r="Z264">
        <v>1</v>
      </c>
      <c r="AA264">
        <v>0</v>
      </c>
      <c r="AB264">
        <v>0</v>
      </c>
      <c r="AC264">
        <v>80</v>
      </c>
      <c r="AD264">
        <v>43.13</v>
      </c>
      <c r="AE264">
        <v>51.875894000000002</v>
      </c>
      <c r="AF264">
        <v>92.2</v>
      </c>
      <c r="AG264">
        <v>1.5</v>
      </c>
      <c r="AH264">
        <v>2.5</v>
      </c>
      <c r="AI264">
        <v>3.8</v>
      </c>
      <c r="AJ264">
        <v>0</v>
      </c>
      <c r="AK264">
        <v>0</v>
      </c>
      <c r="AL264">
        <v>0</v>
      </c>
      <c r="AM264">
        <v>3.32</v>
      </c>
      <c r="AN264">
        <v>39.912999999999997</v>
      </c>
      <c r="AO264">
        <v>0.96899999999999997</v>
      </c>
      <c r="AP264">
        <v>15.898</v>
      </c>
      <c r="AQ264">
        <v>0.29099999999999998</v>
      </c>
      <c r="AR264">
        <v>0</v>
      </c>
      <c r="AS264">
        <v>3.2370000000000001</v>
      </c>
      <c r="AT264">
        <v>38.417000000000002</v>
      </c>
      <c r="AU264">
        <v>0.625</v>
      </c>
      <c r="AV264">
        <v>1.042</v>
      </c>
      <c r="AW264">
        <v>1.583</v>
      </c>
      <c r="AX264">
        <v>0</v>
      </c>
      <c r="AY264">
        <v>0</v>
      </c>
      <c r="AZ264">
        <v>0</v>
      </c>
      <c r="BA264">
        <v>302</v>
      </c>
      <c r="BB264">
        <v>0</v>
      </c>
      <c r="BC264" t="s">
        <v>75</v>
      </c>
      <c r="BD264">
        <v>0</v>
      </c>
      <c r="BE264" t="s">
        <v>69</v>
      </c>
      <c r="BF264" t="s">
        <v>76</v>
      </c>
      <c r="BG264">
        <v>1.1399999999999999</v>
      </c>
      <c r="BH264">
        <v>0</v>
      </c>
      <c r="BI264" s="1">
        <v>45813.50905659722</v>
      </c>
      <c r="BJ264">
        <v>3.6</v>
      </c>
      <c r="BK264" s="4">
        <v>1.0515000000000001</v>
      </c>
      <c r="BL264" s="42">
        <f>HLOOKUP($A264,차량별코스!$E$1:$AO$20,_xlfn.XLOOKUP(탕데이터!$I264,차량별코스!$D$2:$D$20,차량별코스!$A$2:$A$20),0)</f>
        <v>2</v>
      </c>
      <c r="BM264">
        <f>SUMIFS(R:R,I:I,I264,O:O,O264)</f>
        <v>811.07900000000006</v>
      </c>
      <c r="BN264">
        <f>SUMIFS(R:R,O:O,O264,BL:BL,BL264,G:G,G264)</f>
        <v>349.02199999999999</v>
      </c>
      <c r="BO264">
        <f>IF(COUNTIFS($BL$2:$BL264,$BL264,$O$2:$O264,$O264,$G$2:$G264,$G264)=1,_xlfn.MAXIFS($BO$2:$BO263,$O$2:$O263,$O264,$G$2:$G263,$G264)+1,_xlfn.MAXIFS($BO$2:$BO263,$O$2:$O263,$O264,$G$2:$G263,$G264))</f>
        <v>1</v>
      </c>
      <c r="BP264">
        <f t="shared" si="70"/>
        <v>1942.8380000000002</v>
      </c>
      <c r="BQ264">
        <f t="shared" si="72"/>
        <v>38.684999999999995</v>
      </c>
      <c r="BR264">
        <f t="shared" si="73"/>
        <v>64.475000000000009</v>
      </c>
      <c r="BS264">
        <f t="shared" si="74"/>
        <v>98.001999999999995</v>
      </c>
      <c r="BT264">
        <f t="shared" si="75"/>
        <v>0</v>
      </c>
      <c r="BU264">
        <f t="shared" si="76"/>
        <v>0</v>
      </c>
      <c r="BV264">
        <f t="shared" si="77"/>
        <v>0</v>
      </c>
      <c r="BW264">
        <f t="shared" si="71"/>
        <v>2144</v>
      </c>
    </row>
    <row r="265" spans="1:75">
      <c r="A265" s="38">
        <f t="shared" si="69"/>
        <v>45812</v>
      </c>
      <c r="B265" s="3">
        <v>45812.340451388889</v>
      </c>
      <c r="C265" t="s">
        <v>61</v>
      </c>
      <c r="D265" t="s">
        <v>61</v>
      </c>
      <c r="E265" t="s">
        <v>61</v>
      </c>
      <c r="F265" t="s">
        <v>62</v>
      </c>
      <c r="G265" s="2" t="s">
        <v>63</v>
      </c>
      <c r="H265" s="2" t="s">
        <v>64</v>
      </c>
      <c r="I265" t="s">
        <v>84</v>
      </c>
      <c r="J265" t="s">
        <v>66</v>
      </c>
      <c r="K265" t="s">
        <v>67</v>
      </c>
      <c r="L265">
        <v>18</v>
      </c>
      <c r="M265">
        <v>8</v>
      </c>
      <c r="N265">
        <v>168</v>
      </c>
      <c r="O265" s="41">
        <v>3562</v>
      </c>
      <c r="P265" t="s">
        <v>253</v>
      </c>
      <c r="Q265" s="1">
        <v>45786.607562928242</v>
      </c>
      <c r="R265">
        <v>31.077999999999999</v>
      </c>
      <c r="S265">
        <v>9.0869999999999997</v>
      </c>
      <c r="T265">
        <v>3.42</v>
      </c>
      <c r="U265">
        <v>3025</v>
      </c>
      <c r="V265">
        <v>83</v>
      </c>
      <c r="W265">
        <v>706</v>
      </c>
      <c r="X265">
        <v>871</v>
      </c>
      <c r="Y265">
        <v>0</v>
      </c>
      <c r="Z265">
        <v>0</v>
      </c>
      <c r="AA265">
        <v>1</v>
      </c>
      <c r="AB265">
        <v>173</v>
      </c>
      <c r="AC265">
        <v>81</v>
      </c>
      <c r="AD265">
        <v>36.99</v>
      </c>
      <c r="AE265">
        <v>50.036144</v>
      </c>
      <c r="AF265">
        <v>58.6</v>
      </c>
      <c r="AG265">
        <v>9.1999999999999993</v>
      </c>
      <c r="AH265">
        <v>12.2</v>
      </c>
      <c r="AI265">
        <v>19.600000000000001</v>
      </c>
      <c r="AJ265">
        <v>0.4</v>
      </c>
      <c r="AK265">
        <v>0</v>
      </c>
      <c r="AL265">
        <v>0</v>
      </c>
      <c r="AM265">
        <v>3</v>
      </c>
      <c r="AN265">
        <v>43.055999999999997</v>
      </c>
      <c r="AO265">
        <v>2.7440000000000002</v>
      </c>
      <c r="AP265">
        <v>23.338999999999999</v>
      </c>
      <c r="AQ265">
        <v>0.25700000000000001</v>
      </c>
      <c r="AR265">
        <v>0</v>
      </c>
      <c r="AS265">
        <v>0</v>
      </c>
      <c r="AT265">
        <v>29.3</v>
      </c>
      <c r="AU265">
        <v>4.5999999999999996</v>
      </c>
      <c r="AV265">
        <v>6.1</v>
      </c>
      <c r="AW265">
        <v>9.8000000000000007</v>
      </c>
      <c r="AX265">
        <v>0.2</v>
      </c>
      <c r="AY265">
        <v>0</v>
      </c>
      <c r="AZ265">
        <v>0</v>
      </c>
      <c r="BA265">
        <v>310</v>
      </c>
      <c r="BB265">
        <v>0</v>
      </c>
      <c r="BC265" t="s">
        <v>75</v>
      </c>
      <c r="BD265">
        <v>0</v>
      </c>
      <c r="BE265" t="s">
        <v>69</v>
      </c>
      <c r="BF265" t="s">
        <v>76</v>
      </c>
      <c r="BG265">
        <v>1.1399999999999999</v>
      </c>
      <c r="BH265">
        <v>0</v>
      </c>
      <c r="BI265" s="1">
        <v>45813.50905659722</v>
      </c>
      <c r="BJ265">
        <v>3.6</v>
      </c>
      <c r="BK265" s="4">
        <v>0.95</v>
      </c>
      <c r="BL265" s="42">
        <f>HLOOKUP($A265,차량별코스!$E$1:$AO$20,_xlfn.XLOOKUP(탕데이터!$I265,차량별코스!$D$2:$D$20,차량별코스!$A$2:$A$20),0)</f>
        <v>3</v>
      </c>
      <c r="BM265">
        <f>SUMIFS(R:R,I:I,I265,O:O,O265)</f>
        <v>811.07900000000006</v>
      </c>
      <c r="BN265">
        <f>SUMIFS(R:R,O:O,O265,BL:BL,BL265,G:G,G265)</f>
        <v>289.529</v>
      </c>
      <c r="BO265">
        <f>IF(COUNTIFS($BL$2:$BL265,$BL265,$O$2:$O265,$O265,$G$2:$G265,$G265)=1,_xlfn.MAXIFS($BO$2:$BO264,$O$2:$O264,$O265,$G$2:$G264,$G265)+1,_xlfn.MAXIFS($BO$2:$BO264,$O$2:$O264,$O265,$G$2:$G264,$G265))</f>
        <v>2</v>
      </c>
      <c r="BP265">
        <f t="shared" si="70"/>
        <v>983.64999999999986</v>
      </c>
      <c r="BQ265">
        <f t="shared" si="72"/>
        <v>278.3</v>
      </c>
      <c r="BR265">
        <f t="shared" si="73"/>
        <v>369.05</v>
      </c>
      <c r="BS265">
        <f t="shared" si="74"/>
        <v>592.9</v>
      </c>
      <c r="BT265">
        <f t="shared" si="75"/>
        <v>12.1</v>
      </c>
      <c r="BU265">
        <f t="shared" si="76"/>
        <v>0</v>
      </c>
      <c r="BV265">
        <f t="shared" si="77"/>
        <v>0</v>
      </c>
      <c r="BW265">
        <f t="shared" si="71"/>
        <v>2235.9999999999995</v>
      </c>
    </row>
    <row r="266" spans="1:75">
      <c r="A266" s="38">
        <f t="shared" si="69"/>
        <v>45812</v>
      </c>
      <c r="B266" s="3">
        <v>45812.381261574075</v>
      </c>
      <c r="C266" t="s">
        <v>61</v>
      </c>
      <c r="D266" t="s">
        <v>61</v>
      </c>
      <c r="E266" t="s">
        <v>61</v>
      </c>
      <c r="F266" t="s">
        <v>62</v>
      </c>
      <c r="G266" s="2" t="s">
        <v>63</v>
      </c>
      <c r="H266" s="2" t="s">
        <v>64</v>
      </c>
      <c r="I266" t="s">
        <v>84</v>
      </c>
      <c r="J266" t="s">
        <v>66</v>
      </c>
      <c r="K266" t="s">
        <v>67</v>
      </c>
      <c r="L266">
        <v>18</v>
      </c>
      <c r="M266">
        <v>8</v>
      </c>
      <c r="N266">
        <v>168</v>
      </c>
      <c r="O266" s="41">
        <v>3562</v>
      </c>
      <c r="P266" t="s">
        <v>253</v>
      </c>
      <c r="Q266" s="1">
        <v>45786.607562928242</v>
      </c>
      <c r="R266">
        <v>17.401</v>
      </c>
      <c r="S266">
        <v>4.4119999999999999</v>
      </c>
      <c r="T266">
        <v>3.944</v>
      </c>
      <c r="U266">
        <v>1644</v>
      </c>
      <c r="V266">
        <v>81</v>
      </c>
      <c r="W266">
        <v>335</v>
      </c>
      <c r="X266">
        <v>468</v>
      </c>
      <c r="Y266">
        <v>0</v>
      </c>
      <c r="Z266">
        <v>2</v>
      </c>
      <c r="AA266">
        <v>0</v>
      </c>
      <c r="AB266">
        <v>0</v>
      </c>
      <c r="AC266">
        <v>83</v>
      </c>
      <c r="AD266">
        <v>38.1</v>
      </c>
      <c r="AE266">
        <v>51.012720000000002</v>
      </c>
      <c r="AF266">
        <v>97.2</v>
      </c>
      <c r="AG266">
        <v>0.5</v>
      </c>
      <c r="AH266">
        <v>0.8</v>
      </c>
      <c r="AI266">
        <v>1.4</v>
      </c>
      <c r="AJ266">
        <v>0.2</v>
      </c>
      <c r="AK266">
        <v>0</v>
      </c>
      <c r="AL266">
        <v>0</v>
      </c>
      <c r="AM266">
        <v>3.46</v>
      </c>
      <c r="AN266">
        <v>37.179000000000002</v>
      </c>
      <c r="AO266">
        <v>4.9269999999999996</v>
      </c>
      <c r="AP266">
        <v>20.376999999999999</v>
      </c>
      <c r="AQ266">
        <v>0.23</v>
      </c>
      <c r="AR266">
        <v>0</v>
      </c>
      <c r="AS266">
        <v>11.494</v>
      </c>
      <c r="AT266">
        <v>25.92</v>
      </c>
      <c r="AU266">
        <v>0.13300000000000001</v>
      </c>
      <c r="AV266">
        <v>0.21299999999999999</v>
      </c>
      <c r="AW266">
        <v>0.373</v>
      </c>
      <c r="AX266">
        <v>5.2999999999999999E-2</v>
      </c>
      <c r="AY266">
        <v>0</v>
      </c>
      <c r="AZ266">
        <v>0</v>
      </c>
      <c r="BA266">
        <v>173</v>
      </c>
      <c r="BB266">
        <v>0</v>
      </c>
      <c r="BC266" t="s">
        <v>75</v>
      </c>
      <c r="BD266">
        <v>0</v>
      </c>
      <c r="BE266" t="s">
        <v>69</v>
      </c>
      <c r="BF266" t="s">
        <v>76</v>
      </c>
      <c r="BG266">
        <v>1.1399999999999999</v>
      </c>
      <c r="BH266">
        <v>0</v>
      </c>
      <c r="BI266" s="1">
        <v>45813.50905659722</v>
      </c>
      <c r="BJ266">
        <v>3.6</v>
      </c>
      <c r="BK266" s="4">
        <v>1.0955999999999999</v>
      </c>
      <c r="BL266" s="42">
        <f>HLOOKUP($A266,차량별코스!$E$1:$AO$20,_xlfn.XLOOKUP(탕데이터!$I266,차량별코스!$D$2:$D$20,차량별코스!$A$2:$A$20),0)</f>
        <v>3</v>
      </c>
      <c r="BM266">
        <f>SUMIFS(R:R,I:I,I266,O:O,O266)</f>
        <v>811.07900000000006</v>
      </c>
      <c r="BN266">
        <f>SUMIFS(R:R,O:O,O266,BL:BL,BL266,G:G,G266)</f>
        <v>289.529</v>
      </c>
      <c r="BO266">
        <f>IF(COUNTIFS($BL$2:$BL266,$BL266,$O$2:$O266,$O266,$G$2:$G266,$G266)=1,_xlfn.MAXIFS($BO$2:$BO265,$O$2:$O265,$O266,$G$2:$G265,$G266)+1,_xlfn.MAXIFS($BO$2:$BO265,$O$2:$O265,$O266,$G$2:$G265,$G266))</f>
        <v>2</v>
      </c>
      <c r="BP266">
        <f t="shared" si="70"/>
        <v>1181.9679999999998</v>
      </c>
      <c r="BQ266">
        <f t="shared" si="72"/>
        <v>8.2200000000000006</v>
      </c>
      <c r="BR266">
        <f t="shared" si="73"/>
        <v>13.152000000000001</v>
      </c>
      <c r="BS266">
        <f t="shared" si="74"/>
        <v>23.015999999999998</v>
      </c>
      <c r="BT266">
        <f t="shared" si="75"/>
        <v>3.2880000000000003</v>
      </c>
      <c r="BU266">
        <f t="shared" si="76"/>
        <v>0</v>
      </c>
      <c r="BV266">
        <f t="shared" si="77"/>
        <v>0</v>
      </c>
      <c r="BW266">
        <f t="shared" si="71"/>
        <v>1229.644</v>
      </c>
    </row>
    <row r="267" spans="1:75">
      <c r="A267" s="38">
        <f t="shared" si="69"/>
        <v>45812</v>
      </c>
      <c r="B267" s="3">
        <v>45812.406168981484</v>
      </c>
      <c r="C267" t="s">
        <v>61</v>
      </c>
      <c r="D267" t="s">
        <v>61</v>
      </c>
      <c r="E267" t="s">
        <v>61</v>
      </c>
      <c r="F267" t="s">
        <v>62</v>
      </c>
      <c r="G267" s="2" t="s">
        <v>63</v>
      </c>
      <c r="H267" s="2" t="s">
        <v>64</v>
      </c>
      <c r="I267" t="s">
        <v>84</v>
      </c>
      <c r="J267" t="s">
        <v>66</v>
      </c>
      <c r="K267" t="s">
        <v>67</v>
      </c>
      <c r="L267">
        <v>18</v>
      </c>
      <c r="M267">
        <v>8</v>
      </c>
      <c r="N267">
        <v>168</v>
      </c>
      <c r="O267" s="41">
        <v>3562</v>
      </c>
      <c r="P267" t="s">
        <v>253</v>
      </c>
      <c r="Q267" s="1">
        <v>45786.607562928242</v>
      </c>
      <c r="R267">
        <v>41.305</v>
      </c>
      <c r="S267">
        <v>12.848000000000001</v>
      </c>
      <c r="T267">
        <v>3.2149999999999999</v>
      </c>
      <c r="U267">
        <v>3677</v>
      </c>
      <c r="V267">
        <v>333</v>
      </c>
      <c r="W267">
        <v>444</v>
      </c>
      <c r="X267">
        <v>945</v>
      </c>
      <c r="Y267">
        <v>0</v>
      </c>
      <c r="Z267">
        <v>1</v>
      </c>
      <c r="AA267">
        <v>0</v>
      </c>
      <c r="AB267">
        <v>0</v>
      </c>
      <c r="AC267">
        <v>110</v>
      </c>
      <c r="AD267">
        <v>40.44</v>
      </c>
      <c r="AE267">
        <v>51.275207000000002</v>
      </c>
      <c r="AF267">
        <v>93.9</v>
      </c>
      <c r="AG267">
        <v>1.9</v>
      </c>
      <c r="AH267">
        <v>1.2</v>
      </c>
      <c r="AI267">
        <v>2</v>
      </c>
      <c r="AJ267">
        <v>0.8</v>
      </c>
      <c r="AK267">
        <v>0.1</v>
      </c>
      <c r="AL267">
        <v>0</v>
      </c>
      <c r="AM267">
        <v>2.82</v>
      </c>
      <c r="AN267">
        <v>47.521000000000001</v>
      </c>
      <c r="AO267">
        <v>9.0559999999999992</v>
      </c>
      <c r="AP267">
        <v>12.074999999999999</v>
      </c>
      <c r="AQ267">
        <v>0.218</v>
      </c>
      <c r="AR267">
        <v>0</v>
      </c>
      <c r="AS267">
        <v>2.4209999999999998</v>
      </c>
      <c r="AT267">
        <v>56.34</v>
      </c>
      <c r="AU267">
        <v>1.1399999999999999</v>
      </c>
      <c r="AV267">
        <v>0.72</v>
      </c>
      <c r="AW267">
        <v>1.2</v>
      </c>
      <c r="AX267">
        <v>0.48</v>
      </c>
      <c r="AY267">
        <v>0.06</v>
      </c>
      <c r="AZ267">
        <v>0</v>
      </c>
      <c r="BA267">
        <v>403</v>
      </c>
      <c r="BB267">
        <v>7</v>
      </c>
      <c r="BC267" t="s">
        <v>75</v>
      </c>
      <c r="BD267">
        <v>0</v>
      </c>
      <c r="BE267" t="s">
        <v>69</v>
      </c>
      <c r="BF267" t="s">
        <v>76</v>
      </c>
      <c r="BG267">
        <v>1.1399999999999999</v>
      </c>
      <c r="BH267">
        <v>0</v>
      </c>
      <c r="BI267" s="1">
        <v>45813.50905659722</v>
      </c>
      <c r="BJ267">
        <v>3.6</v>
      </c>
      <c r="BK267" s="4">
        <v>0.89300000000000002</v>
      </c>
      <c r="BL267" s="42">
        <f>HLOOKUP($A267,차량별코스!$E$1:$AO$20,_xlfn.XLOOKUP(탕데이터!$I267,차량별코스!$D$2:$D$20,차량별코스!$A$2:$A$20),0)</f>
        <v>3</v>
      </c>
      <c r="BM267">
        <f>SUMIFS(R:R,I:I,I267,O:O,O267)</f>
        <v>811.07900000000006</v>
      </c>
      <c r="BN267">
        <f>SUMIFS(R:R,O:O,O267,BL:BL,BL267,G:G,G267)</f>
        <v>289.529</v>
      </c>
      <c r="BO267">
        <f>IF(COUNTIFS($BL$2:$BL267,$BL267,$O$2:$O267,$O267,$G$2:$G267,$G267)=1,_xlfn.MAXIFS($BO$2:$BO266,$O$2:$O266,$O267,$G$2:$G266,$G267)+1,_xlfn.MAXIFS($BO$2:$BO266,$O$2:$O266,$O267,$G$2:$G266,$G267))</f>
        <v>2</v>
      </c>
      <c r="BP267">
        <f t="shared" si="70"/>
        <v>2675.7030000000004</v>
      </c>
      <c r="BQ267">
        <f t="shared" si="72"/>
        <v>69.863</v>
      </c>
      <c r="BR267">
        <f t="shared" si="73"/>
        <v>44.124000000000002</v>
      </c>
      <c r="BS267">
        <f t="shared" si="74"/>
        <v>73.540000000000006</v>
      </c>
      <c r="BT267">
        <f t="shared" si="75"/>
        <v>29.416</v>
      </c>
      <c r="BU267">
        <f t="shared" si="76"/>
        <v>3.677</v>
      </c>
      <c r="BV267">
        <f t="shared" si="77"/>
        <v>0</v>
      </c>
      <c r="BW267">
        <f t="shared" si="71"/>
        <v>2896.3230000000003</v>
      </c>
    </row>
    <row r="268" spans="1:75">
      <c r="A268" s="38">
        <f t="shared" si="69"/>
        <v>45812</v>
      </c>
      <c r="B268" s="3">
        <v>45812.451041666667</v>
      </c>
      <c r="C268" t="s">
        <v>61</v>
      </c>
      <c r="D268" t="s">
        <v>61</v>
      </c>
      <c r="E268" t="s">
        <v>61</v>
      </c>
      <c r="F268" t="s">
        <v>62</v>
      </c>
      <c r="G268" s="2" t="s">
        <v>63</v>
      </c>
      <c r="H268" s="2" t="s">
        <v>64</v>
      </c>
      <c r="I268" t="s">
        <v>84</v>
      </c>
      <c r="J268" t="s">
        <v>66</v>
      </c>
      <c r="K268" t="s">
        <v>67</v>
      </c>
      <c r="L268">
        <v>18</v>
      </c>
      <c r="M268">
        <v>8</v>
      </c>
      <c r="N268">
        <v>168</v>
      </c>
      <c r="O268" s="41">
        <v>3562</v>
      </c>
      <c r="P268" t="s">
        <v>253</v>
      </c>
      <c r="Q268" s="1">
        <v>45786.607562928242</v>
      </c>
      <c r="R268">
        <v>65.896000000000001</v>
      </c>
      <c r="S268">
        <v>20.946000000000002</v>
      </c>
      <c r="T268">
        <v>3.1459999999999999</v>
      </c>
      <c r="U268">
        <v>6980</v>
      </c>
      <c r="V268">
        <v>49</v>
      </c>
      <c r="W268">
        <v>1735</v>
      </c>
      <c r="X268">
        <v>1592</v>
      </c>
      <c r="Y268">
        <v>0</v>
      </c>
      <c r="Z268">
        <v>5</v>
      </c>
      <c r="AA268">
        <v>1</v>
      </c>
      <c r="AB268">
        <v>1</v>
      </c>
      <c r="AC268">
        <v>97</v>
      </c>
      <c r="AD268">
        <v>33.99</v>
      </c>
      <c r="AE268">
        <v>45.655436999999999</v>
      </c>
      <c r="AF268">
        <v>89.9</v>
      </c>
      <c r="AG268">
        <v>3</v>
      </c>
      <c r="AH268">
        <v>3.6</v>
      </c>
      <c r="AI268">
        <v>2.5</v>
      </c>
      <c r="AJ268">
        <v>1.1000000000000001</v>
      </c>
      <c r="AK268">
        <v>0</v>
      </c>
      <c r="AL268">
        <v>0</v>
      </c>
      <c r="AM268">
        <v>2.76</v>
      </c>
      <c r="AN268">
        <v>42.704000000000001</v>
      </c>
      <c r="AO268">
        <v>0.70199999999999996</v>
      </c>
      <c r="AP268">
        <v>24.856999999999999</v>
      </c>
      <c r="AQ268">
        <v>0.22800000000000001</v>
      </c>
      <c r="AR268">
        <v>0</v>
      </c>
      <c r="AS268">
        <v>7.5880000000000001</v>
      </c>
      <c r="AT268">
        <v>103.38500000000001</v>
      </c>
      <c r="AU268">
        <v>3.45</v>
      </c>
      <c r="AV268">
        <v>4.1399999999999997</v>
      </c>
      <c r="AW268">
        <v>2.875</v>
      </c>
      <c r="AX268">
        <v>1.2649999999999999</v>
      </c>
      <c r="AY268">
        <v>0</v>
      </c>
      <c r="AZ268">
        <v>0</v>
      </c>
      <c r="BA268">
        <v>638</v>
      </c>
      <c r="BB268">
        <v>0</v>
      </c>
      <c r="BC268" t="s">
        <v>75</v>
      </c>
      <c r="BD268">
        <v>0</v>
      </c>
      <c r="BE268" t="s">
        <v>69</v>
      </c>
      <c r="BF268" t="s">
        <v>76</v>
      </c>
      <c r="BG268">
        <v>1.1399999999999999</v>
      </c>
      <c r="BH268">
        <v>0</v>
      </c>
      <c r="BI268" s="1">
        <v>45813.50905659722</v>
      </c>
      <c r="BJ268">
        <v>3.6</v>
      </c>
      <c r="BK268" s="4">
        <v>0.87390000000000001</v>
      </c>
      <c r="BL268" s="42">
        <f>HLOOKUP($A268,차량별코스!$E$1:$AO$20,_xlfn.XLOOKUP(탕데이터!$I268,차량별코스!$D$2:$D$20,차량별코스!$A$2:$A$20),0)</f>
        <v>3</v>
      </c>
      <c r="BM268">
        <f>SUMIFS(R:R,I:I,I268,O:O,O268)</f>
        <v>811.07900000000006</v>
      </c>
      <c r="BN268">
        <f>SUMIFS(R:R,O:O,O268,BL:BL,BL268,G:G,G268)</f>
        <v>289.529</v>
      </c>
      <c r="BO268">
        <f>IF(COUNTIFS($BL$2:$BL268,$BL268,$O$2:$O268,$O268,$G$2:$G268,$G268)=1,_xlfn.MAXIFS($BO$2:$BO267,$O$2:$O267,$O268,$G$2:$G267,$G268)+1,_xlfn.MAXIFS($BO$2:$BO267,$O$2:$O267,$O268,$G$2:$G267,$G268))</f>
        <v>2</v>
      </c>
      <c r="BP268">
        <f t="shared" si="70"/>
        <v>4491.0200000000004</v>
      </c>
      <c r="BQ268">
        <f t="shared" si="72"/>
        <v>209.4</v>
      </c>
      <c r="BR268">
        <f t="shared" si="73"/>
        <v>251.28000000000003</v>
      </c>
      <c r="BS268">
        <f t="shared" si="74"/>
        <v>174.5</v>
      </c>
      <c r="BT268">
        <f t="shared" si="75"/>
        <v>76.78</v>
      </c>
      <c r="BU268">
        <f t="shared" si="76"/>
        <v>0</v>
      </c>
      <c r="BV268">
        <f t="shared" si="77"/>
        <v>0</v>
      </c>
      <c r="BW268">
        <f t="shared" si="71"/>
        <v>5202.9799999999996</v>
      </c>
    </row>
    <row r="269" spans="1:75">
      <c r="A269" s="38">
        <f t="shared" si="69"/>
        <v>45812</v>
      </c>
      <c r="B269" s="3">
        <v>45812.627060185187</v>
      </c>
      <c r="C269" t="s">
        <v>61</v>
      </c>
      <c r="D269" t="s">
        <v>61</v>
      </c>
      <c r="E269" t="s">
        <v>61</v>
      </c>
      <c r="F269" t="s">
        <v>62</v>
      </c>
      <c r="G269" s="2" t="s">
        <v>63</v>
      </c>
      <c r="H269" s="2" t="s">
        <v>64</v>
      </c>
      <c r="I269" t="s">
        <v>84</v>
      </c>
      <c r="J269" t="s">
        <v>66</v>
      </c>
      <c r="K269" t="s">
        <v>67</v>
      </c>
      <c r="L269">
        <v>18</v>
      </c>
      <c r="M269">
        <v>8</v>
      </c>
      <c r="N269">
        <v>168</v>
      </c>
      <c r="O269" s="41">
        <v>3562</v>
      </c>
      <c r="P269" t="s">
        <v>253</v>
      </c>
      <c r="Q269" s="1">
        <v>45786.607562928242</v>
      </c>
      <c r="R269">
        <v>61.898000000000003</v>
      </c>
      <c r="S269">
        <v>23.01</v>
      </c>
      <c r="T269">
        <v>2.69</v>
      </c>
      <c r="U269">
        <v>6914</v>
      </c>
      <c r="V269">
        <v>485</v>
      </c>
      <c r="W269">
        <v>1799</v>
      </c>
      <c r="X269">
        <v>1470</v>
      </c>
      <c r="Y269">
        <v>0</v>
      </c>
      <c r="Z269">
        <v>2</v>
      </c>
      <c r="AA269">
        <v>1</v>
      </c>
      <c r="AB269">
        <v>264</v>
      </c>
      <c r="AC269">
        <v>97</v>
      </c>
      <c r="AD269">
        <v>32.229999999999997</v>
      </c>
      <c r="AE269">
        <v>48.128037999999997</v>
      </c>
      <c r="AF269">
        <v>94.1</v>
      </c>
      <c r="AG269">
        <v>1.6</v>
      </c>
      <c r="AH269">
        <v>1.9</v>
      </c>
      <c r="AI269">
        <v>1.4</v>
      </c>
      <c r="AJ269">
        <v>0.9</v>
      </c>
      <c r="AK269">
        <v>0</v>
      </c>
      <c r="AL269">
        <v>0</v>
      </c>
      <c r="AM269">
        <v>2.36</v>
      </c>
      <c r="AN269">
        <v>54.225000000000001</v>
      </c>
      <c r="AO269">
        <v>7.0149999999999997</v>
      </c>
      <c r="AP269">
        <v>26.02</v>
      </c>
      <c r="AQ269">
        <v>0.22600000000000001</v>
      </c>
      <c r="AR269">
        <v>0</v>
      </c>
      <c r="AS269">
        <v>3.2309999999999999</v>
      </c>
      <c r="AT269">
        <v>108.215</v>
      </c>
      <c r="AU269">
        <v>1.84</v>
      </c>
      <c r="AV269">
        <v>2.1850000000000001</v>
      </c>
      <c r="AW269">
        <v>1.61</v>
      </c>
      <c r="AX269">
        <v>1.0349999999999999</v>
      </c>
      <c r="AY269">
        <v>0</v>
      </c>
      <c r="AZ269">
        <v>0</v>
      </c>
      <c r="BA269">
        <v>611</v>
      </c>
      <c r="BB269">
        <v>0</v>
      </c>
      <c r="BC269" t="s">
        <v>75</v>
      </c>
      <c r="BD269">
        <v>0</v>
      </c>
      <c r="BE269" t="s">
        <v>69</v>
      </c>
      <c r="BF269" t="s">
        <v>76</v>
      </c>
      <c r="BG269">
        <v>1.1399999999999999</v>
      </c>
      <c r="BH269">
        <v>0</v>
      </c>
      <c r="BI269" s="1">
        <v>45813.50905659722</v>
      </c>
      <c r="BJ269">
        <v>3.6</v>
      </c>
      <c r="BK269" s="4">
        <v>0.74719999999999998</v>
      </c>
      <c r="BL269" s="42">
        <f>HLOOKUP($A269,차량별코스!$E$1:$AO$20,_xlfn.XLOOKUP(탕데이터!$I269,차량별코스!$D$2:$D$20,차량별코스!$A$2:$A$20),0)</f>
        <v>3</v>
      </c>
      <c r="BM269">
        <f>SUMIFS(R:R,I:I,I269,O:O,O269)</f>
        <v>811.07900000000006</v>
      </c>
      <c r="BN269">
        <f>SUMIFS(R:R,O:O,O269,BL:BL,BL269,G:G,G269)</f>
        <v>289.529</v>
      </c>
      <c r="BO269">
        <f>IF(COUNTIFS($BL$2:$BL269,$BL269,$O$2:$O269,$O269,$G$2:$G269,$G269)=1,_xlfn.MAXIFS($BO$2:$BO268,$O$2:$O268,$O269,$G$2:$G268,$G269)+1,_xlfn.MAXIFS($BO$2:$BO268,$O$2:$O268,$O269,$G$2:$G268,$G269))</f>
        <v>2</v>
      </c>
      <c r="BP269">
        <f t="shared" si="70"/>
        <v>4222.0739999999996</v>
      </c>
      <c r="BQ269">
        <f t="shared" si="72"/>
        <v>110.624</v>
      </c>
      <c r="BR269">
        <f t="shared" si="73"/>
        <v>131.36599999999999</v>
      </c>
      <c r="BS269">
        <f t="shared" si="74"/>
        <v>96.795999999999992</v>
      </c>
      <c r="BT269">
        <f t="shared" si="75"/>
        <v>62.226000000000006</v>
      </c>
      <c r="BU269">
        <f t="shared" si="76"/>
        <v>0</v>
      </c>
      <c r="BV269">
        <f t="shared" si="77"/>
        <v>0</v>
      </c>
      <c r="BW269">
        <f t="shared" si="71"/>
        <v>4623.0859999999993</v>
      </c>
    </row>
    <row r="270" spans="1:75">
      <c r="A270" s="38">
        <f t="shared" si="69"/>
        <v>45812</v>
      </c>
      <c r="B270" s="3">
        <v>45812.709490740737</v>
      </c>
      <c r="C270" t="s">
        <v>61</v>
      </c>
      <c r="D270" t="s">
        <v>61</v>
      </c>
      <c r="E270" t="s">
        <v>61</v>
      </c>
      <c r="F270" t="s">
        <v>62</v>
      </c>
      <c r="G270" s="2" t="s">
        <v>63</v>
      </c>
      <c r="H270" s="2" t="s">
        <v>64</v>
      </c>
      <c r="I270" t="s">
        <v>84</v>
      </c>
      <c r="J270" t="s">
        <v>66</v>
      </c>
      <c r="K270" t="s">
        <v>67</v>
      </c>
      <c r="L270">
        <v>18</v>
      </c>
      <c r="M270">
        <v>8</v>
      </c>
      <c r="N270">
        <v>168</v>
      </c>
      <c r="O270" s="41">
        <v>3562</v>
      </c>
      <c r="P270" t="s">
        <v>253</v>
      </c>
      <c r="Q270" s="1">
        <v>45786.607562928242</v>
      </c>
      <c r="R270">
        <v>71.950999999999993</v>
      </c>
      <c r="S270">
        <v>32.869</v>
      </c>
      <c r="T270">
        <v>2.1890000000000001</v>
      </c>
      <c r="U270">
        <v>10368</v>
      </c>
      <c r="V270">
        <v>4</v>
      </c>
      <c r="W270">
        <v>5144</v>
      </c>
      <c r="X270">
        <v>1777</v>
      </c>
      <c r="Y270">
        <v>0</v>
      </c>
      <c r="Z270">
        <v>12</v>
      </c>
      <c r="AA270">
        <v>2</v>
      </c>
      <c r="AB270">
        <v>3382</v>
      </c>
      <c r="AC270">
        <v>101</v>
      </c>
      <c r="AD270">
        <v>24.98</v>
      </c>
      <c r="AE270">
        <v>49.621344999999998</v>
      </c>
      <c r="AF270">
        <v>87.3</v>
      </c>
      <c r="AG270">
        <v>3</v>
      </c>
      <c r="AH270">
        <v>4.2</v>
      </c>
      <c r="AI270">
        <v>3.2</v>
      </c>
      <c r="AJ270">
        <v>2.2999999999999998</v>
      </c>
      <c r="AK270">
        <v>0</v>
      </c>
      <c r="AL270">
        <v>0</v>
      </c>
      <c r="AM270">
        <v>1.92</v>
      </c>
      <c r="AN270">
        <v>70.462000000000003</v>
      </c>
      <c r="AO270">
        <v>3.9E-2</v>
      </c>
      <c r="AP270">
        <v>49.613999999999997</v>
      </c>
      <c r="AQ270">
        <v>0.23599999999999999</v>
      </c>
      <c r="AR270">
        <v>0</v>
      </c>
      <c r="AS270">
        <v>16.678000000000001</v>
      </c>
      <c r="AT270">
        <v>149.86500000000001</v>
      </c>
      <c r="AU270">
        <v>5.15</v>
      </c>
      <c r="AV270">
        <v>7.21</v>
      </c>
      <c r="AW270">
        <v>5.4930000000000003</v>
      </c>
      <c r="AX270">
        <v>3.948</v>
      </c>
      <c r="AY270">
        <v>0</v>
      </c>
      <c r="AZ270">
        <v>0</v>
      </c>
      <c r="BA270">
        <v>699</v>
      </c>
      <c r="BB270">
        <v>107</v>
      </c>
      <c r="BC270" t="s">
        <v>75</v>
      </c>
      <c r="BD270">
        <v>0</v>
      </c>
      <c r="BE270" t="s">
        <v>69</v>
      </c>
      <c r="BF270" t="s">
        <v>76</v>
      </c>
      <c r="BG270">
        <v>1.1399999999999999</v>
      </c>
      <c r="BH270">
        <v>0</v>
      </c>
      <c r="BI270" s="1">
        <v>45813.50905659722</v>
      </c>
      <c r="BJ270">
        <v>3.6</v>
      </c>
      <c r="BK270" s="4">
        <v>0.60809999999999997</v>
      </c>
      <c r="BL270" s="42">
        <f>HLOOKUP($A270,차량별코스!$E$1:$AO$20,_xlfn.XLOOKUP(탕데이터!$I270,차량별코스!$D$2:$D$20,차량별코스!$A$2:$A$20),0)</f>
        <v>3</v>
      </c>
      <c r="BM270">
        <f>SUMIFS(R:R,I:I,I270,O:O,O270)</f>
        <v>811.07900000000006</v>
      </c>
      <c r="BN270">
        <f>SUMIFS(R:R,O:O,O270,BL:BL,BL270,G:G,G270)</f>
        <v>289.529</v>
      </c>
      <c r="BO270">
        <f>IF(COUNTIFS($BL$2:$BL270,$BL270,$O$2:$O270,$O270,$G$2:$G270,$G270)=1,_xlfn.MAXIFS($BO$2:$BO269,$O$2:$O269,$O270,$G$2:$G269,$G270)+1,_xlfn.MAXIFS($BO$2:$BO269,$O$2:$O269,$O270,$G$2:$G269,$G270))</f>
        <v>2</v>
      </c>
      <c r="BP270">
        <f t="shared" si="70"/>
        <v>3903.2639999999992</v>
      </c>
      <c r="BQ270">
        <f t="shared" si="72"/>
        <v>311.03999999999996</v>
      </c>
      <c r="BR270">
        <f t="shared" si="73"/>
        <v>435.45600000000002</v>
      </c>
      <c r="BS270">
        <f t="shared" si="74"/>
        <v>331.77600000000001</v>
      </c>
      <c r="BT270">
        <f t="shared" si="75"/>
        <v>238.464</v>
      </c>
      <c r="BU270">
        <f t="shared" si="76"/>
        <v>0</v>
      </c>
      <c r="BV270">
        <f t="shared" si="77"/>
        <v>0</v>
      </c>
      <c r="BW270">
        <f t="shared" si="71"/>
        <v>5219.9999999999991</v>
      </c>
    </row>
    <row r="271" spans="1:75">
      <c r="A271" s="38">
        <f t="shared" ref="A271:A309" si="78">DATE(YEAR(B271),MONTH(B271),DAY(B271))</f>
        <v>45813</v>
      </c>
      <c r="B271" s="3">
        <v>45813.271249999998</v>
      </c>
      <c r="C271" t="s">
        <v>61</v>
      </c>
      <c r="D271" t="s">
        <v>61</v>
      </c>
      <c r="E271" t="s">
        <v>61</v>
      </c>
      <c r="F271" t="s">
        <v>62</v>
      </c>
      <c r="G271" s="2" t="s">
        <v>63</v>
      </c>
      <c r="H271" s="2" t="s">
        <v>64</v>
      </c>
      <c r="I271" t="s">
        <v>84</v>
      </c>
      <c r="J271" t="s">
        <v>66</v>
      </c>
      <c r="K271" t="s">
        <v>67</v>
      </c>
      <c r="L271">
        <v>18</v>
      </c>
      <c r="M271">
        <v>8</v>
      </c>
      <c r="N271">
        <v>168</v>
      </c>
      <c r="O271" s="41">
        <v>3562</v>
      </c>
      <c r="P271" t="s">
        <v>253</v>
      </c>
      <c r="Q271" s="1">
        <v>45786.607562928242</v>
      </c>
      <c r="R271">
        <v>105.705</v>
      </c>
      <c r="S271">
        <v>31.117000000000001</v>
      </c>
      <c r="T271">
        <v>3.3969999999999998</v>
      </c>
      <c r="U271">
        <v>10937</v>
      </c>
      <c r="V271">
        <v>690</v>
      </c>
      <c r="W271">
        <v>2203</v>
      </c>
      <c r="X271">
        <v>2896</v>
      </c>
      <c r="Y271">
        <v>0</v>
      </c>
      <c r="Z271">
        <v>10</v>
      </c>
      <c r="AA271">
        <v>1</v>
      </c>
      <c r="AB271">
        <v>32</v>
      </c>
      <c r="AC271">
        <v>94</v>
      </c>
      <c r="AD271">
        <v>34.79</v>
      </c>
      <c r="AE271">
        <v>47.307048999999999</v>
      </c>
      <c r="AF271">
        <v>4</v>
      </c>
      <c r="AG271">
        <v>25.1</v>
      </c>
      <c r="AH271">
        <v>32</v>
      </c>
      <c r="AI271">
        <v>26.7</v>
      </c>
      <c r="AJ271">
        <v>12.3</v>
      </c>
      <c r="AK271">
        <v>0</v>
      </c>
      <c r="AL271">
        <v>0</v>
      </c>
      <c r="AM271">
        <v>2.98</v>
      </c>
      <c r="AN271">
        <v>40.588000000000001</v>
      </c>
      <c r="AO271">
        <v>6.3090000000000002</v>
      </c>
      <c r="AP271">
        <v>20.143000000000001</v>
      </c>
      <c r="AQ271">
        <v>0.26500000000000001</v>
      </c>
      <c r="AR271">
        <v>0</v>
      </c>
      <c r="AS271">
        <v>9.4600000000000009</v>
      </c>
      <c r="AT271">
        <v>7.2670000000000003</v>
      </c>
      <c r="AU271">
        <v>45.597999999999999</v>
      </c>
      <c r="AV271">
        <v>58.133000000000003</v>
      </c>
      <c r="AW271">
        <v>48.505000000000003</v>
      </c>
      <c r="AX271">
        <v>22.344999999999999</v>
      </c>
      <c r="AY271">
        <v>0</v>
      </c>
      <c r="AZ271">
        <v>0</v>
      </c>
      <c r="BA271">
        <v>1034</v>
      </c>
      <c r="BB271">
        <v>0</v>
      </c>
      <c r="BC271" t="s">
        <v>75</v>
      </c>
      <c r="BD271">
        <v>0</v>
      </c>
      <c r="BE271" t="s">
        <v>69</v>
      </c>
      <c r="BF271" t="s">
        <v>76</v>
      </c>
      <c r="BG271">
        <v>1.1399999999999999</v>
      </c>
      <c r="BH271">
        <v>0</v>
      </c>
      <c r="BI271" s="1">
        <v>45813.50905659722</v>
      </c>
      <c r="BJ271">
        <v>3.6</v>
      </c>
      <c r="BK271" s="4">
        <v>0.94359999999999999</v>
      </c>
      <c r="BL271" s="42">
        <f>HLOOKUP($A271,차량별코스!$E$1:$AO$20,_xlfn.XLOOKUP(탕데이터!$I271,차량별코스!$D$2:$D$20,차량별코스!$A$2:$A$20),0)</f>
        <v>4</v>
      </c>
      <c r="BM271">
        <f>SUMIFS(R:R,I:I,I271,O:O,O271)</f>
        <v>811.07900000000006</v>
      </c>
      <c r="BN271">
        <f>SUMIFS(R:R,O:O,O271,BL:BL,BL271,G:G,G271)</f>
        <v>172.52799999999999</v>
      </c>
      <c r="BO271">
        <f>IF(COUNTIFS($BL$2:$BL271,$BL271,$O$2:$O271,$O271,$G$2:$G271,$G271)=1,_xlfn.MAXIFS($BO$2:$BO270,$O$2:$O270,$O271,$G$2:$G270,$G271)+1,_xlfn.MAXIFS($BO$2:$BO270,$O$2:$O270,$O271,$G$2:$G270,$G271))</f>
        <v>3</v>
      </c>
      <c r="BP271">
        <f t="shared" ref="BP271:BP309" si="79">$U271*AF271%-V271-W271</f>
        <v>-2455.52</v>
      </c>
      <c r="BQ271">
        <f t="shared" si="72"/>
        <v>2745.1869999999999</v>
      </c>
      <c r="BR271">
        <f t="shared" si="73"/>
        <v>3499.84</v>
      </c>
      <c r="BS271">
        <f t="shared" si="74"/>
        <v>2920.1790000000001</v>
      </c>
      <c r="BT271">
        <f t="shared" si="75"/>
        <v>1345.2510000000002</v>
      </c>
      <c r="BU271">
        <f t="shared" si="76"/>
        <v>0</v>
      </c>
      <c r="BV271">
        <f t="shared" si="77"/>
        <v>0</v>
      </c>
      <c r="BW271">
        <f t="shared" ref="BW271:BW309" si="80">SUM(BP271:BV271)</f>
        <v>8054.9369999999999</v>
      </c>
    </row>
    <row r="272" spans="1:75">
      <c r="A272" s="38">
        <f t="shared" si="78"/>
        <v>45813</v>
      </c>
      <c r="B272" s="3">
        <v>45813.428993055553</v>
      </c>
      <c r="C272" t="s">
        <v>61</v>
      </c>
      <c r="D272" t="s">
        <v>61</v>
      </c>
      <c r="E272" t="s">
        <v>61</v>
      </c>
      <c r="F272" t="s">
        <v>62</v>
      </c>
      <c r="G272" s="2" t="s">
        <v>63</v>
      </c>
      <c r="H272" s="2" t="s">
        <v>64</v>
      </c>
      <c r="I272" t="s">
        <v>84</v>
      </c>
      <c r="J272" t="s">
        <v>66</v>
      </c>
      <c r="K272" t="s">
        <v>67</v>
      </c>
      <c r="L272">
        <v>18</v>
      </c>
      <c r="M272">
        <v>8</v>
      </c>
      <c r="N272">
        <v>168</v>
      </c>
      <c r="O272" s="41">
        <v>3562</v>
      </c>
      <c r="P272" t="s">
        <v>253</v>
      </c>
      <c r="Q272" s="1">
        <v>45786.607562928242</v>
      </c>
      <c r="R272">
        <v>66.822999999999993</v>
      </c>
      <c r="S272">
        <v>20.785</v>
      </c>
      <c r="T272">
        <v>3.2149999999999999</v>
      </c>
      <c r="U272">
        <v>6921</v>
      </c>
      <c r="V272">
        <v>508</v>
      </c>
      <c r="W272">
        <v>1586</v>
      </c>
      <c r="X272">
        <v>1748</v>
      </c>
      <c r="Y272">
        <v>0</v>
      </c>
      <c r="Z272">
        <v>4</v>
      </c>
      <c r="AA272">
        <v>2</v>
      </c>
      <c r="AB272">
        <v>250</v>
      </c>
      <c r="AC272">
        <v>101</v>
      </c>
      <c r="AD272">
        <v>34.76</v>
      </c>
      <c r="AE272">
        <v>49.836891999999999</v>
      </c>
      <c r="AF272">
        <v>93.4</v>
      </c>
      <c r="AG272">
        <v>1.9</v>
      </c>
      <c r="AH272">
        <v>1.6</v>
      </c>
      <c r="AI272">
        <v>2.2000000000000002</v>
      </c>
      <c r="AJ272">
        <v>0.9</v>
      </c>
      <c r="AK272">
        <v>0</v>
      </c>
      <c r="AL272">
        <v>0</v>
      </c>
      <c r="AM272">
        <v>2.82</v>
      </c>
      <c r="AN272">
        <v>46.051000000000002</v>
      </c>
      <c r="AO272">
        <v>7.34</v>
      </c>
      <c r="AP272">
        <v>22.916</v>
      </c>
      <c r="AQ272">
        <v>0.254</v>
      </c>
      <c r="AR272">
        <v>0</v>
      </c>
      <c r="AS272">
        <v>5.9859999999999998</v>
      </c>
      <c r="AT272">
        <v>107.41</v>
      </c>
      <c r="AU272">
        <v>2.1850000000000001</v>
      </c>
      <c r="AV272">
        <v>1.84</v>
      </c>
      <c r="AW272">
        <v>2.5299999999999998</v>
      </c>
      <c r="AX272">
        <v>1.0349999999999999</v>
      </c>
      <c r="AY272">
        <v>0</v>
      </c>
      <c r="AZ272">
        <v>0</v>
      </c>
      <c r="BA272">
        <v>655</v>
      </c>
      <c r="BB272">
        <v>0</v>
      </c>
      <c r="BC272" t="s">
        <v>75</v>
      </c>
      <c r="BD272">
        <v>0</v>
      </c>
      <c r="BE272" t="s">
        <v>69</v>
      </c>
      <c r="BF272" t="s">
        <v>76</v>
      </c>
      <c r="BG272">
        <v>1.1399999999999999</v>
      </c>
      <c r="BH272">
        <v>0</v>
      </c>
      <c r="BI272" s="1">
        <v>45813.50905659722</v>
      </c>
      <c r="BJ272">
        <v>3.6</v>
      </c>
      <c r="BK272" s="4">
        <v>0.89300000000000002</v>
      </c>
      <c r="BL272" s="42">
        <f>HLOOKUP($A272,차량별코스!$E$1:$AO$20,_xlfn.XLOOKUP(탕데이터!$I272,차량별코스!$D$2:$D$20,차량별코스!$A$2:$A$20),0)</f>
        <v>4</v>
      </c>
      <c r="BM272">
        <f>SUMIFS(R:R,I:I,I272,O:O,O272)</f>
        <v>811.07900000000006</v>
      </c>
      <c r="BN272">
        <f>SUMIFS(R:R,O:O,O272,BL:BL,BL272,G:G,G272)</f>
        <v>172.52799999999999</v>
      </c>
      <c r="BO272">
        <f>IF(COUNTIFS($BL$2:$BL272,$BL272,$O$2:$O272,$O272,$G$2:$G272,$G272)=1,_xlfn.MAXIFS($BO$2:$BO271,$O$2:$O271,$O272,$G$2:$G271,$G272)+1,_xlfn.MAXIFS($BO$2:$BO271,$O$2:$O271,$O272,$G$2:$G271,$G272))</f>
        <v>3</v>
      </c>
      <c r="BP272">
        <f t="shared" si="79"/>
        <v>4370.2139999999999</v>
      </c>
      <c r="BQ272">
        <f t="shared" ref="BQ272:BQ311" si="81">$U272*AG272%</f>
        <v>131.499</v>
      </c>
      <c r="BR272">
        <f t="shared" ref="BR272:BR311" si="82">$U272*AH272%</f>
        <v>110.736</v>
      </c>
      <c r="BS272">
        <f t="shared" ref="BS272:BS311" si="83">$U272*AI272%</f>
        <v>152.26200000000003</v>
      </c>
      <c r="BT272">
        <f t="shared" ref="BT272:BT311" si="84">$U272*AJ272%</f>
        <v>62.289000000000009</v>
      </c>
      <c r="BU272">
        <f t="shared" ref="BU272:BU311" si="85">$U272*AK272%</f>
        <v>0</v>
      </c>
      <c r="BV272">
        <f t="shared" ref="BV272:BV311" si="86">$U272*AL272%</f>
        <v>0</v>
      </c>
      <c r="BW272">
        <f t="shared" si="80"/>
        <v>4826.9999999999991</v>
      </c>
    </row>
    <row r="273" spans="1:75">
      <c r="A273" s="38">
        <f t="shared" si="78"/>
        <v>45809</v>
      </c>
      <c r="B273" s="3">
        <v>45809.281863425924</v>
      </c>
      <c r="C273" t="s">
        <v>61</v>
      </c>
      <c r="D273" t="s">
        <v>61</v>
      </c>
      <c r="E273" t="s">
        <v>61</v>
      </c>
      <c r="F273" t="s">
        <v>62</v>
      </c>
      <c r="G273" s="2" t="s">
        <v>85</v>
      </c>
      <c r="H273" s="2" t="s">
        <v>86</v>
      </c>
      <c r="I273" t="s">
        <v>87</v>
      </c>
      <c r="J273" t="s">
        <v>66</v>
      </c>
      <c r="K273" t="s">
        <v>72</v>
      </c>
      <c r="L273">
        <v>14</v>
      </c>
      <c r="M273">
        <v>6</v>
      </c>
      <c r="N273">
        <v>168</v>
      </c>
      <c r="O273" s="41">
        <v>9999</v>
      </c>
      <c r="P273" t="s">
        <v>62</v>
      </c>
      <c r="Q273" s="1">
        <v>45786.608721180557</v>
      </c>
      <c r="R273">
        <v>25.596</v>
      </c>
      <c r="S273">
        <v>7.9340000000000002</v>
      </c>
      <c r="T273">
        <v>3.226</v>
      </c>
      <c r="U273">
        <v>2913</v>
      </c>
      <c r="V273">
        <v>838</v>
      </c>
      <c r="W273">
        <v>221</v>
      </c>
      <c r="X273">
        <v>426</v>
      </c>
      <c r="Y273">
        <v>0</v>
      </c>
      <c r="Z273">
        <v>7</v>
      </c>
      <c r="AA273">
        <v>0</v>
      </c>
      <c r="AB273">
        <v>0</v>
      </c>
      <c r="AC273">
        <v>92</v>
      </c>
      <c r="AD273">
        <v>31.63</v>
      </c>
      <c r="AE273">
        <v>49.700873999999999</v>
      </c>
      <c r="AF273">
        <v>97.1</v>
      </c>
      <c r="AG273">
        <v>0.9</v>
      </c>
      <c r="AH273">
        <v>0.9</v>
      </c>
      <c r="AI273">
        <v>0.8</v>
      </c>
      <c r="AJ273">
        <v>0.3</v>
      </c>
      <c r="AK273">
        <v>0</v>
      </c>
      <c r="AL273">
        <v>0</v>
      </c>
      <c r="AM273">
        <v>2.88</v>
      </c>
      <c r="AN273">
        <v>44.848999999999997</v>
      </c>
      <c r="AO273">
        <v>28.768000000000001</v>
      </c>
      <c r="AP273">
        <v>7.5869999999999997</v>
      </c>
      <c r="AQ273">
        <v>0.156</v>
      </c>
      <c r="AR273">
        <v>0</v>
      </c>
      <c r="AS273">
        <v>27.347999999999999</v>
      </c>
      <c r="AT273">
        <v>46.932000000000002</v>
      </c>
      <c r="AU273">
        <v>0.435</v>
      </c>
      <c r="AV273">
        <v>0.435</v>
      </c>
      <c r="AW273">
        <v>0.38700000000000001</v>
      </c>
      <c r="AX273">
        <v>0.14499999999999999</v>
      </c>
      <c r="AY273">
        <v>0</v>
      </c>
      <c r="AZ273">
        <v>0</v>
      </c>
      <c r="BA273">
        <v>223</v>
      </c>
      <c r="BB273">
        <v>0</v>
      </c>
      <c r="BC273" t="s">
        <v>75</v>
      </c>
      <c r="BD273">
        <v>0</v>
      </c>
      <c r="BE273" t="s">
        <v>73</v>
      </c>
      <c r="BF273" t="s">
        <v>70</v>
      </c>
      <c r="BG273">
        <v>1.1200000000000001</v>
      </c>
      <c r="BH273">
        <v>0</v>
      </c>
      <c r="BI273" s="1">
        <v>45813.483339895836</v>
      </c>
      <c r="BJ273">
        <v>3.7</v>
      </c>
      <c r="BK273" s="4">
        <v>0.87190000000000001</v>
      </c>
      <c r="BL273" s="42">
        <f>HLOOKUP($A273,차량별코스!$E$1:$AO$20,_xlfn.XLOOKUP(탕데이터!$I273,차량별코스!$D$2:$D$20,차량별코스!$A$2:$A$20),0)</f>
        <v>8</v>
      </c>
      <c r="BM273">
        <f>SUMIFS(R:R,I:I,I273,O:O,O273)</f>
        <v>128.79599999999999</v>
      </c>
      <c r="BN273">
        <f>SUMIFS(R:R,O:O,O273,BL:BL,BL273,G:G,G273)</f>
        <v>128.79599999999999</v>
      </c>
      <c r="BO273">
        <f>IF(COUNTIFS($BL$2:$BL273,$BL273,$O$2:$O273,$O273,$G$2:$G273,$G273)=1,_xlfn.MAXIFS($BO$2:$BO272,$O$2:$O272,$O273,$G$2:$G272,$G273)+1,_xlfn.MAXIFS($BO$2:$BO272,$O$2:$O272,$O273,$G$2:$G272,$G273))</f>
        <v>1</v>
      </c>
      <c r="BP273">
        <f t="shared" si="79"/>
        <v>1769.5230000000001</v>
      </c>
      <c r="BQ273">
        <f t="shared" si="81"/>
        <v>26.217000000000002</v>
      </c>
      <c r="BR273">
        <f t="shared" si="82"/>
        <v>26.217000000000002</v>
      </c>
      <c r="BS273">
        <f t="shared" si="83"/>
        <v>23.304000000000002</v>
      </c>
      <c r="BT273">
        <f t="shared" si="84"/>
        <v>8.7390000000000008</v>
      </c>
      <c r="BU273">
        <f t="shared" si="85"/>
        <v>0</v>
      </c>
      <c r="BV273">
        <f t="shared" si="86"/>
        <v>0</v>
      </c>
      <c r="BW273">
        <f t="shared" si="80"/>
        <v>1854.0000000000005</v>
      </c>
    </row>
    <row r="274" spans="1:75">
      <c r="A274" s="38">
        <f t="shared" si="78"/>
        <v>45809</v>
      </c>
      <c r="B274" s="3">
        <v>45809.328553240739</v>
      </c>
      <c r="C274" t="s">
        <v>61</v>
      </c>
      <c r="D274" t="s">
        <v>61</v>
      </c>
      <c r="E274" t="s">
        <v>61</v>
      </c>
      <c r="F274" t="s">
        <v>62</v>
      </c>
      <c r="G274" s="2" t="s">
        <v>85</v>
      </c>
      <c r="H274" s="2" t="s">
        <v>86</v>
      </c>
      <c r="I274" t="s">
        <v>87</v>
      </c>
      <c r="J274" t="s">
        <v>66</v>
      </c>
      <c r="K274" t="s">
        <v>72</v>
      </c>
      <c r="L274">
        <v>14</v>
      </c>
      <c r="M274">
        <v>6</v>
      </c>
      <c r="N274">
        <v>168</v>
      </c>
      <c r="O274" s="41">
        <v>9999</v>
      </c>
      <c r="P274" t="s">
        <v>62</v>
      </c>
      <c r="Q274" s="1">
        <v>45786.608721180557</v>
      </c>
      <c r="R274">
        <v>21.116</v>
      </c>
      <c r="S274">
        <v>6.4790000000000001</v>
      </c>
      <c r="T274">
        <v>3.2589999999999999</v>
      </c>
      <c r="U274">
        <v>2305</v>
      </c>
      <c r="V274">
        <v>29</v>
      </c>
      <c r="W274">
        <v>551</v>
      </c>
      <c r="X274">
        <v>278</v>
      </c>
      <c r="Y274">
        <v>0</v>
      </c>
      <c r="Z274">
        <v>7</v>
      </c>
      <c r="AA274">
        <v>1</v>
      </c>
      <c r="AB274">
        <v>76</v>
      </c>
      <c r="AC274">
        <v>88</v>
      </c>
      <c r="AD274">
        <v>32.979999999999997</v>
      </c>
      <c r="AE274">
        <v>44.068142999999999</v>
      </c>
      <c r="AF274">
        <v>88.1</v>
      </c>
      <c r="AG274">
        <v>4</v>
      </c>
      <c r="AH274">
        <v>4.5999999999999996</v>
      </c>
      <c r="AI274">
        <v>2.8</v>
      </c>
      <c r="AJ274">
        <v>0.5</v>
      </c>
      <c r="AK274">
        <v>0</v>
      </c>
      <c r="AL274">
        <v>0</v>
      </c>
      <c r="AM274">
        <v>2.91</v>
      </c>
      <c r="AN274">
        <v>38.432000000000002</v>
      </c>
      <c r="AO274">
        <v>1.258</v>
      </c>
      <c r="AP274">
        <v>23.904</v>
      </c>
      <c r="AQ274">
        <v>9.5000000000000001E-2</v>
      </c>
      <c r="AR274">
        <v>0</v>
      </c>
      <c r="AS274">
        <v>33.15</v>
      </c>
      <c r="AT274">
        <v>33.771999999999998</v>
      </c>
      <c r="AU274">
        <v>1.5329999999999999</v>
      </c>
      <c r="AV274">
        <v>1.7629999999999999</v>
      </c>
      <c r="AW274">
        <v>1.073</v>
      </c>
      <c r="AX274">
        <v>0.192</v>
      </c>
      <c r="AY274">
        <v>0</v>
      </c>
      <c r="AZ274">
        <v>0</v>
      </c>
      <c r="BA274">
        <v>209</v>
      </c>
      <c r="BB274">
        <v>0</v>
      </c>
      <c r="BC274" t="s">
        <v>75</v>
      </c>
      <c r="BD274">
        <v>0</v>
      </c>
      <c r="BE274" t="s">
        <v>73</v>
      </c>
      <c r="BF274" t="s">
        <v>70</v>
      </c>
      <c r="BG274">
        <v>1.1200000000000001</v>
      </c>
      <c r="BH274">
        <v>0</v>
      </c>
      <c r="BI274" s="1">
        <v>45813.483339895836</v>
      </c>
      <c r="BJ274">
        <v>3.7</v>
      </c>
      <c r="BK274" s="4">
        <v>0.88080000000000003</v>
      </c>
      <c r="BL274" s="42">
        <f>HLOOKUP($A274,차량별코스!$E$1:$AO$20,_xlfn.XLOOKUP(탕데이터!$I274,차량별코스!$D$2:$D$20,차량별코스!$A$2:$A$20),0)</f>
        <v>8</v>
      </c>
      <c r="BM274">
        <f>SUMIFS(R:R,I:I,I274,O:O,O274)</f>
        <v>128.79599999999999</v>
      </c>
      <c r="BN274">
        <f>SUMIFS(R:R,O:O,O274,BL:BL,BL274,G:G,G274)</f>
        <v>128.79599999999999</v>
      </c>
      <c r="BO274">
        <f>IF(COUNTIFS($BL$2:$BL274,$BL274,$O$2:$O274,$O274,$G$2:$G274,$G274)=1,_xlfn.MAXIFS($BO$2:$BO273,$O$2:$O273,$O274,$G$2:$G273,$G274)+1,_xlfn.MAXIFS($BO$2:$BO273,$O$2:$O273,$O274,$G$2:$G273,$G274))</f>
        <v>1</v>
      </c>
      <c r="BP274">
        <f t="shared" si="79"/>
        <v>1450.7049999999997</v>
      </c>
      <c r="BQ274">
        <f t="shared" si="81"/>
        <v>92.2</v>
      </c>
      <c r="BR274">
        <f t="shared" si="82"/>
        <v>106.03</v>
      </c>
      <c r="BS274">
        <f t="shared" si="83"/>
        <v>64.539999999999992</v>
      </c>
      <c r="BT274">
        <f t="shared" si="84"/>
        <v>11.525</v>
      </c>
      <c r="BU274">
        <f t="shared" si="85"/>
        <v>0</v>
      </c>
      <c r="BV274">
        <f t="shared" si="86"/>
        <v>0</v>
      </c>
      <c r="BW274">
        <f t="shared" si="80"/>
        <v>1724.9999999999998</v>
      </c>
    </row>
    <row r="275" spans="1:75">
      <c r="A275" s="38">
        <f t="shared" si="78"/>
        <v>45809</v>
      </c>
      <c r="B275" s="3">
        <v>45809.356388888889</v>
      </c>
      <c r="C275" t="s">
        <v>61</v>
      </c>
      <c r="D275" t="s">
        <v>61</v>
      </c>
      <c r="E275" t="s">
        <v>61</v>
      </c>
      <c r="F275" t="s">
        <v>62</v>
      </c>
      <c r="G275" s="2" t="s">
        <v>85</v>
      </c>
      <c r="H275" s="2" t="s">
        <v>86</v>
      </c>
      <c r="I275" t="s">
        <v>87</v>
      </c>
      <c r="J275" t="s">
        <v>66</v>
      </c>
      <c r="K275" t="s">
        <v>72</v>
      </c>
      <c r="L275">
        <v>14</v>
      </c>
      <c r="M275">
        <v>6</v>
      </c>
      <c r="N275">
        <v>168</v>
      </c>
      <c r="O275" s="41">
        <v>9999</v>
      </c>
      <c r="P275" t="s">
        <v>62</v>
      </c>
      <c r="Q275" s="1">
        <v>45786.608721180557</v>
      </c>
      <c r="R275">
        <v>15.923999999999999</v>
      </c>
      <c r="S275">
        <v>4.9359999999999999</v>
      </c>
      <c r="T275">
        <v>3.226</v>
      </c>
      <c r="U275">
        <v>1493</v>
      </c>
      <c r="V275">
        <v>86</v>
      </c>
      <c r="W275">
        <v>267</v>
      </c>
      <c r="X275">
        <v>145</v>
      </c>
      <c r="Y275">
        <v>0</v>
      </c>
      <c r="Z275">
        <v>1</v>
      </c>
      <c r="AA275">
        <v>0</v>
      </c>
      <c r="AB275">
        <v>0</v>
      </c>
      <c r="AC275">
        <v>90</v>
      </c>
      <c r="AD275">
        <v>38.4</v>
      </c>
      <c r="AE275">
        <v>50.286104000000002</v>
      </c>
      <c r="AF275">
        <v>89.9</v>
      </c>
      <c r="AG275">
        <v>1.9</v>
      </c>
      <c r="AH275">
        <v>3.2</v>
      </c>
      <c r="AI275">
        <v>4</v>
      </c>
      <c r="AJ275">
        <v>1</v>
      </c>
      <c r="AK275">
        <v>0</v>
      </c>
      <c r="AL275">
        <v>0</v>
      </c>
      <c r="AM275">
        <v>2.88</v>
      </c>
      <c r="AN275">
        <v>45.386000000000003</v>
      </c>
      <c r="AO275">
        <v>5.76</v>
      </c>
      <c r="AP275">
        <v>17.882999999999999</v>
      </c>
      <c r="AQ275">
        <v>6.3E-2</v>
      </c>
      <c r="AR275">
        <v>0</v>
      </c>
      <c r="AS275">
        <v>6.28</v>
      </c>
      <c r="AT275">
        <v>20.977</v>
      </c>
      <c r="AU275">
        <v>0.443</v>
      </c>
      <c r="AV275">
        <v>0.747</v>
      </c>
      <c r="AW275">
        <v>0.93300000000000005</v>
      </c>
      <c r="AX275">
        <v>0.23300000000000001</v>
      </c>
      <c r="AY275">
        <v>0</v>
      </c>
      <c r="AZ275">
        <v>0</v>
      </c>
      <c r="BA275">
        <v>141</v>
      </c>
      <c r="BB275">
        <v>0</v>
      </c>
      <c r="BC275" t="s">
        <v>75</v>
      </c>
      <c r="BD275">
        <v>0</v>
      </c>
      <c r="BE275" t="s">
        <v>73</v>
      </c>
      <c r="BF275" t="s">
        <v>70</v>
      </c>
      <c r="BG275">
        <v>1.1200000000000001</v>
      </c>
      <c r="BH275">
        <v>0</v>
      </c>
      <c r="BI275" s="1">
        <v>45813.483339895836</v>
      </c>
      <c r="BJ275">
        <v>3.7</v>
      </c>
      <c r="BK275" s="4">
        <v>0.87190000000000001</v>
      </c>
      <c r="BL275" s="42">
        <f>HLOOKUP($A275,차량별코스!$E$1:$AO$20,_xlfn.XLOOKUP(탕데이터!$I275,차량별코스!$D$2:$D$20,차량별코스!$A$2:$A$20),0)</f>
        <v>8</v>
      </c>
      <c r="BM275">
        <f>SUMIFS(R:R,I:I,I275,O:O,O275)</f>
        <v>128.79599999999999</v>
      </c>
      <c r="BN275">
        <f>SUMIFS(R:R,O:O,O275,BL:BL,BL275,G:G,G275)</f>
        <v>128.79599999999999</v>
      </c>
      <c r="BO275">
        <f>IF(COUNTIFS($BL$2:$BL275,$BL275,$O$2:$O275,$O275,$G$2:$G275,$G275)=1,_xlfn.MAXIFS($BO$2:$BO274,$O$2:$O274,$O275,$G$2:$G274,$G275)+1,_xlfn.MAXIFS($BO$2:$BO274,$O$2:$O274,$O275,$G$2:$G274,$G275))</f>
        <v>1</v>
      </c>
      <c r="BP275">
        <f t="shared" si="79"/>
        <v>989.20700000000011</v>
      </c>
      <c r="BQ275">
        <f t="shared" si="81"/>
        <v>28.367000000000001</v>
      </c>
      <c r="BR275">
        <f t="shared" si="82"/>
        <v>47.776000000000003</v>
      </c>
      <c r="BS275">
        <f t="shared" si="83"/>
        <v>59.72</v>
      </c>
      <c r="BT275">
        <f t="shared" si="84"/>
        <v>14.93</v>
      </c>
      <c r="BU275">
        <f t="shared" si="85"/>
        <v>0</v>
      </c>
      <c r="BV275">
        <f t="shared" si="86"/>
        <v>0</v>
      </c>
      <c r="BW275">
        <f t="shared" si="80"/>
        <v>1140.0000000000002</v>
      </c>
    </row>
    <row r="276" spans="1:75">
      <c r="A276" s="38">
        <f t="shared" si="78"/>
        <v>45809</v>
      </c>
      <c r="B276" s="3">
        <v>45809.377974537034</v>
      </c>
      <c r="C276" t="s">
        <v>61</v>
      </c>
      <c r="D276" t="s">
        <v>61</v>
      </c>
      <c r="E276" t="s">
        <v>61</v>
      </c>
      <c r="F276" t="s">
        <v>62</v>
      </c>
      <c r="G276" s="2" t="s">
        <v>85</v>
      </c>
      <c r="H276" s="2" t="s">
        <v>86</v>
      </c>
      <c r="I276" t="s">
        <v>87</v>
      </c>
      <c r="J276" t="s">
        <v>66</v>
      </c>
      <c r="K276" t="s">
        <v>72</v>
      </c>
      <c r="L276">
        <v>14</v>
      </c>
      <c r="M276">
        <v>6</v>
      </c>
      <c r="N276">
        <v>168</v>
      </c>
      <c r="O276" s="41">
        <v>9999</v>
      </c>
      <c r="P276" t="s">
        <v>62</v>
      </c>
      <c r="Q276" s="1">
        <v>45786.608721180557</v>
      </c>
      <c r="R276">
        <v>48.709000000000003</v>
      </c>
      <c r="S276">
        <v>17.055</v>
      </c>
      <c r="T276">
        <v>2.8559999999999999</v>
      </c>
      <c r="U276">
        <v>4204</v>
      </c>
      <c r="V276">
        <v>36</v>
      </c>
      <c r="W276">
        <v>715</v>
      </c>
      <c r="X276">
        <v>675</v>
      </c>
      <c r="Y276">
        <v>0</v>
      </c>
      <c r="Z276">
        <v>10</v>
      </c>
      <c r="AA276">
        <v>0</v>
      </c>
      <c r="AB276">
        <v>0</v>
      </c>
      <c r="AC276">
        <v>100</v>
      </c>
      <c r="AD276">
        <v>41.71</v>
      </c>
      <c r="AE276">
        <v>50.782659000000002</v>
      </c>
      <c r="AF276">
        <v>26.1</v>
      </c>
      <c r="AG276">
        <v>16.7</v>
      </c>
      <c r="AH276">
        <v>25</v>
      </c>
      <c r="AI276">
        <v>20.3</v>
      </c>
      <c r="AJ276">
        <v>11.9</v>
      </c>
      <c r="AK276">
        <v>0</v>
      </c>
      <c r="AL276">
        <v>0</v>
      </c>
      <c r="AM276">
        <v>2.5499999999999998</v>
      </c>
      <c r="AN276">
        <v>52.656999999999996</v>
      </c>
      <c r="AO276">
        <v>0.85599999999999998</v>
      </c>
      <c r="AP276">
        <v>17.007999999999999</v>
      </c>
      <c r="AQ276">
        <v>0.123</v>
      </c>
      <c r="AR276">
        <v>0</v>
      </c>
      <c r="AS276">
        <v>20.53</v>
      </c>
      <c r="AT276">
        <v>18.27</v>
      </c>
      <c r="AU276">
        <v>11.69</v>
      </c>
      <c r="AV276">
        <v>17.5</v>
      </c>
      <c r="AW276">
        <v>14.21</v>
      </c>
      <c r="AX276">
        <v>8.33</v>
      </c>
      <c r="AY276">
        <v>0</v>
      </c>
      <c r="AZ276">
        <v>0</v>
      </c>
      <c r="BA276">
        <v>477</v>
      </c>
      <c r="BB276">
        <v>0</v>
      </c>
      <c r="BC276" t="s">
        <v>75</v>
      </c>
      <c r="BD276">
        <v>0</v>
      </c>
      <c r="BE276" t="s">
        <v>73</v>
      </c>
      <c r="BF276" t="s">
        <v>70</v>
      </c>
      <c r="BG276">
        <v>1.1200000000000001</v>
      </c>
      <c r="BH276">
        <v>0</v>
      </c>
      <c r="BI276" s="1">
        <v>45813.483339895836</v>
      </c>
      <c r="BJ276">
        <v>3.7</v>
      </c>
      <c r="BK276" s="4">
        <v>0.77190000000000003</v>
      </c>
      <c r="BL276" s="42">
        <f>HLOOKUP($A276,차량별코스!$E$1:$AO$20,_xlfn.XLOOKUP(탕데이터!$I276,차량별코스!$D$2:$D$20,차량별코스!$A$2:$A$20),0)</f>
        <v>8</v>
      </c>
      <c r="BM276">
        <f>SUMIFS(R:R,I:I,I276,O:O,O276)</f>
        <v>128.79599999999999</v>
      </c>
      <c r="BN276">
        <f>SUMIFS(R:R,O:O,O276,BL:BL,BL276,G:G,G276)</f>
        <v>128.79599999999999</v>
      </c>
      <c r="BO276">
        <f>IF(COUNTIFS($BL$2:$BL276,$BL276,$O$2:$O276,$O276,$G$2:$G276,$G276)=1,_xlfn.MAXIFS($BO$2:$BO275,$O$2:$O275,$O276,$G$2:$G275,$G276)+1,_xlfn.MAXIFS($BO$2:$BO275,$O$2:$O275,$O276,$G$2:$G275,$G276))</f>
        <v>1</v>
      </c>
      <c r="BP276">
        <f t="shared" si="79"/>
        <v>346.24400000000014</v>
      </c>
      <c r="BQ276">
        <f t="shared" si="81"/>
        <v>702.06799999999987</v>
      </c>
      <c r="BR276">
        <f t="shared" si="82"/>
        <v>1051</v>
      </c>
      <c r="BS276">
        <f t="shared" si="83"/>
        <v>853.41200000000003</v>
      </c>
      <c r="BT276">
        <f t="shared" si="84"/>
        <v>500.27600000000001</v>
      </c>
      <c r="BU276">
        <f t="shared" si="85"/>
        <v>0</v>
      </c>
      <c r="BV276">
        <f t="shared" si="86"/>
        <v>0</v>
      </c>
      <c r="BW276">
        <f t="shared" si="80"/>
        <v>3453</v>
      </c>
    </row>
    <row r="277" spans="1:75">
      <c r="A277" s="38">
        <f t="shared" si="78"/>
        <v>45809</v>
      </c>
      <c r="B277" s="3">
        <v>45809.427037037036</v>
      </c>
      <c r="C277" t="s">
        <v>61</v>
      </c>
      <c r="D277" t="s">
        <v>61</v>
      </c>
      <c r="E277" t="s">
        <v>61</v>
      </c>
      <c r="F277" t="s">
        <v>62</v>
      </c>
      <c r="G277" s="2" t="s">
        <v>85</v>
      </c>
      <c r="H277" s="2" t="s">
        <v>86</v>
      </c>
      <c r="I277" t="s">
        <v>87</v>
      </c>
      <c r="J277" t="s">
        <v>66</v>
      </c>
      <c r="K277" t="s">
        <v>72</v>
      </c>
      <c r="L277">
        <v>14</v>
      </c>
      <c r="M277">
        <v>6</v>
      </c>
      <c r="N277">
        <v>168</v>
      </c>
      <c r="O277" s="41">
        <v>9999</v>
      </c>
      <c r="P277" t="s">
        <v>62</v>
      </c>
      <c r="Q277" s="1">
        <v>45786.608721180557</v>
      </c>
      <c r="R277">
        <v>17.451000000000001</v>
      </c>
      <c r="S277">
        <v>6.3339999999999996</v>
      </c>
      <c r="T277">
        <v>2.7549999999999999</v>
      </c>
      <c r="U277">
        <v>1913</v>
      </c>
      <c r="V277">
        <v>15</v>
      </c>
      <c r="W277">
        <v>395</v>
      </c>
      <c r="X277">
        <v>272</v>
      </c>
      <c r="Y277">
        <v>0</v>
      </c>
      <c r="Z277">
        <v>5</v>
      </c>
      <c r="AA277">
        <v>0</v>
      </c>
      <c r="AB277">
        <v>0</v>
      </c>
      <c r="AC277">
        <v>94</v>
      </c>
      <c r="AD277">
        <v>32.840000000000003</v>
      </c>
      <c r="AE277">
        <v>41.798802000000002</v>
      </c>
      <c r="AF277">
        <v>84.6</v>
      </c>
      <c r="AG277">
        <v>4.9000000000000004</v>
      </c>
      <c r="AH277">
        <v>5.3</v>
      </c>
      <c r="AI277">
        <v>3.9</v>
      </c>
      <c r="AJ277">
        <v>1.2</v>
      </c>
      <c r="AK277">
        <v>0</v>
      </c>
      <c r="AL277">
        <v>0</v>
      </c>
      <c r="AM277">
        <v>2.46</v>
      </c>
      <c r="AN277">
        <v>43.911000000000001</v>
      </c>
      <c r="AO277">
        <v>0.78400000000000003</v>
      </c>
      <c r="AP277">
        <v>20.648</v>
      </c>
      <c r="AQ277">
        <v>0.115</v>
      </c>
      <c r="AR277">
        <v>0</v>
      </c>
      <c r="AS277">
        <v>28.652000000000001</v>
      </c>
      <c r="AT277">
        <v>26.79</v>
      </c>
      <c r="AU277">
        <v>1.552</v>
      </c>
      <c r="AV277">
        <v>1.6779999999999999</v>
      </c>
      <c r="AW277">
        <v>1.2350000000000001</v>
      </c>
      <c r="AX277">
        <v>0.38</v>
      </c>
      <c r="AY277">
        <v>0</v>
      </c>
      <c r="AZ277">
        <v>0</v>
      </c>
      <c r="BA277">
        <v>165</v>
      </c>
      <c r="BB277">
        <v>0</v>
      </c>
      <c r="BC277" t="s">
        <v>75</v>
      </c>
      <c r="BD277">
        <v>0</v>
      </c>
      <c r="BE277" t="s">
        <v>73</v>
      </c>
      <c r="BF277" t="s">
        <v>70</v>
      </c>
      <c r="BG277">
        <v>1.1200000000000001</v>
      </c>
      <c r="BH277">
        <v>0</v>
      </c>
      <c r="BI277" s="1">
        <v>45813.483339895836</v>
      </c>
      <c r="BJ277">
        <v>3.7</v>
      </c>
      <c r="BK277" s="4">
        <v>0.74460000000000004</v>
      </c>
      <c r="BL277" s="42">
        <f>HLOOKUP($A277,차량별코스!$E$1:$AO$20,_xlfn.XLOOKUP(탕데이터!$I277,차량별코스!$D$2:$D$20,차량별코스!$A$2:$A$20),0)</f>
        <v>8</v>
      </c>
      <c r="BM277">
        <f>SUMIFS(R:R,I:I,I277,O:O,O277)</f>
        <v>128.79599999999999</v>
      </c>
      <c r="BN277">
        <f>SUMIFS(R:R,O:O,O277,BL:BL,BL277,G:G,G277)</f>
        <v>128.79599999999999</v>
      </c>
      <c r="BO277">
        <f>IF(COUNTIFS($BL$2:$BL277,$BL277,$O$2:$O277,$O277,$G$2:$G277,$G277)=1,_xlfn.MAXIFS($BO$2:$BO276,$O$2:$O276,$O277,$G$2:$G276,$G277)+1,_xlfn.MAXIFS($BO$2:$BO276,$O$2:$O276,$O277,$G$2:$G276,$G277))</f>
        <v>1</v>
      </c>
      <c r="BP277">
        <f t="shared" si="79"/>
        <v>1208.3979999999999</v>
      </c>
      <c r="BQ277">
        <f t="shared" si="81"/>
        <v>93.737000000000009</v>
      </c>
      <c r="BR277">
        <f t="shared" si="82"/>
        <v>101.389</v>
      </c>
      <c r="BS277">
        <f t="shared" si="83"/>
        <v>74.606999999999999</v>
      </c>
      <c r="BT277">
        <f t="shared" si="84"/>
        <v>22.956</v>
      </c>
      <c r="BU277">
        <f t="shared" si="85"/>
        <v>0</v>
      </c>
      <c r="BV277">
        <f t="shared" si="86"/>
        <v>0</v>
      </c>
      <c r="BW277">
        <f t="shared" si="80"/>
        <v>1501.0869999999998</v>
      </c>
    </row>
    <row r="278" spans="1:75">
      <c r="A278" s="38">
        <f t="shared" si="78"/>
        <v>45809</v>
      </c>
      <c r="B278" s="3">
        <v>45809.510752314818</v>
      </c>
      <c r="C278" t="s">
        <v>61</v>
      </c>
      <c r="D278" t="s">
        <v>61</v>
      </c>
      <c r="E278" t="s">
        <v>61</v>
      </c>
      <c r="F278" t="s">
        <v>62</v>
      </c>
      <c r="G278" s="2" t="s">
        <v>85</v>
      </c>
      <c r="H278" s="2" t="s">
        <v>86</v>
      </c>
      <c r="I278" t="s">
        <v>87</v>
      </c>
      <c r="J278" t="s">
        <v>66</v>
      </c>
      <c r="K278" t="s">
        <v>72</v>
      </c>
      <c r="L278">
        <v>14</v>
      </c>
      <c r="M278">
        <v>6</v>
      </c>
      <c r="N278">
        <v>168</v>
      </c>
      <c r="O278" s="41">
        <v>6278</v>
      </c>
      <c r="P278" t="s">
        <v>254</v>
      </c>
      <c r="Q278" s="1">
        <v>45786.607563078702</v>
      </c>
      <c r="R278">
        <v>101.452</v>
      </c>
      <c r="S278">
        <v>34.707999999999998</v>
      </c>
      <c r="T278">
        <v>2.923</v>
      </c>
      <c r="U278">
        <v>10751</v>
      </c>
      <c r="V278">
        <v>279</v>
      </c>
      <c r="W278">
        <v>2609</v>
      </c>
      <c r="X278">
        <v>1324</v>
      </c>
      <c r="Y278">
        <v>0</v>
      </c>
      <c r="Z278">
        <v>18</v>
      </c>
      <c r="AA278">
        <v>2</v>
      </c>
      <c r="AB278">
        <v>344</v>
      </c>
      <c r="AC278">
        <v>99</v>
      </c>
      <c r="AD278">
        <v>33.97</v>
      </c>
      <c r="AE278">
        <v>46.44885</v>
      </c>
      <c r="AF278">
        <v>89.3</v>
      </c>
      <c r="AG278">
        <v>2.7</v>
      </c>
      <c r="AH278">
        <v>4.0999999999999996</v>
      </c>
      <c r="AI278">
        <v>3</v>
      </c>
      <c r="AJ278">
        <v>1</v>
      </c>
      <c r="AK278">
        <v>0</v>
      </c>
      <c r="AL278">
        <v>0</v>
      </c>
      <c r="AM278">
        <v>2.61</v>
      </c>
      <c r="AN278">
        <v>46.323999999999998</v>
      </c>
      <c r="AO278">
        <v>2.5950000000000002</v>
      </c>
      <c r="AP278">
        <v>24.268000000000001</v>
      </c>
      <c r="AQ278">
        <v>0.128</v>
      </c>
      <c r="AR278">
        <v>0</v>
      </c>
      <c r="AS278">
        <v>17.742000000000001</v>
      </c>
      <c r="AT278">
        <v>159.25200000000001</v>
      </c>
      <c r="AU278">
        <v>4.8150000000000004</v>
      </c>
      <c r="AV278">
        <v>7.3120000000000003</v>
      </c>
      <c r="AW278">
        <v>5.35</v>
      </c>
      <c r="AX278">
        <v>1.7829999999999999</v>
      </c>
      <c r="AY278">
        <v>0</v>
      </c>
      <c r="AZ278">
        <v>0</v>
      </c>
      <c r="BA278">
        <v>997</v>
      </c>
      <c r="BB278">
        <v>0</v>
      </c>
      <c r="BC278" t="s">
        <v>75</v>
      </c>
      <c r="BD278">
        <v>0</v>
      </c>
      <c r="BE278" t="s">
        <v>73</v>
      </c>
      <c r="BF278" t="s">
        <v>70</v>
      </c>
      <c r="BG278">
        <v>1.1200000000000001</v>
      </c>
      <c r="BH278">
        <v>0</v>
      </c>
      <c r="BI278" s="1">
        <v>45813.483339895836</v>
      </c>
      <c r="BJ278">
        <v>3.7</v>
      </c>
      <c r="BK278" s="4">
        <v>0.79</v>
      </c>
      <c r="BL278" s="42">
        <f>HLOOKUP($A278,차량별코스!$E$1:$AO$20,_xlfn.XLOOKUP(탕데이터!$I278,차량별코스!$D$2:$D$20,차량별코스!$A$2:$A$20),0)</f>
        <v>8</v>
      </c>
      <c r="BM278">
        <f>SUMIFS(R:R,I:I,I278,O:O,O278)</f>
        <v>705.11199999999997</v>
      </c>
      <c r="BN278">
        <f>SUMIFS(R:R,O:O,O278,BL:BL,BL278,G:G,G278)</f>
        <v>140.999</v>
      </c>
      <c r="BO278">
        <f>IF(COUNTIFS($BL$2:$BL278,$BL278,$O$2:$O278,$O278,$G$2:$G278,$G278)=1,_xlfn.MAXIFS($BO$2:$BO277,$O$2:$O277,$O278,$G$2:$G277,$G278)+1,_xlfn.MAXIFS($BO$2:$BO277,$O$2:$O277,$O278,$G$2:$G277,$G278))</f>
        <v>1</v>
      </c>
      <c r="BP278">
        <f t="shared" si="79"/>
        <v>6712.643</v>
      </c>
      <c r="BQ278">
        <f t="shared" si="81"/>
        <v>290.27700000000004</v>
      </c>
      <c r="BR278">
        <f t="shared" si="82"/>
        <v>440.79099999999994</v>
      </c>
      <c r="BS278">
        <f t="shared" si="83"/>
        <v>322.52999999999997</v>
      </c>
      <c r="BT278">
        <f t="shared" si="84"/>
        <v>107.51</v>
      </c>
      <c r="BU278">
        <f t="shared" si="85"/>
        <v>0</v>
      </c>
      <c r="BV278">
        <f t="shared" si="86"/>
        <v>0</v>
      </c>
      <c r="BW278">
        <f t="shared" si="80"/>
        <v>7873.7510000000002</v>
      </c>
    </row>
    <row r="279" spans="1:75">
      <c r="A279" s="38">
        <f t="shared" si="78"/>
        <v>45809</v>
      </c>
      <c r="B279" s="3">
        <v>45809.68787037037</v>
      </c>
      <c r="C279" t="s">
        <v>61</v>
      </c>
      <c r="D279" t="s">
        <v>61</v>
      </c>
      <c r="E279" t="s">
        <v>61</v>
      </c>
      <c r="F279" t="s">
        <v>62</v>
      </c>
      <c r="G279" s="2" t="s">
        <v>85</v>
      </c>
      <c r="H279" s="2" t="s">
        <v>86</v>
      </c>
      <c r="I279" t="s">
        <v>87</v>
      </c>
      <c r="J279" t="s">
        <v>66</v>
      </c>
      <c r="K279" t="s">
        <v>72</v>
      </c>
      <c r="L279">
        <v>14</v>
      </c>
      <c r="M279">
        <v>6</v>
      </c>
      <c r="N279">
        <v>168</v>
      </c>
      <c r="O279" s="41">
        <v>0</v>
      </c>
      <c r="P279" t="s">
        <v>61</v>
      </c>
      <c r="Q279" s="1" t="s">
        <v>61</v>
      </c>
      <c r="R279">
        <v>98.319000000000003</v>
      </c>
      <c r="S279">
        <v>32.151000000000003</v>
      </c>
      <c r="T279">
        <v>3.0579999999999998</v>
      </c>
      <c r="U279">
        <v>10503</v>
      </c>
      <c r="V279">
        <v>0</v>
      </c>
      <c r="W279">
        <v>2996</v>
      </c>
      <c r="X279">
        <v>1371</v>
      </c>
      <c r="Y279">
        <v>2</v>
      </c>
      <c r="Z279">
        <v>11</v>
      </c>
      <c r="AA279">
        <v>3</v>
      </c>
      <c r="AB279">
        <v>1071</v>
      </c>
      <c r="AC279">
        <v>92</v>
      </c>
      <c r="AD279">
        <v>33.700000000000003</v>
      </c>
      <c r="AE279">
        <v>47.149109000000003</v>
      </c>
      <c r="AF279">
        <v>90.9</v>
      </c>
      <c r="AG279">
        <v>2.4</v>
      </c>
      <c r="AH279">
        <v>3.2</v>
      </c>
      <c r="AI279">
        <v>3</v>
      </c>
      <c r="AJ279">
        <v>0.4</v>
      </c>
      <c r="AK279">
        <v>0</v>
      </c>
      <c r="AL279">
        <v>0</v>
      </c>
      <c r="AM279">
        <v>2.73</v>
      </c>
      <c r="AN279">
        <v>44.765999999999998</v>
      </c>
      <c r="AO279">
        <v>0</v>
      </c>
      <c r="AP279">
        <v>28.524999999999999</v>
      </c>
      <c r="AQ279">
        <v>0.13200000000000001</v>
      </c>
      <c r="AR279">
        <v>2.0339999999999998</v>
      </c>
      <c r="AS279">
        <v>11.188000000000001</v>
      </c>
      <c r="AT279">
        <v>159.07499999999999</v>
      </c>
      <c r="AU279">
        <v>4.2</v>
      </c>
      <c r="AV279">
        <v>5.6</v>
      </c>
      <c r="AW279">
        <v>5.25</v>
      </c>
      <c r="AX279">
        <v>0.7</v>
      </c>
      <c r="AY279">
        <v>0</v>
      </c>
      <c r="AZ279">
        <v>0</v>
      </c>
      <c r="BA279">
        <v>947</v>
      </c>
      <c r="BB279">
        <v>0</v>
      </c>
      <c r="BC279" t="s">
        <v>75</v>
      </c>
      <c r="BD279">
        <v>0</v>
      </c>
      <c r="BE279" t="s">
        <v>73</v>
      </c>
      <c r="BF279" t="s">
        <v>70</v>
      </c>
      <c r="BG279">
        <v>1.1200000000000001</v>
      </c>
      <c r="BH279">
        <v>0</v>
      </c>
      <c r="BI279" s="1">
        <v>45813.483339895836</v>
      </c>
      <c r="BJ279">
        <v>3.7</v>
      </c>
      <c r="BK279" s="4">
        <v>0.82650000000000001</v>
      </c>
      <c r="BL279" s="42">
        <f>HLOOKUP($A279,차량별코스!$E$1:$AO$20,_xlfn.XLOOKUP(탕데이터!$I279,차량별코스!$D$2:$D$20,차량별코스!$A$2:$A$20),0)</f>
        <v>8</v>
      </c>
      <c r="BM279">
        <f>SUMIFS(R:R,I:I,I279,O:O,O279)</f>
        <v>98.319000000000003</v>
      </c>
      <c r="BN279">
        <f>SUMIFS(R:R,O:O,O279,BL:BL,BL279,G:G,G279)</f>
        <v>98.319000000000003</v>
      </c>
      <c r="BO279">
        <f>IF(COUNTIFS($BL$2:$BL279,$BL279,$O$2:$O279,$O279,$G$2:$G279,$G279)=1,_xlfn.MAXIFS($BO$2:$BO278,$O$2:$O278,$O279,$G$2:$G278,$G279)+1,_xlfn.MAXIFS($BO$2:$BO278,$O$2:$O278,$O279,$G$2:$G278,$G279))</f>
        <v>1</v>
      </c>
      <c r="BP279">
        <f t="shared" si="79"/>
        <v>6551.2270000000008</v>
      </c>
      <c r="BQ279">
        <f t="shared" si="81"/>
        <v>252.072</v>
      </c>
      <c r="BR279">
        <f t="shared" si="82"/>
        <v>336.096</v>
      </c>
      <c r="BS279">
        <f t="shared" si="83"/>
        <v>315.08999999999997</v>
      </c>
      <c r="BT279">
        <f t="shared" si="84"/>
        <v>42.012</v>
      </c>
      <c r="BU279">
        <f t="shared" si="85"/>
        <v>0</v>
      </c>
      <c r="BV279">
        <f t="shared" si="86"/>
        <v>0</v>
      </c>
      <c r="BW279">
        <f t="shared" si="80"/>
        <v>7496.4970000000003</v>
      </c>
    </row>
    <row r="280" spans="1:75">
      <c r="A280" s="38">
        <f t="shared" si="78"/>
        <v>45809</v>
      </c>
      <c r="B280" s="3">
        <v>45809.861805555556</v>
      </c>
      <c r="C280" t="s">
        <v>61</v>
      </c>
      <c r="D280" t="s">
        <v>61</v>
      </c>
      <c r="E280" t="s">
        <v>61</v>
      </c>
      <c r="F280" t="s">
        <v>62</v>
      </c>
      <c r="G280" s="2" t="s">
        <v>85</v>
      </c>
      <c r="H280" s="2" t="s">
        <v>86</v>
      </c>
      <c r="I280" t="s">
        <v>87</v>
      </c>
      <c r="J280" t="s">
        <v>66</v>
      </c>
      <c r="K280" t="s">
        <v>72</v>
      </c>
      <c r="L280">
        <v>14</v>
      </c>
      <c r="M280">
        <v>6</v>
      </c>
      <c r="N280">
        <v>168</v>
      </c>
      <c r="O280" s="41">
        <v>6278</v>
      </c>
      <c r="P280" t="s">
        <v>254</v>
      </c>
      <c r="Q280" s="1">
        <v>45786.607563078702</v>
      </c>
      <c r="R280">
        <v>39.546999999999997</v>
      </c>
      <c r="S280">
        <v>13.03</v>
      </c>
      <c r="T280">
        <v>3.0350000000000001</v>
      </c>
      <c r="U280">
        <v>4153</v>
      </c>
      <c r="V280">
        <v>0</v>
      </c>
      <c r="W280">
        <v>1052</v>
      </c>
      <c r="X280">
        <v>526</v>
      </c>
      <c r="Y280">
        <v>0</v>
      </c>
      <c r="Z280">
        <v>2</v>
      </c>
      <c r="AA280">
        <v>0</v>
      </c>
      <c r="AB280">
        <v>0</v>
      </c>
      <c r="AC280">
        <v>92</v>
      </c>
      <c r="AD280">
        <v>34.28</v>
      </c>
      <c r="AE280">
        <v>45.910732000000003</v>
      </c>
      <c r="AF280">
        <v>94.4</v>
      </c>
      <c r="AG280">
        <v>1.5</v>
      </c>
      <c r="AH280">
        <v>1.7</v>
      </c>
      <c r="AI280">
        <v>1.7</v>
      </c>
      <c r="AJ280">
        <v>0.6</v>
      </c>
      <c r="AK280">
        <v>0</v>
      </c>
      <c r="AL280">
        <v>0</v>
      </c>
      <c r="AM280">
        <v>2.71</v>
      </c>
      <c r="AN280">
        <v>43.890999999999998</v>
      </c>
      <c r="AO280">
        <v>0</v>
      </c>
      <c r="AP280">
        <v>25.331</v>
      </c>
      <c r="AQ280">
        <v>0.126</v>
      </c>
      <c r="AR280">
        <v>0</v>
      </c>
      <c r="AS280">
        <v>5.0570000000000004</v>
      </c>
      <c r="AT280">
        <v>64.507000000000005</v>
      </c>
      <c r="AU280">
        <v>1.0249999999999999</v>
      </c>
      <c r="AV280">
        <v>1.1619999999999999</v>
      </c>
      <c r="AW280">
        <v>1.1619999999999999</v>
      </c>
      <c r="AX280">
        <v>0.41</v>
      </c>
      <c r="AY280">
        <v>0</v>
      </c>
      <c r="AZ280">
        <v>0</v>
      </c>
      <c r="BA280">
        <v>382</v>
      </c>
      <c r="BB280">
        <v>0</v>
      </c>
      <c r="BC280" t="s">
        <v>75</v>
      </c>
      <c r="BD280">
        <v>0</v>
      </c>
      <c r="BE280" t="s">
        <v>73</v>
      </c>
      <c r="BF280" t="s">
        <v>70</v>
      </c>
      <c r="BG280">
        <v>1.1200000000000001</v>
      </c>
      <c r="BH280">
        <v>0</v>
      </c>
      <c r="BI280" s="1">
        <v>45813.483339895836</v>
      </c>
      <c r="BJ280">
        <v>3.7</v>
      </c>
      <c r="BK280" s="4">
        <v>0.82030000000000003</v>
      </c>
      <c r="BL280" s="42">
        <f>HLOOKUP($A280,차량별코스!$E$1:$AO$20,_xlfn.XLOOKUP(탕데이터!$I280,차량별코스!$D$2:$D$20,차량별코스!$A$2:$A$20),0)</f>
        <v>8</v>
      </c>
      <c r="BM280">
        <f>SUMIFS(R:R,I:I,I280,O:O,O280)</f>
        <v>705.11199999999997</v>
      </c>
      <c r="BN280">
        <f>SUMIFS(R:R,O:O,O280,BL:BL,BL280,G:G,G280)</f>
        <v>140.999</v>
      </c>
      <c r="BO280">
        <f>IF(COUNTIFS($BL$2:$BL280,$BL280,$O$2:$O280,$O280,$G$2:$G280,$G280)=1,_xlfn.MAXIFS($BO$2:$BO279,$O$2:$O279,$O280,$G$2:$G279,$G280)+1,_xlfn.MAXIFS($BO$2:$BO279,$O$2:$O279,$O280,$G$2:$G279,$G280))</f>
        <v>1</v>
      </c>
      <c r="BP280">
        <f t="shared" si="79"/>
        <v>2868.4320000000002</v>
      </c>
      <c r="BQ280">
        <f t="shared" si="81"/>
        <v>62.294999999999995</v>
      </c>
      <c r="BR280">
        <f t="shared" si="82"/>
        <v>70.600999999999999</v>
      </c>
      <c r="BS280">
        <f t="shared" si="83"/>
        <v>70.600999999999999</v>
      </c>
      <c r="BT280">
        <f t="shared" si="84"/>
        <v>24.917999999999999</v>
      </c>
      <c r="BU280">
        <f t="shared" si="85"/>
        <v>0</v>
      </c>
      <c r="BV280">
        <f t="shared" si="86"/>
        <v>0</v>
      </c>
      <c r="BW280">
        <f t="shared" si="80"/>
        <v>3096.8470000000007</v>
      </c>
    </row>
    <row r="281" spans="1:75">
      <c r="A281" s="38">
        <f t="shared" si="78"/>
        <v>45810</v>
      </c>
      <c r="B281" s="3">
        <v>45810.263680555552</v>
      </c>
      <c r="C281" t="s">
        <v>61</v>
      </c>
      <c r="D281" t="s">
        <v>61</v>
      </c>
      <c r="E281" t="s">
        <v>61</v>
      </c>
      <c r="F281" t="s">
        <v>62</v>
      </c>
      <c r="G281" s="2" t="s">
        <v>85</v>
      </c>
      <c r="H281" s="2" t="s">
        <v>86</v>
      </c>
      <c r="I281" t="s">
        <v>87</v>
      </c>
      <c r="J281" t="s">
        <v>66</v>
      </c>
      <c r="K281" t="s">
        <v>72</v>
      </c>
      <c r="L281">
        <v>14</v>
      </c>
      <c r="M281">
        <v>6</v>
      </c>
      <c r="N281">
        <v>168</v>
      </c>
      <c r="O281" s="41">
        <v>6278</v>
      </c>
      <c r="P281" t="s">
        <v>254</v>
      </c>
      <c r="Q281" s="1">
        <v>45786.607563078702</v>
      </c>
      <c r="R281">
        <v>40.616999999999997</v>
      </c>
      <c r="S281">
        <v>13.53</v>
      </c>
      <c r="T281">
        <v>3.0019999999999998</v>
      </c>
      <c r="U281">
        <v>4679</v>
      </c>
      <c r="V281">
        <v>596</v>
      </c>
      <c r="W281">
        <v>873</v>
      </c>
      <c r="X281">
        <v>524</v>
      </c>
      <c r="Y281">
        <v>0</v>
      </c>
      <c r="Z281">
        <v>6</v>
      </c>
      <c r="AA281">
        <v>0</v>
      </c>
      <c r="AB281">
        <v>0</v>
      </c>
      <c r="AC281">
        <v>99</v>
      </c>
      <c r="AD281">
        <v>31.25</v>
      </c>
      <c r="AE281">
        <v>45.551758</v>
      </c>
      <c r="AF281">
        <v>90.7</v>
      </c>
      <c r="AG281">
        <v>2.4</v>
      </c>
      <c r="AH281">
        <v>3.2</v>
      </c>
      <c r="AI281">
        <v>2.8</v>
      </c>
      <c r="AJ281">
        <v>0.9</v>
      </c>
      <c r="AK281">
        <v>0</v>
      </c>
      <c r="AL281">
        <v>0</v>
      </c>
      <c r="AM281">
        <v>2.68</v>
      </c>
      <c r="AN281">
        <v>44.017000000000003</v>
      </c>
      <c r="AO281">
        <v>12.738</v>
      </c>
      <c r="AP281">
        <v>18.658000000000001</v>
      </c>
      <c r="AQ281">
        <v>0.123</v>
      </c>
      <c r="AR281">
        <v>0</v>
      </c>
      <c r="AS281">
        <v>14.772</v>
      </c>
      <c r="AT281">
        <v>69.537000000000006</v>
      </c>
      <c r="AU281">
        <v>1.84</v>
      </c>
      <c r="AV281">
        <v>2.4529999999999998</v>
      </c>
      <c r="AW281">
        <v>2.1469999999999998</v>
      </c>
      <c r="AX281">
        <v>0.69</v>
      </c>
      <c r="AY281">
        <v>0</v>
      </c>
      <c r="AZ281">
        <v>0</v>
      </c>
      <c r="BA281">
        <v>395</v>
      </c>
      <c r="BB281">
        <v>0</v>
      </c>
      <c r="BC281" t="s">
        <v>75</v>
      </c>
      <c r="BD281">
        <v>0</v>
      </c>
      <c r="BE281" t="s">
        <v>73</v>
      </c>
      <c r="BF281" t="s">
        <v>70</v>
      </c>
      <c r="BG281">
        <v>1.1200000000000001</v>
      </c>
      <c r="BH281">
        <v>0</v>
      </c>
      <c r="BI281" s="1">
        <v>45813.483339895836</v>
      </c>
      <c r="BJ281">
        <v>3.7</v>
      </c>
      <c r="BK281" s="4">
        <v>0.81130000000000002</v>
      </c>
      <c r="BL281" s="42">
        <f>HLOOKUP($A281,차량별코스!$E$1:$AO$20,_xlfn.XLOOKUP(탕데이터!$I281,차량별코스!$D$2:$D$20,차량별코스!$A$2:$A$20),0)</f>
        <v>1</v>
      </c>
      <c r="BM281">
        <f>SUMIFS(R:R,I:I,I281,O:O,O281)</f>
        <v>705.11199999999997</v>
      </c>
      <c r="BN281">
        <f>SUMIFS(R:R,O:O,O281,BL:BL,BL281,G:G,G281)</f>
        <v>269.755</v>
      </c>
      <c r="BO281">
        <f>IF(COUNTIFS($BL$2:$BL281,$BL281,$O$2:$O281,$O281,$G$2:$G281,$G281)=1,_xlfn.MAXIFS($BO$2:$BO280,$O$2:$O280,$O281,$G$2:$G280,$G281)+1,_xlfn.MAXIFS($BO$2:$BO280,$O$2:$O280,$O281,$G$2:$G280,$G281))</f>
        <v>2</v>
      </c>
      <c r="BP281">
        <f t="shared" si="79"/>
        <v>2774.8530000000001</v>
      </c>
      <c r="BQ281">
        <f t="shared" si="81"/>
        <v>112.29600000000001</v>
      </c>
      <c r="BR281">
        <f t="shared" si="82"/>
        <v>149.72800000000001</v>
      </c>
      <c r="BS281">
        <f t="shared" si="83"/>
        <v>131.012</v>
      </c>
      <c r="BT281">
        <f t="shared" si="84"/>
        <v>42.111000000000004</v>
      </c>
      <c r="BU281">
        <f t="shared" si="85"/>
        <v>0</v>
      </c>
      <c r="BV281">
        <f t="shared" si="86"/>
        <v>0</v>
      </c>
      <c r="BW281">
        <f t="shared" si="80"/>
        <v>3210</v>
      </c>
    </row>
    <row r="282" spans="1:75">
      <c r="A282" s="38">
        <f t="shared" si="78"/>
        <v>45810</v>
      </c>
      <c r="B282" s="3">
        <v>45810.381909722222</v>
      </c>
      <c r="C282" t="s">
        <v>61</v>
      </c>
      <c r="D282" t="s">
        <v>61</v>
      </c>
      <c r="E282" t="s">
        <v>61</v>
      </c>
      <c r="F282" t="s">
        <v>62</v>
      </c>
      <c r="G282" s="2" t="s">
        <v>85</v>
      </c>
      <c r="H282" s="2" t="s">
        <v>86</v>
      </c>
      <c r="I282" t="s">
        <v>87</v>
      </c>
      <c r="J282" t="s">
        <v>66</v>
      </c>
      <c r="K282" t="s">
        <v>72</v>
      </c>
      <c r="L282">
        <v>14</v>
      </c>
      <c r="M282">
        <v>6</v>
      </c>
      <c r="N282">
        <v>168</v>
      </c>
      <c r="O282" s="41">
        <v>6278</v>
      </c>
      <c r="P282" t="s">
        <v>254</v>
      </c>
      <c r="Q282" s="1">
        <v>45786.607563078702</v>
      </c>
      <c r="R282">
        <v>66.798000000000002</v>
      </c>
      <c r="S282">
        <v>22.766999999999999</v>
      </c>
      <c r="T282">
        <v>2.9340000000000002</v>
      </c>
      <c r="U282">
        <v>7446</v>
      </c>
      <c r="V282">
        <v>54</v>
      </c>
      <c r="W282">
        <v>2031</v>
      </c>
      <c r="X282">
        <v>840</v>
      </c>
      <c r="Y282">
        <v>0</v>
      </c>
      <c r="Z282">
        <v>21</v>
      </c>
      <c r="AA282">
        <v>1</v>
      </c>
      <c r="AB282">
        <v>240</v>
      </c>
      <c r="AC282">
        <v>96</v>
      </c>
      <c r="AD282">
        <v>32.299999999999997</v>
      </c>
      <c r="AE282">
        <v>44.855949000000003</v>
      </c>
      <c r="AF282">
        <v>68</v>
      </c>
      <c r="AG282">
        <v>9.4</v>
      </c>
      <c r="AH282">
        <v>12.2</v>
      </c>
      <c r="AI282">
        <v>7</v>
      </c>
      <c r="AJ282">
        <v>3.3</v>
      </c>
      <c r="AK282">
        <v>0</v>
      </c>
      <c r="AL282">
        <v>0</v>
      </c>
      <c r="AM282">
        <v>2.62</v>
      </c>
      <c r="AN282">
        <v>44.39</v>
      </c>
      <c r="AO282">
        <v>0.72499999999999998</v>
      </c>
      <c r="AP282">
        <v>27.276</v>
      </c>
      <c r="AQ282">
        <v>0.12</v>
      </c>
      <c r="AR282">
        <v>0</v>
      </c>
      <c r="AS282">
        <v>31.437999999999999</v>
      </c>
      <c r="AT282">
        <v>83.867000000000004</v>
      </c>
      <c r="AU282">
        <v>11.593</v>
      </c>
      <c r="AV282">
        <v>15.047000000000001</v>
      </c>
      <c r="AW282">
        <v>8.6329999999999991</v>
      </c>
      <c r="AX282">
        <v>4.07</v>
      </c>
      <c r="AY282">
        <v>0</v>
      </c>
      <c r="AZ282">
        <v>0</v>
      </c>
      <c r="BA282">
        <v>651</v>
      </c>
      <c r="BB282">
        <v>0</v>
      </c>
      <c r="BC282" t="s">
        <v>75</v>
      </c>
      <c r="BD282">
        <v>0</v>
      </c>
      <c r="BE282" t="s">
        <v>73</v>
      </c>
      <c r="BF282" t="s">
        <v>70</v>
      </c>
      <c r="BG282">
        <v>1.1200000000000001</v>
      </c>
      <c r="BH282">
        <v>0</v>
      </c>
      <c r="BI282" s="1">
        <v>45813.483339895836</v>
      </c>
      <c r="BJ282">
        <v>3.7</v>
      </c>
      <c r="BK282" s="4">
        <v>0.79300000000000004</v>
      </c>
      <c r="BL282" s="42">
        <f>HLOOKUP($A282,차량별코스!$E$1:$AO$20,_xlfn.XLOOKUP(탕데이터!$I282,차량별코스!$D$2:$D$20,차량별코스!$A$2:$A$20),0)</f>
        <v>1</v>
      </c>
      <c r="BM282">
        <f>SUMIFS(R:R,I:I,I282,O:O,O282)</f>
        <v>705.11199999999997</v>
      </c>
      <c r="BN282">
        <f>SUMIFS(R:R,O:O,O282,BL:BL,BL282,G:G,G282)</f>
        <v>269.755</v>
      </c>
      <c r="BO282">
        <f>IF(COUNTIFS($BL$2:$BL282,$BL282,$O$2:$O282,$O282,$G$2:$G282,$G282)=1,_xlfn.MAXIFS($BO$2:$BO281,$O$2:$O281,$O282,$G$2:$G281,$G282)+1,_xlfn.MAXIFS($BO$2:$BO281,$O$2:$O281,$O282,$G$2:$G281,$G282))</f>
        <v>2</v>
      </c>
      <c r="BP282">
        <f t="shared" si="79"/>
        <v>2978.2800000000007</v>
      </c>
      <c r="BQ282">
        <f t="shared" si="81"/>
        <v>699.92399999999998</v>
      </c>
      <c r="BR282">
        <f t="shared" si="82"/>
        <v>908.41200000000003</v>
      </c>
      <c r="BS282">
        <f t="shared" si="83"/>
        <v>521.22</v>
      </c>
      <c r="BT282">
        <f t="shared" si="84"/>
        <v>245.71800000000002</v>
      </c>
      <c r="BU282">
        <f t="shared" si="85"/>
        <v>0</v>
      </c>
      <c r="BV282">
        <f t="shared" si="86"/>
        <v>0</v>
      </c>
      <c r="BW282">
        <f t="shared" si="80"/>
        <v>5353.554000000001</v>
      </c>
    </row>
    <row r="283" spans="1:75">
      <c r="A283" s="38">
        <f t="shared" si="78"/>
        <v>45810</v>
      </c>
      <c r="B283" s="3">
        <v>45810.508310185185</v>
      </c>
      <c r="C283" t="s">
        <v>61</v>
      </c>
      <c r="D283" t="s">
        <v>61</v>
      </c>
      <c r="E283" t="s">
        <v>61</v>
      </c>
      <c r="F283" t="s">
        <v>62</v>
      </c>
      <c r="G283" s="2" t="s">
        <v>85</v>
      </c>
      <c r="H283" s="2" t="s">
        <v>86</v>
      </c>
      <c r="I283" t="s">
        <v>87</v>
      </c>
      <c r="J283" t="s">
        <v>66</v>
      </c>
      <c r="K283" t="s">
        <v>72</v>
      </c>
      <c r="L283">
        <v>14</v>
      </c>
      <c r="M283">
        <v>6</v>
      </c>
      <c r="N283">
        <v>168</v>
      </c>
      <c r="O283" s="41">
        <v>6278</v>
      </c>
      <c r="P283" t="s">
        <v>254</v>
      </c>
      <c r="Q283" s="1">
        <v>45786.607563078702</v>
      </c>
      <c r="R283">
        <v>60.582000000000001</v>
      </c>
      <c r="S283">
        <v>18.396999999999998</v>
      </c>
      <c r="T283">
        <v>3.2930000000000001</v>
      </c>
      <c r="U283">
        <v>6007</v>
      </c>
      <c r="V283">
        <v>14</v>
      </c>
      <c r="W283">
        <v>1588</v>
      </c>
      <c r="X283">
        <v>788</v>
      </c>
      <c r="Y283">
        <v>0</v>
      </c>
      <c r="Z283">
        <v>9</v>
      </c>
      <c r="AA283">
        <v>2</v>
      </c>
      <c r="AB283">
        <v>188</v>
      </c>
      <c r="AC283">
        <v>102</v>
      </c>
      <c r="AD283">
        <v>36.31</v>
      </c>
      <c r="AE283">
        <v>49.510792000000002</v>
      </c>
      <c r="AF283">
        <v>80.599999999999994</v>
      </c>
      <c r="AG283">
        <v>4.8</v>
      </c>
      <c r="AH283">
        <v>5.2</v>
      </c>
      <c r="AI283">
        <v>6.6</v>
      </c>
      <c r="AJ283">
        <v>2.7</v>
      </c>
      <c r="AK283">
        <v>0.1</v>
      </c>
      <c r="AL283">
        <v>0</v>
      </c>
      <c r="AM283">
        <v>2.94</v>
      </c>
      <c r="AN283">
        <v>43.456000000000003</v>
      </c>
      <c r="AO283">
        <v>0.23300000000000001</v>
      </c>
      <c r="AP283">
        <v>26.436</v>
      </c>
      <c r="AQ283">
        <v>0.11600000000000001</v>
      </c>
      <c r="AR283">
        <v>0</v>
      </c>
      <c r="AS283">
        <v>14.856</v>
      </c>
      <c r="AT283">
        <v>80.599999999999994</v>
      </c>
      <c r="AU283">
        <v>4.8</v>
      </c>
      <c r="AV283">
        <v>5.2</v>
      </c>
      <c r="AW283">
        <v>6.6</v>
      </c>
      <c r="AX283">
        <v>2.7</v>
      </c>
      <c r="AY283">
        <v>0.1</v>
      </c>
      <c r="AZ283">
        <v>0</v>
      </c>
      <c r="BA283">
        <v>593</v>
      </c>
      <c r="BB283">
        <v>0</v>
      </c>
      <c r="BC283" t="s">
        <v>75</v>
      </c>
      <c r="BD283">
        <v>0</v>
      </c>
      <c r="BE283" t="s">
        <v>73</v>
      </c>
      <c r="BF283" t="s">
        <v>70</v>
      </c>
      <c r="BG283">
        <v>1.1200000000000001</v>
      </c>
      <c r="BH283">
        <v>0</v>
      </c>
      <c r="BI283" s="1">
        <v>45813.483339895836</v>
      </c>
      <c r="BJ283">
        <v>3.7</v>
      </c>
      <c r="BK283" s="4">
        <v>0.89</v>
      </c>
      <c r="BL283" s="42">
        <f>HLOOKUP($A283,차량별코스!$E$1:$AO$20,_xlfn.XLOOKUP(탕데이터!$I283,차량별코스!$D$2:$D$20,차량별코스!$A$2:$A$20),0)</f>
        <v>1</v>
      </c>
      <c r="BM283">
        <f>SUMIFS(R:R,I:I,I283,O:O,O283)</f>
        <v>705.11199999999997</v>
      </c>
      <c r="BN283">
        <f>SUMIFS(R:R,O:O,O283,BL:BL,BL283,G:G,G283)</f>
        <v>269.755</v>
      </c>
      <c r="BO283">
        <f>IF(COUNTIFS($BL$2:$BL283,$BL283,$O$2:$O283,$O283,$G$2:$G283,$G283)=1,_xlfn.MAXIFS($BO$2:$BO282,$O$2:$O282,$O283,$G$2:$G282,$G283)+1,_xlfn.MAXIFS($BO$2:$BO282,$O$2:$O282,$O283,$G$2:$G282,$G283))</f>
        <v>2</v>
      </c>
      <c r="BP283">
        <f t="shared" si="79"/>
        <v>3239.6419999999998</v>
      </c>
      <c r="BQ283">
        <f t="shared" si="81"/>
        <v>288.33600000000001</v>
      </c>
      <c r="BR283">
        <f t="shared" si="82"/>
        <v>312.36400000000003</v>
      </c>
      <c r="BS283">
        <f t="shared" si="83"/>
        <v>396.46200000000005</v>
      </c>
      <c r="BT283">
        <f t="shared" si="84"/>
        <v>162.18900000000002</v>
      </c>
      <c r="BU283">
        <f t="shared" si="85"/>
        <v>6.0070000000000006</v>
      </c>
      <c r="BV283">
        <f t="shared" si="86"/>
        <v>0</v>
      </c>
      <c r="BW283">
        <f t="shared" si="80"/>
        <v>4405</v>
      </c>
    </row>
    <row r="284" spans="1:75">
      <c r="A284" s="38">
        <f t="shared" si="78"/>
        <v>45810</v>
      </c>
      <c r="B284" s="3">
        <v>45810.708009259259</v>
      </c>
      <c r="C284" t="s">
        <v>61</v>
      </c>
      <c r="D284" t="s">
        <v>61</v>
      </c>
      <c r="E284" t="s">
        <v>61</v>
      </c>
      <c r="F284" t="s">
        <v>62</v>
      </c>
      <c r="G284" s="2" t="s">
        <v>85</v>
      </c>
      <c r="H284" s="2" t="s">
        <v>86</v>
      </c>
      <c r="I284" t="s">
        <v>87</v>
      </c>
      <c r="J284" t="s">
        <v>66</v>
      </c>
      <c r="K284" t="s">
        <v>72</v>
      </c>
      <c r="L284">
        <v>14</v>
      </c>
      <c r="M284">
        <v>6</v>
      </c>
      <c r="N284">
        <v>168</v>
      </c>
      <c r="O284" s="41">
        <v>6278</v>
      </c>
      <c r="P284" t="s">
        <v>254</v>
      </c>
      <c r="Q284" s="1">
        <v>45786.607563078702</v>
      </c>
      <c r="R284">
        <v>101.758</v>
      </c>
      <c r="S284">
        <v>29.981999999999999</v>
      </c>
      <c r="T284">
        <v>3.3940000000000001</v>
      </c>
      <c r="U284">
        <v>10357</v>
      </c>
      <c r="V284">
        <v>88</v>
      </c>
      <c r="W284">
        <v>2389</v>
      </c>
      <c r="X284">
        <v>1939</v>
      </c>
      <c r="Y284">
        <v>0</v>
      </c>
      <c r="Z284">
        <v>19</v>
      </c>
      <c r="AA284">
        <v>1</v>
      </c>
      <c r="AB284">
        <v>214</v>
      </c>
      <c r="AC284">
        <v>96</v>
      </c>
      <c r="AD284">
        <v>35.369999999999997</v>
      </c>
      <c r="AE284">
        <v>46.488424000000002</v>
      </c>
      <c r="AF284">
        <v>82.1</v>
      </c>
      <c r="AG284">
        <v>4.5</v>
      </c>
      <c r="AH284">
        <v>7</v>
      </c>
      <c r="AI284">
        <v>5.7</v>
      </c>
      <c r="AJ284">
        <v>0.7</v>
      </c>
      <c r="AK284">
        <v>0</v>
      </c>
      <c r="AL284">
        <v>0</v>
      </c>
      <c r="AM284">
        <v>3.03</v>
      </c>
      <c r="AN284">
        <v>39.002000000000002</v>
      </c>
      <c r="AO284">
        <v>0.85</v>
      </c>
      <c r="AP284">
        <v>23.067</v>
      </c>
      <c r="AQ284">
        <v>0.187</v>
      </c>
      <c r="AR284">
        <v>0</v>
      </c>
      <c r="AS284">
        <v>18.672000000000001</v>
      </c>
      <c r="AT284">
        <v>140.93799999999999</v>
      </c>
      <c r="AU284">
        <v>7.7249999999999996</v>
      </c>
      <c r="AV284">
        <v>12.016999999999999</v>
      </c>
      <c r="AW284">
        <v>9.7850000000000001</v>
      </c>
      <c r="AX284">
        <v>1.202</v>
      </c>
      <c r="AY284">
        <v>0</v>
      </c>
      <c r="AZ284">
        <v>0</v>
      </c>
      <c r="BA284">
        <v>1000</v>
      </c>
      <c r="BB284">
        <v>0</v>
      </c>
      <c r="BC284" t="s">
        <v>75</v>
      </c>
      <c r="BD284">
        <v>0</v>
      </c>
      <c r="BE284" t="s">
        <v>73</v>
      </c>
      <c r="BF284" t="s">
        <v>70</v>
      </c>
      <c r="BG284">
        <v>1.1200000000000001</v>
      </c>
      <c r="BH284">
        <v>0</v>
      </c>
      <c r="BI284" s="1">
        <v>45813.483339895836</v>
      </c>
      <c r="BJ284">
        <v>3.7</v>
      </c>
      <c r="BK284" s="4">
        <v>0.9173</v>
      </c>
      <c r="BL284" s="42">
        <f>HLOOKUP($A284,차량별코스!$E$1:$AO$20,_xlfn.XLOOKUP(탕데이터!$I284,차량별코스!$D$2:$D$20,차량별코스!$A$2:$A$20),0)</f>
        <v>1</v>
      </c>
      <c r="BM284">
        <f>SUMIFS(R:R,I:I,I284,O:O,O284)</f>
        <v>705.11199999999997</v>
      </c>
      <c r="BN284">
        <f>SUMIFS(R:R,O:O,O284,BL:BL,BL284,G:G,G284)</f>
        <v>269.755</v>
      </c>
      <c r="BO284">
        <f>IF(COUNTIFS($BL$2:$BL284,$BL284,$O$2:$O284,$O284,$G$2:$G284,$G284)=1,_xlfn.MAXIFS($BO$2:$BO283,$O$2:$O283,$O284,$G$2:$G283,$G284)+1,_xlfn.MAXIFS($BO$2:$BO283,$O$2:$O283,$O284,$G$2:$G283,$G284))</f>
        <v>2</v>
      </c>
      <c r="BP284">
        <f t="shared" si="79"/>
        <v>6026.0969999999998</v>
      </c>
      <c r="BQ284">
        <f t="shared" si="81"/>
        <v>466.065</v>
      </c>
      <c r="BR284">
        <f t="shared" si="82"/>
        <v>724.99000000000012</v>
      </c>
      <c r="BS284">
        <f t="shared" si="83"/>
        <v>590.34900000000005</v>
      </c>
      <c r="BT284">
        <f t="shared" si="84"/>
        <v>72.498999999999995</v>
      </c>
      <c r="BU284">
        <f t="shared" si="85"/>
        <v>0</v>
      </c>
      <c r="BV284">
        <f t="shared" si="86"/>
        <v>0</v>
      </c>
      <c r="BW284">
        <f t="shared" si="80"/>
        <v>7879.9999999999991</v>
      </c>
    </row>
    <row r="285" spans="1:75">
      <c r="A285" s="38">
        <f t="shared" si="78"/>
        <v>45811</v>
      </c>
      <c r="B285" s="3">
        <v>45811.286620370367</v>
      </c>
      <c r="C285" t="s">
        <v>61</v>
      </c>
      <c r="D285" t="s">
        <v>61</v>
      </c>
      <c r="E285" t="s">
        <v>61</v>
      </c>
      <c r="F285" t="s">
        <v>62</v>
      </c>
      <c r="G285" s="2" t="s">
        <v>85</v>
      </c>
      <c r="H285" s="2" t="s">
        <v>86</v>
      </c>
      <c r="I285" t="s">
        <v>87</v>
      </c>
      <c r="J285" t="s">
        <v>66</v>
      </c>
      <c r="K285" t="s">
        <v>72</v>
      </c>
      <c r="L285">
        <v>14</v>
      </c>
      <c r="M285">
        <v>6</v>
      </c>
      <c r="N285">
        <v>168</v>
      </c>
      <c r="O285" s="41">
        <v>6278</v>
      </c>
      <c r="P285" t="s">
        <v>254</v>
      </c>
      <c r="Q285" s="1">
        <v>45786.607563078702</v>
      </c>
      <c r="R285">
        <v>102.229</v>
      </c>
      <c r="S285">
        <v>31.367999999999999</v>
      </c>
      <c r="T285">
        <v>3.2589999999999999</v>
      </c>
      <c r="U285">
        <v>9479</v>
      </c>
      <c r="V285">
        <v>302</v>
      </c>
      <c r="W285">
        <v>1597</v>
      </c>
      <c r="X285">
        <v>1779</v>
      </c>
      <c r="Y285">
        <v>1</v>
      </c>
      <c r="Z285">
        <v>25</v>
      </c>
      <c r="AA285">
        <v>1</v>
      </c>
      <c r="AB285">
        <v>82</v>
      </c>
      <c r="AC285">
        <v>93</v>
      </c>
      <c r="AD285">
        <v>38.83</v>
      </c>
      <c r="AE285">
        <v>48.552021000000003</v>
      </c>
      <c r="AF285">
        <v>80.2</v>
      </c>
      <c r="AG285">
        <v>4.7</v>
      </c>
      <c r="AH285">
        <v>6.7</v>
      </c>
      <c r="AI285">
        <v>7.4</v>
      </c>
      <c r="AJ285">
        <v>1</v>
      </c>
      <c r="AK285">
        <v>0</v>
      </c>
      <c r="AL285">
        <v>0</v>
      </c>
      <c r="AM285">
        <v>2.91</v>
      </c>
      <c r="AN285">
        <v>43.021000000000001</v>
      </c>
      <c r="AO285">
        <v>3.1859999999999999</v>
      </c>
      <c r="AP285">
        <v>16.847999999999999</v>
      </c>
      <c r="AQ285">
        <v>0.16600000000000001</v>
      </c>
      <c r="AR285">
        <v>0.97799999999999998</v>
      </c>
      <c r="AS285">
        <v>24.454999999999998</v>
      </c>
      <c r="AT285">
        <v>125.64700000000001</v>
      </c>
      <c r="AU285">
        <v>7.3630000000000004</v>
      </c>
      <c r="AV285">
        <v>10.497</v>
      </c>
      <c r="AW285">
        <v>11.593</v>
      </c>
      <c r="AX285">
        <v>1.5669999999999999</v>
      </c>
      <c r="AY285">
        <v>0</v>
      </c>
      <c r="AZ285">
        <v>0</v>
      </c>
      <c r="BA285">
        <v>1008</v>
      </c>
      <c r="BB285">
        <v>0</v>
      </c>
      <c r="BC285" t="s">
        <v>75</v>
      </c>
      <c r="BD285">
        <v>0</v>
      </c>
      <c r="BE285" t="s">
        <v>73</v>
      </c>
      <c r="BF285" t="s">
        <v>70</v>
      </c>
      <c r="BG285">
        <v>1.1200000000000001</v>
      </c>
      <c r="BH285">
        <v>0</v>
      </c>
      <c r="BI285" s="1">
        <v>45813.483339895836</v>
      </c>
      <c r="BJ285">
        <v>3.7</v>
      </c>
      <c r="BK285" s="4">
        <v>0.88080000000000003</v>
      </c>
      <c r="BL285" s="42">
        <f>HLOOKUP($A285,차량별코스!$E$1:$AO$20,_xlfn.XLOOKUP(탕데이터!$I285,차량별코스!$D$2:$D$20,차량별코스!$A$2:$A$20),0)</f>
        <v>2</v>
      </c>
      <c r="BM285">
        <f>SUMIFS(R:R,I:I,I285,O:O,O285)</f>
        <v>705.11199999999997</v>
      </c>
      <c r="BN285">
        <f>SUMIFS(R:R,O:O,O285,BL:BL,BL285,G:G,G285)</f>
        <v>294.358</v>
      </c>
      <c r="BO285">
        <f>IF(COUNTIFS($BL$2:$BL285,$BL285,$O$2:$O285,$O285,$G$2:$G285,$G285)=1,_xlfn.MAXIFS($BO$2:$BO284,$O$2:$O284,$O285,$G$2:$G284,$G285)+1,_xlfn.MAXIFS($BO$2:$BO284,$O$2:$O284,$O285,$G$2:$G284,$G285))</f>
        <v>3</v>
      </c>
      <c r="BP285">
        <f t="shared" si="79"/>
        <v>5703.1580000000004</v>
      </c>
      <c r="BQ285">
        <f t="shared" si="81"/>
        <v>445.51299999999998</v>
      </c>
      <c r="BR285">
        <f t="shared" si="82"/>
        <v>635.09300000000007</v>
      </c>
      <c r="BS285">
        <f t="shared" si="83"/>
        <v>701.44600000000014</v>
      </c>
      <c r="BT285">
        <f t="shared" si="84"/>
        <v>94.79</v>
      </c>
      <c r="BU285">
        <f t="shared" si="85"/>
        <v>0</v>
      </c>
      <c r="BV285">
        <f t="shared" si="86"/>
        <v>0</v>
      </c>
      <c r="BW285">
        <f t="shared" si="80"/>
        <v>7580</v>
      </c>
    </row>
    <row r="286" spans="1:75">
      <c r="A286" s="38">
        <f t="shared" si="78"/>
        <v>45811</v>
      </c>
      <c r="B286" s="3">
        <v>45811.479409722226</v>
      </c>
      <c r="C286" t="s">
        <v>61</v>
      </c>
      <c r="D286" t="s">
        <v>61</v>
      </c>
      <c r="E286" t="s">
        <v>61</v>
      </c>
      <c r="F286" t="s">
        <v>62</v>
      </c>
      <c r="G286" s="2" t="s">
        <v>85</v>
      </c>
      <c r="H286" s="2" t="s">
        <v>86</v>
      </c>
      <c r="I286" t="s">
        <v>87</v>
      </c>
      <c r="J286" t="s">
        <v>66</v>
      </c>
      <c r="K286" t="s">
        <v>72</v>
      </c>
      <c r="L286">
        <v>14</v>
      </c>
      <c r="M286">
        <v>6</v>
      </c>
      <c r="N286">
        <v>168</v>
      </c>
      <c r="O286" s="41">
        <v>6278</v>
      </c>
      <c r="P286" t="s">
        <v>254</v>
      </c>
      <c r="Q286" s="1">
        <v>45786.607563078702</v>
      </c>
      <c r="R286">
        <v>66.753</v>
      </c>
      <c r="S286">
        <v>24.524000000000001</v>
      </c>
      <c r="T286">
        <v>2.722</v>
      </c>
      <c r="U286">
        <v>7416</v>
      </c>
      <c r="V286">
        <v>31</v>
      </c>
      <c r="W286">
        <v>2010</v>
      </c>
      <c r="X286">
        <v>1021</v>
      </c>
      <c r="Y286">
        <v>1</v>
      </c>
      <c r="Z286">
        <v>21</v>
      </c>
      <c r="AA286">
        <v>1</v>
      </c>
      <c r="AB286">
        <v>219</v>
      </c>
      <c r="AC286">
        <v>94</v>
      </c>
      <c r="AD286">
        <v>32.4</v>
      </c>
      <c r="AE286">
        <v>44.708972000000003</v>
      </c>
      <c r="AF286">
        <v>90.1</v>
      </c>
      <c r="AG286">
        <v>3.1</v>
      </c>
      <c r="AH286">
        <v>3.4</v>
      </c>
      <c r="AI286">
        <v>3</v>
      </c>
      <c r="AJ286">
        <v>0.4</v>
      </c>
      <c r="AK286">
        <v>0</v>
      </c>
      <c r="AL286">
        <v>0</v>
      </c>
      <c r="AM286">
        <v>2.4300000000000002</v>
      </c>
      <c r="AN286">
        <v>48.189</v>
      </c>
      <c r="AO286">
        <v>0.41799999999999998</v>
      </c>
      <c r="AP286">
        <v>27.103999999999999</v>
      </c>
      <c r="AQ286">
        <v>0.15</v>
      </c>
      <c r="AR286">
        <v>1.498</v>
      </c>
      <c r="AS286">
        <v>31.459</v>
      </c>
      <c r="AT286">
        <v>111.123</v>
      </c>
      <c r="AU286">
        <v>3.823</v>
      </c>
      <c r="AV286">
        <v>4.1929999999999996</v>
      </c>
      <c r="AW286">
        <v>3.7</v>
      </c>
      <c r="AX286">
        <v>0.49299999999999999</v>
      </c>
      <c r="AY286">
        <v>0</v>
      </c>
      <c r="AZ286">
        <v>0</v>
      </c>
      <c r="BA286">
        <v>652</v>
      </c>
      <c r="BB286">
        <v>0</v>
      </c>
      <c r="BC286" t="s">
        <v>75</v>
      </c>
      <c r="BD286">
        <v>0</v>
      </c>
      <c r="BE286" t="s">
        <v>73</v>
      </c>
      <c r="BF286" t="s">
        <v>70</v>
      </c>
      <c r="BG286">
        <v>1.1200000000000001</v>
      </c>
      <c r="BH286">
        <v>0</v>
      </c>
      <c r="BI286" s="1">
        <v>45813.483339895836</v>
      </c>
      <c r="BJ286">
        <v>3.7</v>
      </c>
      <c r="BK286" s="4">
        <v>0.73570000000000002</v>
      </c>
      <c r="BL286" s="42">
        <f>HLOOKUP($A286,차량별코스!$E$1:$AO$20,_xlfn.XLOOKUP(탕데이터!$I286,차량별코스!$D$2:$D$20,차량별코스!$A$2:$A$20),0)</f>
        <v>2</v>
      </c>
      <c r="BM286">
        <f>SUMIFS(R:R,I:I,I286,O:O,O286)</f>
        <v>705.11199999999997</v>
      </c>
      <c r="BN286">
        <f>SUMIFS(R:R,O:O,O286,BL:BL,BL286,G:G,G286)</f>
        <v>294.358</v>
      </c>
      <c r="BO286">
        <f>IF(COUNTIFS($BL$2:$BL286,$BL286,$O$2:$O286,$O286,$G$2:$G286,$G286)=1,_xlfn.MAXIFS($BO$2:$BO285,$O$2:$O285,$O286,$G$2:$G285,$G286)+1,_xlfn.MAXIFS($BO$2:$BO285,$O$2:$O285,$O286,$G$2:$G285,$G286))</f>
        <v>3</v>
      </c>
      <c r="BP286">
        <f t="shared" si="79"/>
        <v>4640.8159999999989</v>
      </c>
      <c r="BQ286">
        <f t="shared" si="81"/>
        <v>229.89599999999999</v>
      </c>
      <c r="BR286">
        <f t="shared" si="82"/>
        <v>252.14400000000001</v>
      </c>
      <c r="BS286">
        <f t="shared" si="83"/>
        <v>222.48</v>
      </c>
      <c r="BT286">
        <f t="shared" si="84"/>
        <v>29.664000000000001</v>
      </c>
      <c r="BU286">
        <f t="shared" si="85"/>
        <v>0</v>
      </c>
      <c r="BV286">
        <f t="shared" si="86"/>
        <v>0</v>
      </c>
      <c r="BW286">
        <f t="shared" si="80"/>
        <v>5374.9999999999982</v>
      </c>
    </row>
    <row r="287" spans="1:75">
      <c r="A287" s="38">
        <f t="shared" si="78"/>
        <v>45811</v>
      </c>
      <c r="B287" s="3">
        <v>45811.604108796295</v>
      </c>
      <c r="C287" t="s">
        <v>61</v>
      </c>
      <c r="D287" t="s">
        <v>61</v>
      </c>
      <c r="E287" t="s">
        <v>61</v>
      </c>
      <c r="F287" t="s">
        <v>62</v>
      </c>
      <c r="G287" s="2" t="s">
        <v>85</v>
      </c>
      <c r="H287" s="2" t="s">
        <v>86</v>
      </c>
      <c r="I287" t="s">
        <v>87</v>
      </c>
      <c r="J287" t="s">
        <v>66</v>
      </c>
      <c r="K287" t="s">
        <v>72</v>
      </c>
      <c r="L287">
        <v>14</v>
      </c>
      <c r="M287">
        <v>6</v>
      </c>
      <c r="N287">
        <v>168</v>
      </c>
      <c r="O287" s="41">
        <v>6278</v>
      </c>
      <c r="P287" t="s">
        <v>254</v>
      </c>
      <c r="Q287" s="1">
        <v>45786.607563078702</v>
      </c>
      <c r="R287">
        <v>60.758000000000003</v>
      </c>
      <c r="S287">
        <v>20.864999999999998</v>
      </c>
      <c r="T287">
        <v>2.9119999999999999</v>
      </c>
      <c r="U287">
        <v>6307</v>
      </c>
      <c r="V287">
        <v>42</v>
      </c>
      <c r="W287">
        <v>1575</v>
      </c>
      <c r="X287">
        <v>965</v>
      </c>
      <c r="Y287">
        <v>0</v>
      </c>
      <c r="Z287">
        <v>15</v>
      </c>
      <c r="AA287">
        <v>1</v>
      </c>
      <c r="AB287">
        <v>228</v>
      </c>
      <c r="AC287">
        <v>95</v>
      </c>
      <c r="AD287">
        <v>34.68</v>
      </c>
      <c r="AE287">
        <v>46.637262</v>
      </c>
      <c r="AF287">
        <v>93.9</v>
      </c>
      <c r="AG287">
        <v>1.8</v>
      </c>
      <c r="AH287">
        <v>1.8</v>
      </c>
      <c r="AI287">
        <v>1.5</v>
      </c>
      <c r="AJ287">
        <v>1</v>
      </c>
      <c r="AK287">
        <v>0</v>
      </c>
      <c r="AL287">
        <v>0</v>
      </c>
      <c r="AM287">
        <v>2.6</v>
      </c>
      <c r="AN287">
        <v>46.790999999999997</v>
      </c>
      <c r="AO287">
        <v>0.66600000000000004</v>
      </c>
      <c r="AP287">
        <v>24.972000000000001</v>
      </c>
      <c r="AQ287">
        <v>0.14799999999999999</v>
      </c>
      <c r="AR287">
        <v>0</v>
      </c>
      <c r="AS287">
        <v>24.687999999999999</v>
      </c>
      <c r="AT287">
        <v>98.594999999999999</v>
      </c>
      <c r="AU287">
        <v>1.89</v>
      </c>
      <c r="AV287">
        <v>1.89</v>
      </c>
      <c r="AW287">
        <v>1.575</v>
      </c>
      <c r="AX287">
        <v>1.05</v>
      </c>
      <c r="AY287">
        <v>0</v>
      </c>
      <c r="AZ287">
        <v>0</v>
      </c>
      <c r="BA287">
        <v>594</v>
      </c>
      <c r="BB287">
        <v>0</v>
      </c>
      <c r="BC287" t="s">
        <v>75</v>
      </c>
      <c r="BD287">
        <v>0</v>
      </c>
      <c r="BE287" t="s">
        <v>73</v>
      </c>
      <c r="BF287" t="s">
        <v>70</v>
      </c>
      <c r="BG287">
        <v>1.1200000000000001</v>
      </c>
      <c r="BH287">
        <v>0</v>
      </c>
      <c r="BI287" s="1">
        <v>45813.483339895836</v>
      </c>
      <c r="BJ287">
        <v>3.7</v>
      </c>
      <c r="BK287" s="4">
        <v>0.78700000000000003</v>
      </c>
      <c r="BL287" s="42">
        <f>HLOOKUP($A287,차량별코스!$E$1:$AO$20,_xlfn.XLOOKUP(탕데이터!$I287,차량별코스!$D$2:$D$20,차량별코스!$A$2:$A$20),0)</f>
        <v>2</v>
      </c>
      <c r="BM287">
        <f>SUMIFS(R:R,I:I,I287,O:O,O287)</f>
        <v>705.11199999999997</v>
      </c>
      <c r="BN287">
        <f>SUMIFS(R:R,O:O,O287,BL:BL,BL287,G:G,G287)</f>
        <v>294.358</v>
      </c>
      <c r="BO287">
        <f>IF(COUNTIFS($BL$2:$BL287,$BL287,$O$2:$O287,$O287,$G$2:$G287,$G287)=1,_xlfn.MAXIFS($BO$2:$BO286,$O$2:$O286,$O287,$G$2:$G286,$G287)+1,_xlfn.MAXIFS($BO$2:$BO286,$O$2:$O286,$O287,$G$2:$G286,$G287))</f>
        <v>3</v>
      </c>
      <c r="BP287">
        <f t="shared" si="79"/>
        <v>4305.2730000000001</v>
      </c>
      <c r="BQ287">
        <f t="shared" si="81"/>
        <v>113.52600000000001</v>
      </c>
      <c r="BR287">
        <f t="shared" si="82"/>
        <v>113.52600000000001</v>
      </c>
      <c r="BS287">
        <f t="shared" si="83"/>
        <v>94.60499999999999</v>
      </c>
      <c r="BT287">
        <f t="shared" si="84"/>
        <v>63.07</v>
      </c>
      <c r="BU287">
        <f t="shared" si="85"/>
        <v>0</v>
      </c>
      <c r="BV287">
        <f t="shared" si="86"/>
        <v>0</v>
      </c>
      <c r="BW287">
        <f t="shared" si="80"/>
        <v>4689.9999999999991</v>
      </c>
    </row>
    <row r="288" spans="1:75">
      <c r="A288" s="38">
        <f t="shared" si="78"/>
        <v>45811</v>
      </c>
      <c r="B288" s="3">
        <v>45811.724351851852</v>
      </c>
      <c r="C288" t="s">
        <v>61</v>
      </c>
      <c r="D288" t="s">
        <v>61</v>
      </c>
      <c r="E288" t="s">
        <v>61</v>
      </c>
      <c r="F288" t="s">
        <v>62</v>
      </c>
      <c r="G288" s="2" t="s">
        <v>85</v>
      </c>
      <c r="H288" s="2" t="s">
        <v>86</v>
      </c>
      <c r="I288" t="s">
        <v>87</v>
      </c>
      <c r="J288" t="s">
        <v>66</v>
      </c>
      <c r="K288" t="s">
        <v>72</v>
      </c>
      <c r="L288">
        <v>14</v>
      </c>
      <c r="M288">
        <v>6</v>
      </c>
      <c r="N288">
        <v>168</v>
      </c>
      <c r="O288" s="41">
        <v>6278</v>
      </c>
      <c r="P288" t="s">
        <v>254</v>
      </c>
      <c r="Q288" s="1">
        <v>45786.607563078702</v>
      </c>
      <c r="R288">
        <v>16.332000000000001</v>
      </c>
      <c r="S288">
        <v>6.3129999999999997</v>
      </c>
      <c r="T288">
        <v>2.5870000000000002</v>
      </c>
      <c r="U288">
        <v>2068</v>
      </c>
      <c r="V288">
        <v>51</v>
      </c>
      <c r="W288">
        <v>741</v>
      </c>
      <c r="X288">
        <v>672</v>
      </c>
      <c r="Y288">
        <v>0</v>
      </c>
      <c r="Z288">
        <v>2</v>
      </c>
      <c r="AA288">
        <v>1</v>
      </c>
      <c r="AB288">
        <v>49</v>
      </c>
      <c r="AC288">
        <v>106</v>
      </c>
      <c r="AD288">
        <v>28.43</v>
      </c>
      <c r="AE288">
        <v>46.077669999999998</v>
      </c>
      <c r="AF288">
        <v>98.3</v>
      </c>
      <c r="AG288">
        <v>0.6</v>
      </c>
      <c r="AH288">
        <v>0.6</v>
      </c>
      <c r="AI288">
        <v>0.3</v>
      </c>
      <c r="AJ288">
        <v>0.3</v>
      </c>
      <c r="AK288">
        <v>0</v>
      </c>
      <c r="AL288">
        <v>0</v>
      </c>
      <c r="AM288">
        <v>2.31</v>
      </c>
      <c r="AN288">
        <v>52.965000000000003</v>
      </c>
      <c r="AO288">
        <v>2.4660000000000002</v>
      </c>
      <c r="AP288">
        <v>35.832000000000001</v>
      </c>
      <c r="AQ288">
        <v>0.36699999999999999</v>
      </c>
      <c r="AR288">
        <v>0</v>
      </c>
      <c r="AS288">
        <v>12.246</v>
      </c>
      <c r="AT288">
        <v>32.767000000000003</v>
      </c>
      <c r="AU288">
        <v>0.2</v>
      </c>
      <c r="AV288">
        <v>0.2</v>
      </c>
      <c r="AW288">
        <v>0.1</v>
      </c>
      <c r="AX288">
        <v>0.1</v>
      </c>
      <c r="AY288">
        <v>0</v>
      </c>
      <c r="AZ288">
        <v>0</v>
      </c>
      <c r="BA288">
        <v>151</v>
      </c>
      <c r="BB288">
        <v>0</v>
      </c>
      <c r="BC288" t="s">
        <v>75</v>
      </c>
      <c r="BD288">
        <v>0</v>
      </c>
      <c r="BE288" t="s">
        <v>73</v>
      </c>
      <c r="BF288" t="s">
        <v>70</v>
      </c>
      <c r="BG288">
        <v>1.1200000000000001</v>
      </c>
      <c r="BH288">
        <v>0</v>
      </c>
      <c r="BI288" s="1">
        <v>45813.483339895836</v>
      </c>
      <c r="BJ288">
        <v>3.7</v>
      </c>
      <c r="BK288" s="4">
        <v>0.69920000000000004</v>
      </c>
      <c r="BL288" s="42">
        <f>HLOOKUP($A288,차량별코스!$E$1:$AO$20,_xlfn.XLOOKUP(탕데이터!$I288,차량별코스!$D$2:$D$20,차량별코스!$A$2:$A$20),0)</f>
        <v>2</v>
      </c>
      <c r="BM288">
        <f>SUMIFS(R:R,I:I,I288,O:O,O288)</f>
        <v>705.11199999999997</v>
      </c>
      <c r="BN288">
        <f>SUMIFS(R:R,O:O,O288,BL:BL,BL288,G:G,G288)</f>
        <v>294.358</v>
      </c>
      <c r="BO288">
        <f>IF(COUNTIFS($BL$2:$BL288,$BL288,$O$2:$O288,$O288,$G$2:$G288,$G288)=1,_xlfn.MAXIFS($BO$2:$BO287,$O$2:$O287,$O288,$G$2:$G287,$G288)+1,_xlfn.MAXIFS($BO$2:$BO287,$O$2:$O287,$O288,$G$2:$G287,$G288))</f>
        <v>3</v>
      </c>
      <c r="BP288">
        <f t="shared" si="79"/>
        <v>1240.8440000000001</v>
      </c>
      <c r="BQ288">
        <f t="shared" si="81"/>
        <v>12.407999999999999</v>
      </c>
      <c r="BR288">
        <f t="shared" si="82"/>
        <v>12.407999999999999</v>
      </c>
      <c r="BS288">
        <f t="shared" si="83"/>
        <v>6.2039999999999997</v>
      </c>
      <c r="BT288">
        <f t="shared" si="84"/>
        <v>6.2039999999999997</v>
      </c>
      <c r="BU288">
        <f t="shared" si="85"/>
        <v>0</v>
      </c>
      <c r="BV288">
        <f t="shared" si="86"/>
        <v>0</v>
      </c>
      <c r="BW288">
        <f t="shared" si="80"/>
        <v>1278.0679999999998</v>
      </c>
    </row>
    <row r="289" spans="1:75">
      <c r="A289" s="38">
        <f t="shared" si="78"/>
        <v>45811</v>
      </c>
      <c r="B289" s="3">
        <v>45811.752384259256</v>
      </c>
      <c r="C289" t="s">
        <v>61</v>
      </c>
      <c r="D289" t="s">
        <v>61</v>
      </c>
      <c r="E289" t="s">
        <v>61</v>
      </c>
      <c r="F289" t="s">
        <v>62</v>
      </c>
      <c r="G289" s="2" t="s">
        <v>85</v>
      </c>
      <c r="H289" s="2" t="s">
        <v>86</v>
      </c>
      <c r="I289" t="s">
        <v>87</v>
      </c>
      <c r="J289" t="s">
        <v>66</v>
      </c>
      <c r="K289" t="s">
        <v>72</v>
      </c>
      <c r="L289">
        <v>14</v>
      </c>
      <c r="M289">
        <v>6</v>
      </c>
      <c r="N289">
        <v>168</v>
      </c>
      <c r="O289" s="41">
        <v>6278</v>
      </c>
      <c r="P289" t="s">
        <v>254</v>
      </c>
      <c r="Q289" s="1">
        <v>45786.607563078702</v>
      </c>
      <c r="R289">
        <v>23.395</v>
      </c>
      <c r="S289">
        <v>7.5129999999999999</v>
      </c>
      <c r="T289">
        <v>3.1139999999999999</v>
      </c>
      <c r="U289">
        <v>2273</v>
      </c>
      <c r="V289">
        <v>85</v>
      </c>
      <c r="W289">
        <v>443</v>
      </c>
      <c r="X289">
        <v>1134</v>
      </c>
      <c r="Y289">
        <v>1</v>
      </c>
      <c r="Z289">
        <v>5</v>
      </c>
      <c r="AA289">
        <v>0</v>
      </c>
      <c r="AB289">
        <v>0</v>
      </c>
      <c r="AC289">
        <v>88</v>
      </c>
      <c r="AD289">
        <v>37.049999999999997</v>
      </c>
      <c r="AE289">
        <v>48.264778</v>
      </c>
      <c r="AF289">
        <v>90.3</v>
      </c>
      <c r="AG289">
        <v>1.9</v>
      </c>
      <c r="AH289">
        <v>3.5</v>
      </c>
      <c r="AI289">
        <v>3.8</v>
      </c>
      <c r="AJ289">
        <v>0.4</v>
      </c>
      <c r="AK289">
        <v>0</v>
      </c>
      <c r="AL289">
        <v>0</v>
      </c>
      <c r="AM289">
        <v>2.78</v>
      </c>
      <c r="AN289">
        <v>45.103000000000002</v>
      </c>
      <c r="AO289">
        <v>3.74</v>
      </c>
      <c r="AP289">
        <v>19.489999999999998</v>
      </c>
      <c r="AQ289">
        <v>0.47</v>
      </c>
      <c r="AR289">
        <v>4.274</v>
      </c>
      <c r="AS289">
        <v>21.372</v>
      </c>
      <c r="AT289">
        <v>33.11</v>
      </c>
      <c r="AU289">
        <v>0.69699999999999995</v>
      </c>
      <c r="AV289">
        <v>1.2829999999999999</v>
      </c>
      <c r="AW289">
        <v>1.393</v>
      </c>
      <c r="AX289">
        <v>0.14699999999999999</v>
      </c>
      <c r="AY289">
        <v>0</v>
      </c>
      <c r="AZ289">
        <v>0</v>
      </c>
      <c r="BA289">
        <v>230</v>
      </c>
      <c r="BB289">
        <v>0</v>
      </c>
      <c r="BC289" t="s">
        <v>75</v>
      </c>
      <c r="BD289">
        <v>0</v>
      </c>
      <c r="BE289" t="s">
        <v>73</v>
      </c>
      <c r="BF289" t="s">
        <v>70</v>
      </c>
      <c r="BG289">
        <v>1.1200000000000001</v>
      </c>
      <c r="BH289">
        <v>0</v>
      </c>
      <c r="BI289" s="1">
        <v>45813.483339895836</v>
      </c>
      <c r="BJ289">
        <v>3.7</v>
      </c>
      <c r="BK289" s="4">
        <v>0.84160000000000001</v>
      </c>
      <c r="BL289" s="42">
        <f>HLOOKUP($A289,차량별코스!$E$1:$AO$20,_xlfn.XLOOKUP(탕데이터!$I289,차량별코스!$D$2:$D$20,차량별코스!$A$2:$A$20),0)</f>
        <v>2</v>
      </c>
      <c r="BM289">
        <f>SUMIFS(R:R,I:I,I289,O:O,O289)</f>
        <v>705.11199999999997</v>
      </c>
      <c r="BN289">
        <f>SUMIFS(R:R,O:O,O289,BL:BL,BL289,G:G,G289)</f>
        <v>294.358</v>
      </c>
      <c r="BO289">
        <f>IF(COUNTIFS($BL$2:$BL289,$BL289,$O$2:$O289,$O289,$G$2:$G289,$G289)=1,_xlfn.MAXIFS($BO$2:$BO288,$O$2:$O288,$O289,$G$2:$G288,$G289)+1,_xlfn.MAXIFS($BO$2:$BO288,$O$2:$O288,$O289,$G$2:$G288,$G289))</f>
        <v>3</v>
      </c>
      <c r="BP289">
        <f t="shared" si="79"/>
        <v>1524.5190000000002</v>
      </c>
      <c r="BQ289">
        <f t="shared" si="81"/>
        <v>43.186999999999998</v>
      </c>
      <c r="BR289">
        <f t="shared" si="82"/>
        <v>79.555000000000007</v>
      </c>
      <c r="BS289">
        <f t="shared" si="83"/>
        <v>86.373999999999995</v>
      </c>
      <c r="BT289">
        <f t="shared" si="84"/>
        <v>9.0920000000000005</v>
      </c>
      <c r="BU289">
        <f t="shared" si="85"/>
        <v>0</v>
      </c>
      <c r="BV289">
        <f t="shared" si="86"/>
        <v>0</v>
      </c>
      <c r="BW289">
        <f t="shared" si="80"/>
        <v>1742.7270000000003</v>
      </c>
    </row>
    <row r="290" spans="1:75">
      <c r="A290" s="38">
        <f t="shared" si="78"/>
        <v>45811</v>
      </c>
      <c r="B290" s="3">
        <v>45811.783692129633</v>
      </c>
      <c r="C290" t="s">
        <v>61</v>
      </c>
      <c r="D290" t="s">
        <v>61</v>
      </c>
      <c r="E290" t="s">
        <v>61</v>
      </c>
      <c r="F290" t="s">
        <v>62</v>
      </c>
      <c r="G290" s="2" t="s">
        <v>85</v>
      </c>
      <c r="H290" s="2" t="s">
        <v>86</v>
      </c>
      <c r="I290" t="s">
        <v>87</v>
      </c>
      <c r="J290" t="s">
        <v>66</v>
      </c>
      <c r="K290" t="s">
        <v>72</v>
      </c>
      <c r="L290">
        <v>14</v>
      </c>
      <c r="M290">
        <v>6</v>
      </c>
      <c r="N290">
        <v>168</v>
      </c>
      <c r="O290" s="41">
        <v>6278</v>
      </c>
      <c r="P290" t="s">
        <v>254</v>
      </c>
      <c r="Q290" s="1">
        <v>45786.607563078702</v>
      </c>
      <c r="R290">
        <v>24.890999999999998</v>
      </c>
      <c r="S290">
        <v>7.7160000000000002</v>
      </c>
      <c r="T290">
        <v>3.226</v>
      </c>
      <c r="U290">
        <v>1945</v>
      </c>
      <c r="V290">
        <v>66</v>
      </c>
      <c r="W290">
        <v>289</v>
      </c>
      <c r="X290">
        <v>1111</v>
      </c>
      <c r="Y290">
        <v>0</v>
      </c>
      <c r="Z290">
        <v>5</v>
      </c>
      <c r="AA290">
        <v>0</v>
      </c>
      <c r="AB290">
        <v>0</v>
      </c>
      <c r="AC290">
        <v>101</v>
      </c>
      <c r="AD290">
        <v>46.07</v>
      </c>
      <c r="AE290">
        <v>56.356938</v>
      </c>
      <c r="AF290">
        <v>92.3</v>
      </c>
      <c r="AG290">
        <v>1.3</v>
      </c>
      <c r="AH290">
        <v>2.1</v>
      </c>
      <c r="AI290">
        <v>2.2000000000000002</v>
      </c>
      <c r="AJ290">
        <v>2.1</v>
      </c>
      <c r="AK290">
        <v>0</v>
      </c>
      <c r="AL290">
        <v>0</v>
      </c>
      <c r="AM290">
        <v>2.88</v>
      </c>
      <c r="AN290">
        <v>51.716999999999999</v>
      </c>
      <c r="AO290">
        <v>3.3929999999999998</v>
      </c>
      <c r="AP290">
        <v>14.858000000000001</v>
      </c>
      <c r="AQ290">
        <v>0.442</v>
      </c>
      <c r="AR290">
        <v>0</v>
      </c>
      <c r="AS290">
        <v>20.088000000000001</v>
      </c>
      <c r="AT290">
        <v>29.228000000000002</v>
      </c>
      <c r="AU290">
        <v>0.41199999999999998</v>
      </c>
      <c r="AV290">
        <v>0.66500000000000004</v>
      </c>
      <c r="AW290">
        <v>0.69699999999999995</v>
      </c>
      <c r="AX290">
        <v>0.66500000000000004</v>
      </c>
      <c r="AY290">
        <v>0</v>
      </c>
      <c r="AZ290">
        <v>0</v>
      </c>
      <c r="BA290">
        <v>244</v>
      </c>
      <c r="BB290">
        <v>0</v>
      </c>
      <c r="BC290" t="s">
        <v>75</v>
      </c>
      <c r="BD290">
        <v>0</v>
      </c>
      <c r="BE290" t="s">
        <v>73</v>
      </c>
      <c r="BF290" t="s">
        <v>70</v>
      </c>
      <c r="BG290">
        <v>1.1200000000000001</v>
      </c>
      <c r="BH290">
        <v>0</v>
      </c>
      <c r="BI290" s="1">
        <v>45813.483339895836</v>
      </c>
      <c r="BJ290">
        <v>3.7</v>
      </c>
      <c r="BK290" s="4">
        <v>0.87190000000000001</v>
      </c>
      <c r="BL290" s="42">
        <f>HLOOKUP($A290,차량별코스!$E$1:$AO$20,_xlfn.XLOOKUP(탕데이터!$I290,차량별코스!$D$2:$D$20,차량별코스!$A$2:$A$20),0)</f>
        <v>2</v>
      </c>
      <c r="BM290">
        <f>SUMIFS(R:R,I:I,I290,O:O,O290)</f>
        <v>705.11199999999997</v>
      </c>
      <c r="BN290">
        <f>SUMIFS(R:R,O:O,O290,BL:BL,BL290,G:G,G290)</f>
        <v>294.358</v>
      </c>
      <c r="BO290">
        <f>IF(COUNTIFS($BL$2:$BL290,$BL290,$O$2:$O290,$O290,$G$2:$G290,$G290)=1,_xlfn.MAXIFS($BO$2:$BO289,$O$2:$O289,$O290,$G$2:$G289,$G290)+1,_xlfn.MAXIFS($BO$2:$BO289,$O$2:$O289,$O290,$G$2:$G289,$G290))</f>
        <v>3</v>
      </c>
      <c r="BP290">
        <f t="shared" si="79"/>
        <v>1440.2349999999999</v>
      </c>
      <c r="BQ290">
        <f t="shared" si="81"/>
        <v>25.285000000000004</v>
      </c>
      <c r="BR290">
        <f t="shared" si="82"/>
        <v>40.845000000000006</v>
      </c>
      <c r="BS290">
        <f t="shared" si="83"/>
        <v>42.790000000000006</v>
      </c>
      <c r="BT290">
        <f t="shared" si="84"/>
        <v>40.845000000000006</v>
      </c>
      <c r="BU290">
        <f t="shared" si="85"/>
        <v>0</v>
      </c>
      <c r="BV290">
        <f t="shared" si="86"/>
        <v>0</v>
      </c>
      <c r="BW290">
        <f t="shared" si="80"/>
        <v>1590</v>
      </c>
    </row>
    <row r="291" spans="1:75">
      <c r="A291" s="38">
        <f t="shared" si="78"/>
        <v>45812</v>
      </c>
      <c r="B291" s="3">
        <v>45812.27615740741</v>
      </c>
      <c r="C291" t="s">
        <v>61</v>
      </c>
      <c r="D291" t="s">
        <v>61</v>
      </c>
      <c r="E291" t="s">
        <v>61</v>
      </c>
      <c r="F291" t="s">
        <v>62</v>
      </c>
      <c r="G291" s="2" t="s">
        <v>85</v>
      </c>
      <c r="H291" s="2" t="s">
        <v>86</v>
      </c>
      <c r="I291" t="s">
        <v>87</v>
      </c>
      <c r="J291" t="s">
        <v>66</v>
      </c>
      <c r="K291" t="s">
        <v>72</v>
      </c>
      <c r="L291">
        <v>14</v>
      </c>
      <c r="M291">
        <v>6</v>
      </c>
      <c r="N291">
        <v>168</v>
      </c>
      <c r="O291" s="41">
        <v>1355</v>
      </c>
      <c r="P291" t="s">
        <v>255</v>
      </c>
      <c r="Q291" s="1">
        <v>45786.607561574077</v>
      </c>
      <c r="R291">
        <v>25.795999999999999</v>
      </c>
      <c r="S291">
        <v>6.9379999999999997</v>
      </c>
      <c r="T291">
        <v>3.718</v>
      </c>
      <c r="U291">
        <v>2267</v>
      </c>
      <c r="V291">
        <v>119</v>
      </c>
      <c r="W291">
        <v>296</v>
      </c>
      <c r="X291">
        <v>1025</v>
      </c>
      <c r="Y291">
        <v>0</v>
      </c>
      <c r="Z291">
        <v>2</v>
      </c>
      <c r="AA291">
        <v>0</v>
      </c>
      <c r="AB291">
        <v>0</v>
      </c>
      <c r="AC291">
        <v>97</v>
      </c>
      <c r="AD291">
        <v>40.96</v>
      </c>
      <c r="AE291">
        <v>50.143357999999999</v>
      </c>
      <c r="AF291">
        <v>96.5</v>
      </c>
      <c r="AG291">
        <v>0.9</v>
      </c>
      <c r="AH291">
        <v>1</v>
      </c>
      <c r="AI291">
        <v>0.9</v>
      </c>
      <c r="AJ291">
        <v>0.6</v>
      </c>
      <c r="AK291">
        <v>0</v>
      </c>
      <c r="AL291">
        <v>0</v>
      </c>
      <c r="AM291">
        <v>3.32</v>
      </c>
      <c r="AN291">
        <v>38.290999999999997</v>
      </c>
      <c r="AO291">
        <v>5.2489999999999997</v>
      </c>
      <c r="AP291">
        <v>13.057</v>
      </c>
      <c r="AQ291">
        <v>0.38800000000000001</v>
      </c>
      <c r="AR291">
        <v>0</v>
      </c>
      <c r="AS291">
        <v>7.7530000000000001</v>
      </c>
      <c r="AT291">
        <v>35.383000000000003</v>
      </c>
      <c r="AU291">
        <v>0.33</v>
      </c>
      <c r="AV291">
        <v>0.36699999999999999</v>
      </c>
      <c r="AW291">
        <v>0.33</v>
      </c>
      <c r="AX291">
        <v>0.22</v>
      </c>
      <c r="AY291">
        <v>0</v>
      </c>
      <c r="AZ291">
        <v>0</v>
      </c>
      <c r="BA291">
        <v>242</v>
      </c>
      <c r="BB291">
        <v>0</v>
      </c>
      <c r="BC291" t="s">
        <v>75</v>
      </c>
      <c r="BD291">
        <v>0</v>
      </c>
      <c r="BE291" t="s">
        <v>73</v>
      </c>
      <c r="BF291" t="s">
        <v>70</v>
      </c>
      <c r="BG291">
        <v>1.1200000000000001</v>
      </c>
      <c r="BH291">
        <v>0</v>
      </c>
      <c r="BI291" s="1">
        <v>45813.483339895836</v>
      </c>
      <c r="BJ291">
        <v>3.7</v>
      </c>
      <c r="BK291" s="4">
        <v>1.0048999999999999</v>
      </c>
      <c r="BL291" s="42">
        <f>HLOOKUP($A291,차량별코스!$E$1:$AO$20,_xlfn.XLOOKUP(탕데이터!$I291,차량별코스!$D$2:$D$20,차량별코스!$A$2:$A$20),0)</f>
        <v>3</v>
      </c>
      <c r="BM291">
        <f>SUMIFS(R:R,I:I,I291,O:O,O291)</f>
        <v>586.20899999999983</v>
      </c>
      <c r="BN291">
        <f>SUMIFS(R:R,O:O,O291,BL:BL,BL291,G:G,G291)</f>
        <v>370.50299999999993</v>
      </c>
      <c r="BO291">
        <f>IF(COUNTIFS($BL$2:$BL291,$BL291,$O$2:$O291,$O291,$G$2:$G291,$G291)=1,_xlfn.MAXIFS($BO$2:$BO290,$O$2:$O290,$O291,$G$2:$G290,$G291)+1,_xlfn.MAXIFS($BO$2:$BO290,$O$2:$O290,$O291,$G$2:$G290,$G291))</f>
        <v>1</v>
      </c>
      <c r="BP291">
        <f t="shared" si="79"/>
        <v>1772.6549999999997</v>
      </c>
      <c r="BQ291">
        <f t="shared" si="81"/>
        <v>20.403000000000002</v>
      </c>
      <c r="BR291">
        <f t="shared" si="82"/>
        <v>22.67</v>
      </c>
      <c r="BS291">
        <f t="shared" si="83"/>
        <v>20.403000000000002</v>
      </c>
      <c r="BT291">
        <f t="shared" si="84"/>
        <v>13.602</v>
      </c>
      <c r="BU291">
        <f t="shared" si="85"/>
        <v>0</v>
      </c>
      <c r="BV291">
        <f t="shared" si="86"/>
        <v>0</v>
      </c>
      <c r="BW291">
        <f t="shared" si="80"/>
        <v>1849.7329999999999</v>
      </c>
    </row>
    <row r="292" spans="1:75">
      <c r="A292" s="38">
        <f t="shared" si="78"/>
        <v>45812</v>
      </c>
      <c r="B292" s="3">
        <v>45812.3049537037</v>
      </c>
      <c r="C292" t="s">
        <v>61</v>
      </c>
      <c r="D292" t="s">
        <v>61</v>
      </c>
      <c r="E292" t="s">
        <v>61</v>
      </c>
      <c r="F292" t="s">
        <v>62</v>
      </c>
      <c r="G292" s="2" t="s">
        <v>85</v>
      </c>
      <c r="H292" s="2" t="s">
        <v>86</v>
      </c>
      <c r="I292" t="s">
        <v>87</v>
      </c>
      <c r="J292" t="s">
        <v>66</v>
      </c>
      <c r="K292" t="s">
        <v>72</v>
      </c>
      <c r="L292">
        <v>14</v>
      </c>
      <c r="M292">
        <v>6</v>
      </c>
      <c r="N292">
        <v>168</v>
      </c>
      <c r="O292" s="41">
        <v>1355</v>
      </c>
      <c r="P292" t="s">
        <v>255</v>
      </c>
      <c r="Q292" s="1">
        <v>45786.607561574077</v>
      </c>
      <c r="R292">
        <v>40.231000000000002</v>
      </c>
      <c r="S292">
        <v>14.141</v>
      </c>
      <c r="T292">
        <v>2.8450000000000002</v>
      </c>
      <c r="U292">
        <v>5175</v>
      </c>
      <c r="V292">
        <v>38</v>
      </c>
      <c r="W292">
        <v>1726</v>
      </c>
      <c r="X292">
        <v>1571</v>
      </c>
      <c r="Y292">
        <v>4</v>
      </c>
      <c r="Z292">
        <v>19</v>
      </c>
      <c r="AA292">
        <v>0</v>
      </c>
      <c r="AB292">
        <v>0</v>
      </c>
      <c r="AC292">
        <v>95</v>
      </c>
      <c r="AD292">
        <v>27.99</v>
      </c>
      <c r="AE292">
        <v>42.460113</v>
      </c>
      <c r="AF292">
        <v>95.5</v>
      </c>
      <c r="AG292">
        <v>1.6</v>
      </c>
      <c r="AH292">
        <v>1.4</v>
      </c>
      <c r="AI292">
        <v>1.2</v>
      </c>
      <c r="AJ292">
        <v>0.4</v>
      </c>
      <c r="AK292">
        <v>0</v>
      </c>
      <c r="AL292">
        <v>0</v>
      </c>
      <c r="AM292">
        <v>2.54</v>
      </c>
      <c r="AN292">
        <v>43.066000000000003</v>
      </c>
      <c r="AO292">
        <v>0.73399999999999999</v>
      </c>
      <c r="AP292">
        <v>33.353000000000002</v>
      </c>
      <c r="AQ292">
        <v>0.373</v>
      </c>
      <c r="AR292">
        <v>9.9429999999999996</v>
      </c>
      <c r="AS292">
        <v>47.226999999999997</v>
      </c>
      <c r="AT292">
        <v>81.174999999999997</v>
      </c>
      <c r="AU292">
        <v>1.36</v>
      </c>
      <c r="AV292">
        <v>1.19</v>
      </c>
      <c r="AW292">
        <v>1.02</v>
      </c>
      <c r="AX292">
        <v>0.34</v>
      </c>
      <c r="AY292">
        <v>0</v>
      </c>
      <c r="AZ292">
        <v>0</v>
      </c>
      <c r="BA292">
        <v>389</v>
      </c>
      <c r="BB292">
        <v>0</v>
      </c>
      <c r="BC292" t="s">
        <v>75</v>
      </c>
      <c r="BD292">
        <v>0</v>
      </c>
      <c r="BE292" t="s">
        <v>73</v>
      </c>
      <c r="BF292" t="s">
        <v>70</v>
      </c>
      <c r="BG292">
        <v>1.1200000000000001</v>
      </c>
      <c r="BH292">
        <v>0</v>
      </c>
      <c r="BI292" s="1">
        <v>45813.483339895836</v>
      </c>
      <c r="BJ292">
        <v>3.7</v>
      </c>
      <c r="BK292" s="4">
        <v>0.76890000000000003</v>
      </c>
      <c r="BL292" s="42">
        <f>HLOOKUP($A292,차량별코스!$E$1:$AO$20,_xlfn.XLOOKUP(탕데이터!$I292,차량별코스!$D$2:$D$20,차량별코스!$A$2:$A$20),0)</f>
        <v>3</v>
      </c>
      <c r="BM292">
        <f>SUMIFS(R:R,I:I,I292,O:O,O292)</f>
        <v>586.20899999999983</v>
      </c>
      <c r="BN292">
        <f>SUMIFS(R:R,O:O,O292,BL:BL,BL292,G:G,G292)</f>
        <v>370.50299999999993</v>
      </c>
      <c r="BO292">
        <f>IF(COUNTIFS($BL$2:$BL292,$BL292,$O$2:$O292,$O292,$G$2:$G292,$G292)=1,_xlfn.MAXIFS($BO$2:$BO291,$O$2:$O291,$O292,$G$2:$G291,$G292)+1,_xlfn.MAXIFS($BO$2:$BO291,$O$2:$O291,$O292,$G$2:$G291,$G292))</f>
        <v>1</v>
      </c>
      <c r="BP292">
        <f t="shared" si="79"/>
        <v>3178.125</v>
      </c>
      <c r="BQ292">
        <f t="shared" si="81"/>
        <v>82.8</v>
      </c>
      <c r="BR292">
        <f t="shared" si="82"/>
        <v>72.449999999999989</v>
      </c>
      <c r="BS292">
        <f t="shared" si="83"/>
        <v>62.1</v>
      </c>
      <c r="BT292">
        <f t="shared" si="84"/>
        <v>20.7</v>
      </c>
      <c r="BU292">
        <f t="shared" si="85"/>
        <v>0</v>
      </c>
      <c r="BV292">
        <f t="shared" si="86"/>
        <v>0</v>
      </c>
      <c r="BW292">
        <f t="shared" si="80"/>
        <v>3416.1749999999997</v>
      </c>
    </row>
    <row r="293" spans="1:75">
      <c r="A293" s="38">
        <f t="shared" si="78"/>
        <v>45812</v>
      </c>
      <c r="B293" s="3">
        <v>45812.428611111114</v>
      </c>
      <c r="C293" t="s">
        <v>61</v>
      </c>
      <c r="D293" t="s">
        <v>61</v>
      </c>
      <c r="E293" t="s">
        <v>61</v>
      </c>
      <c r="F293" t="s">
        <v>62</v>
      </c>
      <c r="G293" s="2" t="s">
        <v>85</v>
      </c>
      <c r="H293" s="2" t="s">
        <v>86</v>
      </c>
      <c r="I293" t="s">
        <v>87</v>
      </c>
      <c r="J293" t="s">
        <v>66</v>
      </c>
      <c r="K293" t="s">
        <v>72</v>
      </c>
      <c r="L293">
        <v>14</v>
      </c>
      <c r="M293">
        <v>6</v>
      </c>
      <c r="N293">
        <v>168</v>
      </c>
      <c r="O293" s="41">
        <v>1355</v>
      </c>
      <c r="P293" t="s">
        <v>255</v>
      </c>
      <c r="Q293" s="1">
        <v>45786.607561574077</v>
      </c>
      <c r="R293">
        <v>16.289000000000001</v>
      </c>
      <c r="S293">
        <v>5.7249999999999996</v>
      </c>
      <c r="T293">
        <v>2.8450000000000002</v>
      </c>
      <c r="U293">
        <v>1982</v>
      </c>
      <c r="V293">
        <v>165</v>
      </c>
      <c r="W293">
        <v>468</v>
      </c>
      <c r="X293">
        <v>600</v>
      </c>
      <c r="Y293">
        <v>1</v>
      </c>
      <c r="Z293">
        <v>2</v>
      </c>
      <c r="AA293">
        <v>0</v>
      </c>
      <c r="AB293">
        <v>0</v>
      </c>
      <c r="AC293">
        <v>96</v>
      </c>
      <c r="AD293">
        <v>29.59</v>
      </c>
      <c r="AE293">
        <v>43.469557999999999</v>
      </c>
      <c r="AF293">
        <v>96.7</v>
      </c>
      <c r="AG293">
        <v>1.1000000000000001</v>
      </c>
      <c r="AH293">
        <v>1.4</v>
      </c>
      <c r="AI293">
        <v>0.4</v>
      </c>
      <c r="AJ293">
        <v>0.4</v>
      </c>
      <c r="AK293">
        <v>0</v>
      </c>
      <c r="AL293">
        <v>0</v>
      </c>
      <c r="AM293">
        <v>2.54</v>
      </c>
      <c r="AN293">
        <v>44.423000000000002</v>
      </c>
      <c r="AO293">
        <v>8.3249999999999993</v>
      </c>
      <c r="AP293">
        <v>23.613</v>
      </c>
      <c r="AQ293">
        <v>0.36799999999999999</v>
      </c>
      <c r="AR293">
        <v>6.1390000000000002</v>
      </c>
      <c r="AS293">
        <v>12.278</v>
      </c>
      <c r="AT293">
        <v>30.622</v>
      </c>
      <c r="AU293">
        <v>0.34799999999999998</v>
      </c>
      <c r="AV293">
        <v>0.443</v>
      </c>
      <c r="AW293">
        <v>0.127</v>
      </c>
      <c r="AX293">
        <v>0.127</v>
      </c>
      <c r="AY293">
        <v>0</v>
      </c>
      <c r="AZ293">
        <v>0</v>
      </c>
      <c r="BA293">
        <v>134</v>
      </c>
      <c r="BB293">
        <v>0</v>
      </c>
      <c r="BC293" t="s">
        <v>75</v>
      </c>
      <c r="BD293">
        <v>0</v>
      </c>
      <c r="BE293" t="s">
        <v>73</v>
      </c>
      <c r="BF293" t="s">
        <v>70</v>
      </c>
      <c r="BG293">
        <v>1.1200000000000001</v>
      </c>
      <c r="BH293">
        <v>0</v>
      </c>
      <c r="BI293" s="1">
        <v>45813.483339895836</v>
      </c>
      <c r="BJ293">
        <v>3.7</v>
      </c>
      <c r="BK293" s="4">
        <v>0.76900000000000002</v>
      </c>
      <c r="BL293" s="42">
        <f>HLOOKUP($A293,차량별코스!$E$1:$AO$20,_xlfn.XLOOKUP(탕데이터!$I293,차량별코스!$D$2:$D$20,차량별코스!$A$2:$A$20),0)</f>
        <v>3</v>
      </c>
      <c r="BM293">
        <f>SUMIFS(R:R,I:I,I293,O:O,O293)</f>
        <v>586.20899999999983</v>
      </c>
      <c r="BN293">
        <f>SUMIFS(R:R,O:O,O293,BL:BL,BL293,G:G,G293)</f>
        <v>370.50299999999993</v>
      </c>
      <c r="BO293">
        <f>IF(COUNTIFS($BL$2:$BL293,$BL293,$O$2:$O293,$O293,$G$2:$G293,$G293)=1,_xlfn.MAXIFS($BO$2:$BO292,$O$2:$O292,$O293,$G$2:$G292,$G293)+1,_xlfn.MAXIFS($BO$2:$BO292,$O$2:$O292,$O293,$G$2:$G292,$G293))</f>
        <v>1</v>
      </c>
      <c r="BP293">
        <f t="shared" si="79"/>
        <v>1283.5940000000001</v>
      </c>
      <c r="BQ293">
        <f t="shared" si="81"/>
        <v>21.802000000000003</v>
      </c>
      <c r="BR293">
        <f t="shared" si="82"/>
        <v>27.747999999999998</v>
      </c>
      <c r="BS293">
        <f t="shared" si="83"/>
        <v>7.9279999999999999</v>
      </c>
      <c r="BT293">
        <f t="shared" si="84"/>
        <v>7.9279999999999999</v>
      </c>
      <c r="BU293">
        <f t="shared" si="85"/>
        <v>0</v>
      </c>
      <c r="BV293">
        <f t="shared" si="86"/>
        <v>0</v>
      </c>
      <c r="BW293">
        <f t="shared" si="80"/>
        <v>1349.0000000000002</v>
      </c>
    </row>
    <row r="294" spans="1:75">
      <c r="A294" s="38">
        <f t="shared" si="78"/>
        <v>45812</v>
      </c>
      <c r="B294" s="3">
        <v>45812.454224537039</v>
      </c>
      <c r="C294" t="s">
        <v>61</v>
      </c>
      <c r="D294" t="s">
        <v>61</v>
      </c>
      <c r="E294" t="s">
        <v>61</v>
      </c>
      <c r="F294" t="s">
        <v>62</v>
      </c>
      <c r="G294" s="2" t="s">
        <v>85</v>
      </c>
      <c r="H294" s="2" t="s">
        <v>86</v>
      </c>
      <c r="I294" t="s">
        <v>87</v>
      </c>
      <c r="J294" t="s">
        <v>66</v>
      </c>
      <c r="K294" t="s">
        <v>72</v>
      </c>
      <c r="L294">
        <v>14</v>
      </c>
      <c r="M294">
        <v>6</v>
      </c>
      <c r="N294">
        <v>168</v>
      </c>
      <c r="O294" s="41">
        <v>1355</v>
      </c>
      <c r="P294" t="s">
        <v>255</v>
      </c>
      <c r="Q294" s="1">
        <v>45786.607561574077</v>
      </c>
      <c r="R294">
        <v>23.39</v>
      </c>
      <c r="S294">
        <v>7.4850000000000003</v>
      </c>
      <c r="T294">
        <v>3.125</v>
      </c>
      <c r="U294">
        <v>2061</v>
      </c>
      <c r="V294">
        <v>55</v>
      </c>
      <c r="W294">
        <v>206</v>
      </c>
      <c r="X294">
        <v>980</v>
      </c>
      <c r="Y294">
        <v>1</v>
      </c>
      <c r="Z294">
        <v>4</v>
      </c>
      <c r="AA294">
        <v>0</v>
      </c>
      <c r="AB294">
        <v>0</v>
      </c>
      <c r="AC294">
        <v>91</v>
      </c>
      <c r="AD294">
        <v>40.86</v>
      </c>
      <c r="AE294">
        <v>46.779905999999997</v>
      </c>
      <c r="AF294">
        <v>86.9</v>
      </c>
      <c r="AG294">
        <v>2.6</v>
      </c>
      <c r="AH294">
        <v>6.1</v>
      </c>
      <c r="AI294">
        <v>4.0999999999999996</v>
      </c>
      <c r="AJ294">
        <v>0.4</v>
      </c>
      <c r="AK294">
        <v>0</v>
      </c>
      <c r="AL294">
        <v>0</v>
      </c>
      <c r="AM294">
        <v>2.79</v>
      </c>
      <c r="AN294">
        <v>43.38</v>
      </c>
      <c r="AO294">
        <v>2.6680000000000001</v>
      </c>
      <c r="AP294">
        <v>9.9949999999999992</v>
      </c>
      <c r="AQ294">
        <v>0.38500000000000001</v>
      </c>
      <c r="AR294">
        <v>4.2750000000000004</v>
      </c>
      <c r="AS294">
        <v>17.100999999999999</v>
      </c>
      <c r="AT294">
        <v>28.966999999999999</v>
      </c>
      <c r="AU294">
        <v>0.86699999999999999</v>
      </c>
      <c r="AV294">
        <v>2.0329999999999999</v>
      </c>
      <c r="AW294">
        <v>1.367</v>
      </c>
      <c r="AX294">
        <v>0.13300000000000001</v>
      </c>
      <c r="AY294">
        <v>0</v>
      </c>
      <c r="AZ294">
        <v>0</v>
      </c>
      <c r="BA294">
        <v>230</v>
      </c>
      <c r="BB294">
        <v>0</v>
      </c>
      <c r="BC294" t="s">
        <v>75</v>
      </c>
      <c r="BD294">
        <v>0</v>
      </c>
      <c r="BE294" t="s">
        <v>73</v>
      </c>
      <c r="BF294" t="s">
        <v>70</v>
      </c>
      <c r="BG294">
        <v>1.1200000000000001</v>
      </c>
      <c r="BH294">
        <v>0</v>
      </c>
      <c r="BI294" s="1">
        <v>45813.483339895836</v>
      </c>
      <c r="BJ294">
        <v>3.7</v>
      </c>
      <c r="BK294" s="4">
        <v>0.84460000000000002</v>
      </c>
      <c r="BL294" s="42">
        <f>HLOOKUP($A294,차량별코스!$E$1:$AO$20,_xlfn.XLOOKUP(탕데이터!$I294,차량별코스!$D$2:$D$20,차량별코스!$A$2:$A$20),0)</f>
        <v>3</v>
      </c>
      <c r="BM294">
        <f>SUMIFS(R:R,I:I,I294,O:O,O294)</f>
        <v>586.20899999999983</v>
      </c>
      <c r="BN294">
        <f>SUMIFS(R:R,O:O,O294,BL:BL,BL294,G:G,G294)</f>
        <v>370.50299999999993</v>
      </c>
      <c r="BO294">
        <f>IF(COUNTIFS($BL$2:$BL294,$BL294,$O$2:$O294,$O294,$G$2:$G294,$G294)=1,_xlfn.MAXIFS($BO$2:$BO293,$O$2:$O293,$O294,$G$2:$G293,$G294)+1,_xlfn.MAXIFS($BO$2:$BO293,$O$2:$O293,$O294,$G$2:$G293,$G294))</f>
        <v>1</v>
      </c>
      <c r="BP294">
        <f t="shared" si="79"/>
        <v>1530.0090000000002</v>
      </c>
      <c r="BQ294">
        <f t="shared" si="81"/>
        <v>53.586000000000006</v>
      </c>
      <c r="BR294">
        <f t="shared" si="82"/>
        <v>125.721</v>
      </c>
      <c r="BS294">
        <f t="shared" si="83"/>
        <v>84.500999999999991</v>
      </c>
      <c r="BT294">
        <f t="shared" si="84"/>
        <v>8.2439999999999998</v>
      </c>
      <c r="BU294">
        <f t="shared" si="85"/>
        <v>0</v>
      </c>
      <c r="BV294">
        <f t="shared" si="86"/>
        <v>0</v>
      </c>
      <c r="BW294">
        <f t="shared" si="80"/>
        <v>1802.0610000000001</v>
      </c>
    </row>
    <row r="295" spans="1:75">
      <c r="A295" s="38">
        <f t="shared" si="78"/>
        <v>45812</v>
      </c>
      <c r="B295" s="3">
        <v>45812.48164351852</v>
      </c>
      <c r="C295" t="s">
        <v>61</v>
      </c>
      <c r="D295" t="s">
        <v>61</v>
      </c>
      <c r="E295" t="s">
        <v>61</v>
      </c>
      <c r="F295" t="s">
        <v>62</v>
      </c>
      <c r="G295" s="2" t="s">
        <v>85</v>
      </c>
      <c r="H295" s="2" t="s">
        <v>86</v>
      </c>
      <c r="I295" t="s">
        <v>87</v>
      </c>
      <c r="J295" t="s">
        <v>66</v>
      </c>
      <c r="K295" t="s">
        <v>72</v>
      </c>
      <c r="L295">
        <v>14</v>
      </c>
      <c r="M295">
        <v>6</v>
      </c>
      <c r="N295">
        <v>168</v>
      </c>
      <c r="O295" s="41">
        <v>1355</v>
      </c>
      <c r="P295" t="s">
        <v>255</v>
      </c>
      <c r="Q295" s="1">
        <v>45786.607561574077</v>
      </c>
      <c r="R295">
        <v>34.216000000000001</v>
      </c>
      <c r="S295">
        <v>10.081</v>
      </c>
      <c r="T295">
        <v>3.3940000000000001</v>
      </c>
      <c r="U295">
        <v>2650</v>
      </c>
      <c r="V295">
        <v>76</v>
      </c>
      <c r="W295">
        <v>90</v>
      </c>
      <c r="X295">
        <v>1474</v>
      </c>
      <c r="Y295">
        <v>0</v>
      </c>
      <c r="Z295">
        <v>6</v>
      </c>
      <c r="AA295">
        <v>0</v>
      </c>
      <c r="AB295">
        <v>0</v>
      </c>
      <c r="AC295">
        <v>93</v>
      </c>
      <c r="AD295">
        <v>46.48</v>
      </c>
      <c r="AE295">
        <v>49.588405000000002</v>
      </c>
      <c r="AF295">
        <v>81.7</v>
      </c>
      <c r="AG295">
        <v>4.9000000000000004</v>
      </c>
      <c r="AH295">
        <v>7.9</v>
      </c>
      <c r="AI295">
        <v>4.5999999999999996</v>
      </c>
      <c r="AJ295">
        <v>0.9</v>
      </c>
      <c r="AK295">
        <v>0</v>
      </c>
      <c r="AL295">
        <v>0</v>
      </c>
      <c r="AM295">
        <v>3.03</v>
      </c>
      <c r="AN295">
        <v>42.073999999999998</v>
      </c>
      <c r="AO295">
        <v>2.8679999999999999</v>
      </c>
      <c r="AP295">
        <v>3.3959999999999999</v>
      </c>
      <c r="AQ295">
        <v>0.40899999999999997</v>
      </c>
      <c r="AR295">
        <v>0</v>
      </c>
      <c r="AS295">
        <v>17.536000000000001</v>
      </c>
      <c r="AT295">
        <v>35.402999999999999</v>
      </c>
      <c r="AU295">
        <v>2.1230000000000002</v>
      </c>
      <c r="AV295">
        <v>3.423</v>
      </c>
      <c r="AW295">
        <v>1.9930000000000001</v>
      </c>
      <c r="AX295">
        <v>0.39</v>
      </c>
      <c r="AY295">
        <v>0</v>
      </c>
      <c r="AZ295">
        <v>0</v>
      </c>
      <c r="BA295">
        <v>340</v>
      </c>
      <c r="BB295">
        <v>0</v>
      </c>
      <c r="BC295" t="s">
        <v>75</v>
      </c>
      <c r="BD295">
        <v>0</v>
      </c>
      <c r="BE295" t="s">
        <v>73</v>
      </c>
      <c r="BF295" t="s">
        <v>70</v>
      </c>
      <c r="BG295">
        <v>1.1200000000000001</v>
      </c>
      <c r="BH295">
        <v>0</v>
      </c>
      <c r="BI295" s="1">
        <v>45813.483339895836</v>
      </c>
      <c r="BJ295">
        <v>3.7</v>
      </c>
      <c r="BK295" s="4">
        <v>0.9173</v>
      </c>
      <c r="BL295" s="42">
        <f>HLOOKUP($A295,차량별코스!$E$1:$AO$20,_xlfn.XLOOKUP(탕데이터!$I295,차량별코스!$D$2:$D$20,차량별코스!$A$2:$A$20),0)</f>
        <v>3</v>
      </c>
      <c r="BM295">
        <f>SUMIFS(R:R,I:I,I295,O:O,O295)</f>
        <v>586.20899999999983</v>
      </c>
      <c r="BN295">
        <f>SUMIFS(R:R,O:O,O295,BL:BL,BL295,G:G,G295)</f>
        <v>370.50299999999993</v>
      </c>
      <c r="BO295">
        <f>IF(COUNTIFS($BL$2:$BL295,$BL295,$O$2:$O295,$O295,$G$2:$G295,$G295)=1,_xlfn.MAXIFS($BO$2:$BO294,$O$2:$O294,$O295,$G$2:$G294,$G295)+1,_xlfn.MAXIFS($BO$2:$BO294,$O$2:$O294,$O295,$G$2:$G294,$G295))</f>
        <v>1</v>
      </c>
      <c r="BP295">
        <f t="shared" si="79"/>
        <v>1999.0500000000002</v>
      </c>
      <c r="BQ295">
        <f t="shared" si="81"/>
        <v>129.85</v>
      </c>
      <c r="BR295">
        <f t="shared" si="82"/>
        <v>209.35</v>
      </c>
      <c r="BS295">
        <f t="shared" si="83"/>
        <v>121.89999999999999</v>
      </c>
      <c r="BT295">
        <f t="shared" si="84"/>
        <v>23.85</v>
      </c>
      <c r="BU295">
        <f t="shared" si="85"/>
        <v>0</v>
      </c>
      <c r="BV295">
        <f t="shared" si="86"/>
        <v>0</v>
      </c>
      <c r="BW295">
        <f t="shared" si="80"/>
        <v>2484</v>
      </c>
    </row>
    <row r="296" spans="1:75">
      <c r="A296" s="38">
        <f t="shared" si="78"/>
        <v>45812</v>
      </c>
      <c r="B296" s="3">
        <v>45812.516527777778</v>
      </c>
      <c r="C296" t="s">
        <v>61</v>
      </c>
      <c r="D296" t="s">
        <v>61</v>
      </c>
      <c r="E296" t="s">
        <v>61</v>
      </c>
      <c r="F296" t="s">
        <v>62</v>
      </c>
      <c r="G296" s="2" t="s">
        <v>85</v>
      </c>
      <c r="H296" s="2" t="s">
        <v>86</v>
      </c>
      <c r="I296" t="s">
        <v>87</v>
      </c>
      <c r="J296" t="s">
        <v>66</v>
      </c>
      <c r="K296" t="s">
        <v>72</v>
      </c>
      <c r="L296">
        <v>14</v>
      </c>
      <c r="M296">
        <v>6</v>
      </c>
      <c r="N296">
        <v>168</v>
      </c>
      <c r="O296" s="41">
        <v>1355</v>
      </c>
      <c r="P296" t="s">
        <v>255</v>
      </c>
      <c r="Q296" s="1">
        <v>45786.607561574077</v>
      </c>
      <c r="R296">
        <v>29.681999999999999</v>
      </c>
      <c r="S296">
        <v>7.0860000000000003</v>
      </c>
      <c r="T296">
        <v>4.1890000000000001</v>
      </c>
      <c r="U296">
        <v>2088</v>
      </c>
      <c r="V296">
        <v>73</v>
      </c>
      <c r="W296">
        <v>65</v>
      </c>
      <c r="X296">
        <v>1610</v>
      </c>
      <c r="Y296">
        <v>0</v>
      </c>
      <c r="Z296">
        <v>4</v>
      </c>
      <c r="AA296">
        <v>0</v>
      </c>
      <c r="AB296">
        <v>0</v>
      </c>
      <c r="AC296">
        <v>93</v>
      </c>
      <c r="AD296">
        <v>51.18</v>
      </c>
      <c r="AE296">
        <v>54.797403000000003</v>
      </c>
      <c r="AF296">
        <v>60.7</v>
      </c>
      <c r="AG296">
        <v>7.7</v>
      </c>
      <c r="AH296">
        <v>11.5</v>
      </c>
      <c r="AI296">
        <v>17.399999999999999</v>
      </c>
      <c r="AJ296">
        <v>2.6</v>
      </c>
      <c r="AK296">
        <v>0</v>
      </c>
      <c r="AL296">
        <v>0</v>
      </c>
      <c r="AM296">
        <v>3.74</v>
      </c>
      <c r="AN296">
        <v>36.901000000000003</v>
      </c>
      <c r="AO296">
        <v>3.496</v>
      </c>
      <c r="AP296">
        <v>3.113</v>
      </c>
      <c r="AQ296">
        <v>0.53900000000000003</v>
      </c>
      <c r="AR296">
        <v>0</v>
      </c>
      <c r="AS296">
        <v>13.476000000000001</v>
      </c>
      <c r="AT296">
        <v>20.233000000000001</v>
      </c>
      <c r="AU296">
        <v>2.5670000000000002</v>
      </c>
      <c r="AV296">
        <v>3.8330000000000002</v>
      </c>
      <c r="AW296">
        <v>5.8</v>
      </c>
      <c r="AX296">
        <v>0.86699999999999999</v>
      </c>
      <c r="AY296">
        <v>0</v>
      </c>
      <c r="AZ296">
        <v>0</v>
      </c>
      <c r="BA296">
        <v>295</v>
      </c>
      <c r="BB296">
        <v>0</v>
      </c>
      <c r="BC296" t="s">
        <v>75</v>
      </c>
      <c r="BD296">
        <v>0</v>
      </c>
      <c r="BE296" t="s">
        <v>73</v>
      </c>
      <c r="BF296" t="s">
        <v>70</v>
      </c>
      <c r="BG296">
        <v>1.1200000000000001</v>
      </c>
      <c r="BH296">
        <v>0</v>
      </c>
      <c r="BI296" s="1">
        <v>45813.483339895836</v>
      </c>
      <c r="BJ296">
        <v>3.7</v>
      </c>
      <c r="BK296" s="4">
        <v>1.1321000000000001</v>
      </c>
      <c r="BL296" s="42">
        <f>HLOOKUP($A296,차량별코스!$E$1:$AO$20,_xlfn.XLOOKUP(탕데이터!$I296,차량별코스!$D$2:$D$20,차량별코스!$A$2:$A$20),0)</f>
        <v>3</v>
      </c>
      <c r="BM296">
        <f>SUMIFS(R:R,I:I,I296,O:O,O296)</f>
        <v>586.20899999999983</v>
      </c>
      <c r="BN296">
        <f>SUMIFS(R:R,O:O,O296,BL:BL,BL296,G:G,G296)</f>
        <v>370.50299999999993</v>
      </c>
      <c r="BO296">
        <f>IF(COUNTIFS($BL$2:$BL296,$BL296,$O$2:$O296,$O296,$G$2:$G296,$G296)=1,_xlfn.MAXIFS($BO$2:$BO295,$O$2:$O295,$O296,$G$2:$G295,$G296)+1,_xlfn.MAXIFS($BO$2:$BO295,$O$2:$O295,$O296,$G$2:$G295,$G296))</f>
        <v>1</v>
      </c>
      <c r="BP296">
        <f t="shared" si="79"/>
        <v>1129.4159999999999</v>
      </c>
      <c r="BQ296">
        <f t="shared" si="81"/>
        <v>160.77600000000001</v>
      </c>
      <c r="BR296">
        <f t="shared" si="82"/>
        <v>240.12</v>
      </c>
      <c r="BS296">
        <f t="shared" si="83"/>
        <v>363.31199999999995</v>
      </c>
      <c r="BT296">
        <f t="shared" si="84"/>
        <v>54.288000000000004</v>
      </c>
      <c r="BU296">
        <f t="shared" si="85"/>
        <v>0</v>
      </c>
      <c r="BV296">
        <f t="shared" si="86"/>
        <v>0</v>
      </c>
      <c r="BW296">
        <f t="shared" si="80"/>
        <v>1947.9119999999998</v>
      </c>
    </row>
    <row r="297" spans="1:75">
      <c r="A297" s="38">
        <f t="shared" si="78"/>
        <v>45812</v>
      </c>
      <c r="B297" s="3">
        <v>45812.578287037039</v>
      </c>
      <c r="C297" t="s">
        <v>61</v>
      </c>
      <c r="D297" t="s">
        <v>61</v>
      </c>
      <c r="E297" t="s">
        <v>61</v>
      </c>
      <c r="F297" t="s">
        <v>62</v>
      </c>
      <c r="G297" s="2" t="s">
        <v>85</v>
      </c>
      <c r="H297" s="2" t="s">
        <v>86</v>
      </c>
      <c r="I297" t="s">
        <v>87</v>
      </c>
      <c r="J297" t="s">
        <v>66</v>
      </c>
      <c r="K297" t="s">
        <v>72</v>
      </c>
      <c r="L297">
        <v>14</v>
      </c>
      <c r="M297">
        <v>6</v>
      </c>
      <c r="N297">
        <v>168</v>
      </c>
      <c r="O297" s="41">
        <v>1355</v>
      </c>
      <c r="P297" t="s">
        <v>255</v>
      </c>
      <c r="Q297" s="1">
        <v>45786.607561574077</v>
      </c>
      <c r="R297">
        <v>29.765000000000001</v>
      </c>
      <c r="S297">
        <v>8.0289999999999999</v>
      </c>
      <c r="T297">
        <v>3.7069999999999999</v>
      </c>
      <c r="U297">
        <v>2257</v>
      </c>
      <c r="V297">
        <v>144</v>
      </c>
      <c r="W297">
        <v>8</v>
      </c>
      <c r="X297">
        <v>1160</v>
      </c>
      <c r="Y297">
        <v>0</v>
      </c>
      <c r="Z297">
        <v>0</v>
      </c>
      <c r="AA297">
        <v>0</v>
      </c>
      <c r="AB297">
        <v>0</v>
      </c>
      <c r="AC297">
        <v>87</v>
      </c>
      <c r="AD297">
        <v>47.48</v>
      </c>
      <c r="AE297">
        <v>50.904532000000003</v>
      </c>
      <c r="AF297">
        <v>80.099999999999994</v>
      </c>
      <c r="AG297">
        <v>5.3</v>
      </c>
      <c r="AH297">
        <v>6.3</v>
      </c>
      <c r="AI297">
        <v>7.6</v>
      </c>
      <c r="AJ297">
        <v>0.7</v>
      </c>
      <c r="AK297">
        <v>0</v>
      </c>
      <c r="AL297">
        <v>0</v>
      </c>
      <c r="AM297">
        <v>3.31</v>
      </c>
      <c r="AN297">
        <v>39.104999999999997</v>
      </c>
      <c r="AO297">
        <v>6.38</v>
      </c>
      <c r="AP297">
        <v>0.35399999999999998</v>
      </c>
      <c r="AQ297">
        <v>0.37</v>
      </c>
      <c r="AR297">
        <v>0</v>
      </c>
      <c r="AS297">
        <v>0</v>
      </c>
      <c r="AT297">
        <v>29.37</v>
      </c>
      <c r="AU297">
        <v>1.9430000000000001</v>
      </c>
      <c r="AV297">
        <v>2.31</v>
      </c>
      <c r="AW297">
        <v>2.7869999999999999</v>
      </c>
      <c r="AX297">
        <v>0.25700000000000001</v>
      </c>
      <c r="AY297">
        <v>0</v>
      </c>
      <c r="AZ297">
        <v>0</v>
      </c>
      <c r="BA297">
        <v>296</v>
      </c>
      <c r="BB297">
        <v>0</v>
      </c>
      <c r="BC297" t="s">
        <v>75</v>
      </c>
      <c r="BD297">
        <v>0</v>
      </c>
      <c r="BE297" t="s">
        <v>73</v>
      </c>
      <c r="BF297" t="s">
        <v>70</v>
      </c>
      <c r="BG297">
        <v>1.1200000000000001</v>
      </c>
      <c r="BH297">
        <v>0</v>
      </c>
      <c r="BI297" s="1">
        <v>45813.483339895836</v>
      </c>
      <c r="BJ297">
        <v>3.7</v>
      </c>
      <c r="BK297" s="4">
        <v>1.0019</v>
      </c>
      <c r="BL297" s="42">
        <f>HLOOKUP($A297,차량별코스!$E$1:$AO$20,_xlfn.XLOOKUP(탕데이터!$I297,차량별코스!$D$2:$D$20,차량별코스!$A$2:$A$20),0)</f>
        <v>3</v>
      </c>
      <c r="BM297">
        <f>SUMIFS(R:R,I:I,I297,O:O,O297)</f>
        <v>586.20899999999983</v>
      </c>
      <c r="BN297">
        <f>SUMIFS(R:R,O:O,O297,BL:BL,BL297,G:G,G297)</f>
        <v>370.50299999999993</v>
      </c>
      <c r="BO297">
        <f>IF(COUNTIFS($BL$2:$BL297,$BL297,$O$2:$O297,$O297,$G$2:$G297,$G297)=1,_xlfn.MAXIFS($BO$2:$BO296,$O$2:$O296,$O297,$G$2:$G296,$G297)+1,_xlfn.MAXIFS($BO$2:$BO296,$O$2:$O296,$O297,$G$2:$G296,$G297))</f>
        <v>1</v>
      </c>
      <c r="BP297">
        <f t="shared" si="79"/>
        <v>1655.8569999999997</v>
      </c>
      <c r="BQ297">
        <f t="shared" si="81"/>
        <v>119.621</v>
      </c>
      <c r="BR297">
        <f t="shared" si="82"/>
        <v>142.191</v>
      </c>
      <c r="BS297">
        <f t="shared" si="83"/>
        <v>171.53199999999998</v>
      </c>
      <c r="BT297">
        <f t="shared" si="84"/>
        <v>15.798999999999998</v>
      </c>
      <c r="BU297">
        <f t="shared" si="85"/>
        <v>0</v>
      </c>
      <c r="BV297">
        <f t="shared" si="86"/>
        <v>0</v>
      </c>
      <c r="BW297">
        <f t="shared" si="80"/>
        <v>2105</v>
      </c>
    </row>
    <row r="298" spans="1:75">
      <c r="A298" s="38">
        <f t="shared" si="78"/>
        <v>45812</v>
      </c>
      <c r="B298" s="3">
        <v>45812.610277777778</v>
      </c>
      <c r="C298" t="s">
        <v>61</v>
      </c>
      <c r="D298" t="s">
        <v>61</v>
      </c>
      <c r="E298" t="s">
        <v>61</v>
      </c>
      <c r="F298" t="s">
        <v>62</v>
      </c>
      <c r="G298" s="2" t="s">
        <v>85</v>
      </c>
      <c r="H298" s="2" t="s">
        <v>86</v>
      </c>
      <c r="I298" t="s">
        <v>87</v>
      </c>
      <c r="J298" t="s">
        <v>66</v>
      </c>
      <c r="K298" t="s">
        <v>72</v>
      </c>
      <c r="L298">
        <v>14</v>
      </c>
      <c r="M298">
        <v>6</v>
      </c>
      <c r="N298">
        <v>168</v>
      </c>
      <c r="O298" s="41">
        <v>1355</v>
      </c>
      <c r="P298" t="s">
        <v>255</v>
      </c>
      <c r="Q298" s="1">
        <v>45786.607561574077</v>
      </c>
      <c r="R298">
        <v>74.662000000000006</v>
      </c>
      <c r="S298">
        <v>24.155000000000001</v>
      </c>
      <c r="T298">
        <v>3.0910000000000002</v>
      </c>
      <c r="U298">
        <v>7482</v>
      </c>
      <c r="V298">
        <v>59</v>
      </c>
      <c r="W298">
        <v>1417</v>
      </c>
      <c r="X298">
        <v>3099</v>
      </c>
      <c r="Y298">
        <v>2</v>
      </c>
      <c r="Z298">
        <v>24</v>
      </c>
      <c r="AA298">
        <v>0</v>
      </c>
      <c r="AB298">
        <v>0</v>
      </c>
      <c r="AC298">
        <v>96</v>
      </c>
      <c r="AD298">
        <v>35.92</v>
      </c>
      <c r="AE298">
        <v>44.752428999999999</v>
      </c>
      <c r="AF298">
        <v>86.1</v>
      </c>
      <c r="AG298">
        <v>4.4000000000000004</v>
      </c>
      <c r="AH298">
        <v>5.5</v>
      </c>
      <c r="AI298">
        <v>2.9</v>
      </c>
      <c r="AJ298">
        <v>1.1000000000000001</v>
      </c>
      <c r="AK298">
        <v>0</v>
      </c>
      <c r="AL298">
        <v>0</v>
      </c>
      <c r="AM298">
        <v>2.76</v>
      </c>
      <c r="AN298">
        <v>41.584000000000003</v>
      </c>
      <c r="AO298">
        <v>0.78900000000000003</v>
      </c>
      <c r="AP298">
        <v>18.939</v>
      </c>
      <c r="AQ298">
        <v>0.40200000000000002</v>
      </c>
      <c r="AR298">
        <v>2.6789999999999998</v>
      </c>
      <c r="AS298">
        <v>32.145000000000003</v>
      </c>
      <c r="AT298">
        <v>106.19</v>
      </c>
      <c r="AU298">
        <v>5.4269999999999996</v>
      </c>
      <c r="AV298">
        <v>6.7830000000000004</v>
      </c>
      <c r="AW298">
        <v>3.577</v>
      </c>
      <c r="AX298">
        <v>1.357</v>
      </c>
      <c r="AY298">
        <v>0</v>
      </c>
      <c r="AZ298">
        <v>0</v>
      </c>
      <c r="BA298">
        <v>734</v>
      </c>
      <c r="BB298">
        <v>0</v>
      </c>
      <c r="BC298" t="s">
        <v>75</v>
      </c>
      <c r="BD298">
        <v>0</v>
      </c>
      <c r="BE298" t="s">
        <v>73</v>
      </c>
      <c r="BF298" t="s">
        <v>70</v>
      </c>
      <c r="BG298">
        <v>1.1200000000000001</v>
      </c>
      <c r="BH298">
        <v>0</v>
      </c>
      <c r="BI298" s="1">
        <v>45813.483339895836</v>
      </c>
      <c r="BJ298">
        <v>3.7</v>
      </c>
      <c r="BK298" s="4">
        <v>0.83540000000000003</v>
      </c>
      <c r="BL298" s="42">
        <f>HLOOKUP($A298,차량별코스!$E$1:$AO$20,_xlfn.XLOOKUP(탕데이터!$I298,차량별코스!$D$2:$D$20,차량별코스!$A$2:$A$20),0)</f>
        <v>3</v>
      </c>
      <c r="BM298">
        <f>SUMIFS(R:R,I:I,I298,O:O,O298)</f>
        <v>586.20899999999983</v>
      </c>
      <c r="BN298">
        <f>SUMIFS(R:R,O:O,O298,BL:BL,BL298,G:G,G298)</f>
        <v>370.50299999999993</v>
      </c>
      <c r="BO298">
        <f>IF(COUNTIFS($BL$2:$BL298,$BL298,$O$2:$O298,$O298,$G$2:$G298,$G298)=1,_xlfn.MAXIFS($BO$2:$BO297,$O$2:$O297,$O298,$G$2:$G297,$G298)+1,_xlfn.MAXIFS($BO$2:$BO297,$O$2:$O297,$O298,$G$2:$G297,$G298))</f>
        <v>1</v>
      </c>
      <c r="BP298">
        <f t="shared" si="79"/>
        <v>4966.0019999999995</v>
      </c>
      <c r="BQ298">
        <f t="shared" si="81"/>
        <v>329.20800000000003</v>
      </c>
      <c r="BR298">
        <f t="shared" si="82"/>
        <v>411.51</v>
      </c>
      <c r="BS298">
        <f t="shared" si="83"/>
        <v>216.97799999999998</v>
      </c>
      <c r="BT298">
        <f t="shared" si="84"/>
        <v>82.302000000000007</v>
      </c>
      <c r="BU298">
        <f t="shared" si="85"/>
        <v>0</v>
      </c>
      <c r="BV298">
        <f t="shared" si="86"/>
        <v>0</v>
      </c>
      <c r="BW298">
        <f t="shared" si="80"/>
        <v>6005.9999999999991</v>
      </c>
    </row>
    <row r="299" spans="1:75">
      <c r="A299" s="38">
        <f t="shared" si="78"/>
        <v>45812</v>
      </c>
      <c r="B299" s="3">
        <v>45812.761620370373</v>
      </c>
      <c r="C299" t="s">
        <v>61</v>
      </c>
      <c r="D299" t="s">
        <v>61</v>
      </c>
      <c r="E299" t="s">
        <v>61</v>
      </c>
      <c r="F299" t="s">
        <v>62</v>
      </c>
      <c r="G299" s="2" t="s">
        <v>85</v>
      </c>
      <c r="H299" s="2" t="s">
        <v>86</v>
      </c>
      <c r="I299" t="s">
        <v>87</v>
      </c>
      <c r="J299" t="s">
        <v>66</v>
      </c>
      <c r="K299" t="s">
        <v>72</v>
      </c>
      <c r="L299">
        <v>14</v>
      </c>
      <c r="M299">
        <v>6</v>
      </c>
      <c r="N299">
        <v>168</v>
      </c>
      <c r="O299" s="41">
        <v>1355</v>
      </c>
      <c r="P299" t="s">
        <v>255</v>
      </c>
      <c r="Q299" s="1">
        <v>45786.607561574077</v>
      </c>
      <c r="R299">
        <v>39.665999999999997</v>
      </c>
      <c r="S299">
        <v>14.055999999999999</v>
      </c>
      <c r="T299">
        <v>2.8220000000000001</v>
      </c>
      <c r="U299">
        <v>4474</v>
      </c>
      <c r="V299">
        <v>191</v>
      </c>
      <c r="W299">
        <v>1156</v>
      </c>
      <c r="X299">
        <v>1650</v>
      </c>
      <c r="Y299">
        <v>0</v>
      </c>
      <c r="Z299">
        <v>10</v>
      </c>
      <c r="AA299">
        <v>0</v>
      </c>
      <c r="AB299">
        <v>0</v>
      </c>
      <c r="AC299">
        <v>99</v>
      </c>
      <c r="AD299">
        <v>31.92</v>
      </c>
      <c r="AE299">
        <v>45.666010999999997</v>
      </c>
      <c r="AF299">
        <v>94.6</v>
      </c>
      <c r="AG299">
        <v>1.4</v>
      </c>
      <c r="AH299">
        <v>1.9</v>
      </c>
      <c r="AI299">
        <v>1.5</v>
      </c>
      <c r="AJ299">
        <v>0.5</v>
      </c>
      <c r="AK299">
        <v>0</v>
      </c>
      <c r="AL299">
        <v>0</v>
      </c>
      <c r="AM299">
        <v>2.52</v>
      </c>
      <c r="AN299">
        <v>47.369</v>
      </c>
      <c r="AO299">
        <v>4.2690000000000001</v>
      </c>
      <c r="AP299">
        <v>25.838000000000001</v>
      </c>
      <c r="AQ299">
        <v>0.40300000000000002</v>
      </c>
      <c r="AR299">
        <v>0</v>
      </c>
      <c r="AS299">
        <v>25.210999999999999</v>
      </c>
      <c r="AT299">
        <v>69.373000000000005</v>
      </c>
      <c r="AU299">
        <v>1.0269999999999999</v>
      </c>
      <c r="AV299">
        <v>1.393</v>
      </c>
      <c r="AW299">
        <v>1.1000000000000001</v>
      </c>
      <c r="AX299">
        <v>0.36699999999999999</v>
      </c>
      <c r="AY299">
        <v>0</v>
      </c>
      <c r="AZ299">
        <v>0</v>
      </c>
      <c r="BA299">
        <v>374</v>
      </c>
      <c r="BB299">
        <v>0</v>
      </c>
      <c r="BC299" t="s">
        <v>75</v>
      </c>
      <c r="BD299">
        <v>0</v>
      </c>
      <c r="BE299" t="s">
        <v>73</v>
      </c>
      <c r="BF299" t="s">
        <v>70</v>
      </c>
      <c r="BG299">
        <v>1.1200000000000001</v>
      </c>
      <c r="BH299">
        <v>0</v>
      </c>
      <c r="BI299" s="1">
        <v>45813.483339895836</v>
      </c>
      <c r="BJ299">
        <v>3.7</v>
      </c>
      <c r="BK299" s="4">
        <v>0.76270000000000004</v>
      </c>
      <c r="BL299" s="42">
        <f>HLOOKUP($A299,차량별코스!$E$1:$AO$20,_xlfn.XLOOKUP(탕데이터!$I299,차량별코스!$D$2:$D$20,차량별코스!$A$2:$A$20),0)</f>
        <v>3</v>
      </c>
      <c r="BM299">
        <f>SUMIFS(R:R,I:I,I299,O:O,O299)</f>
        <v>586.20899999999983</v>
      </c>
      <c r="BN299">
        <f>SUMIFS(R:R,O:O,O299,BL:BL,BL299,G:G,G299)</f>
        <v>370.50299999999993</v>
      </c>
      <c r="BO299">
        <f>IF(COUNTIFS($BL$2:$BL299,$BL299,$O$2:$O299,$O299,$G$2:$G299,$G299)=1,_xlfn.MAXIFS($BO$2:$BO298,$O$2:$O298,$O299,$G$2:$G298,$G299)+1,_xlfn.MAXIFS($BO$2:$BO298,$O$2:$O298,$O299,$G$2:$G298,$G299))</f>
        <v>1</v>
      </c>
      <c r="BP299">
        <f t="shared" si="79"/>
        <v>2885.4039999999995</v>
      </c>
      <c r="BQ299">
        <f t="shared" si="81"/>
        <v>62.635999999999996</v>
      </c>
      <c r="BR299">
        <f t="shared" si="82"/>
        <v>85.006</v>
      </c>
      <c r="BS299">
        <f t="shared" si="83"/>
        <v>67.11</v>
      </c>
      <c r="BT299">
        <f t="shared" si="84"/>
        <v>22.37</v>
      </c>
      <c r="BU299">
        <f t="shared" si="85"/>
        <v>0</v>
      </c>
      <c r="BV299">
        <f t="shared" si="86"/>
        <v>0</v>
      </c>
      <c r="BW299">
        <f t="shared" si="80"/>
        <v>3122.5259999999994</v>
      </c>
    </row>
    <row r="300" spans="1:75">
      <c r="A300" s="38">
        <f t="shared" si="78"/>
        <v>45812</v>
      </c>
      <c r="B300" s="3">
        <v>45812.815428240741</v>
      </c>
      <c r="C300" t="s">
        <v>61</v>
      </c>
      <c r="D300" t="s">
        <v>61</v>
      </c>
      <c r="E300" t="s">
        <v>61</v>
      </c>
      <c r="F300" t="s">
        <v>62</v>
      </c>
      <c r="G300" s="2" t="s">
        <v>85</v>
      </c>
      <c r="H300" s="2" t="s">
        <v>86</v>
      </c>
      <c r="I300" t="s">
        <v>87</v>
      </c>
      <c r="J300" t="s">
        <v>66</v>
      </c>
      <c r="K300" t="s">
        <v>72</v>
      </c>
      <c r="L300">
        <v>14</v>
      </c>
      <c r="M300">
        <v>6</v>
      </c>
      <c r="N300">
        <v>168</v>
      </c>
      <c r="O300" s="41">
        <v>1355</v>
      </c>
      <c r="P300" t="s">
        <v>255</v>
      </c>
      <c r="Q300" s="1">
        <v>45786.607561574077</v>
      </c>
      <c r="R300">
        <v>19.132000000000001</v>
      </c>
      <c r="S300">
        <v>4.4139999999999997</v>
      </c>
      <c r="T300">
        <v>4.3339999999999996</v>
      </c>
      <c r="U300">
        <v>1483</v>
      </c>
      <c r="V300">
        <v>34</v>
      </c>
      <c r="W300">
        <v>67</v>
      </c>
      <c r="X300">
        <v>1017</v>
      </c>
      <c r="Y300">
        <v>0</v>
      </c>
      <c r="Z300">
        <v>0</v>
      </c>
      <c r="AA300">
        <v>0</v>
      </c>
      <c r="AB300">
        <v>0</v>
      </c>
      <c r="AC300">
        <v>85</v>
      </c>
      <c r="AD300">
        <v>46.44</v>
      </c>
      <c r="AE300">
        <v>49.837322</v>
      </c>
      <c r="AF300">
        <v>0.1</v>
      </c>
      <c r="AG300">
        <v>19.8</v>
      </c>
      <c r="AH300">
        <v>38.1</v>
      </c>
      <c r="AI300">
        <v>39.4</v>
      </c>
      <c r="AJ300">
        <v>2.6</v>
      </c>
      <c r="AK300">
        <v>0</v>
      </c>
      <c r="AL300">
        <v>0</v>
      </c>
      <c r="AM300">
        <v>3.87</v>
      </c>
      <c r="AN300">
        <v>31.631</v>
      </c>
      <c r="AO300">
        <v>2.2930000000000001</v>
      </c>
      <c r="AP300">
        <v>4.5179999999999998</v>
      </c>
      <c r="AQ300">
        <v>0.52300000000000002</v>
      </c>
      <c r="AR300">
        <v>0</v>
      </c>
      <c r="AS300">
        <v>0</v>
      </c>
      <c r="AT300">
        <v>2.3E-2</v>
      </c>
      <c r="AU300">
        <v>4.62</v>
      </c>
      <c r="AV300">
        <v>8.89</v>
      </c>
      <c r="AW300">
        <v>9.1929999999999996</v>
      </c>
      <c r="AX300">
        <v>0.60699999999999998</v>
      </c>
      <c r="AY300">
        <v>0</v>
      </c>
      <c r="AZ300">
        <v>0</v>
      </c>
      <c r="BA300">
        <v>182</v>
      </c>
      <c r="BB300">
        <v>0</v>
      </c>
      <c r="BC300" t="s">
        <v>75</v>
      </c>
      <c r="BD300">
        <v>0</v>
      </c>
      <c r="BE300" t="s">
        <v>73</v>
      </c>
      <c r="BF300" t="s">
        <v>70</v>
      </c>
      <c r="BG300">
        <v>1.1200000000000001</v>
      </c>
      <c r="BH300">
        <v>0</v>
      </c>
      <c r="BI300" s="1">
        <v>45813.483339895836</v>
      </c>
      <c r="BJ300">
        <v>3.7</v>
      </c>
      <c r="BK300" s="4">
        <v>1.1715</v>
      </c>
      <c r="BL300" s="42">
        <f>HLOOKUP($A300,차량별코스!$E$1:$AO$20,_xlfn.XLOOKUP(탕데이터!$I300,차량별코스!$D$2:$D$20,차량별코스!$A$2:$A$20),0)</f>
        <v>3</v>
      </c>
      <c r="BM300">
        <f>SUMIFS(R:R,I:I,I300,O:O,O300)</f>
        <v>586.20899999999983</v>
      </c>
      <c r="BN300">
        <f>SUMIFS(R:R,O:O,O300,BL:BL,BL300,G:G,G300)</f>
        <v>370.50299999999993</v>
      </c>
      <c r="BO300">
        <f>IF(COUNTIFS($BL$2:$BL300,$BL300,$O$2:$O300,$O300,$G$2:$G300,$G300)=1,_xlfn.MAXIFS($BO$2:$BO299,$O$2:$O299,$O300,$G$2:$G299,$G300)+1,_xlfn.MAXIFS($BO$2:$BO299,$O$2:$O299,$O300,$G$2:$G299,$G300))</f>
        <v>1</v>
      </c>
      <c r="BP300">
        <f t="shared" si="79"/>
        <v>-99.516999999999996</v>
      </c>
      <c r="BQ300">
        <f t="shared" si="81"/>
        <v>293.63400000000001</v>
      </c>
      <c r="BR300">
        <f t="shared" si="82"/>
        <v>565.02300000000002</v>
      </c>
      <c r="BS300">
        <f t="shared" si="83"/>
        <v>584.30199999999991</v>
      </c>
      <c r="BT300">
        <f t="shared" si="84"/>
        <v>38.558</v>
      </c>
      <c r="BU300">
        <f t="shared" si="85"/>
        <v>0</v>
      </c>
      <c r="BV300">
        <f t="shared" si="86"/>
        <v>0</v>
      </c>
      <c r="BW300">
        <f t="shared" si="80"/>
        <v>1382</v>
      </c>
    </row>
    <row r="301" spans="1:75">
      <c r="A301" s="38">
        <f t="shared" si="78"/>
        <v>45812</v>
      </c>
      <c r="B301" s="3">
        <v>45812.839409722219</v>
      </c>
      <c r="C301" t="s">
        <v>61</v>
      </c>
      <c r="D301" t="s">
        <v>61</v>
      </c>
      <c r="E301" t="s">
        <v>61</v>
      </c>
      <c r="F301" t="s">
        <v>62</v>
      </c>
      <c r="G301" s="2" t="s">
        <v>85</v>
      </c>
      <c r="H301" s="2" t="s">
        <v>86</v>
      </c>
      <c r="I301" t="s">
        <v>87</v>
      </c>
      <c r="J301" t="s">
        <v>66</v>
      </c>
      <c r="K301" t="s">
        <v>72</v>
      </c>
      <c r="L301">
        <v>14</v>
      </c>
      <c r="M301">
        <v>6</v>
      </c>
      <c r="N301">
        <v>168</v>
      </c>
      <c r="O301" s="41">
        <v>1355</v>
      </c>
      <c r="P301" t="s">
        <v>255</v>
      </c>
      <c r="Q301" s="1">
        <v>45786.607561574077</v>
      </c>
      <c r="R301">
        <v>37.673999999999999</v>
      </c>
      <c r="S301">
        <v>8.5579999999999998</v>
      </c>
      <c r="T301">
        <v>4.4020000000000001</v>
      </c>
      <c r="U301">
        <v>3341</v>
      </c>
      <c r="V301">
        <v>70</v>
      </c>
      <c r="W301">
        <v>395</v>
      </c>
      <c r="X301">
        <v>1791</v>
      </c>
      <c r="Y301">
        <v>2</v>
      </c>
      <c r="Z301">
        <v>6</v>
      </c>
      <c r="AA301">
        <v>0</v>
      </c>
      <c r="AB301">
        <v>0</v>
      </c>
      <c r="AC301">
        <v>90</v>
      </c>
      <c r="AD301">
        <v>40.590000000000003</v>
      </c>
      <c r="AE301">
        <v>47.157989999999998</v>
      </c>
      <c r="AF301">
        <v>54.6</v>
      </c>
      <c r="AG301">
        <v>13.6</v>
      </c>
      <c r="AH301">
        <v>15.8</v>
      </c>
      <c r="AI301">
        <v>14.9</v>
      </c>
      <c r="AJ301">
        <v>1.1000000000000001</v>
      </c>
      <c r="AK301">
        <v>0</v>
      </c>
      <c r="AL301">
        <v>0</v>
      </c>
      <c r="AM301">
        <v>3.93</v>
      </c>
      <c r="AN301">
        <v>29.012</v>
      </c>
      <c r="AO301">
        <v>2.0950000000000002</v>
      </c>
      <c r="AP301">
        <v>11.823</v>
      </c>
      <c r="AQ301">
        <v>0.45100000000000001</v>
      </c>
      <c r="AR301">
        <v>5.3090000000000002</v>
      </c>
      <c r="AS301">
        <v>15.926</v>
      </c>
      <c r="AT301">
        <v>30.03</v>
      </c>
      <c r="AU301">
        <v>7.48</v>
      </c>
      <c r="AV301">
        <v>8.69</v>
      </c>
      <c r="AW301">
        <v>8.1950000000000003</v>
      </c>
      <c r="AX301">
        <v>0.60499999999999998</v>
      </c>
      <c r="AY301">
        <v>0</v>
      </c>
      <c r="AZ301">
        <v>0</v>
      </c>
      <c r="BA301">
        <v>374</v>
      </c>
      <c r="BB301">
        <v>0</v>
      </c>
      <c r="BC301" t="s">
        <v>75</v>
      </c>
      <c r="BD301">
        <v>0</v>
      </c>
      <c r="BE301" t="s">
        <v>73</v>
      </c>
      <c r="BF301" t="s">
        <v>70</v>
      </c>
      <c r="BG301">
        <v>1.1200000000000001</v>
      </c>
      <c r="BH301">
        <v>0</v>
      </c>
      <c r="BI301" s="1">
        <v>45813.483339895836</v>
      </c>
      <c r="BJ301">
        <v>3.7</v>
      </c>
      <c r="BK301" s="4">
        <v>1.1898</v>
      </c>
      <c r="BL301" s="42">
        <f>HLOOKUP($A301,차량별코스!$E$1:$AO$20,_xlfn.XLOOKUP(탕데이터!$I301,차량별코스!$D$2:$D$20,차량별코스!$A$2:$A$20),0)</f>
        <v>3</v>
      </c>
      <c r="BM301">
        <f>SUMIFS(R:R,I:I,I301,O:O,O301)</f>
        <v>586.20899999999983</v>
      </c>
      <c r="BN301">
        <f>SUMIFS(R:R,O:O,O301,BL:BL,BL301,G:G,G301)</f>
        <v>370.50299999999993</v>
      </c>
      <c r="BO301">
        <f>IF(COUNTIFS($BL$2:$BL301,$BL301,$O$2:$O301,$O301,$G$2:$G301,$G301)=1,_xlfn.MAXIFS($BO$2:$BO300,$O$2:$O300,$O301,$G$2:$G300,$G301)+1,_xlfn.MAXIFS($BO$2:$BO300,$O$2:$O300,$O301,$G$2:$G300,$G301))</f>
        <v>1</v>
      </c>
      <c r="BP301">
        <f t="shared" si="79"/>
        <v>1359.1860000000001</v>
      </c>
      <c r="BQ301">
        <f t="shared" si="81"/>
        <v>454.37600000000003</v>
      </c>
      <c r="BR301">
        <f t="shared" si="82"/>
        <v>527.87800000000004</v>
      </c>
      <c r="BS301">
        <f t="shared" si="83"/>
        <v>497.80899999999997</v>
      </c>
      <c r="BT301">
        <f t="shared" si="84"/>
        <v>36.751000000000005</v>
      </c>
      <c r="BU301">
        <f t="shared" si="85"/>
        <v>0</v>
      </c>
      <c r="BV301">
        <f t="shared" si="86"/>
        <v>0</v>
      </c>
      <c r="BW301">
        <f t="shared" si="80"/>
        <v>2876</v>
      </c>
    </row>
    <row r="302" spans="1:75">
      <c r="A302" s="38">
        <f t="shared" si="78"/>
        <v>45813</v>
      </c>
      <c r="B302" s="3">
        <v>45813.282384259262</v>
      </c>
      <c r="C302" t="s">
        <v>61</v>
      </c>
      <c r="D302" t="s">
        <v>61</v>
      </c>
      <c r="E302" t="s">
        <v>61</v>
      </c>
      <c r="F302" t="s">
        <v>62</v>
      </c>
      <c r="G302" s="2" t="s">
        <v>85</v>
      </c>
      <c r="H302" s="2" t="s">
        <v>86</v>
      </c>
      <c r="I302" t="s">
        <v>87</v>
      </c>
      <c r="J302" t="s">
        <v>66</v>
      </c>
      <c r="K302" t="s">
        <v>72</v>
      </c>
      <c r="L302">
        <v>14</v>
      </c>
      <c r="M302">
        <v>6</v>
      </c>
      <c r="N302">
        <v>168</v>
      </c>
      <c r="O302" s="41">
        <v>1355</v>
      </c>
      <c r="P302" t="s">
        <v>255</v>
      </c>
      <c r="Q302" s="1">
        <v>45786.607561574077</v>
      </c>
      <c r="R302">
        <v>40.789000000000001</v>
      </c>
      <c r="S302">
        <v>10.316000000000001</v>
      </c>
      <c r="T302">
        <v>3.9540000000000002</v>
      </c>
      <c r="U302">
        <v>3471</v>
      </c>
      <c r="V302">
        <v>209</v>
      </c>
      <c r="W302">
        <v>334</v>
      </c>
      <c r="X302">
        <v>1874</v>
      </c>
      <c r="Y302">
        <v>0</v>
      </c>
      <c r="Z302">
        <v>4</v>
      </c>
      <c r="AA302">
        <v>0</v>
      </c>
      <c r="AB302">
        <v>0</v>
      </c>
      <c r="AC302">
        <v>90</v>
      </c>
      <c r="AD302">
        <v>42.3</v>
      </c>
      <c r="AE302">
        <v>50.150368</v>
      </c>
      <c r="AF302">
        <v>95.8</v>
      </c>
      <c r="AG302">
        <v>1.4</v>
      </c>
      <c r="AH302">
        <v>1.2</v>
      </c>
      <c r="AI302">
        <v>1.4</v>
      </c>
      <c r="AJ302">
        <v>0.3</v>
      </c>
      <c r="AK302">
        <v>0</v>
      </c>
      <c r="AL302">
        <v>0</v>
      </c>
      <c r="AM302">
        <v>3.53</v>
      </c>
      <c r="AN302">
        <v>35.676000000000002</v>
      </c>
      <c r="AO302">
        <v>6.0209999999999999</v>
      </c>
      <c r="AP302">
        <v>9.6229999999999993</v>
      </c>
      <c r="AQ302">
        <v>0.441</v>
      </c>
      <c r="AR302">
        <v>0</v>
      </c>
      <c r="AS302">
        <v>9.8070000000000004</v>
      </c>
      <c r="AT302">
        <v>54.286999999999999</v>
      </c>
      <c r="AU302">
        <v>0.79300000000000004</v>
      </c>
      <c r="AV302">
        <v>0.68</v>
      </c>
      <c r="AW302">
        <v>0.79300000000000004</v>
      </c>
      <c r="AX302">
        <v>0.17</v>
      </c>
      <c r="AY302">
        <v>0</v>
      </c>
      <c r="AZ302">
        <v>0</v>
      </c>
      <c r="BA302">
        <v>399</v>
      </c>
      <c r="BB302">
        <v>0</v>
      </c>
      <c r="BC302" t="s">
        <v>75</v>
      </c>
      <c r="BD302">
        <v>0</v>
      </c>
      <c r="BE302" t="s">
        <v>73</v>
      </c>
      <c r="BF302" t="s">
        <v>70</v>
      </c>
      <c r="BG302">
        <v>1.1200000000000001</v>
      </c>
      <c r="BH302">
        <v>0</v>
      </c>
      <c r="BI302" s="1">
        <v>45813.483339895836</v>
      </c>
      <c r="BJ302">
        <v>3.7</v>
      </c>
      <c r="BK302" s="4">
        <v>1.0686</v>
      </c>
      <c r="BL302" s="42">
        <f>HLOOKUP($A302,차량별코스!$E$1:$AO$20,_xlfn.XLOOKUP(탕데이터!$I302,차량별코스!$D$2:$D$20,차량별코스!$A$2:$A$20),0)</f>
        <v>4</v>
      </c>
      <c r="BM302">
        <f>SUMIFS(R:R,I:I,I302,O:O,O302)</f>
        <v>586.20899999999983</v>
      </c>
      <c r="BN302">
        <f>SUMIFS(R:R,O:O,O302,BL:BL,BL302,G:G,G302)</f>
        <v>215.70599999999999</v>
      </c>
      <c r="BO302">
        <f>IF(COUNTIFS($BL$2:$BL302,$BL302,$O$2:$O302,$O302,$G$2:$G302,$G302)=1,_xlfn.MAXIFS($BO$2:$BO301,$O$2:$O301,$O302,$G$2:$G301,$G302)+1,_xlfn.MAXIFS($BO$2:$BO301,$O$2:$O301,$O302,$G$2:$G301,$G302))</f>
        <v>2</v>
      </c>
      <c r="BP302">
        <f t="shared" si="79"/>
        <v>2782.2179999999998</v>
      </c>
      <c r="BQ302">
        <f t="shared" si="81"/>
        <v>48.593999999999994</v>
      </c>
      <c r="BR302">
        <f t="shared" si="82"/>
        <v>41.652000000000001</v>
      </c>
      <c r="BS302">
        <f t="shared" si="83"/>
        <v>48.593999999999994</v>
      </c>
      <c r="BT302">
        <f t="shared" si="84"/>
        <v>10.413</v>
      </c>
      <c r="BU302">
        <f t="shared" si="85"/>
        <v>0</v>
      </c>
      <c r="BV302">
        <f t="shared" si="86"/>
        <v>0</v>
      </c>
      <c r="BW302">
        <f t="shared" si="80"/>
        <v>2931.471</v>
      </c>
    </row>
    <row r="303" spans="1:75">
      <c r="A303" s="38">
        <f t="shared" si="78"/>
        <v>45813</v>
      </c>
      <c r="B303" s="3">
        <v>45813.325370370374</v>
      </c>
      <c r="C303" t="s">
        <v>61</v>
      </c>
      <c r="D303" t="s">
        <v>61</v>
      </c>
      <c r="E303" t="s">
        <v>61</v>
      </c>
      <c r="F303" t="s">
        <v>62</v>
      </c>
      <c r="G303" s="2" t="s">
        <v>85</v>
      </c>
      <c r="H303" s="2" t="s">
        <v>86</v>
      </c>
      <c r="I303" t="s">
        <v>87</v>
      </c>
      <c r="J303" t="s">
        <v>66</v>
      </c>
      <c r="K303" t="s">
        <v>72</v>
      </c>
      <c r="L303">
        <v>14</v>
      </c>
      <c r="M303">
        <v>6</v>
      </c>
      <c r="N303">
        <v>168</v>
      </c>
      <c r="O303" s="41">
        <v>1355</v>
      </c>
      <c r="P303" t="s">
        <v>255</v>
      </c>
      <c r="Q303" s="1">
        <v>45786.607561574077</v>
      </c>
      <c r="R303">
        <v>13.204000000000001</v>
      </c>
      <c r="S303">
        <v>3.5939999999999999</v>
      </c>
      <c r="T303">
        <v>3.6739999999999999</v>
      </c>
      <c r="U303">
        <v>1176</v>
      </c>
      <c r="V303">
        <v>92</v>
      </c>
      <c r="W303">
        <v>153</v>
      </c>
      <c r="X303">
        <v>536</v>
      </c>
      <c r="Y303">
        <v>0</v>
      </c>
      <c r="Z303">
        <v>0</v>
      </c>
      <c r="AA303">
        <v>0</v>
      </c>
      <c r="AB303">
        <v>0</v>
      </c>
      <c r="AC303">
        <v>95</v>
      </c>
      <c r="AD303">
        <v>40.42</v>
      </c>
      <c r="AE303">
        <v>51.057378999999997</v>
      </c>
      <c r="AF303">
        <v>97.8</v>
      </c>
      <c r="AG303">
        <v>0.5</v>
      </c>
      <c r="AH303">
        <v>0.8</v>
      </c>
      <c r="AI303">
        <v>0.3</v>
      </c>
      <c r="AJ303">
        <v>0.6</v>
      </c>
      <c r="AK303">
        <v>0</v>
      </c>
      <c r="AL303">
        <v>0</v>
      </c>
      <c r="AM303">
        <v>3.28</v>
      </c>
      <c r="AN303">
        <v>39.737000000000002</v>
      </c>
      <c r="AO303">
        <v>7.8230000000000004</v>
      </c>
      <c r="AP303">
        <v>13.01</v>
      </c>
      <c r="AQ303">
        <v>0.379</v>
      </c>
      <c r="AR303">
        <v>0</v>
      </c>
      <c r="AS303">
        <v>0</v>
      </c>
      <c r="AT303">
        <v>17.93</v>
      </c>
      <c r="AU303">
        <v>9.1999999999999998E-2</v>
      </c>
      <c r="AV303">
        <v>0.14699999999999999</v>
      </c>
      <c r="AW303">
        <v>5.5E-2</v>
      </c>
      <c r="AX303">
        <v>0.11</v>
      </c>
      <c r="AY303">
        <v>0</v>
      </c>
      <c r="AZ303">
        <v>0</v>
      </c>
      <c r="BA303">
        <v>131</v>
      </c>
      <c r="BB303">
        <v>0</v>
      </c>
      <c r="BC303" t="s">
        <v>75</v>
      </c>
      <c r="BD303">
        <v>0</v>
      </c>
      <c r="BE303" t="s">
        <v>73</v>
      </c>
      <c r="BF303" t="s">
        <v>70</v>
      </c>
      <c r="BG303">
        <v>1.1200000000000001</v>
      </c>
      <c r="BH303">
        <v>0</v>
      </c>
      <c r="BI303" s="1">
        <v>45813.483339895836</v>
      </c>
      <c r="BJ303">
        <v>3.7</v>
      </c>
      <c r="BK303" s="4">
        <v>0.9929</v>
      </c>
      <c r="BL303" s="42">
        <f>HLOOKUP($A303,차량별코스!$E$1:$AO$20,_xlfn.XLOOKUP(탕데이터!$I303,차량별코스!$D$2:$D$20,차량별코스!$A$2:$A$20),0)</f>
        <v>4</v>
      </c>
      <c r="BM303">
        <f>SUMIFS(R:R,I:I,I303,O:O,O303)</f>
        <v>586.20899999999983</v>
      </c>
      <c r="BN303">
        <f>SUMIFS(R:R,O:O,O303,BL:BL,BL303,G:G,G303)</f>
        <v>215.70599999999999</v>
      </c>
      <c r="BO303">
        <f>IF(COUNTIFS($BL$2:$BL303,$BL303,$O$2:$O303,$O303,$G$2:$G303,$G303)=1,_xlfn.MAXIFS($BO$2:$BO302,$O$2:$O302,$O303,$G$2:$G302,$G303)+1,_xlfn.MAXIFS($BO$2:$BO302,$O$2:$O302,$O303,$G$2:$G302,$G303))</f>
        <v>2</v>
      </c>
      <c r="BP303">
        <f t="shared" si="79"/>
        <v>905.12799999999993</v>
      </c>
      <c r="BQ303">
        <f t="shared" si="81"/>
        <v>5.88</v>
      </c>
      <c r="BR303">
        <f t="shared" si="82"/>
        <v>9.4079999999999995</v>
      </c>
      <c r="BS303">
        <f t="shared" si="83"/>
        <v>3.528</v>
      </c>
      <c r="BT303">
        <f t="shared" si="84"/>
        <v>7.056</v>
      </c>
      <c r="BU303">
        <f t="shared" si="85"/>
        <v>0</v>
      </c>
      <c r="BV303">
        <f t="shared" si="86"/>
        <v>0</v>
      </c>
      <c r="BW303">
        <f t="shared" si="80"/>
        <v>931</v>
      </c>
    </row>
    <row r="304" spans="1:75">
      <c r="A304" s="38">
        <f t="shared" si="78"/>
        <v>45813</v>
      </c>
      <c r="B304" s="3">
        <v>45813.367129629631</v>
      </c>
      <c r="C304" t="s">
        <v>61</v>
      </c>
      <c r="D304" t="s">
        <v>61</v>
      </c>
      <c r="E304" t="s">
        <v>61</v>
      </c>
      <c r="F304" t="s">
        <v>62</v>
      </c>
      <c r="G304" s="2" t="s">
        <v>85</v>
      </c>
      <c r="H304" s="2" t="s">
        <v>86</v>
      </c>
      <c r="I304" t="s">
        <v>87</v>
      </c>
      <c r="J304" t="s">
        <v>66</v>
      </c>
      <c r="K304" t="s">
        <v>72</v>
      </c>
      <c r="L304">
        <v>14</v>
      </c>
      <c r="M304">
        <v>6</v>
      </c>
      <c r="N304">
        <v>168</v>
      </c>
      <c r="O304" s="41">
        <v>1355</v>
      </c>
      <c r="P304" t="s">
        <v>255</v>
      </c>
      <c r="Q304" s="1">
        <v>45786.607561574077</v>
      </c>
      <c r="R304">
        <v>12.436</v>
      </c>
      <c r="S304">
        <v>3.0840000000000001</v>
      </c>
      <c r="T304">
        <v>4.032</v>
      </c>
      <c r="U304">
        <v>1131</v>
      </c>
      <c r="V304">
        <v>97</v>
      </c>
      <c r="W304">
        <v>183</v>
      </c>
      <c r="X304">
        <v>609</v>
      </c>
      <c r="Y304">
        <v>1</v>
      </c>
      <c r="Z304">
        <v>0</v>
      </c>
      <c r="AA304">
        <v>0</v>
      </c>
      <c r="AB304">
        <v>0</v>
      </c>
      <c r="AC304">
        <v>95</v>
      </c>
      <c r="AD304">
        <v>39.58</v>
      </c>
      <c r="AE304">
        <v>52.608199999999997</v>
      </c>
      <c r="AF304">
        <v>98</v>
      </c>
      <c r="AG304">
        <v>0.6</v>
      </c>
      <c r="AH304">
        <v>0.4</v>
      </c>
      <c r="AI304">
        <v>0.7</v>
      </c>
      <c r="AJ304">
        <v>0.3</v>
      </c>
      <c r="AK304">
        <v>0</v>
      </c>
      <c r="AL304">
        <v>0</v>
      </c>
      <c r="AM304">
        <v>3.6</v>
      </c>
      <c r="AN304">
        <v>36.857999999999997</v>
      </c>
      <c r="AO304">
        <v>8.5760000000000005</v>
      </c>
      <c r="AP304">
        <v>16.18</v>
      </c>
      <c r="AQ304">
        <v>0.48199999999999998</v>
      </c>
      <c r="AR304">
        <v>8.0410000000000004</v>
      </c>
      <c r="AS304">
        <v>0</v>
      </c>
      <c r="AT304">
        <v>17.966999999999999</v>
      </c>
      <c r="AU304">
        <v>0.11</v>
      </c>
      <c r="AV304">
        <v>7.2999999999999995E-2</v>
      </c>
      <c r="AW304">
        <v>0.128</v>
      </c>
      <c r="AX304">
        <v>5.5E-2</v>
      </c>
      <c r="AY304">
        <v>0</v>
      </c>
      <c r="AZ304">
        <v>0</v>
      </c>
      <c r="BA304">
        <v>123</v>
      </c>
      <c r="BB304">
        <v>0</v>
      </c>
      <c r="BC304" t="s">
        <v>75</v>
      </c>
      <c r="BD304">
        <v>0</v>
      </c>
      <c r="BE304" t="s">
        <v>73</v>
      </c>
      <c r="BF304" t="s">
        <v>70</v>
      </c>
      <c r="BG304">
        <v>1.1200000000000001</v>
      </c>
      <c r="BH304">
        <v>0</v>
      </c>
      <c r="BI304" s="1">
        <v>45813.483339895836</v>
      </c>
      <c r="BJ304">
        <v>3.7</v>
      </c>
      <c r="BK304" s="4">
        <v>1.0898000000000001</v>
      </c>
      <c r="BL304" s="42">
        <f>HLOOKUP($A304,차량별코스!$E$1:$AO$20,_xlfn.XLOOKUP(탕데이터!$I304,차량별코스!$D$2:$D$20,차량별코스!$A$2:$A$20),0)</f>
        <v>4</v>
      </c>
      <c r="BM304">
        <f>SUMIFS(R:R,I:I,I304,O:O,O304)</f>
        <v>586.20899999999983</v>
      </c>
      <c r="BN304">
        <f>SUMIFS(R:R,O:O,O304,BL:BL,BL304,G:G,G304)</f>
        <v>215.70599999999999</v>
      </c>
      <c r="BO304">
        <f>IF(COUNTIFS($BL$2:$BL304,$BL304,$O$2:$O304,$O304,$G$2:$G304,$G304)=1,_xlfn.MAXIFS($BO$2:$BO303,$O$2:$O303,$O304,$G$2:$G303,$G304)+1,_xlfn.MAXIFS($BO$2:$BO303,$O$2:$O303,$O304,$G$2:$G303,$G304))</f>
        <v>2</v>
      </c>
      <c r="BP304">
        <f t="shared" si="79"/>
        <v>828.37999999999988</v>
      </c>
      <c r="BQ304">
        <f t="shared" si="81"/>
        <v>6.7860000000000005</v>
      </c>
      <c r="BR304">
        <f t="shared" si="82"/>
        <v>4.524</v>
      </c>
      <c r="BS304">
        <f t="shared" si="83"/>
        <v>7.9169999999999989</v>
      </c>
      <c r="BT304">
        <f t="shared" si="84"/>
        <v>3.3930000000000002</v>
      </c>
      <c r="BU304">
        <f t="shared" si="85"/>
        <v>0</v>
      </c>
      <c r="BV304">
        <f t="shared" si="86"/>
        <v>0</v>
      </c>
      <c r="BW304">
        <f t="shared" si="80"/>
        <v>850.99999999999989</v>
      </c>
    </row>
    <row r="305" spans="1:75">
      <c r="A305" s="38">
        <f t="shared" si="78"/>
        <v>45813</v>
      </c>
      <c r="B305" s="3">
        <v>45813.384467592594</v>
      </c>
      <c r="C305" t="s">
        <v>61</v>
      </c>
      <c r="D305" t="s">
        <v>61</v>
      </c>
      <c r="E305" t="s">
        <v>61</v>
      </c>
      <c r="F305" t="s">
        <v>62</v>
      </c>
      <c r="G305" s="2" t="s">
        <v>85</v>
      </c>
      <c r="H305" s="2" t="s">
        <v>86</v>
      </c>
      <c r="I305" t="s">
        <v>87</v>
      </c>
      <c r="J305" t="s">
        <v>66</v>
      </c>
      <c r="K305" t="s">
        <v>72</v>
      </c>
      <c r="L305">
        <v>14</v>
      </c>
      <c r="M305">
        <v>6</v>
      </c>
      <c r="N305">
        <v>168</v>
      </c>
      <c r="O305" s="41">
        <v>1355</v>
      </c>
      <c r="P305" t="s">
        <v>255</v>
      </c>
      <c r="Q305" s="1">
        <v>45786.607561574077</v>
      </c>
      <c r="R305">
        <v>149.27699999999999</v>
      </c>
      <c r="S305">
        <v>41.01</v>
      </c>
      <c r="T305">
        <v>3.64</v>
      </c>
      <c r="U305">
        <v>7633</v>
      </c>
      <c r="V305">
        <v>81</v>
      </c>
      <c r="W305">
        <v>713</v>
      </c>
      <c r="X305">
        <v>5485</v>
      </c>
      <c r="Y305">
        <v>0</v>
      </c>
      <c r="Z305">
        <v>5</v>
      </c>
      <c r="AA305">
        <v>0</v>
      </c>
      <c r="AB305">
        <v>0</v>
      </c>
      <c r="AC305">
        <v>108</v>
      </c>
      <c r="AD305">
        <v>70.400000000000006</v>
      </c>
      <c r="AE305">
        <v>78.578339</v>
      </c>
      <c r="AF305">
        <v>80.7</v>
      </c>
      <c r="AG305">
        <v>1.6</v>
      </c>
      <c r="AH305">
        <v>2.2000000000000002</v>
      </c>
      <c r="AI305">
        <v>3.2</v>
      </c>
      <c r="AJ305">
        <v>8.1999999999999993</v>
      </c>
      <c r="AK305">
        <v>4.2</v>
      </c>
      <c r="AL305">
        <v>0</v>
      </c>
      <c r="AM305">
        <v>3.25</v>
      </c>
      <c r="AN305">
        <v>65.546000000000006</v>
      </c>
      <c r="AO305">
        <v>1.0609999999999999</v>
      </c>
      <c r="AP305">
        <v>9.3409999999999993</v>
      </c>
      <c r="AQ305">
        <v>0.36199999999999999</v>
      </c>
      <c r="AR305">
        <v>0</v>
      </c>
      <c r="AS305">
        <v>3.3490000000000002</v>
      </c>
      <c r="AT305">
        <v>102.22</v>
      </c>
      <c r="AU305">
        <v>2.0270000000000001</v>
      </c>
      <c r="AV305">
        <v>2.7869999999999999</v>
      </c>
      <c r="AW305">
        <v>4.0529999999999999</v>
      </c>
      <c r="AX305">
        <v>10.387</v>
      </c>
      <c r="AY305">
        <v>5.32</v>
      </c>
      <c r="AZ305">
        <v>0</v>
      </c>
      <c r="BA305">
        <v>1373</v>
      </c>
      <c r="BB305">
        <v>0</v>
      </c>
      <c r="BC305" t="s">
        <v>75</v>
      </c>
      <c r="BD305">
        <v>0</v>
      </c>
      <c r="BE305" t="s">
        <v>73</v>
      </c>
      <c r="BF305" t="s">
        <v>70</v>
      </c>
      <c r="BG305">
        <v>1.1200000000000001</v>
      </c>
      <c r="BH305">
        <v>0</v>
      </c>
      <c r="BI305" s="1">
        <v>45813.483339895836</v>
      </c>
      <c r="BJ305">
        <v>3.7</v>
      </c>
      <c r="BK305" s="4">
        <v>0.98380000000000001</v>
      </c>
      <c r="BL305" s="42">
        <f>HLOOKUP($A305,차량별코스!$E$1:$AO$20,_xlfn.XLOOKUP(탕데이터!$I305,차량별코스!$D$2:$D$20,차량별코스!$A$2:$A$20),0)</f>
        <v>4</v>
      </c>
      <c r="BM305">
        <f>SUMIFS(R:R,I:I,I305,O:O,O305)</f>
        <v>586.20899999999983</v>
      </c>
      <c r="BN305">
        <f>SUMIFS(R:R,O:O,O305,BL:BL,BL305,G:G,G305)</f>
        <v>215.70599999999999</v>
      </c>
      <c r="BO305">
        <f>IF(COUNTIFS($BL$2:$BL305,$BL305,$O$2:$O305,$O305,$G$2:$G305,$G305)=1,_xlfn.MAXIFS($BO$2:$BO304,$O$2:$O304,$O305,$G$2:$G304,$G305)+1,_xlfn.MAXIFS($BO$2:$BO304,$O$2:$O304,$O305,$G$2:$G304,$G305))</f>
        <v>2</v>
      </c>
      <c r="BP305">
        <f t="shared" si="79"/>
        <v>5365.8310000000001</v>
      </c>
      <c r="BQ305">
        <f t="shared" si="81"/>
        <v>122.128</v>
      </c>
      <c r="BR305">
        <f t="shared" si="82"/>
        <v>167.92600000000002</v>
      </c>
      <c r="BS305">
        <f t="shared" si="83"/>
        <v>244.256</v>
      </c>
      <c r="BT305">
        <f t="shared" si="84"/>
        <v>625.90599999999995</v>
      </c>
      <c r="BU305">
        <f t="shared" si="85"/>
        <v>320.58600000000001</v>
      </c>
      <c r="BV305">
        <f t="shared" si="86"/>
        <v>0</v>
      </c>
      <c r="BW305">
        <f t="shared" si="80"/>
        <v>6846.6330000000007</v>
      </c>
    </row>
    <row r="306" spans="1:75">
      <c r="A306" s="38">
        <f t="shared" si="78"/>
        <v>45809</v>
      </c>
      <c r="B306" s="3">
        <v>45809.272766203707</v>
      </c>
      <c r="C306" t="s">
        <v>61</v>
      </c>
      <c r="D306" t="s">
        <v>61</v>
      </c>
      <c r="E306" t="s">
        <v>61</v>
      </c>
      <c r="F306" t="s">
        <v>62</v>
      </c>
      <c r="G306" s="2" t="s">
        <v>85</v>
      </c>
      <c r="H306" s="2" t="s">
        <v>86</v>
      </c>
      <c r="I306" t="s">
        <v>88</v>
      </c>
      <c r="J306" t="s">
        <v>66</v>
      </c>
      <c r="K306" t="s">
        <v>67</v>
      </c>
      <c r="L306">
        <v>15</v>
      </c>
      <c r="M306">
        <v>3</v>
      </c>
      <c r="N306">
        <v>168</v>
      </c>
      <c r="O306" s="41">
        <v>9999</v>
      </c>
      <c r="P306" t="s">
        <v>62</v>
      </c>
      <c r="Q306" s="1">
        <v>45786.608721180557</v>
      </c>
      <c r="R306">
        <v>68.921000000000006</v>
      </c>
      <c r="S306">
        <v>21.364000000000001</v>
      </c>
      <c r="T306">
        <v>3.226</v>
      </c>
      <c r="U306">
        <v>6409</v>
      </c>
      <c r="V306">
        <v>52</v>
      </c>
      <c r="W306">
        <v>1390</v>
      </c>
      <c r="X306">
        <v>2544</v>
      </c>
      <c r="Y306">
        <v>3</v>
      </c>
      <c r="Z306">
        <v>34</v>
      </c>
      <c r="AA306">
        <v>0</v>
      </c>
      <c r="AB306">
        <v>0</v>
      </c>
      <c r="AC306">
        <v>108</v>
      </c>
      <c r="AD306">
        <v>38.71</v>
      </c>
      <c r="AE306">
        <v>49.952815999999999</v>
      </c>
      <c r="AF306">
        <v>52.9</v>
      </c>
      <c r="AG306">
        <v>11.2</v>
      </c>
      <c r="AH306">
        <v>18.7</v>
      </c>
      <c r="AI306">
        <v>11.8</v>
      </c>
      <c r="AJ306">
        <v>4.9000000000000004</v>
      </c>
      <c r="AK306">
        <v>0.5</v>
      </c>
      <c r="AL306">
        <v>0</v>
      </c>
      <c r="AM306">
        <v>2.83</v>
      </c>
      <c r="AN306">
        <v>45.902999999999999</v>
      </c>
      <c r="AO306">
        <v>0.81100000000000005</v>
      </c>
      <c r="AP306">
        <v>21.687999999999999</v>
      </c>
      <c r="AQ306">
        <v>0.36299999999999999</v>
      </c>
      <c r="AR306">
        <v>4.3529999999999998</v>
      </c>
      <c r="AS306">
        <v>49.332000000000001</v>
      </c>
      <c r="AT306">
        <v>56.427</v>
      </c>
      <c r="AU306">
        <v>11.946999999999999</v>
      </c>
      <c r="AV306">
        <v>19.946999999999999</v>
      </c>
      <c r="AW306">
        <v>12.587</v>
      </c>
      <c r="AX306">
        <v>5.2270000000000003</v>
      </c>
      <c r="AY306">
        <v>0.53300000000000003</v>
      </c>
      <c r="AZ306">
        <v>0</v>
      </c>
      <c r="BA306">
        <v>686</v>
      </c>
      <c r="BB306">
        <v>0</v>
      </c>
      <c r="BC306" t="s">
        <v>75</v>
      </c>
      <c r="BD306">
        <v>0</v>
      </c>
      <c r="BE306" t="s">
        <v>69</v>
      </c>
      <c r="BF306" t="s">
        <v>76</v>
      </c>
      <c r="BG306">
        <v>1.1399999999999999</v>
      </c>
      <c r="BH306">
        <v>0</v>
      </c>
      <c r="BI306" s="1">
        <v>45813.481148113424</v>
      </c>
      <c r="BJ306">
        <v>3.7</v>
      </c>
      <c r="BK306" s="4">
        <v>0.87190000000000001</v>
      </c>
      <c r="BL306" s="42">
        <f>HLOOKUP($A306,차량별코스!$E$1:$AO$20,_xlfn.XLOOKUP(탕데이터!$I306,차량별코스!$D$2:$D$20,차량별코스!$A$2:$A$20),0)</f>
        <v>6</v>
      </c>
      <c r="BM306">
        <f>SUMIFS(R:R,I:I,I306,O:O,O306)</f>
        <v>68.921000000000006</v>
      </c>
      <c r="BN306">
        <f>SUMIFS(R:R,O:O,O306,BL:BL,BL306,G:G,G306)</f>
        <v>68.921000000000006</v>
      </c>
      <c r="BO306">
        <f>IF(COUNTIFS($BL$2:$BL306,$BL306,$O$2:$O306,$O306,$G$2:$G306,$G306)=1,_xlfn.MAXIFS($BO$2:$BO305,$O$2:$O305,$O306,$G$2:$G305,$G306)+1,_xlfn.MAXIFS($BO$2:$BO305,$O$2:$O305,$O306,$G$2:$G305,$G306))</f>
        <v>2</v>
      </c>
      <c r="BP306">
        <f t="shared" si="79"/>
        <v>1948.3610000000003</v>
      </c>
      <c r="BQ306">
        <f t="shared" si="81"/>
        <v>717.80799999999988</v>
      </c>
      <c r="BR306">
        <f t="shared" si="82"/>
        <v>1198.4829999999999</v>
      </c>
      <c r="BS306">
        <f t="shared" si="83"/>
        <v>756.26200000000006</v>
      </c>
      <c r="BT306">
        <f t="shared" si="84"/>
        <v>314.041</v>
      </c>
      <c r="BU306">
        <f t="shared" si="85"/>
        <v>32.045000000000002</v>
      </c>
      <c r="BV306">
        <f t="shared" si="86"/>
        <v>0</v>
      </c>
      <c r="BW306">
        <f t="shared" si="80"/>
        <v>4967</v>
      </c>
    </row>
    <row r="307" spans="1:75">
      <c r="A307" s="38">
        <f t="shared" si="78"/>
        <v>45809</v>
      </c>
      <c r="B307" s="3">
        <v>45809.476469907408</v>
      </c>
      <c r="C307" t="s">
        <v>61</v>
      </c>
      <c r="D307" t="s">
        <v>61</v>
      </c>
      <c r="E307" t="s">
        <v>61</v>
      </c>
      <c r="F307" t="s">
        <v>62</v>
      </c>
      <c r="G307" s="2" t="s">
        <v>85</v>
      </c>
      <c r="H307" s="2" t="s">
        <v>86</v>
      </c>
      <c r="I307" t="s">
        <v>88</v>
      </c>
      <c r="J307" t="s">
        <v>66</v>
      </c>
      <c r="K307" t="s">
        <v>67</v>
      </c>
      <c r="L307">
        <v>15</v>
      </c>
      <c r="M307">
        <v>3</v>
      </c>
      <c r="N307">
        <v>168</v>
      </c>
      <c r="O307" s="41">
        <v>8181</v>
      </c>
      <c r="P307" t="s">
        <v>256</v>
      </c>
      <c r="Q307" s="1">
        <v>45786.607562731479</v>
      </c>
      <c r="R307">
        <v>97.356999999999999</v>
      </c>
      <c r="S307">
        <v>32.226999999999997</v>
      </c>
      <c r="T307">
        <v>3.0209999999999999</v>
      </c>
      <c r="U307">
        <v>9683</v>
      </c>
      <c r="V307">
        <v>73</v>
      </c>
      <c r="W307">
        <v>2794</v>
      </c>
      <c r="X307">
        <v>3253</v>
      </c>
      <c r="Y307">
        <v>4</v>
      </c>
      <c r="Z307">
        <v>18</v>
      </c>
      <c r="AA307">
        <v>1</v>
      </c>
      <c r="AB307">
        <v>18</v>
      </c>
      <c r="AC307">
        <v>108</v>
      </c>
      <c r="AD307">
        <v>36.200000000000003</v>
      </c>
      <c r="AE307">
        <v>51.420932000000001</v>
      </c>
      <c r="AF307">
        <v>32.700000000000003</v>
      </c>
      <c r="AG307">
        <v>14.4</v>
      </c>
      <c r="AH307">
        <v>22</v>
      </c>
      <c r="AI307">
        <v>19.600000000000001</v>
      </c>
      <c r="AJ307">
        <v>10.8</v>
      </c>
      <c r="AK307">
        <v>0.6</v>
      </c>
      <c r="AL307">
        <v>0</v>
      </c>
      <c r="AM307">
        <v>2.65</v>
      </c>
      <c r="AN307">
        <v>51.246000000000002</v>
      </c>
      <c r="AO307">
        <v>0.754</v>
      </c>
      <c r="AP307">
        <v>28.855</v>
      </c>
      <c r="AQ307">
        <v>0.32900000000000001</v>
      </c>
      <c r="AR307">
        <v>4.109</v>
      </c>
      <c r="AS307">
        <v>18.489000000000001</v>
      </c>
      <c r="AT307">
        <v>52.32</v>
      </c>
      <c r="AU307">
        <v>23.04</v>
      </c>
      <c r="AV307">
        <v>35.200000000000003</v>
      </c>
      <c r="AW307">
        <v>31.36</v>
      </c>
      <c r="AX307">
        <v>17.28</v>
      </c>
      <c r="AY307">
        <v>0.96</v>
      </c>
      <c r="AZ307">
        <v>0</v>
      </c>
      <c r="BA307">
        <v>959</v>
      </c>
      <c r="BB307">
        <v>0</v>
      </c>
      <c r="BC307" t="s">
        <v>75</v>
      </c>
      <c r="BD307">
        <v>0</v>
      </c>
      <c r="BE307" t="s">
        <v>69</v>
      </c>
      <c r="BF307" t="s">
        <v>76</v>
      </c>
      <c r="BG307">
        <v>1.1399999999999999</v>
      </c>
      <c r="BH307">
        <v>0</v>
      </c>
      <c r="BI307" s="1">
        <v>45813.481148113424</v>
      </c>
      <c r="BJ307">
        <v>3.7</v>
      </c>
      <c r="BK307" s="4">
        <v>0.8165</v>
      </c>
      <c r="BL307" s="42">
        <f>HLOOKUP($A307,차량별코스!$E$1:$AO$20,_xlfn.XLOOKUP(탕데이터!$I307,차량별코스!$D$2:$D$20,차량별코스!$A$2:$A$20),0)</f>
        <v>6</v>
      </c>
      <c r="BM307">
        <f>SUMIFS(R:R,I:I,I307,O:O,O307)</f>
        <v>975.678</v>
      </c>
      <c r="BN307">
        <f>SUMIFS(R:R,O:O,O307,BL:BL,BL307,G:G,G307)</f>
        <v>283.95999999999998</v>
      </c>
      <c r="BO307">
        <f>IF(COUNTIFS($BL$2:$BL307,$BL307,$O$2:$O307,$O307,$G$2:$G307,$G307)=1,_xlfn.MAXIFS($BO$2:$BO306,$O$2:$O306,$O307,$G$2:$G306,$G307)+1,_xlfn.MAXIFS($BO$2:$BO306,$O$2:$O306,$O307,$G$2:$G306,$G307))</f>
        <v>1</v>
      </c>
      <c r="BP307">
        <f t="shared" si="79"/>
        <v>299.34100000000035</v>
      </c>
      <c r="BQ307">
        <f t="shared" si="81"/>
        <v>1394.3520000000001</v>
      </c>
      <c r="BR307">
        <f t="shared" si="82"/>
        <v>2130.2600000000002</v>
      </c>
      <c r="BS307">
        <f t="shared" si="83"/>
        <v>1897.8680000000002</v>
      </c>
      <c r="BT307">
        <f t="shared" si="84"/>
        <v>1045.7640000000001</v>
      </c>
      <c r="BU307">
        <f t="shared" si="85"/>
        <v>58.097999999999999</v>
      </c>
      <c r="BV307">
        <f t="shared" si="86"/>
        <v>0</v>
      </c>
      <c r="BW307">
        <f t="shared" si="80"/>
        <v>6825.6830000000009</v>
      </c>
    </row>
    <row r="308" spans="1:75">
      <c r="A308" s="38">
        <f t="shared" si="78"/>
        <v>45809</v>
      </c>
      <c r="B308" s="3">
        <v>45809.689675925925</v>
      </c>
      <c r="C308" t="s">
        <v>61</v>
      </c>
      <c r="D308" t="s">
        <v>61</v>
      </c>
      <c r="E308" t="s">
        <v>61</v>
      </c>
      <c r="F308" t="s">
        <v>62</v>
      </c>
      <c r="G308" s="2" t="s">
        <v>85</v>
      </c>
      <c r="H308" s="2" t="s">
        <v>86</v>
      </c>
      <c r="I308" t="s">
        <v>88</v>
      </c>
      <c r="J308" t="s">
        <v>66</v>
      </c>
      <c r="K308" t="s">
        <v>67</v>
      </c>
      <c r="L308">
        <v>15</v>
      </c>
      <c r="M308">
        <v>3</v>
      </c>
      <c r="N308">
        <v>168</v>
      </c>
      <c r="O308" s="41">
        <v>8181</v>
      </c>
      <c r="P308" t="s">
        <v>256</v>
      </c>
      <c r="Q308" s="1">
        <v>45786.607562731479</v>
      </c>
      <c r="R308">
        <v>116.857</v>
      </c>
      <c r="S308">
        <v>44.381999999999998</v>
      </c>
      <c r="T308">
        <v>2.633</v>
      </c>
      <c r="U308">
        <v>15191</v>
      </c>
      <c r="V308">
        <v>78</v>
      </c>
      <c r="W308">
        <v>6179</v>
      </c>
      <c r="X308">
        <v>4255</v>
      </c>
      <c r="Y308">
        <v>2</v>
      </c>
      <c r="Z308">
        <v>31</v>
      </c>
      <c r="AA308">
        <v>5</v>
      </c>
      <c r="AB308">
        <v>2745</v>
      </c>
      <c r="AC308">
        <v>109</v>
      </c>
      <c r="AD308">
        <v>27.69</v>
      </c>
      <c r="AE308">
        <v>47.088087000000002</v>
      </c>
      <c r="AF308">
        <v>77.8</v>
      </c>
      <c r="AG308">
        <v>6.2</v>
      </c>
      <c r="AH308">
        <v>8.5</v>
      </c>
      <c r="AI308">
        <v>5.7</v>
      </c>
      <c r="AJ308">
        <v>1.5</v>
      </c>
      <c r="AK308">
        <v>0.3</v>
      </c>
      <c r="AL308">
        <v>0</v>
      </c>
      <c r="AM308">
        <v>2.31</v>
      </c>
      <c r="AN308">
        <v>54.213000000000001</v>
      </c>
      <c r="AO308">
        <v>0.51300000000000001</v>
      </c>
      <c r="AP308">
        <v>40.674999999999997</v>
      </c>
      <c r="AQ308">
        <v>0.35899999999999999</v>
      </c>
      <c r="AR308">
        <v>1.7110000000000001</v>
      </c>
      <c r="AS308">
        <v>26.527999999999999</v>
      </c>
      <c r="AT308">
        <v>195.797</v>
      </c>
      <c r="AU308">
        <v>15.603</v>
      </c>
      <c r="AV308">
        <v>21.391999999999999</v>
      </c>
      <c r="AW308">
        <v>14.345000000000001</v>
      </c>
      <c r="AX308">
        <v>3.7749999999999999</v>
      </c>
      <c r="AY308">
        <v>0.755</v>
      </c>
      <c r="AZ308">
        <v>0</v>
      </c>
      <c r="BA308">
        <v>1161</v>
      </c>
      <c r="BB308">
        <v>0</v>
      </c>
      <c r="BC308" t="s">
        <v>75</v>
      </c>
      <c r="BD308">
        <v>0</v>
      </c>
      <c r="BE308" t="s">
        <v>69</v>
      </c>
      <c r="BF308" t="s">
        <v>76</v>
      </c>
      <c r="BG308">
        <v>1.1399999999999999</v>
      </c>
      <c r="BH308">
        <v>0</v>
      </c>
      <c r="BI308" s="1">
        <v>45813.481148113424</v>
      </c>
      <c r="BJ308">
        <v>3.7</v>
      </c>
      <c r="BK308" s="4">
        <v>0.71160000000000001</v>
      </c>
      <c r="BL308" s="42">
        <f>HLOOKUP($A308,차량별코스!$E$1:$AO$20,_xlfn.XLOOKUP(탕데이터!$I308,차량별코스!$D$2:$D$20,차량별코스!$A$2:$A$20),0)</f>
        <v>6</v>
      </c>
      <c r="BM308">
        <f>SUMIFS(R:R,I:I,I308,O:O,O308)</f>
        <v>975.678</v>
      </c>
      <c r="BN308">
        <f>SUMIFS(R:R,O:O,O308,BL:BL,BL308,G:G,G308)</f>
        <v>283.95999999999998</v>
      </c>
      <c r="BO308">
        <f>IF(COUNTIFS($BL$2:$BL308,$BL308,$O$2:$O308,$O308,$G$2:$G308,$G308)=1,_xlfn.MAXIFS($BO$2:$BO307,$O$2:$O307,$O308,$G$2:$G307,$G308)+1,_xlfn.MAXIFS($BO$2:$BO307,$O$2:$O307,$O308,$G$2:$G307,$G308))</f>
        <v>1</v>
      </c>
      <c r="BP308">
        <f t="shared" si="79"/>
        <v>5561.598</v>
      </c>
      <c r="BQ308">
        <f t="shared" si="81"/>
        <v>941.84199999999998</v>
      </c>
      <c r="BR308">
        <f t="shared" si="82"/>
        <v>1291.2350000000001</v>
      </c>
      <c r="BS308">
        <f t="shared" si="83"/>
        <v>865.88700000000006</v>
      </c>
      <c r="BT308">
        <f t="shared" si="84"/>
        <v>227.86499999999998</v>
      </c>
      <c r="BU308">
        <f t="shared" si="85"/>
        <v>45.573</v>
      </c>
      <c r="BV308">
        <f t="shared" si="86"/>
        <v>0</v>
      </c>
      <c r="BW308">
        <f t="shared" si="80"/>
        <v>8934</v>
      </c>
    </row>
    <row r="309" spans="1:75">
      <c r="A309" s="38">
        <f t="shared" si="78"/>
        <v>45809</v>
      </c>
      <c r="B309" s="3">
        <v>45809.876736111109</v>
      </c>
      <c r="C309" t="s">
        <v>61</v>
      </c>
      <c r="D309" t="s">
        <v>61</v>
      </c>
      <c r="E309" t="s">
        <v>61</v>
      </c>
      <c r="F309" t="s">
        <v>62</v>
      </c>
      <c r="G309" s="2" t="s">
        <v>85</v>
      </c>
      <c r="H309" s="2" t="s">
        <v>86</v>
      </c>
      <c r="I309" t="s">
        <v>88</v>
      </c>
      <c r="J309" t="s">
        <v>66</v>
      </c>
      <c r="K309" t="s">
        <v>67</v>
      </c>
      <c r="L309">
        <v>15</v>
      </c>
      <c r="M309">
        <v>3</v>
      </c>
      <c r="N309">
        <v>168</v>
      </c>
      <c r="O309" s="41">
        <v>8181</v>
      </c>
      <c r="P309" t="s">
        <v>256</v>
      </c>
      <c r="Q309" s="1">
        <v>45786.607562731479</v>
      </c>
      <c r="R309">
        <v>69.745999999999995</v>
      </c>
      <c r="S309">
        <v>21.85</v>
      </c>
      <c r="T309">
        <v>3.1920000000000002</v>
      </c>
      <c r="U309">
        <v>7260</v>
      </c>
      <c r="V309">
        <v>53</v>
      </c>
      <c r="W309">
        <v>2324</v>
      </c>
      <c r="X309">
        <v>2737</v>
      </c>
      <c r="Y309">
        <v>1</v>
      </c>
      <c r="Z309">
        <v>20</v>
      </c>
      <c r="AA309">
        <v>1</v>
      </c>
      <c r="AB309">
        <v>147</v>
      </c>
      <c r="AC309">
        <v>102</v>
      </c>
      <c r="AD309">
        <v>34.58</v>
      </c>
      <c r="AE309">
        <v>51.420352000000001</v>
      </c>
      <c r="AF309">
        <v>92.8</v>
      </c>
      <c r="AG309">
        <v>1.7</v>
      </c>
      <c r="AH309">
        <v>2.5</v>
      </c>
      <c r="AI309">
        <v>1.4</v>
      </c>
      <c r="AJ309">
        <v>1.5</v>
      </c>
      <c r="AK309">
        <v>0</v>
      </c>
      <c r="AL309">
        <v>0</v>
      </c>
      <c r="AM309">
        <v>2.8</v>
      </c>
      <c r="AN309">
        <v>48.011000000000003</v>
      </c>
      <c r="AO309">
        <v>0.73</v>
      </c>
      <c r="AP309">
        <v>32.011000000000003</v>
      </c>
      <c r="AQ309">
        <v>0.38700000000000001</v>
      </c>
      <c r="AR309">
        <v>1.4339999999999999</v>
      </c>
      <c r="AS309">
        <v>28.675000000000001</v>
      </c>
      <c r="AT309">
        <v>111.36</v>
      </c>
      <c r="AU309">
        <v>2.04</v>
      </c>
      <c r="AV309">
        <v>3</v>
      </c>
      <c r="AW309">
        <v>1.68</v>
      </c>
      <c r="AX309">
        <v>1.8</v>
      </c>
      <c r="AY309">
        <v>0</v>
      </c>
      <c r="AZ309">
        <v>0</v>
      </c>
      <c r="BA309">
        <v>694</v>
      </c>
      <c r="BB309">
        <v>0</v>
      </c>
      <c r="BC309" t="s">
        <v>75</v>
      </c>
      <c r="BD309">
        <v>0</v>
      </c>
      <c r="BE309" t="s">
        <v>69</v>
      </c>
      <c r="BF309" t="s">
        <v>76</v>
      </c>
      <c r="BG309">
        <v>1.1399999999999999</v>
      </c>
      <c r="BH309">
        <v>0</v>
      </c>
      <c r="BI309" s="1">
        <v>45813.481148113424</v>
      </c>
      <c r="BJ309">
        <v>3.7</v>
      </c>
      <c r="BK309" s="4">
        <v>0.86270000000000002</v>
      </c>
      <c r="BL309" s="42">
        <f>HLOOKUP($A309,차량별코스!$E$1:$AO$20,_xlfn.XLOOKUP(탕데이터!$I309,차량별코스!$D$2:$D$20,차량별코스!$A$2:$A$20),0)</f>
        <v>6</v>
      </c>
      <c r="BM309">
        <f>SUMIFS(R:R,I:I,I309,O:O,O309)</f>
        <v>975.678</v>
      </c>
      <c r="BN309">
        <f>SUMIFS(R:R,O:O,O309,BL:BL,BL309,G:G,G309)</f>
        <v>283.95999999999998</v>
      </c>
      <c r="BO309">
        <f>IF(COUNTIFS($BL$2:$BL309,$BL309,$O$2:$O309,$O309,$G$2:$G309,$G309)=1,_xlfn.MAXIFS($BO$2:$BO308,$O$2:$O308,$O309,$G$2:$G308,$G309)+1,_xlfn.MAXIFS($BO$2:$BO308,$O$2:$O308,$O309,$G$2:$G308,$G309))</f>
        <v>1</v>
      </c>
      <c r="BP309">
        <f t="shared" si="79"/>
        <v>4360.28</v>
      </c>
      <c r="BQ309">
        <f t="shared" si="81"/>
        <v>123.42000000000002</v>
      </c>
      <c r="BR309">
        <f t="shared" si="82"/>
        <v>181.5</v>
      </c>
      <c r="BS309">
        <f t="shared" si="83"/>
        <v>101.63999999999999</v>
      </c>
      <c r="BT309">
        <f t="shared" si="84"/>
        <v>108.89999999999999</v>
      </c>
      <c r="BU309">
        <f t="shared" si="85"/>
        <v>0</v>
      </c>
      <c r="BV309">
        <f t="shared" si="86"/>
        <v>0</v>
      </c>
      <c r="BW309">
        <f t="shared" si="80"/>
        <v>4875.74</v>
      </c>
    </row>
    <row r="310" spans="1:75">
      <c r="A310" s="38">
        <f t="shared" ref="A310:A348" si="87">DATE(YEAR(B310),MONTH(B310),DAY(B310))</f>
        <v>45810</v>
      </c>
      <c r="B310" s="3">
        <v>45810.314143518517</v>
      </c>
      <c r="C310" t="s">
        <v>61</v>
      </c>
      <c r="D310" t="s">
        <v>61</v>
      </c>
      <c r="E310" t="s">
        <v>61</v>
      </c>
      <c r="F310" t="s">
        <v>62</v>
      </c>
      <c r="G310" s="2" t="s">
        <v>85</v>
      </c>
      <c r="H310" s="2" t="s">
        <v>86</v>
      </c>
      <c r="I310" t="s">
        <v>88</v>
      </c>
      <c r="J310" t="s">
        <v>66</v>
      </c>
      <c r="K310" t="s">
        <v>67</v>
      </c>
      <c r="L310">
        <v>15</v>
      </c>
      <c r="M310">
        <v>3</v>
      </c>
      <c r="N310">
        <v>168</v>
      </c>
      <c r="O310" s="41">
        <v>8181</v>
      </c>
      <c r="P310" t="s">
        <v>256</v>
      </c>
      <c r="Q310" s="1">
        <v>45786.607562731479</v>
      </c>
      <c r="R310">
        <v>58.811999999999998</v>
      </c>
      <c r="S310">
        <v>20.635999999999999</v>
      </c>
      <c r="T310">
        <v>2.85</v>
      </c>
      <c r="U310">
        <v>6872</v>
      </c>
      <c r="V310">
        <v>135</v>
      </c>
      <c r="W310">
        <v>2315</v>
      </c>
      <c r="X310">
        <v>2300</v>
      </c>
      <c r="Y310">
        <v>1</v>
      </c>
      <c r="Z310">
        <v>11</v>
      </c>
      <c r="AA310">
        <v>1</v>
      </c>
      <c r="AB310">
        <v>68</v>
      </c>
      <c r="AC310">
        <v>99</v>
      </c>
      <c r="AD310">
        <v>30.81</v>
      </c>
      <c r="AE310">
        <v>47.879524000000004</v>
      </c>
      <c r="AF310">
        <v>91.7</v>
      </c>
      <c r="AG310">
        <v>2.4</v>
      </c>
      <c r="AH310">
        <v>2.2999999999999998</v>
      </c>
      <c r="AI310">
        <v>2.4</v>
      </c>
      <c r="AJ310">
        <v>1.2</v>
      </c>
      <c r="AK310">
        <v>0</v>
      </c>
      <c r="AL310">
        <v>0</v>
      </c>
      <c r="AM310">
        <v>2.5</v>
      </c>
      <c r="AN310">
        <v>50.5</v>
      </c>
      <c r="AO310">
        <v>1.964</v>
      </c>
      <c r="AP310">
        <v>33.686999999999998</v>
      </c>
      <c r="AQ310">
        <v>0.39100000000000001</v>
      </c>
      <c r="AR310">
        <v>1.7</v>
      </c>
      <c r="AS310">
        <v>18.704000000000001</v>
      </c>
      <c r="AT310">
        <v>103.92700000000001</v>
      </c>
      <c r="AU310">
        <v>2.72</v>
      </c>
      <c r="AV310">
        <v>2.6070000000000002</v>
      </c>
      <c r="AW310">
        <v>2.72</v>
      </c>
      <c r="AX310">
        <v>1.36</v>
      </c>
      <c r="AY310">
        <v>0</v>
      </c>
      <c r="AZ310">
        <v>0</v>
      </c>
      <c r="BA310">
        <v>583</v>
      </c>
      <c r="BB310">
        <v>0</v>
      </c>
      <c r="BC310" t="s">
        <v>75</v>
      </c>
      <c r="BD310">
        <v>0</v>
      </c>
      <c r="BE310" t="s">
        <v>69</v>
      </c>
      <c r="BF310" t="s">
        <v>76</v>
      </c>
      <c r="BG310">
        <v>1.1399999999999999</v>
      </c>
      <c r="BH310">
        <v>0</v>
      </c>
      <c r="BI310" s="1">
        <v>45813.481148113424</v>
      </c>
      <c r="BJ310">
        <v>3.7</v>
      </c>
      <c r="BK310" s="4">
        <v>0.77029999999999998</v>
      </c>
      <c r="BL310" s="42">
        <f>HLOOKUP($A310,차량별코스!$E$1:$AO$20,_xlfn.XLOOKUP(탕데이터!$I310,차량별코스!$D$2:$D$20,차량별코스!$A$2:$A$20),0)</f>
        <v>7</v>
      </c>
      <c r="BM310">
        <f>SUMIFS(R:R,I:I,I310,O:O,O310)</f>
        <v>975.678</v>
      </c>
      <c r="BN310">
        <f>SUMIFS(R:R,O:O,O310,BL:BL,BL310,G:G,G310)</f>
        <v>330.16399999999999</v>
      </c>
      <c r="BO310">
        <f>IF(COUNTIFS($BL$2:$BL310,$BL310,$O$2:$O310,$O310,$G$2:$G310,$G310)=1,_xlfn.MAXIFS($BO$2:$BO309,$O$2:$O309,$O310,$G$2:$G309,$G310)+1,_xlfn.MAXIFS($BO$2:$BO309,$O$2:$O309,$O310,$G$2:$G309,$G310))</f>
        <v>2</v>
      </c>
      <c r="BP310">
        <f t="shared" ref="BP310:BP348" si="88">$U310*AF310%-V310-W310</f>
        <v>3851.6240000000007</v>
      </c>
      <c r="BQ310">
        <f t="shared" si="81"/>
        <v>164.928</v>
      </c>
      <c r="BR310">
        <f t="shared" si="82"/>
        <v>158.05599999999998</v>
      </c>
      <c r="BS310">
        <f t="shared" si="83"/>
        <v>164.928</v>
      </c>
      <c r="BT310">
        <f t="shared" si="84"/>
        <v>82.463999999999999</v>
      </c>
      <c r="BU310">
        <f t="shared" si="85"/>
        <v>0</v>
      </c>
      <c r="BV310">
        <f t="shared" si="86"/>
        <v>0</v>
      </c>
      <c r="BW310">
        <f t="shared" ref="BW310:BW348" si="89">SUM(BP310:BV310)</f>
        <v>4422</v>
      </c>
    </row>
    <row r="311" spans="1:75">
      <c r="A311" s="38">
        <f t="shared" si="87"/>
        <v>45810</v>
      </c>
      <c r="B311" s="3">
        <v>45810.432858796295</v>
      </c>
      <c r="C311" t="s">
        <v>61</v>
      </c>
      <c r="D311" t="s">
        <v>61</v>
      </c>
      <c r="E311" t="s">
        <v>61</v>
      </c>
      <c r="F311" t="s">
        <v>62</v>
      </c>
      <c r="G311" s="2" t="s">
        <v>85</v>
      </c>
      <c r="H311" s="2" t="s">
        <v>86</v>
      </c>
      <c r="I311" t="s">
        <v>88</v>
      </c>
      <c r="J311" t="s">
        <v>66</v>
      </c>
      <c r="K311" t="s">
        <v>67</v>
      </c>
      <c r="L311">
        <v>15</v>
      </c>
      <c r="M311">
        <v>3</v>
      </c>
      <c r="N311">
        <v>168</v>
      </c>
      <c r="O311" s="41">
        <v>8181</v>
      </c>
      <c r="P311" t="s">
        <v>256</v>
      </c>
      <c r="Q311" s="1">
        <v>45786.607562731479</v>
      </c>
      <c r="R311">
        <v>59.634999999999998</v>
      </c>
      <c r="S311">
        <v>18.617999999999999</v>
      </c>
      <c r="T311">
        <v>3.2029999999999998</v>
      </c>
      <c r="U311">
        <v>6030</v>
      </c>
      <c r="V311">
        <v>96</v>
      </c>
      <c r="W311">
        <v>1538</v>
      </c>
      <c r="X311">
        <v>2301</v>
      </c>
      <c r="Y311">
        <v>1</v>
      </c>
      <c r="Z311">
        <v>15</v>
      </c>
      <c r="AA311">
        <v>0</v>
      </c>
      <c r="AB311">
        <v>0</v>
      </c>
      <c r="AC311">
        <v>110</v>
      </c>
      <c r="AD311">
        <v>35.6</v>
      </c>
      <c r="AE311">
        <v>48.836633999999997</v>
      </c>
      <c r="AF311">
        <v>93</v>
      </c>
      <c r="AG311">
        <v>2.2000000000000002</v>
      </c>
      <c r="AH311">
        <v>2.2000000000000002</v>
      </c>
      <c r="AI311">
        <v>1.6</v>
      </c>
      <c r="AJ311">
        <v>1</v>
      </c>
      <c r="AK311">
        <v>0</v>
      </c>
      <c r="AL311">
        <v>0</v>
      </c>
      <c r="AM311">
        <v>2.81</v>
      </c>
      <c r="AN311">
        <v>45.125</v>
      </c>
      <c r="AO311">
        <v>1.5920000000000001</v>
      </c>
      <c r="AP311">
        <v>25.506</v>
      </c>
      <c r="AQ311">
        <v>0.38600000000000001</v>
      </c>
      <c r="AR311">
        <v>1.677</v>
      </c>
      <c r="AS311">
        <v>25.152999999999999</v>
      </c>
      <c r="AT311">
        <v>93</v>
      </c>
      <c r="AU311">
        <v>2.2000000000000002</v>
      </c>
      <c r="AV311">
        <v>2.2000000000000002</v>
      </c>
      <c r="AW311">
        <v>1.6</v>
      </c>
      <c r="AX311">
        <v>1</v>
      </c>
      <c r="AY311">
        <v>0</v>
      </c>
      <c r="AZ311">
        <v>0</v>
      </c>
      <c r="BA311">
        <v>591</v>
      </c>
      <c r="BB311">
        <v>0</v>
      </c>
      <c r="BC311" t="s">
        <v>75</v>
      </c>
      <c r="BD311">
        <v>0</v>
      </c>
      <c r="BE311" t="s">
        <v>69</v>
      </c>
      <c r="BF311" t="s">
        <v>76</v>
      </c>
      <c r="BG311">
        <v>1.1399999999999999</v>
      </c>
      <c r="BH311">
        <v>0</v>
      </c>
      <c r="BI311" s="1">
        <v>45813.481148113424</v>
      </c>
      <c r="BJ311">
        <v>3.7</v>
      </c>
      <c r="BK311" s="4">
        <v>0.86570000000000003</v>
      </c>
      <c r="BL311" s="42">
        <f>HLOOKUP($A311,차량별코스!$E$1:$AO$20,_xlfn.XLOOKUP(탕데이터!$I311,차량별코스!$D$2:$D$20,차량별코스!$A$2:$A$20),0)</f>
        <v>7</v>
      </c>
      <c r="BM311">
        <f>SUMIFS(R:R,I:I,I311,O:O,O311)</f>
        <v>975.678</v>
      </c>
      <c r="BN311">
        <f>SUMIFS(R:R,O:O,O311,BL:BL,BL311,G:G,G311)</f>
        <v>330.16399999999999</v>
      </c>
      <c r="BO311">
        <f>IF(COUNTIFS($BL$2:$BL311,$BL311,$O$2:$O311,$O311,$G$2:$G311,$G311)=1,_xlfn.MAXIFS($BO$2:$BO310,$O$2:$O310,$O311,$G$2:$G310,$G311)+1,_xlfn.MAXIFS($BO$2:$BO310,$O$2:$O310,$O311,$G$2:$G310,$G311))</f>
        <v>2</v>
      </c>
      <c r="BP311">
        <f t="shared" si="88"/>
        <v>3973.9000000000005</v>
      </c>
      <c r="BQ311">
        <f t="shared" si="81"/>
        <v>132.66000000000003</v>
      </c>
      <c r="BR311">
        <f t="shared" si="82"/>
        <v>132.66000000000003</v>
      </c>
      <c r="BS311">
        <f t="shared" si="83"/>
        <v>96.48</v>
      </c>
      <c r="BT311">
        <f t="shared" si="84"/>
        <v>60.300000000000004</v>
      </c>
      <c r="BU311">
        <f t="shared" si="85"/>
        <v>0</v>
      </c>
      <c r="BV311">
        <f t="shared" si="86"/>
        <v>0</v>
      </c>
      <c r="BW311">
        <f t="shared" si="89"/>
        <v>4396</v>
      </c>
    </row>
    <row r="312" spans="1:75">
      <c r="A312" s="38">
        <f t="shared" si="87"/>
        <v>45810</v>
      </c>
      <c r="B312" s="3">
        <v>45810.505613425928</v>
      </c>
      <c r="C312" t="s">
        <v>61</v>
      </c>
      <c r="D312" t="s">
        <v>61</v>
      </c>
      <c r="E312" t="s">
        <v>61</v>
      </c>
      <c r="F312" t="s">
        <v>62</v>
      </c>
      <c r="G312" s="2" t="s">
        <v>85</v>
      </c>
      <c r="H312" s="2" t="s">
        <v>86</v>
      </c>
      <c r="I312" t="s">
        <v>88</v>
      </c>
      <c r="J312" t="s">
        <v>66</v>
      </c>
      <c r="K312" t="s">
        <v>67</v>
      </c>
      <c r="L312">
        <v>15</v>
      </c>
      <c r="M312">
        <v>3</v>
      </c>
      <c r="N312">
        <v>168</v>
      </c>
      <c r="O312" s="41">
        <v>8181</v>
      </c>
      <c r="P312" t="s">
        <v>256</v>
      </c>
      <c r="Q312" s="1">
        <v>45786.607562731479</v>
      </c>
      <c r="R312">
        <v>45.82</v>
      </c>
      <c r="S312">
        <v>14.404</v>
      </c>
      <c r="T312">
        <v>3.181</v>
      </c>
      <c r="U312">
        <v>4554</v>
      </c>
      <c r="V312">
        <v>100</v>
      </c>
      <c r="W312">
        <v>1306</v>
      </c>
      <c r="X312">
        <v>1668</v>
      </c>
      <c r="Y312">
        <v>1</v>
      </c>
      <c r="Z312">
        <v>9</v>
      </c>
      <c r="AA312">
        <v>1</v>
      </c>
      <c r="AB312">
        <v>199</v>
      </c>
      <c r="AC312">
        <v>108</v>
      </c>
      <c r="AD312">
        <v>36.22</v>
      </c>
      <c r="AE312">
        <v>52.398890000000002</v>
      </c>
      <c r="AF312">
        <v>85.7</v>
      </c>
      <c r="AG312">
        <v>3.8</v>
      </c>
      <c r="AH312">
        <v>3.3</v>
      </c>
      <c r="AI312">
        <v>4.5</v>
      </c>
      <c r="AJ312">
        <v>2.6</v>
      </c>
      <c r="AK312">
        <v>0.2</v>
      </c>
      <c r="AL312">
        <v>0</v>
      </c>
      <c r="AM312">
        <v>2.79</v>
      </c>
      <c r="AN312">
        <v>49.418999999999997</v>
      </c>
      <c r="AO312">
        <v>2.1960000000000002</v>
      </c>
      <c r="AP312">
        <v>28.678000000000001</v>
      </c>
      <c r="AQ312">
        <v>0.34899999999999998</v>
      </c>
      <c r="AR312">
        <v>2.1819999999999999</v>
      </c>
      <c r="AS312">
        <v>19.641999999999999</v>
      </c>
      <c r="AT312">
        <v>64.275000000000006</v>
      </c>
      <c r="AU312">
        <v>2.85</v>
      </c>
      <c r="AV312">
        <v>2.4750000000000001</v>
      </c>
      <c r="AW312">
        <v>3.375</v>
      </c>
      <c r="AX312">
        <v>1.95</v>
      </c>
      <c r="AY312">
        <v>0.15</v>
      </c>
      <c r="AZ312">
        <v>0</v>
      </c>
      <c r="BA312">
        <v>462</v>
      </c>
      <c r="BB312">
        <v>0</v>
      </c>
      <c r="BC312" t="s">
        <v>75</v>
      </c>
      <c r="BD312">
        <v>0</v>
      </c>
      <c r="BE312" t="s">
        <v>69</v>
      </c>
      <c r="BF312" t="s">
        <v>76</v>
      </c>
      <c r="BG312">
        <v>1.1399999999999999</v>
      </c>
      <c r="BH312">
        <v>0</v>
      </c>
      <c r="BI312" s="1">
        <v>45813.481148113424</v>
      </c>
      <c r="BJ312">
        <v>3.7</v>
      </c>
      <c r="BK312" s="4">
        <v>0.85970000000000002</v>
      </c>
      <c r="BL312" s="42">
        <f>HLOOKUP($A312,차량별코스!$E$1:$AO$20,_xlfn.XLOOKUP(탕데이터!$I312,차량별코스!$D$2:$D$20,차량별코스!$A$2:$A$20),0)</f>
        <v>7</v>
      </c>
      <c r="BM312">
        <f>SUMIFS(R:R,I:I,I312,O:O,O312)</f>
        <v>975.678</v>
      </c>
      <c r="BN312">
        <f>SUMIFS(R:R,O:O,O312,BL:BL,BL312,G:G,G312)</f>
        <v>330.16399999999999</v>
      </c>
      <c r="BO312">
        <f>IF(COUNTIFS($BL$2:$BL312,$BL312,$O$2:$O312,$O312,$G$2:$G312,$G312)=1,_xlfn.MAXIFS($BO$2:$BO311,$O$2:$O311,$O312,$G$2:$G311,$G312)+1,_xlfn.MAXIFS($BO$2:$BO311,$O$2:$O311,$O312,$G$2:$G311,$G312))</f>
        <v>2</v>
      </c>
      <c r="BP312">
        <f t="shared" si="88"/>
        <v>2496.7779999999998</v>
      </c>
      <c r="BQ312">
        <f t="shared" ref="BQ312:BQ349" si="90">$U312*AG312%</f>
        <v>173.05199999999999</v>
      </c>
      <c r="BR312">
        <f t="shared" ref="BR312:BR349" si="91">$U312*AH312%</f>
        <v>150.28200000000001</v>
      </c>
      <c r="BS312">
        <f t="shared" ref="BS312:BS349" si="92">$U312*AI312%</f>
        <v>204.92999999999998</v>
      </c>
      <c r="BT312">
        <f t="shared" ref="BT312:BT349" si="93">$U312*AJ312%</f>
        <v>118.40400000000001</v>
      </c>
      <c r="BU312">
        <f t="shared" ref="BU312:BU349" si="94">$U312*AK312%</f>
        <v>9.1080000000000005</v>
      </c>
      <c r="BV312">
        <f t="shared" ref="BV312:BV349" si="95">$U312*AL312%</f>
        <v>0</v>
      </c>
      <c r="BW312">
        <f t="shared" si="89"/>
        <v>3152.5540000000001</v>
      </c>
    </row>
    <row r="313" spans="1:75">
      <c r="A313" s="38">
        <f t="shared" si="87"/>
        <v>45810</v>
      </c>
      <c r="B313" s="3">
        <v>45810.623124999998</v>
      </c>
      <c r="C313" t="s">
        <v>61</v>
      </c>
      <c r="D313" t="s">
        <v>61</v>
      </c>
      <c r="E313" t="s">
        <v>61</v>
      </c>
      <c r="F313" t="s">
        <v>62</v>
      </c>
      <c r="G313" s="2" t="s">
        <v>85</v>
      </c>
      <c r="H313" s="2" t="s">
        <v>86</v>
      </c>
      <c r="I313" t="s">
        <v>88</v>
      </c>
      <c r="J313" t="s">
        <v>66</v>
      </c>
      <c r="K313" t="s">
        <v>67</v>
      </c>
      <c r="L313">
        <v>15</v>
      </c>
      <c r="M313">
        <v>3</v>
      </c>
      <c r="N313">
        <v>168</v>
      </c>
      <c r="O313" s="41">
        <v>8181</v>
      </c>
      <c r="P313" t="s">
        <v>256</v>
      </c>
      <c r="Q313" s="1">
        <v>45786.607562731479</v>
      </c>
      <c r="R313">
        <v>93.021000000000001</v>
      </c>
      <c r="S313">
        <v>27.111999999999998</v>
      </c>
      <c r="T313">
        <v>3.431</v>
      </c>
      <c r="U313">
        <v>9539</v>
      </c>
      <c r="V313">
        <v>32</v>
      </c>
      <c r="W313">
        <v>2572</v>
      </c>
      <c r="X313">
        <v>3506</v>
      </c>
      <c r="Y313">
        <v>3</v>
      </c>
      <c r="Z313">
        <v>25</v>
      </c>
      <c r="AA313">
        <v>2</v>
      </c>
      <c r="AB313">
        <v>195</v>
      </c>
      <c r="AC313">
        <v>91</v>
      </c>
      <c r="AD313">
        <v>35.11</v>
      </c>
      <c r="AE313">
        <v>48.287728999999999</v>
      </c>
      <c r="AF313">
        <v>91</v>
      </c>
      <c r="AG313">
        <v>2.1</v>
      </c>
      <c r="AH313">
        <v>3.3</v>
      </c>
      <c r="AI313">
        <v>3.3</v>
      </c>
      <c r="AJ313">
        <v>0.3</v>
      </c>
      <c r="AK313">
        <v>0</v>
      </c>
      <c r="AL313">
        <v>0</v>
      </c>
      <c r="AM313">
        <v>3.01</v>
      </c>
      <c r="AN313">
        <v>41.142000000000003</v>
      </c>
      <c r="AO313">
        <v>0.33500000000000002</v>
      </c>
      <c r="AP313">
        <v>26.963000000000001</v>
      </c>
      <c r="AQ313">
        <v>0.376</v>
      </c>
      <c r="AR313">
        <v>3.2250000000000001</v>
      </c>
      <c r="AS313">
        <v>26.876000000000001</v>
      </c>
      <c r="AT313">
        <v>144.083</v>
      </c>
      <c r="AU313">
        <v>3.3250000000000002</v>
      </c>
      <c r="AV313">
        <v>5.2249999999999996</v>
      </c>
      <c r="AW313">
        <v>5.2249999999999996</v>
      </c>
      <c r="AX313">
        <v>0.47499999999999998</v>
      </c>
      <c r="AY313">
        <v>0</v>
      </c>
      <c r="AZ313">
        <v>0</v>
      </c>
      <c r="BA313">
        <v>924</v>
      </c>
      <c r="BB313">
        <v>0</v>
      </c>
      <c r="BC313" t="s">
        <v>75</v>
      </c>
      <c r="BD313">
        <v>0</v>
      </c>
      <c r="BE313" t="s">
        <v>69</v>
      </c>
      <c r="BF313" t="s">
        <v>76</v>
      </c>
      <c r="BG313">
        <v>1.1399999999999999</v>
      </c>
      <c r="BH313">
        <v>0</v>
      </c>
      <c r="BI313" s="1">
        <v>45813.481148113424</v>
      </c>
      <c r="BJ313">
        <v>3.7</v>
      </c>
      <c r="BK313" s="4">
        <v>0.92730000000000001</v>
      </c>
      <c r="BL313" s="42">
        <f>HLOOKUP($A313,차량별코스!$E$1:$AO$20,_xlfn.XLOOKUP(탕데이터!$I313,차량별코스!$D$2:$D$20,차량별코스!$A$2:$A$20),0)</f>
        <v>7</v>
      </c>
      <c r="BM313">
        <f>SUMIFS(R:R,I:I,I313,O:O,O313)</f>
        <v>975.678</v>
      </c>
      <c r="BN313">
        <f>SUMIFS(R:R,O:O,O313,BL:BL,BL313,G:G,G313)</f>
        <v>330.16399999999999</v>
      </c>
      <c r="BO313">
        <f>IF(COUNTIFS($BL$2:$BL313,$BL313,$O$2:$O313,$O313,$G$2:$G313,$G313)=1,_xlfn.MAXIFS($BO$2:$BO312,$O$2:$O312,$O313,$G$2:$G312,$G313)+1,_xlfn.MAXIFS($BO$2:$BO312,$O$2:$O312,$O313,$G$2:$G312,$G313))</f>
        <v>2</v>
      </c>
      <c r="BP313">
        <f t="shared" si="88"/>
        <v>6076.49</v>
      </c>
      <c r="BQ313">
        <f t="shared" si="90"/>
        <v>200.31900000000002</v>
      </c>
      <c r="BR313">
        <f t="shared" si="91"/>
        <v>314.78700000000003</v>
      </c>
      <c r="BS313">
        <f t="shared" si="92"/>
        <v>314.78700000000003</v>
      </c>
      <c r="BT313">
        <f t="shared" si="93"/>
        <v>28.617000000000001</v>
      </c>
      <c r="BU313">
        <f t="shared" si="94"/>
        <v>0</v>
      </c>
      <c r="BV313">
        <f t="shared" si="95"/>
        <v>0</v>
      </c>
      <c r="BW313">
        <f t="shared" si="89"/>
        <v>6935.0000000000009</v>
      </c>
    </row>
    <row r="314" spans="1:75">
      <c r="A314" s="38">
        <f t="shared" si="87"/>
        <v>45810</v>
      </c>
      <c r="B314" s="3">
        <v>45810.799293981479</v>
      </c>
      <c r="C314" t="s">
        <v>61</v>
      </c>
      <c r="D314" t="s">
        <v>61</v>
      </c>
      <c r="E314" t="s">
        <v>61</v>
      </c>
      <c r="F314" t="s">
        <v>62</v>
      </c>
      <c r="G314" s="2" t="s">
        <v>85</v>
      </c>
      <c r="H314" s="2" t="s">
        <v>86</v>
      </c>
      <c r="I314" t="s">
        <v>88</v>
      </c>
      <c r="J314" t="s">
        <v>66</v>
      </c>
      <c r="K314" t="s">
        <v>67</v>
      </c>
      <c r="L314">
        <v>15</v>
      </c>
      <c r="M314">
        <v>3</v>
      </c>
      <c r="N314">
        <v>168</v>
      </c>
      <c r="O314" s="41">
        <v>8181</v>
      </c>
      <c r="P314" t="s">
        <v>256</v>
      </c>
      <c r="Q314" s="1">
        <v>45786.607562731479</v>
      </c>
      <c r="R314">
        <v>72.876000000000005</v>
      </c>
      <c r="S314">
        <v>22.751999999999999</v>
      </c>
      <c r="T314">
        <v>3.2029999999999998</v>
      </c>
      <c r="U314">
        <v>8495</v>
      </c>
      <c r="V314">
        <v>14</v>
      </c>
      <c r="W314">
        <v>2111</v>
      </c>
      <c r="X314">
        <v>3060</v>
      </c>
      <c r="Y314">
        <v>3</v>
      </c>
      <c r="Z314">
        <v>16</v>
      </c>
      <c r="AA314">
        <v>0</v>
      </c>
      <c r="AB314">
        <v>0</v>
      </c>
      <c r="AC314">
        <v>101</v>
      </c>
      <c r="AD314">
        <v>30.88</v>
      </c>
      <c r="AE314">
        <v>41.185772</v>
      </c>
      <c r="AF314">
        <v>62.7</v>
      </c>
      <c r="AG314">
        <v>14.6</v>
      </c>
      <c r="AH314">
        <v>18.8</v>
      </c>
      <c r="AI314">
        <v>3</v>
      </c>
      <c r="AJ314">
        <v>0.9</v>
      </c>
      <c r="AK314">
        <v>0</v>
      </c>
      <c r="AL314">
        <v>0</v>
      </c>
      <c r="AM314">
        <v>2.81</v>
      </c>
      <c r="AN314">
        <v>37.009</v>
      </c>
      <c r="AO314">
        <v>0.16500000000000001</v>
      </c>
      <c r="AP314">
        <v>24.85</v>
      </c>
      <c r="AQ314">
        <v>0.41199999999999998</v>
      </c>
      <c r="AR314">
        <v>4.117</v>
      </c>
      <c r="AS314">
        <v>21.954999999999998</v>
      </c>
      <c r="AT314">
        <v>87.78</v>
      </c>
      <c r="AU314">
        <v>20.440000000000001</v>
      </c>
      <c r="AV314">
        <v>26.32</v>
      </c>
      <c r="AW314">
        <v>4.2</v>
      </c>
      <c r="AX314">
        <v>1.26</v>
      </c>
      <c r="AY314">
        <v>0</v>
      </c>
      <c r="AZ314">
        <v>0</v>
      </c>
      <c r="BA314">
        <v>723</v>
      </c>
      <c r="BB314">
        <v>0</v>
      </c>
      <c r="BC314" t="s">
        <v>75</v>
      </c>
      <c r="BD314">
        <v>0</v>
      </c>
      <c r="BE314" t="s">
        <v>69</v>
      </c>
      <c r="BF314" t="s">
        <v>76</v>
      </c>
      <c r="BG314">
        <v>1.1399999999999999</v>
      </c>
      <c r="BH314">
        <v>0</v>
      </c>
      <c r="BI314" s="1">
        <v>45813.481148113424</v>
      </c>
      <c r="BJ314">
        <v>3.7</v>
      </c>
      <c r="BK314" s="4">
        <v>0.86570000000000003</v>
      </c>
      <c r="BL314" s="42">
        <f>HLOOKUP($A314,차량별코스!$E$1:$AO$20,_xlfn.XLOOKUP(탕데이터!$I314,차량별코스!$D$2:$D$20,차량별코스!$A$2:$A$20),0)</f>
        <v>7</v>
      </c>
      <c r="BM314">
        <f>SUMIFS(R:R,I:I,I314,O:O,O314)</f>
        <v>975.678</v>
      </c>
      <c r="BN314">
        <f>SUMIFS(R:R,O:O,O314,BL:BL,BL314,G:G,G314)</f>
        <v>330.16399999999999</v>
      </c>
      <c r="BO314">
        <f>IF(COUNTIFS($BL$2:$BL314,$BL314,$O$2:$O314,$O314,$G$2:$G314,$G314)=1,_xlfn.MAXIFS($BO$2:$BO313,$O$2:$O313,$O314,$G$2:$G313,$G314)+1,_xlfn.MAXIFS($BO$2:$BO313,$O$2:$O313,$O314,$G$2:$G313,$G314))</f>
        <v>2</v>
      </c>
      <c r="BP314">
        <f t="shared" si="88"/>
        <v>3201.3649999999998</v>
      </c>
      <c r="BQ314">
        <f t="shared" si="90"/>
        <v>1240.27</v>
      </c>
      <c r="BR314">
        <f t="shared" si="91"/>
        <v>1597.06</v>
      </c>
      <c r="BS314">
        <f t="shared" si="92"/>
        <v>254.85</v>
      </c>
      <c r="BT314">
        <f t="shared" si="93"/>
        <v>76.455000000000013</v>
      </c>
      <c r="BU314">
        <f t="shared" si="94"/>
        <v>0</v>
      </c>
      <c r="BV314">
        <f t="shared" si="95"/>
        <v>0</v>
      </c>
      <c r="BW314">
        <f t="shared" si="89"/>
        <v>6370</v>
      </c>
    </row>
    <row r="315" spans="1:75">
      <c r="A315" s="38">
        <f t="shared" si="87"/>
        <v>45811</v>
      </c>
      <c r="B315" s="3">
        <v>45811.291759259257</v>
      </c>
      <c r="C315" t="s">
        <v>61</v>
      </c>
      <c r="D315" t="s">
        <v>61</v>
      </c>
      <c r="E315" t="s">
        <v>61</v>
      </c>
      <c r="F315" t="s">
        <v>62</v>
      </c>
      <c r="G315" s="2" t="s">
        <v>85</v>
      </c>
      <c r="H315" s="2" t="s">
        <v>86</v>
      </c>
      <c r="I315" t="s">
        <v>88</v>
      </c>
      <c r="J315" t="s">
        <v>66</v>
      </c>
      <c r="K315" t="s">
        <v>67</v>
      </c>
      <c r="L315">
        <v>15</v>
      </c>
      <c r="M315">
        <v>3</v>
      </c>
      <c r="N315">
        <v>168</v>
      </c>
      <c r="O315" s="41">
        <v>8181</v>
      </c>
      <c r="P315" t="s">
        <v>256</v>
      </c>
      <c r="Q315" s="1">
        <v>45786.607562731479</v>
      </c>
      <c r="R315">
        <v>25.279</v>
      </c>
      <c r="S315">
        <v>6.6379999999999999</v>
      </c>
      <c r="T315">
        <v>3.8079999999999998</v>
      </c>
      <c r="U315">
        <v>2477</v>
      </c>
      <c r="V315">
        <v>24</v>
      </c>
      <c r="W315">
        <v>291</v>
      </c>
      <c r="X315">
        <v>993</v>
      </c>
      <c r="Y315">
        <v>3</v>
      </c>
      <c r="Z315">
        <v>10</v>
      </c>
      <c r="AA315">
        <v>0</v>
      </c>
      <c r="AB315">
        <v>0</v>
      </c>
      <c r="AC315">
        <v>74</v>
      </c>
      <c r="AD315">
        <v>36.74</v>
      </c>
      <c r="AE315">
        <v>42.092660000000002</v>
      </c>
      <c r="AF315">
        <v>96.8</v>
      </c>
      <c r="AG315">
        <v>1.2</v>
      </c>
      <c r="AH315">
        <v>1.5</v>
      </c>
      <c r="AI315">
        <v>0.5</v>
      </c>
      <c r="AJ315">
        <v>0</v>
      </c>
      <c r="AK315">
        <v>0</v>
      </c>
      <c r="AL315">
        <v>0</v>
      </c>
      <c r="AM315">
        <v>3.34</v>
      </c>
      <c r="AN315">
        <v>30.808</v>
      </c>
      <c r="AO315">
        <v>0.96899999999999997</v>
      </c>
      <c r="AP315">
        <v>11.747999999999999</v>
      </c>
      <c r="AQ315">
        <v>0.35599999999999998</v>
      </c>
      <c r="AR315">
        <v>11.868</v>
      </c>
      <c r="AS315">
        <v>39.558999999999997</v>
      </c>
      <c r="AT315">
        <v>38.72</v>
      </c>
      <c r="AU315">
        <v>0.48</v>
      </c>
      <c r="AV315">
        <v>0.6</v>
      </c>
      <c r="AW315">
        <v>0.2</v>
      </c>
      <c r="AX315">
        <v>0</v>
      </c>
      <c r="AY315">
        <v>0</v>
      </c>
      <c r="AZ315">
        <v>0</v>
      </c>
      <c r="BA315">
        <v>236</v>
      </c>
      <c r="BB315">
        <v>0</v>
      </c>
      <c r="BC315" t="s">
        <v>75</v>
      </c>
      <c r="BD315">
        <v>0</v>
      </c>
      <c r="BE315" t="s">
        <v>69</v>
      </c>
      <c r="BF315" t="s">
        <v>76</v>
      </c>
      <c r="BG315">
        <v>1.1399999999999999</v>
      </c>
      <c r="BH315">
        <v>0</v>
      </c>
      <c r="BI315" s="1">
        <v>45813.481148113424</v>
      </c>
      <c r="BJ315">
        <v>3.7</v>
      </c>
      <c r="BK315" s="4">
        <v>1.0293000000000001</v>
      </c>
      <c r="BL315" s="42">
        <f>HLOOKUP($A315,차량별코스!$E$1:$AO$20,_xlfn.XLOOKUP(탕데이터!$I315,차량별코스!$D$2:$D$20,차량별코스!$A$2:$A$20),0)</f>
        <v>8</v>
      </c>
      <c r="BM315">
        <f>SUMIFS(R:R,I:I,I315,O:O,O315)</f>
        <v>975.678</v>
      </c>
      <c r="BN315">
        <f>SUMIFS(R:R,O:O,O315,BL:BL,BL315,G:G,G315)</f>
        <v>361.55399999999997</v>
      </c>
      <c r="BO315">
        <f>IF(COUNTIFS($BL$2:$BL315,$BL315,$O$2:$O315,$O315,$G$2:$G315,$G315)=1,_xlfn.MAXIFS($BO$2:$BO314,$O$2:$O314,$O315,$G$2:$G314,$G315)+1,_xlfn.MAXIFS($BO$2:$BO314,$O$2:$O314,$O315,$G$2:$G314,$G315))</f>
        <v>3</v>
      </c>
      <c r="BP315">
        <f t="shared" si="88"/>
        <v>2082.7359999999999</v>
      </c>
      <c r="BQ315">
        <f t="shared" si="90"/>
        <v>29.724</v>
      </c>
      <c r="BR315">
        <f t="shared" si="91"/>
        <v>37.155000000000001</v>
      </c>
      <c r="BS315">
        <f t="shared" si="92"/>
        <v>12.385</v>
      </c>
      <c r="BT315">
        <f t="shared" si="93"/>
        <v>0</v>
      </c>
      <c r="BU315">
        <f t="shared" si="94"/>
        <v>0</v>
      </c>
      <c r="BV315">
        <f t="shared" si="95"/>
        <v>0</v>
      </c>
      <c r="BW315">
        <f t="shared" si="89"/>
        <v>2162.0000000000005</v>
      </c>
    </row>
    <row r="316" spans="1:75">
      <c r="A316" s="38">
        <f t="shared" si="87"/>
        <v>45811</v>
      </c>
      <c r="B316" s="3">
        <v>45811.33384259259</v>
      </c>
      <c r="C316" t="s">
        <v>61</v>
      </c>
      <c r="D316" t="s">
        <v>61</v>
      </c>
      <c r="E316" t="s">
        <v>61</v>
      </c>
      <c r="F316" t="s">
        <v>62</v>
      </c>
      <c r="G316" s="2" t="s">
        <v>85</v>
      </c>
      <c r="H316" s="2" t="s">
        <v>86</v>
      </c>
      <c r="I316" t="s">
        <v>88</v>
      </c>
      <c r="J316" t="s">
        <v>66</v>
      </c>
      <c r="K316" t="s">
        <v>67</v>
      </c>
      <c r="L316">
        <v>15</v>
      </c>
      <c r="M316">
        <v>3</v>
      </c>
      <c r="N316">
        <v>168</v>
      </c>
      <c r="O316" s="41">
        <v>8181</v>
      </c>
      <c r="P316" t="s">
        <v>256</v>
      </c>
      <c r="Q316" s="1">
        <v>45786.607562731479</v>
      </c>
      <c r="R316">
        <v>35.805999999999997</v>
      </c>
      <c r="S316">
        <v>10.298</v>
      </c>
      <c r="T316">
        <v>3.4769999999999999</v>
      </c>
      <c r="U316">
        <v>3429</v>
      </c>
      <c r="V316">
        <v>21</v>
      </c>
      <c r="W316">
        <v>751</v>
      </c>
      <c r="X316">
        <v>1410</v>
      </c>
      <c r="Y316">
        <v>4</v>
      </c>
      <c r="Z316">
        <v>11</v>
      </c>
      <c r="AA316">
        <v>0</v>
      </c>
      <c r="AB316">
        <v>0</v>
      </c>
      <c r="AC316">
        <v>88</v>
      </c>
      <c r="AD316">
        <v>37.590000000000003</v>
      </c>
      <c r="AE316">
        <v>48.513933000000002</v>
      </c>
      <c r="AF316">
        <v>79.599999999999994</v>
      </c>
      <c r="AG316">
        <v>6.2</v>
      </c>
      <c r="AH316">
        <v>6.1</v>
      </c>
      <c r="AI316">
        <v>7.1</v>
      </c>
      <c r="AJ316">
        <v>1</v>
      </c>
      <c r="AK316">
        <v>0</v>
      </c>
      <c r="AL316">
        <v>0</v>
      </c>
      <c r="AM316">
        <v>3.05</v>
      </c>
      <c r="AN316">
        <v>40.75</v>
      </c>
      <c r="AO316">
        <v>0.61199999999999999</v>
      </c>
      <c r="AP316">
        <v>21.901</v>
      </c>
      <c r="AQ316">
        <v>0.39100000000000001</v>
      </c>
      <c r="AR316">
        <v>11.170999999999999</v>
      </c>
      <c r="AS316">
        <v>30.721</v>
      </c>
      <c r="AT316">
        <v>45.106999999999999</v>
      </c>
      <c r="AU316">
        <v>3.5129999999999999</v>
      </c>
      <c r="AV316">
        <v>3.4569999999999999</v>
      </c>
      <c r="AW316">
        <v>4.0229999999999997</v>
      </c>
      <c r="AX316">
        <v>0.56699999999999995</v>
      </c>
      <c r="AY316">
        <v>0</v>
      </c>
      <c r="AZ316">
        <v>0</v>
      </c>
      <c r="BA316">
        <v>361</v>
      </c>
      <c r="BB316">
        <v>0</v>
      </c>
      <c r="BC316" t="s">
        <v>75</v>
      </c>
      <c r="BD316">
        <v>0</v>
      </c>
      <c r="BE316" t="s">
        <v>69</v>
      </c>
      <c r="BF316" t="s">
        <v>76</v>
      </c>
      <c r="BG316">
        <v>1.1399999999999999</v>
      </c>
      <c r="BH316">
        <v>0</v>
      </c>
      <c r="BI316" s="1">
        <v>45813.481148113424</v>
      </c>
      <c r="BJ316">
        <v>3.7</v>
      </c>
      <c r="BK316" s="4">
        <v>0.93969999999999998</v>
      </c>
      <c r="BL316" s="42">
        <f>HLOOKUP($A316,차량별코스!$E$1:$AO$20,_xlfn.XLOOKUP(탕데이터!$I316,차량별코스!$D$2:$D$20,차량별코스!$A$2:$A$20),0)</f>
        <v>8</v>
      </c>
      <c r="BM316">
        <f>SUMIFS(R:R,I:I,I316,O:O,O316)</f>
        <v>975.678</v>
      </c>
      <c r="BN316">
        <f>SUMIFS(R:R,O:O,O316,BL:BL,BL316,G:G,G316)</f>
        <v>361.55399999999997</v>
      </c>
      <c r="BO316">
        <f>IF(COUNTIFS($BL$2:$BL316,$BL316,$O$2:$O316,$O316,$G$2:$G316,$G316)=1,_xlfn.MAXIFS($BO$2:$BO315,$O$2:$O315,$O316,$G$2:$G315,$G316)+1,_xlfn.MAXIFS($BO$2:$BO315,$O$2:$O315,$O316,$G$2:$G315,$G316))</f>
        <v>3</v>
      </c>
      <c r="BP316">
        <f t="shared" si="88"/>
        <v>1957.4839999999999</v>
      </c>
      <c r="BQ316">
        <f t="shared" si="90"/>
        <v>212.59799999999998</v>
      </c>
      <c r="BR316">
        <f t="shared" si="91"/>
        <v>209.16899999999998</v>
      </c>
      <c r="BS316">
        <f t="shared" si="92"/>
        <v>243.45899999999997</v>
      </c>
      <c r="BT316">
        <f t="shared" si="93"/>
        <v>34.29</v>
      </c>
      <c r="BU316">
        <f t="shared" si="94"/>
        <v>0</v>
      </c>
      <c r="BV316">
        <f t="shared" si="95"/>
        <v>0</v>
      </c>
      <c r="BW316">
        <f t="shared" si="89"/>
        <v>2656.9999999999995</v>
      </c>
    </row>
    <row r="317" spans="1:75">
      <c r="A317" s="38">
        <f t="shared" si="87"/>
        <v>45811</v>
      </c>
      <c r="B317" s="3">
        <v>45811.378321759257</v>
      </c>
      <c r="C317" t="s">
        <v>61</v>
      </c>
      <c r="D317" t="s">
        <v>61</v>
      </c>
      <c r="E317" t="s">
        <v>61</v>
      </c>
      <c r="F317" t="s">
        <v>62</v>
      </c>
      <c r="G317" s="2" t="s">
        <v>85</v>
      </c>
      <c r="H317" s="2" t="s">
        <v>86</v>
      </c>
      <c r="I317" t="s">
        <v>88</v>
      </c>
      <c r="J317" t="s">
        <v>66</v>
      </c>
      <c r="K317" t="s">
        <v>67</v>
      </c>
      <c r="L317">
        <v>15</v>
      </c>
      <c r="M317">
        <v>3</v>
      </c>
      <c r="N317">
        <v>168</v>
      </c>
      <c r="O317" s="41">
        <v>8181</v>
      </c>
      <c r="P317" t="s">
        <v>256</v>
      </c>
      <c r="Q317" s="1">
        <v>45786.607562731479</v>
      </c>
      <c r="R317">
        <v>64.575999999999993</v>
      </c>
      <c r="S317">
        <v>21.786999999999999</v>
      </c>
      <c r="T317">
        <v>2.964</v>
      </c>
      <c r="U317">
        <v>7247</v>
      </c>
      <c r="V317">
        <v>15</v>
      </c>
      <c r="W317">
        <v>2300</v>
      </c>
      <c r="X317">
        <v>2438</v>
      </c>
      <c r="Y317">
        <v>10</v>
      </c>
      <c r="Z317">
        <v>31</v>
      </c>
      <c r="AA317">
        <v>2</v>
      </c>
      <c r="AB317">
        <v>128</v>
      </c>
      <c r="AC317">
        <v>108</v>
      </c>
      <c r="AD317">
        <v>32.08</v>
      </c>
      <c r="AE317">
        <v>47.135731999999997</v>
      </c>
      <c r="AF317">
        <v>83</v>
      </c>
      <c r="AG317">
        <v>4.3</v>
      </c>
      <c r="AH317">
        <v>6.7</v>
      </c>
      <c r="AI317">
        <v>3.9</v>
      </c>
      <c r="AJ317">
        <v>1.9</v>
      </c>
      <c r="AK317">
        <v>0.1</v>
      </c>
      <c r="AL317">
        <v>0</v>
      </c>
      <c r="AM317">
        <v>2.6</v>
      </c>
      <c r="AN317">
        <v>47.366999999999997</v>
      </c>
      <c r="AO317">
        <v>0.20699999999999999</v>
      </c>
      <c r="AP317">
        <v>31.736999999999998</v>
      </c>
      <c r="AQ317">
        <v>0.372</v>
      </c>
      <c r="AR317">
        <v>15.486000000000001</v>
      </c>
      <c r="AS317">
        <v>48.005000000000003</v>
      </c>
      <c r="AT317">
        <v>99.6</v>
      </c>
      <c r="AU317">
        <v>5.16</v>
      </c>
      <c r="AV317">
        <v>8.0399999999999991</v>
      </c>
      <c r="AW317">
        <v>4.68</v>
      </c>
      <c r="AX317">
        <v>2.2799999999999998</v>
      </c>
      <c r="AY317">
        <v>0.12</v>
      </c>
      <c r="AZ317">
        <v>0</v>
      </c>
      <c r="BA317">
        <v>639</v>
      </c>
      <c r="BB317">
        <v>0</v>
      </c>
      <c r="BC317" t="s">
        <v>75</v>
      </c>
      <c r="BD317">
        <v>0</v>
      </c>
      <c r="BE317" t="s">
        <v>69</v>
      </c>
      <c r="BF317" t="s">
        <v>76</v>
      </c>
      <c r="BG317">
        <v>1.1399999999999999</v>
      </c>
      <c r="BH317">
        <v>0</v>
      </c>
      <c r="BI317" s="1">
        <v>45813.481148113424</v>
      </c>
      <c r="BJ317">
        <v>3.7</v>
      </c>
      <c r="BK317" s="4">
        <v>0.80110000000000003</v>
      </c>
      <c r="BL317" s="42">
        <f>HLOOKUP($A317,차량별코스!$E$1:$AO$20,_xlfn.XLOOKUP(탕데이터!$I317,차량별코스!$D$2:$D$20,차량별코스!$A$2:$A$20),0)</f>
        <v>8</v>
      </c>
      <c r="BM317">
        <f>SUMIFS(R:R,I:I,I317,O:O,O317)</f>
        <v>975.678</v>
      </c>
      <c r="BN317">
        <f>SUMIFS(R:R,O:O,O317,BL:BL,BL317,G:G,G317)</f>
        <v>361.55399999999997</v>
      </c>
      <c r="BO317">
        <f>IF(COUNTIFS($BL$2:$BL317,$BL317,$O$2:$O317,$O317,$G$2:$G317,$G317)=1,_xlfn.MAXIFS($BO$2:$BO316,$O$2:$O316,$O317,$G$2:$G316,$G317)+1,_xlfn.MAXIFS($BO$2:$BO316,$O$2:$O316,$O317,$G$2:$G316,$G317))</f>
        <v>3</v>
      </c>
      <c r="BP317">
        <f t="shared" si="88"/>
        <v>3700.0099999999993</v>
      </c>
      <c r="BQ317">
        <f t="shared" si="90"/>
        <v>311.62099999999998</v>
      </c>
      <c r="BR317">
        <f t="shared" si="91"/>
        <v>485.54900000000004</v>
      </c>
      <c r="BS317">
        <f t="shared" si="92"/>
        <v>282.63299999999998</v>
      </c>
      <c r="BT317">
        <f t="shared" si="93"/>
        <v>137.69299999999998</v>
      </c>
      <c r="BU317">
        <f t="shared" si="94"/>
        <v>7.2469999999999999</v>
      </c>
      <c r="BV317">
        <f t="shared" si="95"/>
        <v>0</v>
      </c>
      <c r="BW317">
        <f t="shared" si="89"/>
        <v>4924.7529999999997</v>
      </c>
    </row>
    <row r="318" spans="1:75">
      <c r="A318" s="38">
        <f t="shared" si="87"/>
        <v>45811</v>
      </c>
      <c r="B318" s="3">
        <v>45811.514849537038</v>
      </c>
      <c r="C318" t="s">
        <v>61</v>
      </c>
      <c r="D318" t="s">
        <v>61</v>
      </c>
      <c r="E318" t="s">
        <v>61</v>
      </c>
      <c r="F318" t="s">
        <v>62</v>
      </c>
      <c r="G318" s="2" t="s">
        <v>85</v>
      </c>
      <c r="H318" s="2" t="s">
        <v>86</v>
      </c>
      <c r="I318" t="s">
        <v>88</v>
      </c>
      <c r="J318" t="s">
        <v>66</v>
      </c>
      <c r="K318" t="s">
        <v>67</v>
      </c>
      <c r="L318">
        <v>15</v>
      </c>
      <c r="M318">
        <v>3</v>
      </c>
      <c r="N318">
        <v>168</v>
      </c>
      <c r="O318" s="41">
        <v>8181</v>
      </c>
      <c r="P318" t="s">
        <v>256</v>
      </c>
      <c r="Q318" s="1">
        <v>45786.607562731479</v>
      </c>
      <c r="R318">
        <v>100.494</v>
      </c>
      <c r="S318">
        <v>34.298000000000002</v>
      </c>
      <c r="T318">
        <v>2.93</v>
      </c>
      <c r="U318">
        <v>10038</v>
      </c>
      <c r="V318">
        <v>61</v>
      </c>
      <c r="W318">
        <v>2640</v>
      </c>
      <c r="X318">
        <v>3913</v>
      </c>
      <c r="Y318">
        <v>14</v>
      </c>
      <c r="Z318">
        <v>42</v>
      </c>
      <c r="AA318">
        <v>1</v>
      </c>
      <c r="AB318">
        <v>148</v>
      </c>
      <c r="AC318">
        <v>107</v>
      </c>
      <c r="AD318">
        <v>36.04</v>
      </c>
      <c r="AE318">
        <v>49.308753000000003</v>
      </c>
      <c r="AF318">
        <v>72.599999999999994</v>
      </c>
      <c r="AG318">
        <v>6.9</v>
      </c>
      <c r="AH318">
        <v>10</v>
      </c>
      <c r="AI318">
        <v>7.9</v>
      </c>
      <c r="AJ318">
        <v>2.6</v>
      </c>
      <c r="AK318">
        <v>0.1</v>
      </c>
      <c r="AL318">
        <v>0</v>
      </c>
      <c r="AM318">
        <v>2.57</v>
      </c>
      <c r="AN318">
        <v>50.462000000000003</v>
      </c>
      <c r="AO318">
        <v>0.60799999999999998</v>
      </c>
      <c r="AP318">
        <v>26.3</v>
      </c>
      <c r="AQ318">
        <v>0.38800000000000001</v>
      </c>
      <c r="AR318">
        <v>13.930999999999999</v>
      </c>
      <c r="AS318">
        <v>41.793999999999997</v>
      </c>
      <c r="AT318">
        <v>121</v>
      </c>
      <c r="AU318">
        <v>11.5</v>
      </c>
      <c r="AV318">
        <v>16.667000000000002</v>
      </c>
      <c r="AW318">
        <v>13.167</v>
      </c>
      <c r="AX318">
        <v>4.3330000000000002</v>
      </c>
      <c r="AY318">
        <v>0.16700000000000001</v>
      </c>
      <c r="AZ318">
        <v>0</v>
      </c>
      <c r="BA318">
        <v>1003</v>
      </c>
      <c r="BB318">
        <v>0</v>
      </c>
      <c r="BC318" t="s">
        <v>75</v>
      </c>
      <c r="BD318">
        <v>0</v>
      </c>
      <c r="BE318" t="s">
        <v>69</v>
      </c>
      <c r="BF318" t="s">
        <v>76</v>
      </c>
      <c r="BG318">
        <v>1.1399999999999999</v>
      </c>
      <c r="BH318">
        <v>0</v>
      </c>
      <c r="BI318" s="1">
        <v>45813.481148113424</v>
      </c>
      <c r="BJ318">
        <v>3.7</v>
      </c>
      <c r="BK318" s="4">
        <v>0.79190000000000005</v>
      </c>
      <c r="BL318" s="42">
        <f>HLOOKUP($A318,차량별코스!$E$1:$AO$20,_xlfn.XLOOKUP(탕데이터!$I318,차량별코스!$D$2:$D$20,차량별코스!$A$2:$A$20),0)</f>
        <v>8</v>
      </c>
      <c r="BM318">
        <f>SUMIFS(R:R,I:I,I318,O:O,O318)</f>
        <v>975.678</v>
      </c>
      <c r="BN318">
        <f>SUMIFS(R:R,O:O,O318,BL:BL,BL318,G:G,G318)</f>
        <v>361.55399999999997</v>
      </c>
      <c r="BO318">
        <f>IF(COUNTIFS($BL$2:$BL318,$BL318,$O$2:$O318,$O318,$G$2:$G318,$G318)=1,_xlfn.MAXIFS($BO$2:$BO317,$O$2:$O317,$O318,$G$2:$G317,$G318)+1,_xlfn.MAXIFS($BO$2:$BO317,$O$2:$O317,$O318,$G$2:$G317,$G318))</f>
        <v>3</v>
      </c>
      <c r="BP318">
        <f t="shared" si="88"/>
        <v>4586.5879999999997</v>
      </c>
      <c r="BQ318">
        <f t="shared" si="90"/>
        <v>692.62200000000007</v>
      </c>
      <c r="BR318">
        <f t="shared" si="91"/>
        <v>1003.8000000000001</v>
      </c>
      <c r="BS318">
        <f t="shared" si="92"/>
        <v>793.00199999999995</v>
      </c>
      <c r="BT318">
        <f t="shared" si="93"/>
        <v>260.988</v>
      </c>
      <c r="BU318">
        <f t="shared" si="94"/>
        <v>10.038</v>
      </c>
      <c r="BV318">
        <f t="shared" si="95"/>
        <v>0</v>
      </c>
      <c r="BW318">
        <f t="shared" si="89"/>
        <v>7347.0380000000005</v>
      </c>
    </row>
    <row r="319" spans="1:75">
      <c r="A319" s="38">
        <f t="shared" si="87"/>
        <v>45811</v>
      </c>
      <c r="B319" s="3">
        <v>45811.682314814818</v>
      </c>
      <c r="C319" t="s">
        <v>61</v>
      </c>
      <c r="D319" t="s">
        <v>61</v>
      </c>
      <c r="E319" t="s">
        <v>61</v>
      </c>
      <c r="F319" t="s">
        <v>62</v>
      </c>
      <c r="G319" s="2" t="s">
        <v>85</v>
      </c>
      <c r="H319" s="2" t="s">
        <v>86</v>
      </c>
      <c r="I319" t="s">
        <v>88</v>
      </c>
      <c r="J319" t="s">
        <v>66</v>
      </c>
      <c r="K319" t="s">
        <v>67</v>
      </c>
      <c r="L319">
        <v>15</v>
      </c>
      <c r="M319">
        <v>3</v>
      </c>
      <c r="N319">
        <v>168</v>
      </c>
      <c r="O319" s="41">
        <v>8181</v>
      </c>
      <c r="P319" t="s">
        <v>256</v>
      </c>
      <c r="Q319" s="1">
        <v>45786.607562731479</v>
      </c>
      <c r="R319">
        <v>57.384</v>
      </c>
      <c r="S319">
        <v>19.431999999999999</v>
      </c>
      <c r="T319">
        <v>2.9529999999999998</v>
      </c>
      <c r="U319">
        <v>5696</v>
      </c>
      <c r="V319">
        <v>70</v>
      </c>
      <c r="W319">
        <v>1472</v>
      </c>
      <c r="X319">
        <v>2185</v>
      </c>
      <c r="Y319">
        <v>5</v>
      </c>
      <c r="Z319">
        <v>26</v>
      </c>
      <c r="AA319">
        <v>2</v>
      </c>
      <c r="AB319">
        <v>198</v>
      </c>
      <c r="AC319">
        <v>105</v>
      </c>
      <c r="AD319">
        <v>36.270000000000003</v>
      </c>
      <c r="AE319">
        <v>49.730910000000002</v>
      </c>
      <c r="AF319">
        <v>93.6</v>
      </c>
      <c r="AG319">
        <v>1.7</v>
      </c>
      <c r="AH319">
        <v>2.1</v>
      </c>
      <c r="AI319">
        <v>1.9</v>
      </c>
      <c r="AJ319">
        <v>0.6</v>
      </c>
      <c r="AK319">
        <v>0</v>
      </c>
      <c r="AL319">
        <v>0</v>
      </c>
      <c r="AM319">
        <v>2.59</v>
      </c>
      <c r="AN319">
        <v>50.591000000000001</v>
      </c>
      <c r="AO319">
        <v>1.2290000000000001</v>
      </c>
      <c r="AP319">
        <v>25.843</v>
      </c>
      <c r="AQ319">
        <v>0.36599999999999999</v>
      </c>
      <c r="AR319">
        <v>8.7129999999999992</v>
      </c>
      <c r="AS319">
        <v>45.308999999999997</v>
      </c>
      <c r="AT319">
        <v>87.36</v>
      </c>
      <c r="AU319">
        <v>1.587</v>
      </c>
      <c r="AV319">
        <v>1.96</v>
      </c>
      <c r="AW319">
        <v>1.7729999999999999</v>
      </c>
      <c r="AX319">
        <v>0.56000000000000005</v>
      </c>
      <c r="AY319">
        <v>0</v>
      </c>
      <c r="AZ319">
        <v>0</v>
      </c>
      <c r="BA319">
        <v>553</v>
      </c>
      <c r="BB319">
        <v>0</v>
      </c>
      <c r="BC319" t="s">
        <v>75</v>
      </c>
      <c r="BD319">
        <v>0</v>
      </c>
      <c r="BE319" t="s">
        <v>69</v>
      </c>
      <c r="BF319" t="s">
        <v>76</v>
      </c>
      <c r="BG319">
        <v>1.1399999999999999</v>
      </c>
      <c r="BH319">
        <v>0</v>
      </c>
      <c r="BI319" s="1">
        <v>45813.481148113424</v>
      </c>
      <c r="BJ319">
        <v>3.7</v>
      </c>
      <c r="BK319" s="4">
        <v>0.79810000000000003</v>
      </c>
      <c r="BL319" s="42">
        <f>HLOOKUP($A319,차량별코스!$E$1:$AO$20,_xlfn.XLOOKUP(탕데이터!$I319,차량별코스!$D$2:$D$20,차량별코스!$A$2:$A$20),0)</f>
        <v>8</v>
      </c>
      <c r="BM319">
        <f>SUMIFS(R:R,I:I,I319,O:O,O319)</f>
        <v>975.678</v>
      </c>
      <c r="BN319">
        <f>SUMIFS(R:R,O:O,O319,BL:BL,BL319,G:G,G319)</f>
        <v>361.55399999999997</v>
      </c>
      <c r="BO319">
        <f>IF(COUNTIFS($BL$2:$BL319,$BL319,$O$2:$O319,$O319,$G$2:$G319,$G319)=1,_xlfn.MAXIFS($BO$2:$BO318,$O$2:$O318,$O319,$G$2:$G318,$G319)+1,_xlfn.MAXIFS($BO$2:$BO318,$O$2:$O318,$O319,$G$2:$G318,$G319))</f>
        <v>3</v>
      </c>
      <c r="BP319">
        <f t="shared" si="88"/>
        <v>3789.4560000000001</v>
      </c>
      <c r="BQ319">
        <f t="shared" si="90"/>
        <v>96.832000000000008</v>
      </c>
      <c r="BR319">
        <f t="shared" si="91"/>
        <v>119.61600000000001</v>
      </c>
      <c r="BS319">
        <f t="shared" si="92"/>
        <v>108.224</v>
      </c>
      <c r="BT319">
        <f t="shared" si="93"/>
        <v>34.176000000000002</v>
      </c>
      <c r="BU319">
        <f t="shared" si="94"/>
        <v>0</v>
      </c>
      <c r="BV319">
        <f t="shared" si="95"/>
        <v>0</v>
      </c>
      <c r="BW319">
        <f t="shared" si="89"/>
        <v>4148.3040000000001</v>
      </c>
    </row>
    <row r="320" spans="1:75">
      <c r="A320" s="38">
        <f t="shared" si="87"/>
        <v>45811</v>
      </c>
      <c r="B320" s="3">
        <v>45811.761504629627</v>
      </c>
      <c r="C320" t="s">
        <v>61</v>
      </c>
      <c r="D320" t="s">
        <v>61</v>
      </c>
      <c r="E320" t="s">
        <v>61</v>
      </c>
      <c r="F320" t="s">
        <v>62</v>
      </c>
      <c r="G320" s="2" t="s">
        <v>85</v>
      </c>
      <c r="H320" s="2" t="s">
        <v>86</v>
      </c>
      <c r="I320" t="s">
        <v>88</v>
      </c>
      <c r="J320" t="s">
        <v>66</v>
      </c>
      <c r="K320" t="s">
        <v>67</v>
      </c>
      <c r="L320">
        <v>15</v>
      </c>
      <c r="M320">
        <v>3</v>
      </c>
      <c r="N320">
        <v>168</v>
      </c>
      <c r="O320" s="41">
        <v>8181</v>
      </c>
      <c r="P320" t="s">
        <v>256</v>
      </c>
      <c r="Q320" s="1">
        <v>45786.607562731479</v>
      </c>
      <c r="R320">
        <v>38.826999999999998</v>
      </c>
      <c r="S320">
        <v>17.029</v>
      </c>
      <c r="T320">
        <v>2.2799999999999998</v>
      </c>
      <c r="U320">
        <v>6997</v>
      </c>
      <c r="V320">
        <v>11</v>
      </c>
      <c r="W320">
        <v>3723</v>
      </c>
      <c r="X320">
        <v>1580</v>
      </c>
      <c r="Y320">
        <v>6</v>
      </c>
      <c r="Z320">
        <v>8</v>
      </c>
      <c r="AA320">
        <v>1</v>
      </c>
      <c r="AB320">
        <v>2383</v>
      </c>
      <c r="AC320">
        <v>94</v>
      </c>
      <c r="AD320">
        <v>19.98</v>
      </c>
      <c r="AE320">
        <v>42.836967999999999</v>
      </c>
      <c r="AF320">
        <v>92.9</v>
      </c>
      <c r="AG320">
        <v>2.2000000000000002</v>
      </c>
      <c r="AH320">
        <v>3.4</v>
      </c>
      <c r="AI320">
        <v>1.4</v>
      </c>
      <c r="AJ320">
        <v>0.1</v>
      </c>
      <c r="AK320">
        <v>0</v>
      </c>
      <c r="AL320">
        <v>0</v>
      </c>
      <c r="AM320">
        <v>2</v>
      </c>
      <c r="AN320">
        <v>57.33</v>
      </c>
      <c r="AO320">
        <v>0.157</v>
      </c>
      <c r="AP320">
        <v>53.207999999999998</v>
      </c>
      <c r="AQ320">
        <v>0.38600000000000001</v>
      </c>
      <c r="AR320">
        <v>15.452999999999999</v>
      </c>
      <c r="AS320">
        <v>20.603999999999999</v>
      </c>
      <c r="AT320">
        <v>106.83499999999999</v>
      </c>
      <c r="AU320">
        <v>2.5299999999999998</v>
      </c>
      <c r="AV320">
        <v>3.91</v>
      </c>
      <c r="AW320">
        <v>1.61</v>
      </c>
      <c r="AX320">
        <v>0.115</v>
      </c>
      <c r="AY320">
        <v>0</v>
      </c>
      <c r="AZ320">
        <v>0</v>
      </c>
      <c r="BA320">
        <v>384</v>
      </c>
      <c r="BB320">
        <v>0</v>
      </c>
      <c r="BC320" t="s">
        <v>75</v>
      </c>
      <c r="BD320">
        <v>0</v>
      </c>
      <c r="BE320" t="s">
        <v>69</v>
      </c>
      <c r="BF320" t="s">
        <v>76</v>
      </c>
      <c r="BG320">
        <v>1.1399999999999999</v>
      </c>
      <c r="BH320">
        <v>0</v>
      </c>
      <c r="BI320" s="1">
        <v>45813.481148113424</v>
      </c>
      <c r="BJ320">
        <v>3.7</v>
      </c>
      <c r="BK320" s="4">
        <v>0.61619999999999997</v>
      </c>
      <c r="BL320" s="42">
        <f>HLOOKUP($A320,차량별코스!$E$1:$AO$20,_xlfn.XLOOKUP(탕데이터!$I320,차량별코스!$D$2:$D$20,차량별코스!$A$2:$A$20),0)</f>
        <v>8</v>
      </c>
      <c r="BM320">
        <f>SUMIFS(R:R,I:I,I320,O:O,O320)</f>
        <v>975.678</v>
      </c>
      <c r="BN320">
        <f>SUMIFS(R:R,O:O,O320,BL:BL,BL320,G:G,G320)</f>
        <v>361.55399999999997</v>
      </c>
      <c r="BO320">
        <f>IF(COUNTIFS($BL$2:$BL320,$BL320,$O$2:$O320,$O320,$G$2:$G320,$G320)=1,_xlfn.MAXIFS($BO$2:$BO319,$O$2:$O319,$O320,$G$2:$G319,$G320)+1,_xlfn.MAXIFS($BO$2:$BO319,$O$2:$O319,$O320,$G$2:$G319,$G320))</f>
        <v>3</v>
      </c>
      <c r="BP320">
        <f t="shared" si="88"/>
        <v>2766.2130000000006</v>
      </c>
      <c r="BQ320">
        <f t="shared" si="90"/>
        <v>153.93400000000003</v>
      </c>
      <c r="BR320">
        <f t="shared" si="91"/>
        <v>237.89800000000002</v>
      </c>
      <c r="BS320">
        <f t="shared" si="92"/>
        <v>97.957999999999984</v>
      </c>
      <c r="BT320">
        <f t="shared" si="93"/>
        <v>6.9969999999999999</v>
      </c>
      <c r="BU320">
        <f t="shared" si="94"/>
        <v>0</v>
      </c>
      <c r="BV320">
        <f t="shared" si="95"/>
        <v>0</v>
      </c>
      <c r="BW320">
        <f t="shared" si="89"/>
        <v>3263.0000000000009</v>
      </c>
    </row>
    <row r="321" spans="1:75">
      <c r="A321" s="38">
        <f t="shared" si="87"/>
        <v>45811</v>
      </c>
      <c r="B321" s="3">
        <v>45811.859155092592</v>
      </c>
      <c r="C321" t="s">
        <v>61</v>
      </c>
      <c r="D321" t="s">
        <v>61</v>
      </c>
      <c r="E321" t="s">
        <v>61</v>
      </c>
      <c r="F321" t="s">
        <v>62</v>
      </c>
      <c r="G321" s="2" t="s">
        <v>85</v>
      </c>
      <c r="H321" s="2" t="s">
        <v>86</v>
      </c>
      <c r="I321" t="s">
        <v>88</v>
      </c>
      <c r="J321" t="s">
        <v>66</v>
      </c>
      <c r="K321" t="s">
        <v>67</v>
      </c>
      <c r="L321">
        <v>15</v>
      </c>
      <c r="M321">
        <v>3</v>
      </c>
      <c r="N321">
        <v>168</v>
      </c>
      <c r="O321" s="41">
        <v>8181</v>
      </c>
      <c r="P321" t="s">
        <v>256</v>
      </c>
      <c r="Q321" s="1">
        <v>45786.607562731479</v>
      </c>
      <c r="R321">
        <v>39.188000000000002</v>
      </c>
      <c r="S321">
        <v>12.686</v>
      </c>
      <c r="T321">
        <v>3.089</v>
      </c>
      <c r="U321">
        <v>5393</v>
      </c>
      <c r="V321">
        <v>35</v>
      </c>
      <c r="W321">
        <v>2105</v>
      </c>
      <c r="X321">
        <v>1556</v>
      </c>
      <c r="Y321">
        <v>1</v>
      </c>
      <c r="Z321">
        <v>10</v>
      </c>
      <c r="AA321">
        <v>1</v>
      </c>
      <c r="AB321">
        <v>314</v>
      </c>
      <c r="AC321">
        <v>89</v>
      </c>
      <c r="AD321">
        <v>26.16</v>
      </c>
      <c r="AE321">
        <v>43.368219000000003</v>
      </c>
      <c r="AF321">
        <v>93.6</v>
      </c>
      <c r="AG321">
        <v>2</v>
      </c>
      <c r="AH321">
        <v>2.5</v>
      </c>
      <c r="AI321">
        <v>1.8</v>
      </c>
      <c r="AJ321">
        <v>0.1</v>
      </c>
      <c r="AK321">
        <v>0</v>
      </c>
      <c r="AL321">
        <v>0</v>
      </c>
      <c r="AM321">
        <v>2.71</v>
      </c>
      <c r="AN321">
        <v>41.078000000000003</v>
      </c>
      <c r="AO321">
        <v>0.64900000000000002</v>
      </c>
      <c r="AP321">
        <v>39.031999999999996</v>
      </c>
      <c r="AQ321">
        <v>0.38300000000000001</v>
      </c>
      <c r="AR321">
        <v>2.552</v>
      </c>
      <c r="AS321">
        <v>25.518000000000001</v>
      </c>
      <c r="AT321">
        <v>82.68</v>
      </c>
      <c r="AU321">
        <v>1.7669999999999999</v>
      </c>
      <c r="AV321">
        <v>2.2080000000000002</v>
      </c>
      <c r="AW321">
        <v>1.59</v>
      </c>
      <c r="AX321">
        <v>8.7999999999999995E-2</v>
      </c>
      <c r="AY321">
        <v>0</v>
      </c>
      <c r="AZ321">
        <v>0</v>
      </c>
      <c r="BA321">
        <v>385</v>
      </c>
      <c r="BB321">
        <v>0</v>
      </c>
      <c r="BC321" t="s">
        <v>75</v>
      </c>
      <c r="BD321">
        <v>0</v>
      </c>
      <c r="BE321" t="s">
        <v>69</v>
      </c>
      <c r="BF321" t="s">
        <v>76</v>
      </c>
      <c r="BG321">
        <v>1.1399999999999999</v>
      </c>
      <c r="BH321">
        <v>0</v>
      </c>
      <c r="BI321" s="1">
        <v>45813.481148113424</v>
      </c>
      <c r="BJ321">
        <v>3.7</v>
      </c>
      <c r="BK321" s="4">
        <v>0.83489999999999998</v>
      </c>
      <c r="BL321" s="42">
        <f>HLOOKUP($A321,차량별코스!$E$1:$AO$20,_xlfn.XLOOKUP(탕데이터!$I321,차량별코스!$D$2:$D$20,차량별코스!$A$2:$A$20),0)</f>
        <v>8</v>
      </c>
      <c r="BM321">
        <f>SUMIFS(R:R,I:I,I321,O:O,O321)</f>
        <v>975.678</v>
      </c>
      <c r="BN321">
        <f>SUMIFS(R:R,O:O,O321,BL:BL,BL321,G:G,G321)</f>
        <v>361.55399999999997</v>
      </c>
      <c r="BO321">
        <f>IF(COUNTIFS($BL$2:$BL321,$BL321,$O$2:$O321,$O321,$G$2:$G321,$G321)=1,_xlfn.MAXIFS($BO$2:$BO320,$O$2:$O320,$O321,$G$2:$G320,$G321)+1,_xlfn.MAXIFS($BO$2:$BO320,$O$2:$O320,$O321,$G$2:$G320,$G321))</f>
        <v>3</v>
      </c>
      <c r="BP321">
        <f t="shared" si="88"/>
        <v>2907.848</v>
      </c>
      <c r="BQ321">
        <f t="shared" si="90"/>
        <v>107.86</v>
      </c>
      <c r="BR321">
        <f t="shared" si="91"/>
        <v>134.82500000000002</v>
      </c>
      <c r="BS321">
        <f t="shared" si="92"/>
        <v>97.074000000000012</v>
      </c>
      <c r="BT321">
        <f t="shared" si="93"/>
        <v>5.3929999999999998</v>
      </c>
      <c r="BU321">
        <f t="shared" si="94"/>
        <v>0</v>
      </c>
      <c r="BV321">
        <f t="shared" si="95"/>
        <v>0</v>
      </c>
      <c r="BW321">
        <f t="shared" si="89"/>
        <v>3253</v>
      </c>
    </row>
    <row r="322" spans="1:75">
      <c r="A322" s="38">
        <f t="shared" si="87"/>
        <v>45812</v>
      </c>
      <c r="B322" s="3">
        <v>45812.27039351852</v>
      </c>
      <c r="C322" t="s">
        <v>61</v>
      </c>
      <c r="D322" t="s">
        <v>61</v>
      </c>
      <c r="E322" t="s">
        <v>61</v>
      </c>
      <c r="F322" t="s">
        <v>62</v>
      </c>
      <c r="G322" s="2" t="s">
        <v>85</v>
      </c>
      <c r="H322" s="2" t="s">
        <v>86</v>
      </c>
      <c r="I322" t="s">
        <v>88</v>
      </c>
      <c r="J322" t="s">
        <v>66</v>
      </c>
      <c r="K322" t="s">
        <v>67</v>
      </c>
      <c r="L322">
        <v>15</v>
      </c>
      <c r="M322">
        <v>3</v>
      </c>
      <c r="N322">
        <v>168</v>
      </c>
      <c r="O322" s="41">
        <v>2982</v>
      </c>
      <c r="P322" t="s">
        <v>257</v>
      </c>
      <c r="Q322" s="1">
        <v>45786.607561689816</v>
      </c>
      <c r="R322">
        <v>38.993000000000002</v>
      </c>
      <c r="S322">
        <v>12.173999999999999</v>
      </c>
      <c r="T322">
        <v>3.2029999999999998</v>
      </c>
      <c r="U322">
        <v>4164</v>
      </c>
      <c r="V322">
        <v>43</v>
      </c>
      <c r="W322">
        <v>1088</v>
      </c>
      <c r="X322">
        <v>1098</v>
      </c>
      <c r="Y322">
        <v>1</v>
      </c>
      <c r="Z322">
        <v>10</v>
      </c>
      <c r="AA322">
        <v>0</v>
      </c>
      <c r="AB322">
        <v>0</v>
      </c>
      <c r="AC322">
        <v>96</v>
      </c>
      <c r="AD322">
        <v>33.71</v>
      </c>
      <c r="AE322">
        <v>46.282491999999998</v>
      </c>
      <c r="AF322">
        <v>93.6</v>
      </c>
      <c r="AG322">
        <v>1.6</v>
      </c>
      <c r="AH322">
        <v>2.4</v>
      </c>
      <c r="AI322">
        <v>1.8</v>
      </c>
      <c r="AJ322">
        <v>0.6</v>
      </c>
      <c r="AK322">
        <v>0</v>
      </c>
      <c r="AL322">
        <v>0</v>
      </c>
      <c r="AM322">
        <v>2.81</v>
      </c>
      <c r="AN322">
        <v>42.423999999999999</v>
      </c>
      <c r="AO322">
        <v>1.0329999999999999</v>
      </c>
      <c r="AP322">
        <v>26.129000000000001</v>
      </c>
      <c r="AQ322">
        <v>0.25600000000000001</v>
      </c>
      <c r="AR322">
        <v>2.5649999999999999</v>
      </c>
      <c r="AS322">
        <v>25.646000000000001</v>
      </c>
      <c r="AT322">
        <v>63.96</v>
      </c>
      <c r="AU322">
        <v>1.093</v>
      </c>
      <c r="AV322">
        <v>1.64</v>
      </c>
      <c r="AW322">
        <v>1.23</v>
      </c>
      <c r="AX322">
        <v>0.41</v>
      </c>
      <c r="AY322">
        <v>0</v>
      </c>
      <c r="AZ322">
        <v>0</v>
      </c>
      <c r="BA322">
        <v>376</v>
      </c>
      <c r="BB322">
        <v>0</v>
      </c>
      <c r="BC322" t="s">
        <v>75</v>
      </c>
      <c r="BD322">
        <v>0</v>
      </c>
      <c r="BE322" t="s">
        <v>69</v>
      </c>
      <c r="BF322" t="s">
        <v>76</v>
      </c>
      <c r="BG322">
        <v>1.1399999999999999</v>
      </c>
      <c r="BH322">
        <v>0</v>
      </c>
      <c r="BI322" s="1">
        <v>45813.481148113424</v>
      </c>
      <c r="BJ322">
        <v>3.7</v>
      </c>
      <c r="BK322" s="4">
        <v>0.86570000000000003</v>
      </c>
      <c r="BL322" s="42">
        <f>HLOOKUP($A322,차량별코스!$E$1:$AO$20,_xlfn.XLOOKUP(탕데이터!$I322,차량별코스!$D$2:$D$20,차량별코스!$A$2:$A$20),0)</f>
        <v>1</v>
      </c>
      <c r="BM322">
        <f>SUMIFS(R:R,I:I,I322,O:O,O322)</f>
        <v>366.82799999999997</v>
      </c>
      <c r="BN322">
        <f>SUMIFS(R:R,O:O,O322,BL:BL,BL322,G:G,G322)</f>
        <v>266.00599999999997</v>
      </c>
      <c r="BO322">
        <f>IF(COUNTIFS($BL$2:$BL322,$BL322,$O$2:$O322,$O322,$G$2:$G322,$G322)=1,_xlfn.MAXIFS($BO$2:$BO321,$O$2:$O321,$O322,$G$2:$G321,$G322)+1,_xlfn.MAXIFS($BO$2:$BO321,$O$2:$O321,$O322,$G$2:$G321,$G322))</f>
        <v>1</v>
      </c>
      <c r="BP322">
        <f t="shared" si="88"/>
        <v>2766.5039999999999</v>
      </c>
      <c r="BQ322">
        <f t="shared" si="90"/>
        <v>66.623999999999995</v>
      </c>
      <c r="BR322">
        <f t="shared" si="91"/>
        <v>99.936000000000007</v>
      </c>
      <c r="BS322">
        <f t="shared" si="92"/>
        <v>74.952000000000012</v>
      </c>
      <c r="BT322">
        <f t="shared" si="93"/>
        <v>24.984000000000002</v>
      </c>
      <c r="BU322">
        <f t="shared" si="94"/>
        <v>0</v>
      </c>
      <c r="BV322">
        <f t="shared" si="95"/>
        <v>0</v>
      </c>
      <c r="BW322">
        <f t="shared" si="89"/>
        <v>3033</v>
      </c>
    </row>
    <row r="323" spans="1:75">
      <c r="A323" s="38">
        <f t="shared" si="87"/>
        <v>45812</v>
      </c>
      <c r="B323" s="3">
        <v>45812.386261574073</v>
      </c>
      <c r="C323" t="s">
        <v>61</v>
      </c>
      <c r="D323" t="s">
        <v>61</v>
      </c>
      <c r="E323" t="s">
        <v>61</v>
      </c>
      <c r="F323" t="s">
        <v>62</v>
      </c>
      <c r="G323" s="2" t="s">
        <v>85</v>
      </c>
      <c r="H323" s="2" t="s">
        <v>86</v>
      </c>
      <c r="I323" t="s">
        <v>88</v>
      </c>
      <c r="J323" t="s">
        <v>66</v>
      </c>
      <c r="K323" t="s">
        <v>67</v>
      </c>
      <c r="L323">
        <v>15</v>
      </c>
      <c r="M323">
        <v>3</v>
      </c>
      <c r="N323">
        <v>168</v>
      </c>
      <c r="O323" s="41">
        <v>2982</v>
      </c>
      <c r="P323" t="s">
        <v>257</v>
      </c>
      <c r="Q323" s="1">
        <v>45786.607561689816</v>
      </c>
      <c r="R323">
        <v>65.67</v>
      </c>
      <c r="S323">
        <v>22.675999999999998</v>
      </c>
      <c r="T323">
        <v>2.8959999999999999</v>
      </c>
      <c r="U323">
        <v>6986</v>
      </c>
      <c r="V323">
        <v>218</v>
      </c>
      <c r="W323">
        <v>1806</v>
      </c>
      <c r="X323">
        <v>2068</v>
      </c>
      <c r="Y323">
        <v>0</v>
      </c>
      <c r="Z323">
        <v>15</v>
      </c>
      <c r="AA323">
        <v>1</v>
      </c>
      <c r="AB323">
        <v>6</v>
      </c>
      <c r="AC323">
        <v>104</v>
      </c>
      <c r="AD323">
        <v>33.840000000000003</v>
      </c>
      <c r="AE323">
        <v>47.644475</v>
      </c>
      <c r="AF323">
        <v>92.3</v>
      </c>
      <c r="AG323">
        <v>2.1</v>
      </c>
      <c r="AH323">
        <v>2.8</v>
      </c>
      <c r="AI323">
        <v>1.8</v>
      </c>
      <c r="AJ323">
        <v>0.9</v>
      </c>
      <c r="AK323">
        <v>0</v>
      </c>
      <c r="AL323">
        <v>0</v>
      </c>
      <c r="AM323">
        <v>2.54</v>
      </c>
      <c r="AN323">
        <v>49.316000000000003</v>
      </c>
      <c r="AO323">
        <v>3.12</v>
      </c>
      <c r="AP323">
        <v>25.852</v>
      </c>
      <c r="AQ323">
        <v>0.30499999999999999</v>
      </c>
      <c r="AR323">
        <v>0</v>
      </c>
      <c r="AS323">
        <v>22.841000000000001</v>
      </c>
      <c r="AT323">
        <v>106.145</v>
      </c>
      <c r="AU323">
        <v>2.415</v>
      </c>
      <c r="AV323">
        <v>3.22</v>
      </c>
      <c r="AW323">
        <v>2.0699999999999998</v>
      </c>
      <c r="AX323">
        <v>1.0349999999999999</v>
      </c>
      <c r="AY323">
        <v>0</v>
      </c>
      <c r="AZ323">
        <v>0</v>
      </c>
      <c r="BA323">
        <v>648</v>
      </c>
      <c r="BB323">
        <v>0</v>
      </c>
      <c r="BC323" t="s">
        <v>75</v>
      </c>
      <c r="BD323">
        <v>0</v>
      </c>
      <c r="BE323" t="s">
        <v>69</v>
      </c>
      <c r="BF323" t="s">
        <v>76</v>
      </c>
      <c r="BG323">
        <v>1.1399999999999999</v>
      </c>
      <c r="BH323">
        <v>0</v>
      </c>
      <c r="BI323" s="1">
        <v>45813.481148113424</v>
      </c>
      <c r="BJ323">
        <v>3.7</v>
      </c>
      <c r="BK323" s="4">
        <v>0.78269999999999995</v>
      </c>
      <c r="BL323" s="42">
        <f>HLOOKUP($A323,차량별코스!$E$1:$AO$20,_xlfn.XLOOKUP(탕데이터!$I323,차량별코스!$D$2:$D$20,차량별코스!$A$2:$A$20),0)</f>
        <v>1</v>
      </c>
      <c r="BM323">
        <f>SUMIFS(R:R,I:I,I323,O:O,O323)</f>
        <v>366.82799999999997</v>
      </c>
      <c r="BN323">
        <f>SUMIFS(R:R,O:O,O323,BL:BL,BL323,G:G,G323)</f>
        <v>266.00599999999997</v>
      </c>
      <c r="BO323">
        <f>IF(COUNTIFS($BL$2:$BL323,$BL323,$O$2:$O323,$O323,$G$2:$G323,$G323)=1,_xlfn.MAXIFS($BO$2:$BO322,$O$2:$O322,$O323,$G$2:$G322,$G323)+1,_xlfn.MAXIFS($BO$2:$BO322,$O$2:$O322,$O323,$G$2:$G322,$G323))</f>
        <v>1</v>
      </c>
      <c r="BP323">
        <f t="shared" si="88"/>
        <v>4424.0779999999995</v>
      </c>
      <c r="BQ323">
        <f t="shared" si="90"/>
        <v>146.70600000000002</v>
      </c>
      <c r="BR323">
        <f t="shared" si="91"/>
        <v>195.60799999999998</v>
      </c>
      <c r="BS323">
        <f t="shared" si="92"/>
        <v>125.74800000000002</v>
      </c>
      <c r="BT323">
        <f t="shared" si="93"/>
        <v>62.874000000000009</v>
      </c>
      <c r="BU323">
        <f t="shared" si="94"/>
        <v>0</v>
      </c>
      <c r="BV323">
        <f t="shared" si="95"/>
        <v>0</v>
      </c>
      <c r="BW323">
        <f t="shared" si="89"/>
        <v>4955.0139999999992</v>
      </c>
    </row>
    <row r="324" spans="1:75">
      <c r="A324" s="38">
        <f t="shared" si="87"/>
        <v>45812</v>
      </c>
      <c r="B324" s="3">
        <v>45812.509189814817</v>
      </c>
      <c r="C324" t="s">
        <v>61</v>
      </c>
      <c r="D324" t="s">
        <v>61</v>
      </c>
      <c r="E324" t="s">
        <v>61</v>
      </c>
      <c r="F324" t="s">
        <v>62</v>
      </c>
      <c r="G324" s="2" t="s">
        <v>85</v>
      </c>
      <c r="H324" s="2" t="s">
        <v>86</v>
      </c>
      <c r="I324" t="s">
        <v>88</v>
      </c>
      <c r="J324" t="s">
        <v>66</v>
      </c>
      <c r="K324" t="s">
        <v>67</v>
      </c>
      <c r="L324">
        <v>15</v>
      </c>
      <c r="M324">
        <v>3</v>
      </c>
      <c r="N324">
        <v>168</v>
      </c>
      <c r="O324" s="41">
        <v>2982</v>
      </c>
      <c r="P324" t="s">
        <v>257</v>
      </c>
      <c r="Q324" s="1">
        <v>45786.607561689816</v>
      </c>
      <c r="R324">
        <v>60.031999999999996</v>
      </c>
      <c r="S324">
        <v>24.042000000000002</v>
      </c>
      <c r="T324">
        <v>2.4969999999999999</v>
      </c>
      <c r="U324">
        <v>8208</v>
      </c>
      <c r="V324">
        <v>59</v>
      </c>
      <c r="W324">
        <v>3808</v>
      </c>
      <c r="X324">
        <v>1771</v>
      </c>
      <c r="Y324">
        <v>1</v>
      </c>
      <c r="Z324">
        <v>1</v>
      </c>
      <c r="AA324">
        <v>3</v>
      </c>
      <c r="AB324">
        <v>1678</v>
      </c>
      <c r="AC324">
        <v>103</v>
      </c>
      <c r="AD324">
        <v>26.33</v>
      </c>
      <c r="AE324">
        <v>49.784588999999997</v>
      </c>
      <c r="AF324">
        <v>41.8</v>
      </c>
      <c r="AG324">
        <v>14.9</v>
      </c>
      <c r="AH324">
        <v>15.8</v>
      </c>
      <c r="AI324">
        <v>16.899999999999999</v>
      </c>
      <c r="AJ324">
        <v>10.5</v>
      </c>
      <c r="AK324">
        <v>0.1</v>
      </c>
      <c r="AL324">
        <v>0</v>
      </c>
      <c r="AM324">
        <v>2.19</v>
      </c>
      <c r="AN324">
        <v>61.069000000000003</v>
      </c>
      <c r="AO324">
        <v>0.71899999999999997</v>
      </c>
      <c r="AP324">
        <v>46.393999999999998</v>
      </c>
      <c r="AQ324">
        <v>0.28299999999999997</v>
      </c>
      <c r="AR324">
        <v>1.6659999999999999</v>
      </c>
      <c r="AS324">
        <v>1.6659999999999999</v>
      </c>
      <c r="AT324">
        <v>57.127000000000002</v>
      </c>
      <c r="AU324">
        <v>20.363</v>
      </c>
      <c r="AV324">
        <v>21.593</v>
      </c>
      <c r="AW324">
        <v>23.097000000000001</v>
      </c>
      <c r="AX324">
        <v>14.35</v>
      </c>
      <c r="AY324">
        <v>0.13700000000000001</v>
      </c>
      <c r="AZ324">
        <v>0</v>
      </c>
      <c r="BA324">
        <v>596</v>
      </c>
      <c r="BB324">
        <v>0</v>
      </c>
      <c r="BC324" t="s">
        <v>75</v>
      </c>
      <c r="BD324">
        <v>0</v>
      </c>
      <c r="BE324" t="s">
        <v>69</v>
      </c>
      <c r="BF324" t="s">
        <v>76</v>
      </c>
      <c r="BG324">
        <v>1.1399999999999999</v>
      </c>
      <c r="BH324">
        <v>0</v>
      </c>
      <c r="BI324" s="1">
        <v>45813.481148113424</v>
      </c>
      <c r="BJ324">
        <v>3.7</v>
      </c>
      <c r="BK324" s="4">
        <v>0.67490000000000006</v>
      </c>
      <c r="BL324" s="42">
        <f>HLOOKUP($A324,차량별코스!$E$1:$AO$20,_xlfn.XLOOKUP(탕데이터!$I324,차량별코스!$D$2:$D$20,차량별코스!$A$2:$A$20),0)</f>
        <v>1</v>
      </c>
      <c r="BM324">
        <f>SUMIFS(R:R,I:I,I324,O:O,O324)</f>
        <v>366.82799999999997</v>
      </c>
      <c r="BN324">
        <f>SUMIFS(R:R,O:O,O324,BL:BL,BL324,G:G,G324)</f>
        <v>266.00599999999997</v>
      </c>
      <c r="BO324">
        <f>IF(COUNTIFS($BL$2:$BL324,$BL324,$O$2:$O324,$O324,$G$2:$G324,$G324)=1,_xlfn.MAXIFS($BO$2:$BO323,$O$2:$O323,$O324,$G$2:$G323,$G324)+1,_xlfn.MAXIFS($BO$2:$BO323,$O$2:$O323,$O324,$G$2:$G323,$G324))</f>
        <v>1</v>
      </c>
      <c r="BP324">
        <f t="shared" si="88"/>
        <v>-436.05600000000004</v>
      </c>
      <c r="BQ324">
        <f t="shared" si="90"/>
        <v>1222.992</v>
      </c>
      <c r="BR324">
        <f t="shared" si="91"/>
        <v>1296.864</v>
      </c>
      <c r="BS324">
        <f t="shared" si="92"/>
        <v>1387.1519999999998</v>
      </c>
      <c r="BT324">
        <f t="shared" si="93"/>
        <v>861.83999999999992</v>
      </c>
      <c r="BU324">
        <f t="shared" si="94"/>
        <v>8.2080000000000002</v>
      </c>
      <c r="BV324">
        <f t="shared" si="95"/>
        <v>0</v>
      </c>
      <c r="BW324">
        <f t="shared" si="89"/>
        <v>4341</v>
      </c>
    </row>
    <row r="325" spans="1:75">
      <c r="A325" s="38">
        <f t="shared" si="87"/>
        <v>45812</v>
      </c>
      <c r="B325" s="3">
        <v>45812.708912037036</v>
      </c>
      <c r="C325" t="s">
        <v>61</v>
      </c>
      <c r="D325" t="s">
        <v>61</v>
      </c>
      <c r="E325" t="s">
        <v>61</v>
      </c>
      <c r="F325" t="s">
        <v>62</v>
      </c>
      <c r="G325" s="2" t="s">
        <v>85</v>
      </c>
      <c r="H325" s="2" t="s">
        <v>86</v>
      </c>
      <c r="I325" t="s">
        <v>88</v>
      </c>
      <c r="J325" t="s">
        <v>66</v>
      </c>
      <c r="K325" t="s">
        <v>67</v>
      </c>
      <c r="L325">
        <v>15</v>
      </c>
      <c r="M325">
        <v>3</v>
      </c>
      <c r="N325">
        <v>168</v>
      </c>
      <c r="O325" s="41">
        <v>2982</v>
      </c>
      <c r="P325" t="s">
        <v>257</v>
      </c>
      <c r="Q325" s="1">
        <v>45786.607561689816</v>
      </c>
      <c r="R325">
        <v>101.31100000000001</v>
      </c>
      <c r="S325">
        <v>31.405000000000001</v>
      </c>
      <c r="T325">
        <v>3.226</v>
      </c>
      <c r="U325">
        <v>10169</v>
      </c>
      <c r="V325">
        <v>44</v>
      </c>
      <c r="W325">
        <v>2526</v>
      </c>
      <c r="X325">
        <v>3504</v>
      </c>
      <c r="Y325">
        <v>4</v>
      </c>
      <c r="Z325">
        <v>12</v>
      </c>
      <c r="AA325">
        <v>1</v>
      </c>
      <c r="AB325">
        <v>182</v>
      </c>
      <c r="AC325">
        <v>106</v>
      </c>
      <c r="AD325">
        <v>35.869999999999997</v>
      </c>
      <c r="AE325">
        <v>47.995721000000003</v>
      </c>
      <c r="AF325">
        <v>79.5</v>
      </c>
      <c r="AG325">
        <v>5.7</v>
      </c>
      <c r="AH325">
        <v>6.6</v>
      </c>
      <c r="AI325">
        <v>6.6</v>
      </c>
      <c r="AJ325">
        <v>1.7</v>
      </c>
      <c r="AK325">
        <v>0</v>
      </c>
      <c r="AL325">
        <v>0</v>
      </c>
      <c r="AM325">
        <v>2.83</v>
      </c>
      <c r="AN325">
        <v>43.851999999999997</v>
      </c>
      <c r="AO325">
        <v>0.433</v>
      </c>
      <c r="AP325">
        <v>24.84</v>
      </c>
      <c r="AQ325">
        <v>0.34499999999999997</v>
      </c>
      <c r="AR325">
        <v>3.948</v>
      </c>
      <c r="AS325">
        <v>11.845000000000001</v>
      </c>
      <c r="AT325">
        <v>133.82499999999999</v>
      </c>
      <c r="AU325">
        <v>9.5950000000000006</v>
      </c>
      <c r="AV325">
        <v>11.11</v>
      </c>
      <c r="AW325">
        <v>11.11</v>
      </c>
      <c r="AX325">
        <v>2.8620000000000001</v>
      </c>
      <c r="AY325">
        <v>0</v>
      </c>
      <c r="AZ325">
        <v>0</v>
      </c>
      <c r="BA325">
        <v>1007</v>
      </c>
      <c r="BB325">
        <v>0</v>
      </c>
      <c r="BC325" t="s">
        <v>75</v>
      </c>
      <c r="BD325">
        <v>0</v>
      </c>
      <c r="BE325" t="s">
        <v>69</v>
      </c>
      <c r="BF325" t="s">
        <v>76</v>
      </c>
      <c r="BG325">
        <v>1.1399999999999999</v>
      </c>
      <c r="BH325">
        <v>0</v>
      </c>
      <c r="BI325" s="1">
        <v>45813.481148113424</v>
      </c>
      <c r="BJ325">
        <v>3.7</v>
      </c>
      <c r="BK325" s="4">
        <v>0.87190000000000001</v>
      </c>
      <c r="BL325" s="42">
        <f>HLOOKUP($A325,차량별코스!$E$1:$AO$20,_xlfn.XLOOKUP(탕데이터!$I325,차량별코스!$D$2:$D$20,차량별코스!$A$2:$A$20),0)</f>
        <v>1</v>
      </c>
      <c r="BM325">
        <f>SUMIFS(R:R,I:I,I325,O:O,O325)</f>
        <v>366.82799999999997</v>
      </c>
      <c r="BN325">
        <f>SUMIFS(R:R,O:O,O325,BL:BL,BL325,G:G,G325)</f>
        <v>266.00599999999997</v>
      </c>
      <c r="BO325">
        <f>IF(COUNTIFS($BL$2:$BL325,$BL325,$O$2:$O325,$O325,$G$2:$G325,$G325)=1,_xlfn.MAXIFS($BO$2:$BO324,$O$2:$O324,$O325,$G$2:$G324,$G325)+1,_xlfn.MAXIFS($BO$2:$BO324,$O$2:$O324,$O325,$G$2:$G324,$G325))</f>
        <v>1</v>
      </c>
      <c r="BP325">
        <f t="shared" si="88"/>
        <v>5514.3550000000005</v>
      </c>
      <c r="BQ325">
        <f t="shared" si="90"/>
        <v>579.63300000000004</v>
      </c>
      <c r="BR325">
        <f t="shared" si="91"/>
        <v>671.154</v>
      </c>
      <c r="BS325">
        <f t="shared" si="92"/>
        <v>671.154</v>
      </c>
      <c r="BT325">
        <f t="shared" si="93"/>
        <v>172.87300000000002</v>
      </c>
      <c r="BU325">
        <f t="shared" si="94"/>
        <v>0</v>
      </c>
      <c r="BV325">
        <f t="shared" si="95"/>
        <v>0</v>
      </c>
      <c r="BW325">
        <f t="shared" si="89"/>
        <v>7609.1689999999999</v>
      </c>
    </row>
    <row r="326" spans="1:75">
      <c r="A326" s="38">
        <f t="shared" si="87"/>
        <v>45813</v>
      </c>
      <c r="B326" s="3">
        <v>45813.2887962963</v>
      </c>
      <c r="C326" t="s">
        <v>61</v>
      </c>
      <c r="D326" t="s">
        <v>61</v>
      </c>
      <c r="E326" t="s">
        <v>61</v>
      </c>
      <c r="F326" t="s">
        <v>62</v>
      </c>
      <c r="G326" s="2" t="s">
        <v>85</v>
      </c>
      <c r="H326" s="2" t="s">
        <v>86</v>
      </c>
      <c r="I326" t="s">
        <v>88</v>
      </c>
      <c r="J326" t="s">
        <v>66</v>
      </c>
      <c r="K326" t="s">
        <v>67</v>
      </c>
      <c r="L326">
        <v>15</v>
      </c>
      <c r="M326">
        <v>3</v>
      </c>
      <c r="N326">
        <v>168</v>
      </c>
      <c r="O326" s="41">
        <v>2982</v>
      </c>
      <c r="P326" t="s">
        <v>257</v>
      </c>
      <c r="Q326" s="1">
        <v>45786.607561689816</v>
      </c>
      <c r="R326">
        <v>100.822</v>
      </c>
      <c r="S326">
        <v>31.815000000000001</v>
      </c>
      <c r="T326">
        <v>3.169</v>
      </c>
      <c r="U326">
        <v>9320</v>
      </c>
      <c r="V326">
        <v>243</v>
      </c>
      <c r="W326">
        <v>2175</v>
      </c>
      <c r="X326">
        <v>3563</v>
      </c>
      <c r="Y326">
        <v>3</v>
      </c>
      <c r="Z326">
        <v>6</v>
      </c>
      <c r="AA326">
        <v>1</v>
      </c>
      <c r="AB326">
        <v>24</v>
      </c>
      <c r="AC326">
        <v>100</v>
      </c>
      <c r="AD326">
        <v>38.94</v>
      </c>
      <c r="AE326">
        <v>52.587544999999999</v>
      </c>
      <c r="AF326">
        <v>84.8</v>
      </c>
      <c r="AG326">
        <v>3.3</v>
      </c>
      <c r="AH326">
        <v>5</v>
      </c>
      <c r="AI326">
        <v>4.7</v>
      </c>
      <c r="AJ326">
        <v>2.2000000000000002</v>
      </c>
      <c r="AK326">
        <v>0</v>
      </c>
      <c r="AL326">
        <v>0</v>
      </c>
      <c r="AM326">
        <v>2.78</v>
      </c>
      <c r="AN326">
        <v>49.713999999999999</v>
      </c>
      <c r="AO326">
        <v>2.6070000000000002</v>
      </c>
      <c r="AP326">
        <v>23.337</v>
      </c>
      <c r="AQ326">
        <v>0.34699999999999998</v>
      </c>
      <c r="AR326">
        <v>2.976</v>
      </c>
      <c r="AS326">
        <v>5.9509999999999996</v>
      </c>
      <c r="AT326">
        <v>131.44</v>
      </c>
      <c r="AU326">
        <v>5.1150000000000002</v>
      </c>
      <c r="AV326">
        <v>7.75</v>
      </c>
      <c r="AW326">
        <v>7.2850000000000001</v>
      </c>
      <c r="AX326">
        <v>3.41</v>
      </c>
      <c r="AY326">
        <v>0</v>
      </c>
      <c r="AZ326">
        <v>0</v>
      </c>
      <c r="BA326">
        <v>1005</v>
      </c>
      <c r="BB326">
        <v>0</v>
      </c>
      <c r="BC326" t="s">
        <v>75</v>
      </c>
      <c r="BD326">
        <v>0</v>
      </c>
      <c r="BE326" t="s">
        <v>69</v>
      </c>
      <c r="BF326" t="s">
        <v>76</v>
      </c>
      <c r="BG326">
        <v>1.1399999999999999</v>
      </c>
      <c r="BH326">
        <v>0</v>
      </c>
      <c r="BI326" s="1">
        <v>45813.481148113424</v>
      </c>
      <c r="BJ326">
        <v>3.7</v>
      </c>
      <c r="BK326" s="4">
        <v>0.85650000000000004</v>
      </c>
      <c r="BL326" s="42">
        <f>HLOOKUP($A326,차량별코스!$E$1:$AO$20,_xlfn.XLOOKUP(탕데이터!$I326,차량별코스!$D$2:$D$20,차량별코스!$A$2:$A$20),0)</f>
        <v>2</v>
      </c>
      <c r="BM326">
        <f>SUMIFS(R:R,I:I,I326,O:O,O326)</f>
        <v>366.82799999999997</v>
      </c>
      <c r="BN326">
        <f>SUMIFS(R:R,O:O,O326,BL:BL,BL326,G:G,G326)</f>
        <v>100.822</v>
      </c>
      <c r="BO326">
        <f>IF(COUNTIFS($BL$2:$BL326,$BL326,$O$2:$O326,$O326,$G$2:$G326,$G326)=1,_xlfn.MAXIFS($BO$2:$BO325,$O$2:$O325,$O326,$G$2:$G325,$G326)+1,_xlfn.MAXIFS($BO$2:$BO325,$O$2:$O325,$O326,$G$2:$G325,$G326))</f>
        <v>2</v>
      </c>
      <c r="BP326">
        <f t="shared" si="88"/>
        <v>5485.36</v>
      </c>
      <c r="BQ326">
        <f t="shared" si="90"/>
        <v>307.56</v>
      </c>
      <c r="BR326">
        <f t="shared" si="91"/>
        <v>466</v>
      </c>
      <c r="BS326">
        <f t="shared" si="92"/>
        <v>438.04</v>
      </c>
      <c r="BT326">
        <f t="shared" si="93"/>
        <v>205.04000000000002</v>
      </c>
      <c r="BU326">
        <f t="shared" si="94"/>
        <v>0</v>
      </c>
      <c r="BV326">
        <f t="shared" si="95"/>
        <v>0</v>
      </c>
      <c r="BW326">
        <f t="shared" si="89"/>
        <v>6902</v>
      </c>
    </row>
    <row r="327" spans="1:75">
      <c r="A327" s="38">
        <f t="shared" si="87"/>
        <v>45809</v>
      </c>
      <c r="B327" s="3">
        <v>45809.284548611111</v>
      </c>
      <c r="C327" t="s">
        <v>61</v>
      </c>
      <c r="D327" t="s">
        <v>61</v>
      </c>
      <c r="E327" t="s">
        <v>61</v>
      </c>
      <c r="F327" t="s">
        <v>62</v>
      </c>
      <c r="G327" s="2" t="s">
        <v>85</v>
      </c>
      <c r="H327" s="2" t="s">
        <v>86</v>
      </c>
      <c r="I327" t="s">
        <v>89</v>
      </c>
      <c r="J327" t="s">
        <v>66</v>
      </c>
      <c r="K327" t="s">
        <v>67</v>
      </c>
      <c r="L327">
        <v>14</v>
      </c>
      <c r="M327">
        <v>12</v>
      </c>
      <c r="N327">
        <v>168</v>
      </c>
      <c r="O327" s="41">
        <v>3489</v>
      </c>
      <c r="P327" t="s">
        <v>258</v>
      </c>
      <c r="Q327" s="1">
        <v>45786.607561608798</v>
      </c>
      <c r="R327">
        <v>40.783000000000001</v>
      </c>
      <c r="S327">
        <v>10.492000000000001</v>
      </c>
      <c r="T327">
        <v>3.887</v>
      </c>
      <c r="U327">
        <v>3233</v>
      </c>
      <c r="V327">
        <v>19</v>
      </c>
      <c r="W327">
        <v>225</v>
      </c>
      <c r="X327">
        <v>1327</v>
      </c>
      <c r="Y327">
        <v>0</v>
      </c>
      <c r="Z327">
        <v>3</v>
      </c>
      <c r="AA327">
        <v>0</v>
      </c>
      <c r="AB327">
        <v>0</v>
      </c>
      <c r="AC327">
        <v>96</v>
      </c>
      <c r="AD327">
        <v>45.41</v>
      </c>
      <c r="AE327">
        <v>49.119692000000001</v>
      </c>
      <c r="AF327">
        <v>53.2</v>
      </c>
      <c r="AG327">
        <v>12</v>
      </c>
      <c r="AH327">
        <v>19.8</v>
      </c>
      <c r="AI327">
        <v>12.2</v>
      </c>
      <c r="AJ327">
        <v>2.9</v>
      </c>
      <c r="AK327">
        <v>0</v>
      </c>
      <c r="AL327">
        <v>0</v>
      </c>
      <c r="AM327">
        <v>3.41</v>
      </c>
      <c r="AN327">
        <v>36.265000000000001</v>
      </c>
      <c r="AO327">
        <v>0.58799999999999997</v>
      </c>
      <c r="AP327">
        <v>6.9589999999999996</v>
      </c>
      <c r="AQ327">
        <v>0.31900000000000001</v>
      </c>
      <c r="AR327">
        <v>0</v>
      </c>
      <c r="AS327">
        <v>7.3559999999999999</v>
      </c>
      <c r="AT327">
        <v>28.373000000000001</v>
      </c>
      <c r="AU327">
        <v>6.4</v>
      </c>
      <c r="AV327">
        <v>10.56</v>
      </c>
      <c r="AW327">
        <v>6.5069999999999997</v>
      </c>
      <c r="AX327">
        <v>1.5469999999999999</v>
      </c>
      <c r="AY327">
        <v>0</v>
      </c>
      <c r="AZ327">
        <v>0</v>
      </c>
      <c r="BA327">
        <v>400</v>
      </c>
      <c r="BB327">
        <v>0</v>
      </c>
      <c r="BC327" t="s">
        <v>68</v>
      </c>
      <c r="BD327">
        <v>0</v>
      </c>
      <c r="BE327" t="s">
        <v>69</v>
      </c>
      <c r="BF327" t="s">
        <v>70</v>
      </c>
      <c r="BG327">
        <v>1.1399999999999999</v>
      </c>
      <c r="BH327">
        <v>0</v>
      </c>
      <c r="BI327" s="1">
        <v>45813.514050266203</v>
      </c>
      <c r="BJ327">
        <v>3.7</v>
      </c>
      <c r="BK327" s="4">
        <v>1.0506</v>
      </c>
      <c r="BL327" s="42">
        <f>HLOOKUP($A327,차량별코스!$E$1:$AO$20,_xlfn.XLOOKUP(탕데이터!$I327,차량별코스!$D$2:$D$20,차량별코스!$A$2:$A$20),0)</f>
        <v>4</v>
      </c>
      <c r="BM327">
        <f>SUMIFS(R:R,I:I,I327,O:O,O327)</f>
        <v>1463.2520000000002</v>
      </c>
      <c r="BN327">
        <f>SUMIFS(R:R,O:O,O327,BL:BL,BL327,G:G,G327)</f>
        <v>391.33800000000002</v>
      </c>
      <c r="BO327">
        <f>IF(COUNTIFS($BL$2:$BL327,$BL327,$O$2:$O327,$O327,$G$2:$G327,$G327)=1,_xlfn.MAXIFS($BO$2:$BO326,$O$2:$O326,$O327,$G$2:$G326,$G327)+1,_xlfn.MAXIFS($BO$2:$BO326,$O$2:$O326,$O327,$G$2:$G326,$G327))</f>
        <v>1</v>
      </c>
      <c r="BP327">
        <f t="shared" si="88"/>
        <v>1475.9560000000001</v>
      </c>
      <c r="BQ327">
        <f t="shared" si="90"/>
        <v>387.96</v>
      </c>
      <c r="BR327">
        <f t="shared" si="91"/>
        <v>640.13400000000001</v>
      </c>
      <c r="BS327">
        <f t="shared" si="92"/>
        <v>394.42599999999999</v>
      </c>
      <c r="BT327">
        <f t="shared" si="93"/>
        <v>93.756999999999991</v>
      </c>
      <c r="BU327">
        <f t="shared" si="94"/>
        <v>0</v>
      </c>
      <c r="BV327">
        <f t="shared" si="95"/>
        <v>0</v>
      </c>
      <c r="BW327">
        <f t="shared" si="89"/>
        <v>2992.2330000000002</v>
      </c>
    </row>
    <row r="328" spans="1:75">
      <c r="A328" s="38">
        <f t="shared" si="87"/>
        <v>45809</v>
      </c>
      <c r="B328" s="3">
        <v>45809.327060185184</v>
      </c>
      <c r="C328" t="s">
        <v>61</v>
      </c>
      <c r="D328" t="s">
        <v>61</v>
      </c>
      <c r="E328" t="s">
        <v>61</v>
      </c>
      <c r="F328" t="s">
        <v>62</v>
      </c>
      <c r="G328" s="2" t="s">
        <v>85</v>
      </c>
      <c r="H328" s="2" t="s">
        <v>86</v>
      </c>
      <c r="I328" t="s">
        <v>89</v>
      </c>
      <c r="J328" t="s">
        <v>66</v>
      </c>
      <c r="K328" t="s">
        <v>67</v>
      </c>
      <c r="L328">
        <v>14</v>
      </c>
      <c r="M328">
        <v>12</v>
      </c>
      <c r="N328">
        <v>168</v>
      </c>
      <c r="O328" s="41">
        <v>3489</v>
      </c>
      <c r="P328" t="s">
        <v>258</v>
      </c>
      <c r="Q328" s="1">
        <v>45786.607561608798</v>
      </c>
      <c r="R328">
        <v>13.266</v>
      </c>
      <c r="S328">
        <v>3.8029999999999999</v>
      </c>
      <c r="T328">
        <v>3.488</v>
      </c>
      <c r="U328">
        <v>1266</v>
      </c>
      <c r="V328">
        <v>1</v>
      </c>
      <c r="W328">
        <v>240</v>
      </c>
      <c r="X328">
        <v>304</v>
      </c>
      <c r="Y328">
        <v>1</v>
      </c>
      <c r="Z328">
        <v>6</v>
      </c>
      <c r="AA328">
        <v>0</v>
      </c>
      <c r="AB328">
        <v>0</v>
      </c>
      <c r="AC328">
        <v>82</v>
      </c>
      <c r="AD328">
        <v>37.72</v>
      </c>
      <c r="AE328">
        <v>46.592652999999999</v>
      </c>
      <c r="AF328">
        <v>97.8</v>
      </c>
      <c r="AG328">
        <v>0.6</v>
      </c>
      <c r="AH328">
        <v>0.7</v>
      </c>
      <c r="AI328">
        <v>0.9</v>
      </c>
      <c r="AJ328">
        <v>0</v>
      </c>
      <c r="AK328">
        <v>0</v>
      </c>
      <c r="AL328">
        <v>0</v>
      </c>
      <c r="AM328">
        <v>3.06</v>
      </c>
      <c r="AN328">
        <v>38.698999999999998</v>
      </c>
      <c r="AO328">
        <v>7.9000000000000001E-2</v>
      </c>
      <c r="AP328">
        <v>18.957000000000001</v>
      </c>
      <c r="AQ328">
        <v>0.22600000000000001</v>
      </c>
      <c r="AR328">
        <v>7.5380000000000003</v>
      </c>
      <c r="AS328">
        <v>45.228000000000002</v>
      </c>
      <c r="AT328">
        <v>19.559999999999999</v>
      </c>
      <c r="AU328">
        <v>0.12</v>
      </c>
      <c r="AV328">
        <v>0.14000000000000001</v>
      </c>
      <c r="AW328">
        <v>0.18</v>
      </c>
      <c r="AX328">
        <v>0</v>
      </c>
      <c r="AY328">
        <v>0</v>
      </c>
      <c r="AZ328">
        <v>0</v>
      </c>
      <c r="BA328">
        <v>129</v>
      </c>
      <c r="BB328">
        <v>0</v>
      </c>
      <c r="BC328" t="s">
        <v>68</v>
      </c>
      <c r="BD328">
        <v>0</v>
      </c>
      <c r="BE328" t="s">
        <v>69</v>
      </c>
      <c r="BF328" t="s">
        <v>70</v>
      </c>
      <c r="BG328">
        <v>1.1399999999999999</v>
      </c>
      <c r="BH328">
        <v>0</v>
      </c>
      <c r="BI328" s="1">
        <v>45813.514050266203</v>
      </c>
      <c r="BJ328">
        <v>3.7</v>
      </c>
      <c r="BK328" s="4">
        <v>0.94279999999999997</v>
      </c>
      <c r="BL328" s="42">
        <f>HLOOKUP($A328,차량별코스!$E$1:$AO$20,_xlfn.XLOOKUP(탕데이터!$I328,차량별코스!$D$2:$D$20,차량별코스!$A$2:$A$20),0)</f>
        <v>4</v>
      </c>
      <c r="BM328">
        <f>SUMIFS(R:R,I:I,I328,O:O,O328)</f>
        <v>1463.2520000000002</v>
      </c>
      <c r="BN328">
        <f>SUMIFS(R:R,O:O,O328,BL:BL,BL328,G:G,G328)</f>
        <v>391.33800000000002</v>
      </c>
      <c r="BO328">
        <f>IF(COUNTIFS($BL$2:$BL328,$BL328,$O$2:$O328,$O328,$G$2:$G328,$G328)=1,_xlfn.MAXIFS($BO$2:$BO327,$O$2:$O327,$O328,$G$2:$G327,$G328)+1,_xlfn.MAXIFS($BO$2:$BO327,$O$2:$O327,$O328,$G$2:$G327,$G328))</f>
        <v>1</v>
      </c>
      <c r="BP328">
        <f t="shared" si="88"/>
        <v>997.14799999999991</v>
      </c>
      <c r="BQ328">
        <f t="shared" si="90"/>
        <v>7.5960000000000001</v>
      </c>
      <c r="BR328">
        <f t="shared" si="91"/>
        <v>8.8619999999999983</v>
      </c>
      <c r="BS328">
        <f t="shared" si="92"/>
        <v>11.394000000000002</v>
      </c>
      <c r="BT328">
        <f t="shared" si="93"/>
        <v>0</v>
      </c>
      <c r="BU328">
        <f t="shared" si="94"/>
        <v>0</v>
      </c>
      <c r="BV328">
        <f t="shared" si="95"/>
        <v>0</v>
      </c>
      <c r="BW328">
        <f t="shared" si="89"/>
        <v>1024.9999999999998</v>
      </c>
    </row>
    <row r="329" spans="1:75">
      <c r="A329" s="38">
        <f t="shared" si="87"/>
        <v>45809</v>
      </c>
      <c r="B329" s="3">
        <v>45809.367766203701</v>
      </c>
      <c r="C329" t="s">
        <v>61</v>
      </c>
      <c r="D329" t="s">
        <v>61</v>
      </c>
      <c r="E329" t="s">
        <v>61</v>
      </c>
      <c r="F329" t="s">
        <v>62</v>
      </c>
      <c r="G329" s="2" t="s">
        <v>85</v>
      </c>
      <c r="H329" s="2" t="s">
        <v>86</v>
      </c>
      <c r="I329" t="s">
        <v>89</v>
      </c>
      <c r="J329" t="s">
        <v>66</v>
      </c>
      <c r="K329" t="s">
        <v>67</v>
      </c>
      <c r="L329">
        <v>14</v>
      </c>
      <c r="M329">
        <v>12</v>
      </c>
      <c r="N329">
        <v>168</v>
      </c>
      <c r="O329" s="41">
        <v>3489</v>
      </c>
      <c r="P329" t="s">
        <v>258</v>
      </c>
      <c r="Q329" s="1">
        <v>45786.607561608798</v>
      </c>
      <c r="R329">
        <v>12.364000000000001</v>
      </c>
      <c r="S329">
        <v>3.1070000000000002</v>
      </c>
      <c r="T329">
        <v>3.9790000000000001</v>
      </c>
      <c r="U329">
        <v>1125</v>
      </c>
      <c r="V329">
        <v>22</v>
      </c>
      <c r="W329">
        <v>204</v>
      </c>
      <c r="X329">
        <v>480</v>
      </c>
      <c r="Y329">
        <v>3</v>
      </c>
      <c r="Z329">
        <v>2</v>
      </c>
      <c r="AA329">
        <v>0</v>
      </c>
      <c r="AB329">
        <v>0</v>
      </c>
      <c r="AC329">
        <v>86</v>
      </c>
      <c r="AD329">
        <v>39.56</v>
      </c>
      <c r="AE329">
        <v>49.510857999999999</v>
      </c>
      <c r="AF329">
        <v>97.1</v>
      </c>
      <c r="AG329">
        <v>0.6</v>
      </c>
      <c r="AH329">
        <v>0.9</v>
      </c>
      <c r="AI329">
        <v>1.2</v>
      </c>
      <c r="AJ329">
        <v>0.1</v>
      </c>
      <c r="AK329">
        <v>0</v>
      </c>
      <c r="AL329">
        <v>0</v>
      </c>
      <c r="AM329">
        <v>3.49</v>
      </c>
      <c r="AN329">
        <v>35.546999999999997</v>
      </c>
      <c r="AO329">
        <v>1.956</v>
      </c>
      <c r="AP329">
        <v>18.132999999999999</v>
      </c>
      <c r="AQ329">
        <v>0.32400000000000001</v>
      </c>
      <c r="AR329">
        <v>24.263999999999999</v>
      </c>
      <c r="AS329">
        <v>16.175999999999998</v>
      </c>
      <c r="AT329">
        <v>17.802</v>
      </c>
      <c r="AU329">
        <v>0.11</v>
      </c>
      <c r="AV329">
        <v>0.16500000000000001</v>
      </c>
      <c r="AW329">
        <v>0.22</v>
      </c>
      <c r="AX329">
        <v>1.7999999999999999E-2</v>
      </c>
      <c r="AY329">
        <v>0</v>
      </c>
      <c r="AZ329">
        <v>0</v>
      </c>
      <c r="BA329">
        <v>124</v>
      </c>
      <c r="BB329">
        <v>0</v>
      </c>
      <c r="BC329" t="s">
        <v>68</v>
      </c>
      <c r="BD329">
        <v>0</v>
      </c>
      <c r="BE329" t="s">
        <v>69</v>
      </c>
      <c r="BF329" t="s">
        <v>70</v>
      </c>
      <c r="BG329">
        <v>1.1399999999999999</v>
      </c>
      <c r="BH329">
        <v>0</v>
      </c>
      <c r="BI329" s="1">
        <v>45813.514050266203</v>
      </c>
      <c r="BJ329">
        <v>3.7</v>
      </c>
      <c r="BK329" s="4">
        <v>1.0754999999999999</v>
      </c>
      <c r="BL329" s="42">
        <f>HLOOKUP($A329,차량별코스!$E$1:$AO$20,_xlfn.XLOOKUP(탕데이터!$I329,차량별코스!$D$2:$D$20,차량별코스!$A$2:$A$20),0)</f>
        <v>4</v>
      </c>
      <c r="BM329">
        <f>SUMIFS(R:R,I:I,I329,O:O,O329)</f>
        <v>1463.2520000000002</v>
      </c>
      <c r="BN329">
        <f>SUMIFS(R:R,O:O,O329,BL:BL,BL329,G:G,G329)</f>
        <v>391.33800000000002</v>
      </c>
      <c r="BO329">
        <f>IF(COUNTIFS($BL$2:$BL329,$BL329,$O$2:$O329,$O329,$G$2:$G329,$G329)=1,_xlfn.MAXIFS($BO$2:$BO328,$O$2:$O328,$O329,$G$2:$G328,$G329)+1,_xlfn.MAXIFS($BO$2:$BO328,$O$2:$O328,$O329,$G$2:$G328,$G329))</f>
        <v>1</v>
      </c>
      <c r="BP329">
        <f t="shared" si="88"/>
        <v>866.375</v>
      </c>
      <c r="BQ329">
        <f t="shared" si="90"/>
        <v>6.75</v>
      </c>
      <c r="BR329">
        <f t="shared" si="91"/>
        <v>10.125000000000002</v>
      </c>
      <c r="BS329">
        <f t="shared" si="92"/>
        <v>13.5</v>
      </c>
      <c r="BT329">
        <f t="shared" si="93"/>
        <v>1.125</v>
      </c>
      <c r="BU329">
        <f t="shared" si="94"/>
        <v>0</v>
      </c>
      <c r="BV329">
        <f t="shared" si="95"/>
        <v>0</v>
      </c>
      <c r="BW329">
        <f t="shared" si="89"/>
        <v>897.875</v>
      </c>
    </row>
    <row r="330" spans="1:75">
      <c r="A330" s="38">
        <f t="shared" si="87"/>
        <v>45809</v>
      </c>
      <c r="B330" s="3">
        <v>45809.38517361111</v>
      </c>
      <c r="C330" t="s">
        <v>61</v>
      </c>
      <c r="D330" t="s">
        <v>61</v>
      </c>
      <c r="E330" t="s">
        <v>61</v>
      </c>
      <c r="F330" t="s">
        <v>62</v>
      </c>
      <c r="G330" s="2" t="s">
        <v>85</v>
      </c>
      <c r="H330" s="2" t="s">
        <v>86</v>
      </c>
      <c r="I330" t="s">
        <v>89</v>
      </c>
      <c r="J330" t="s">
        <v>66</v>
      </c>
      <c r="K330" t="s">
        <v>67</v>
      </c>
      <c r="L330">
        <v>14</v>
      </c>
      <c r="M330">
        <v>12</v>
      </c>
      <c r="N330">
        <v>168</v>
      </c>
      <c r="O330" s="41">
        <v>3489</v>
      </c>
      <c r="P330" t="s">
        <v>258</v>
      </c>
      <c r="Q330" s="1">
        <v>45786.607561608798</v>
      </c>
      <c r="R330">
        <v>148.202</v>
      </c>
      <c r="S330">
        <v>44.68</v>
      </c>
      <c r="T330">
        <v>3.3170000000000002</v>
      </c>
      <c r="U330">
        <v>8083</v>
      </c>
      <c r="V330">
        <v>31</v>
      </c>
      <c r="W330">
        <v>968</v>
      </c>
      <c r="X330">
        <v>2505</v>
      </c>
      <c r="Y330">
        <v>1</v>
      </c>
      <c r="Z330">
        <v>29</v>
      </c>
      <c r="AA330">
        <v>0</v>
      </c>
      <c r="AB330">
        <v>0</v>
      </c>
      <c r="AC330">
        <v>106</v>
      </c>
      <c r="AD330">
        <v>66.010000000000005</v>
      </c>
      <c r="AE330">
        <v>75.314390000000003</v>
      </c>
      <c r="AF330">
        <v>71.3</v>
      </c>
      <c r="AG330">
        <v>2.5</v>
      </c>
      <c r="AH330">
        <v>4.5</v>
      </c>
      <c r="AI330">
        <v>4.8</v>
      </c>
      <c r="AJ330">
        <v>4.5</v>
      </c>
      <c r="AK330">
        <v>12.3</v>
      </c>
      <c r="AL330">
        <v>0</v>
      </c>
      <c r="AM330">
        <v>2.91</v>
      </c>
      <c r="AN330">
        <v>70.588999999999999</v>
      </c>
      <c r="AO330">
        <v>0.38400000000000001</v>
      </c>
      <c r="AP330">
        <v>11.976000000000001</v>
      </c>
      <c r="AQ330">
        <v>0.16900000000000001</v>
      </c>
      <c r="AR330">
        <v>0.67500000000000004</v>
      </c>
      <c r="AS330">
        <v>19.568000000000001</v>
      </c>
      <c r="AT330">
        <v>95.066999999999993</v>
      </c>
      <c r="AU330">
        <v>3.3330000000000002</v>
      </c>
      <c r="AV330">
        <v>6</v>
      </c>
      <c r="AW330">
        <v>6.4</v>
      </c>
      <c r="AX330">
        <v>6</v>
      </c>
      <c r="AY330">
        <v>16.399999999999999</v>
      </c>
      <c r="AZ330">
        <v>0</v>
      </c>
      <c r="BA330">
        <v>1378</v>
      </c>
      <c r="BB330">
        <v>0</v>
      </c>
      <c r="BC330" t="s">
        <v>68</v>
      </c>
      <c r="BD330">
        <v>0</v>
      </c>
      <c r="BE330" t="s">
        <v>69</v>
      </c>
      <c r="BF330" t="s">
        <v>70</v>
      </c>
      <c r="BG330">
        <v>1.1399999999999999</v>
      </c>
      <c r="BH330">
        <v>0</v>
      </c>
      <c r="BI330" s="1">
        <v>45813.514050266203</v>
      </c>
      <c r="BJ330">
        <v>3.7</v>
      </c>
      <c r="BK330" s="4">
        <v>0.89649999999999996</v>
      </c>
      <c r="BL330" s="42">
        <f>HLOOKUP($A330,차량별코스!$E$1:$AO$20,_xlfn.XLOOKUP(탕데이터!$I330,차량별코스!$D$2:$D$20,차량별코스!$A$2:$A$20),0)</f>
        <v>4</v>
      </c>
      <c r="BM330">
        <f>SUMIFS(R:R,I:I,I330,O:O,O330)</f>
        <v>1463.2520000000002</v>
      </c>
      <c r="BN330">
        <f>SUMIFS(R:R,O:O,O330,BL:BL,BL330,G:G,G330)</f>
        <v>391.33800000000002</v>
      </c>
      <c r="BO330">
        <f>IF(COUNTIFS($BL$2:$BL330,$BL330,$O$2:$O330,$O330,$G$2:$G330,$G330)=1,_xlfn.MAXIFS($BO$2:$BO329,$O$2:$O329,$O330,$G$2:$G329,$G330)+1,_xlfn.MAXIFS($BO$2:$BO329,$O$2:$O329,$O330,$G$2:$G329,$G330))</f>
        <v>1</v>
      </c>
      <c r="BP330">
        <f t="shared" si="88"/>
        <v>4764.1790000000001</v>
      </c>
      <c r="BQ330">
        <f t="shared" si="90"/>
        <v>202.07500000000002</v>
      </c>
      <c r="BR330">
        <f t="shared" si="91"/>
        <v>363.73500000000001</v>
      </c>
      <c r="BS330">
        <f t="shared" si="92"/>
        <v>387.98399999999998</v>
      </c>
      <c r="BT330">
        <f t="shared" si="93"/>
        <v>363.73500000000001</v>
      </c>
      <c r="BU330">
        <f t="shared" si="94"/>
        <v>994.20900000000006</v>
      </c>
      <c r="BV330">
        <f t="shared" si="95"/>
        <v>0</v>
      </c>
      <c r="BW330">
        <f t="shared" si="89"/>
        <v>7075.9169999999995</v>
      </c>
    </row>
    <row r="331" spans="1:75">
      <c r="A331" s="38">
        <f t="shared" si="87"/>
        <v>45809</v>
      </c>
      <c r="B331" s="3">
        <v>45809.624699074076</v>
      </c>
      <c r="C331" t="s">
        <v>61</v>
      </c>
      <c r="D331" t="s">
        <v>61</v>
      </c>
      <c r="E331" t="s">
        <v>61</v>
      </c>
      <c r="F331" t="s">
        <v>62</v>
      </c>
      <c r="G331" s="2" t="s">
        <v>85</v>
      </c>
      <c r="H331" s="2" t="s">
        <v>86</v>
      </c>
      <c r="I331" t="s">
        <v>89</v>
      </c>
      <c r="J331" t="s">
        <v>66</v>
      </c>
      <c r="K331" t="s">
        <v>67</v>
      </c>
      <c r="L331">
        <v>14</v>
      </c>
      <c r="M331">
        <v>12</v>
      </c>
      <c r="N331">
        <v>168</v>
      </c>
      <c r="O331" s="41">
        <v>3489</v>
      </c>
      <c r="P331" t="s">
        <v>258</v>
      </c>
      <c r="Q331" s="1">
        <v>45786.607561608798</v>
      </c>
      <c r="R331">
        <v>85.516000000000005</v>
      </c>
      <c r="S331">
        <v>29.306000000000001</v>
      </c>
      <c r="T331">
        <v>2.9180000000000001</v>
      </c>
      <c r="U331">
        <v>9015</v>
      </c>
      <c r="V331">
        <v>79</v>
      </c>
      <c r="W331">
        <v>2239</v>
      </c>
      <c r="X331">
        <v>2698</v>
      </c>
      <c r="Y331">
        <v>9</v>
      </c>
      <c r="Z331">
        <v>44</v>
      </c>
      <c r="AA331">
        <v>1</v>
      </c>
      <c r="AB331">
        <v>231</v>
      </c>
      <c r="AC331">
        <v>105</v>
      </c>
      <c r="AD331">
        <v>34.15</v>
      </c>
      <c r="AE331">
        <v>45.969473000000001</v>
      </c>
      <c r="AF331">
        <v>22.2</v>
      </c>
      <c r="AG331">
        <v>19.100000000000001</v>
      </c>
      <c r="AH331">
        <v>30.2</v>
      </c>
      <c r="AI331">
        <v>21.9</v>
      </c>
      <c r="AJ331">
        <v>6.1</v>
      </c>
      <c r="AK331">
        <v>0.5</v>
      </c>
      <c r="AL331">
        <v>0</v>
      </c>
      <c r="AM331">
        <v>2.56</v>
      </c>
      <c r="AN331">
        <v>46.844999999999999</v>
      </c>
      <c r="AO331">
        <v>0.876</v>
      </c>
      <c r="AP331">
        <v>24.835999999999999</v>
      </c>
      <c r="AQ331">
        <v>0.30399999999999999</v>
      </c>
      <c r="AR331">
        <v>10.523999999999999</v>
      </c>
      <c r="AS331">
        <v>51.451999999999998</v>
      </c>
      <c r="AT331">
        <v>33.299999999999997</v>
      </c>
      <c r="AU331">
        <v>28.65</v>
      </c>
      <c r="AV331">
        <v>45.3</v>
      </c>
      <c r="AW331">
        <v>32.85</v>
      </c>
      <c r="AX331">
        <v>9.15</v>
      </c>
      <c r="AY331">
        <v>0.75</v>
      </c>
      <c r="AZ331">
        <v>0</v>
      </c>
      <c r="BA331">
        <v>849</v>
      </c>
      <c r="BB331">
        <v>0</v>
      </c>
      <c r="BC331" t="s">
        <v>68</v>
      </c>
      <c r="BD331">
        <v>0</v>
      </c>
      <c r="BE331" t="s">
        <v>69</v>
      </c>
      <c r="BF331" t="s">
        <v>70</v>
      </c>
      <c r="BG331">
        <v>1.1399999999999999</v>
      </c>
      <c r="BH331">
        <v>0</v>
      </c>
      <c r="BI331" s="1">
        <v>45813.514050266203</v>
      </c>
      <c r="BJ331">
        <v>3.7</v>
      </c>
      <c r="BK331" s="4">
        <v>0.78869999999999996</v>
      </c>
      <c r="BL331" s="42">
        <f>HLOOKUP($A331,차량별코스!$E$1:$AO$20,_xlfn.XLOOKUP(탕데이터!$I331,차량별코스!$D$2:$D$20,차량별코스!$A$2:$A$20),0)</f>
        <v>4</v>
      </c>
      <c r="BM331">
        <f>SUMIFS(R:R,I:I,I331,O:O,O331)</f>
        <v>1463.2520000000002</v>
      </c>
      <c r="BN331">
        <f>SUMIFS(R:R,O:O,O331,BL:BL,BL331,G:G,G331)</f>
        <v>391.33800000000002</v>
      </c>
      <c r="BO331">
        <f>IF(COUNTIFS($BL$2:$BL331,$BL331,$O$2:$O331,$O331,$G$2:$G331,$G331)=1,_xlfn.MAXIFS($BO$2:$BO330,$O$2:$O330,$O331,$G$2:$G330,$G331)+1,_xlfn.MAXIFS($BO$2:$BO330,$O$2:$O330,$O331,$G$2:$G330,$G331))</f>
        <v>1</v>
      </c>
      <c r="BP331">
        <f t="shared" si="88"/>
        <v>-316.67000000000007</v>
      </c>
      <c r="BQ331">
        <f t="shared" si="90"/>
        <v>1721.865</v>
      </c>
      <c r="BR331">
        <f t="shared" si="91"/>
        <v>2722.5299999999997</v>
      </c>
      <c r="BS331">
        <f t="shared" si="92"/>
        <v>1974.2849999999999</v>
      </c>
      <c r="BT331">
        <f t="shared" si="93"/>
        <v>549.91499999999996</v>
      </c>
      <c r="BU331">
        <f t="shared" si="94"/>
        <v>45.075000000000003</v>
      </c>
      <c r="BV331">
        <f t="shared" si="95"/>
        <v>0</v>
      </c>
      <c r="BW331">
        <f t="shared" si="89"/>
        <v>6696.9999999999991</v>
      </c>
    </row>
    <row r="332" spans="1:75">
      <c r="A332" s="38">
        <f t="shared" si="87"/>
        <v>45809</v>
      </c>
      <c r="B332" s="3">
        <v>45809.732812499999</v>
      </c>
      <c r="C332" t="s">
        <v>61</v>
      </c>
      <c r="D332" t="s">
        <v>61</v>
      </c>
      <c r="E332" t="s">
        <v>61</v>
      </c>
      <c r="F332" t="s">
        <v>62</v>
      </c>
      <c r="G332" s="2" t="s">
        <v>85</v>
      </c>
      <c r="H332" s="2" t="s">
        <v>86</v>
      </c>
      <c r="I332" t="s">
        <v>89</v>
      </c>
      <c r="J332" t="s">
        <v>66</v>
      </c>
      <c r="K332" t="s">
        <v>67</v>
      </c>
      <c r="L332">
        <v>14</v>
      </c>
      <c r="M332">
        <v>12</v>
      </c>
      <c r="N332">
        <v>168</v>
      </c>
      <c r="O332" s="41">
        <v>3489</v>
      </c>
      <c r="P332" t="s">
        <v>258</v>
      </c>
      <c r="Q332" s="1">
        <v>45786.607561608798</v>
      </c>
      <c r="R332">
        <v>22.763000000000002</v>
      </c>
      <c r="S332">
        <v>6.3390000000000004</v>
      </c>
      <c r="T332">
        <v>3.5910000000000002</v>
      </c>
      <c r="U332">
        <v>2057</v>
      </c>
      <c r="V332">
        <v>6</v>
      </c>
      <c r="W332">
        <v>361</v>
      </c>
      <c r="X332">
        <v>580</v>
      </c>
      <c r="Y332">
        <v>2</v>
      </c>
      <c r="Z332">
        <v>2</v>
      </c>
      <c r="AA332">
        <v>0</v>
      </c>
      <c r="AB332">
        <v>0</v>
      </c>
      <c r="AC332">
        <v>104</v>
      </c>
      <c r="AD332">
        <v>39.840000000000003</v>
      </c>
      <c r="AE332">
        <v>48.489173000000001</v>
      </c>
      <c r="AF332">
        <v>90.4</v>
      </c>
      <c r="AG332">
        <v>2.4</v>
      </c>
      <c r="AH332">
        <v>3.6</v>
      </c>
      <c r="AI332">
        <v>3.2</v>
      </c>
      <c r="AJ332">
        <v>0.3</v>
      </c>
      <c r="AK332">
        <v>0</v>
      </c>
      <c r="AL332">
        <v>0</v>
      </c>
      <c r="AM332">
        <v>3.15</v>
      </c>
      <c r="AN332">
        <v>39.252000000000002</v>
      </c>
      <c r="AO332">
        <v>0.29199999999999998</v>
      </c>
      <c r="AP332">
        <v>17.55</v>
      </c>
      <c r="AQ332">
        <v>0.22</v>
      </c>
      <c r="AR332">
        <v>8.7859999999999996</v>
      </c>
      <c r="AS332">
        <v>8.7859999999999996</v>
      </c>
      <c r="AT332">
        <v>30.132999999999999</v>
      </c>
      <c r="AU332">
        <v>0.8</v>
      </c>
      <c r="AV332">
        <v>1.2</v>
      </c>
      <c r="AW332">
        <v>1.0669999999999999</v>
      </c>
      <c r="AX332">
        <v>0.1</v>
      </c>
      <c r="AY332">
        <v>0</v>
      </c>
      <c r="AZ332">
        <v>0</v>
      </c>
      <c r="BA332">
        <v>216</v>
      </c>
      <c r="BB332">
        <v>0</v>
      </c>
      <c r="BC332" t="s">
        <v>68</v>
      </c>
      <c r="BD332">
        <v>0</v>
      </c>
      <c r="BE332" t="s">
        <v>69</v>
      </c>
      <c r="BF332" t="s">
        <v>70</v>
      </c>
      <c r="BG332">
        <v>1.1399999999999999</v>
      </c>
      <c r="BH332">
        <v>0</v>
      </c>
      <c r="BI332" s="1">
        <v>45813.514050266203</v>
      </c>
      <c r="BJ332">
        <v>3.7</v>
      </c>
      <c r="BK332" s="4">
        <v>0.97050000000000003</v>
      </c>
      <c r="BL332" s="42">
        <f>HLOOKUP($A332,차량별코스!$E$1:$AO$20,_xlfn.XLOOKUP(탕데이터!$I332,차량별코스!$D$2:$D$20,차량별코스!$A$2:$A$20),0)</f>
        <v>4</v>
      </c>
      <c r="BM332">
        <f>SUMIFS(R:R,I:I,I332,O:O,O332)</f>
        <v>1463.2520000000002</v>
      </c>
      <c r="BN332">
        <f>SUMIFS(R:R,O:O,O332,BL:BL,BL332,G:G,G332)</f>
        <v>391.33800000000002</v>
      </c>
      <c r="BO332">
        <f>IF(COUNTIFS($BL$2:$BL332,$BL332,$O$2:$O332,$O332,$G$2:$G332,$G332)=1,_xlfn.MAXIFS($BO$2:$BO331,$O$2:$O331,$O332,$G$2:$G331,$G332)+1,_xlfn.MAXIFS($BO$2:$BO331,$O$2:$O331,$O332,$G$2:$G331,$G332))</f>
        <v>1</v>
      </c>
      <c r="BP332">
        <f t="shared" si="88"/>
        <v>1492.528</v>
      </c>
      <c r="BQ332">
        <f t="shared" si="90"/>
        <v>49.368000000000002</v>
      </c>
      <c r="BR332">
        <f t="shared" si="91"/>
        <v>74.052000000000007</v>
      </c>
      <c r="BS332">
        <f t="shared" si="92"/>
        <v>65.823999999999998</v>
      </c>
      <c r="BT332">
        <f t="shared" si="93"/>
        <v>6.1710000000000003</v>
      </c>
      <c r="BU332">
        <f t="shared" si="94"/>
        <v>0</v>
      </c>
      <c r="BV332">
        <f t="shared" si="95"/>
        <v>0</v>
      </c>
      <c r="BW332">
        <f t="shared" si="89"/>
        <v>1687.943</v>
      </c>
    </row>
    <row r="333" spans="1:75">
      <c r="A333" s="38">
        <f t="shared" si="87"/>
        <v>45809</v>
      </c>
      <c r="B333" s="3">
        <v>45809.853912037041</v>
      </c>
      <c r="C333" t="s">
        <v>61</v>
      </c>
      <c r="D333" t="s">
        <v>61</v>
      </c>
      <c r="E333" t="s">
        <v>61</v>
      </c>
      <c r="F333" t="s">
        <v>62</v>
      </c>
      <c r="G333" s="2" t="s">
        <v>85</v>
      </c>
      <c r="H333" s="2" t="s">
        <v>86</v>
      </c>
      <c r="I333" t="s">
        <v>89</v>
      </c>
      <c r="J333" t="s">
        <v>66</v>
      </c>
      <c r="K333" t="s">
        <v>67</v>
      </c>
      <c r="L333">
        <v>14</v>
      </c>
      <c r="M333">
        <v>12</v>
      </c>
      <c r="N333">
        <v>168</v>
      </c>
      <c r="O333" s="41">
        <v>3489</v>
      </c>
      <c r="P333" t="s">
        <v>258</v>
      </c>
      <c r="Q333" s="1">
        <v>45786.607561608798</v>
      </c>
      <c r="R333">
        <v>68.444000000000003</v>
      </c>
      <c r="S333">
        <v>19.555</v>
      </c>
      <c r="T333">
        <v>3.5</v>
      </c>
      <c r="U333">
        <v>6339</v>
      </c>
      <c r="V333">
        <v>26</v>
      </c>
      <c r="W333">
        <v>892</v>
      </c>
      <c r="X333">
        <v>2495</v>
      </c>
      <c r="Y333">
        <v>3</v>
      </c>
      <c r="Z333">
        <v>12</v>
      </c>
      <c r="AA333">
        <v>0</v>
      </c>
      <c r="AB333">
        <v>0</v>
      </c>
      <c r="AC333">
        <v>101</v>
      </c>
      <c r="AD333">
        <v>38.869999999999997</v>
      </c>
      <c r="AE333">
        <v>45.452553000000002</v>
      </c>
      <c r="AF333">
        <v>54.1</v>
      </c>
      <c r="AG333">
        <v>12.6</v>
      </c>
      <c r="AH333">
        <v>22.2</v>
      </c>
      <c r="AI333">
        <v>9.6</v>
      </c>
      <c r="AJ333">
        <v>1.4</v>
      </c>
      <c r="AK333">
        <v>0</v>
      </c>
      <c r="AL333">
        <v>0</v>
      </c>
      <c r="AM333">
        <v>3.07</v>
      </c>
      <c r="AN333">
        <v>37.435000000000002</v>
      </c>
      <c r="AO333">
        <v>0.41</v>
      </c>
      <c r="AP333">
        <v>14.071999999999999</v>
      </c>
      <c r="AQ333">
        <v>0.35099999999999998</v>
      </c>
      <c r="AR333">
        <v>4.383</v>
      </c>
      <c r="AS333">
        <v>17.533000000000001</v>
      </c>
      <c r="AT333">
        <v>56.805</v>
      </c>
      <c r="AU333">
        <v>13.23</v>
      </c>
      <c r="AV333">
        <v>23.31</v>
      </c>
      <c r="AW333">
        <v>10.08</v>
      </c>
      <c r="AX333">
        <v>1.47</v>
      </c>
      <c r="AY333">
        <v>0</v>
      </c>
      <c r="AZ333">
        <v>0</v>
      </c>
      <c r="BA333">
        <v>665</v>
      </c>
      <c r="BB333">
        <v>0</v>
      </c>
      <c r="BC333" t="s">
        <v>68</v>
      </c>
      <c r="BD333">
        <v>0</v>
      </c>
      <c r="BE333" t="s">
        <v>69</v>
      </c>
      <c r="BF333" t="s">
        <v>70</v>
      </c>
      <c r="BG333">
        <v>1.1399999999999999</v>
      </c>
      <c r="BH333">
        <v>0</v>
      </c>
      <c r="BI333" s="1">
        <v>45813.514050266203</v>
      </c>
      <c r="BJ333">
        <v>3.7</v>
      </c>
      <c r="BK333" s="4">
        <v>0.94599999999999995</v>
      </c>
      <c r="BL333" s="42">
        <f>HLOOKUP($A333,차량별코스!$E$1:$AO$20,_xlfn.XLOOKUP(탕데이터!$I333,차량별코스!$D$2:$D$20,차량별코스!$A$2:$A$20),0)</f>
        <v>4</v>
      </c>
      <c r="BM333">
        <f>SUMIFS(R:R,I:I,I333,O:O,O333)</f>
        <v>1463.2520000000002</v>
      </c>
      <c r="BN333">
        <f>SUMIFS(R:R,O:O,O333,BL:BL,BL333,G:G,G333)</f>
        <v>391.33800000000002</v>
      </c>
      <c r="BO333">
        <f>IF(COUNTIFS($BL$2:$BL333,$BL333,$O$2:$O333,$O333,$G$2:$G333,$G333)=1,_xlfn.MAXIFS($BO$2:$BO332,$O$2:$O332,$O333,$G$2:$G332,$G333)+1,_xlfn.MAXIFS($BO$2:$BO332,$O$2:$O332,$O333,$G$2:$G332,$G333))</f>
        <v>1</v>
      </c>
      <c r="BP333">
        <f t="shared" si="88"/>
        <v>2511.3990000000003</v>
      </c>
      <c r="BQ333">
        <f t="shared" si="90"/>
        <v>798.71400000000006</v>
      </c>
      <c r="BR333">
        <f t="shared" si="91"/>
        <v>1407.258</v>
      </c>
      <c r="BS333">
        <f t="shared" si="92"/>
        <v>608.54399999999998</v>
      </c>
      <c r="BT333">
        <f t="shared" si="93"/>
        <v>88.745999999999995</v>
      </c>
      <c r="BU333">
        <f t="shared" si="94"/>
        <v>0</v>
      </c>
      <c r="BV333">
        <f t="shared" si="95"/>
        <v>0</v>
      </c>
      <c r="BW333">
        <f t="shared" si="89"/>
        <v>5414.6610000000001</v>
      </c>
    </row>
    <row r="334" spans="1:75">
      <c r="A334" s="38">
        <f t="shared" si="87"/>
        <v>45810</v>
      </c>
      <c r="B334" s="3">
        <v>45810.289652777778</v>
      </c>
      <c r="C334" t="s">
        <v>61</v>
      </c>
      <c r="D334" t="s">
        <v>61</v>
      </c>
      <c r="E334" t="s">
        <v>61</v>
      </c>
      <c r="F334" t="s">
        <v>62</v>
      </c>
      <c r="G334" s="2" t="s">
        <v>85</v>
      </c>
      <c r="H334" s="2" t="s">
        <v>86</v>
      </c>
      <c r="I334" t="s">
        <v>89</v>
      </c>
      <c r="J334" t="s">
        <v>66</v>
      </c>
      <c r="K334" t="s">
        <v>67</v>
      </c>
      <c r="L334">
        <v>14</v>
      </c>
      <c r="M334">
        <v>12</v>
      </c>
      <c r="N334">
        <v>168</v>
      </c>
      <c r="O334" s="41">
        <v>3489</v>
      </c>
      <c r="P334" t="s">
        <v>258</v>
      </c>
      <c r="Q334" s="1">
        <v>45786.607561608798</v>
      </c>
      <c r="R334">
        <v>77.817999999999998</v>
      </c>
      <c r="S334">
        <v>23.538</v>
      </c>
      <c r="T334">
        <v>3.306</v>
      </c>
      <c r="U334">
        <v>7441</v>
      </c>
      <c r="V334">
        <v>203</v>
      </c>
      <c r="W334">
        <v>1423</v>
      </c>
      <c r="X334">
        <v>2391</v>
      </c>
      <c r="Y334">
        <v>3</v>
      </c>
      <c r="Z334">
        <v>12</v>
      </c>
      <c r="AA334">
        <v>0</v>
      </c>
      <c r="AB334">
        <v>0</v>
      </c>
      <c r="AC334">
        <v>104</v>
      </c>
      <c r="AD334">
        <v>37.65</v>
      </c>
      <c r="AE334">
        <v>48.176197000000002</v>
      </c>
      <c r="AF334">
        <v>92.7</v>
      </c>
      <c r="AG334">
        <v>2</v>
      </c>
      <c r="AH334">
        <v>2.1</v>
      </c>
      <c r="AI334">
        <v>2.6</v>
      </c>
      <c r="AJ334">
        <v>0.6</v>
      </c>
      <c r="AK334">
        <v>0</v>
      </c>
      <c r="AL334">
        <v>0</v>
      </c>
      <c r="AM334">
        <v>2.9</v>
      </c>
      <c r="AN334">
        <v>42.905000000000001</v>
      </c>
      <c r="AO334">
        <v>2.7280000000000002</v>
      </c>
      <c r="AP334">
        <v>19.123999999999999</v>
      </c>
      <c r="AQ334">
        <v>0.29599999999999999</v>
      </c>
      <c r="AR334">
        <v>3.855</v>
      </c>
      <c r="AS334">
        <v>15.420999999999999</v>
      </c>
      <c r="AT334">
        <v>114.33</v>
      </c>
      <c r="AU334">
        <v>2.4670000000000001</v>
      </c>
      <c r="AV334">
        <v>2.59</v>
      </c>
      <c r="AW334">
        <v>3.2069999999999999</v>
      </c>
      <c r="AX334">
        <v>0.74</v>
      </c>
      <c r="AY334">
        <v>0</v>
      </c>
      <c r="AZ334">
        <v>0</v>
      </c>
      <c r="BA334">
        <v>775</v>
      </c>
      <c r="BB334">
        <v>0</v>
      </c>
      <c r="BC334" t="s">
        <v>68</v>
      </c>
      <c r="BD334">
        <v>0</v>
      </c>
      <c r="BE334" t="s">
        <v>69</v>
      </c>
      <c r="BF334" t="s">
        <v>70</v>
      </c>
      <c r="BG334">
        <v>1.1399999999999999</v>
      </c>
      <c r="BH334">
        <v>0</v>
      </c>
      <c r="BI334" s="1">
        <v>45813.514050266203</v>
      </c>
      <c r="BJ334">
        <v>3.7</v>
      </c>
      <c r="BK334" s="4">
        <v>0.89349999999999996</v>
      </c>
      <c r="BL334" s="42">
        <f>HLOOKUP($A334,차량별코스!$E$1:$AO$20,_xlfn.XLOOKUP(탕데이터!$I334,차량별코스!$D$2:$D$20,차량별코스!$A$2:$A$20),0)</f>
        <v>5</v>
      </c>
      <c r="BM334">
        <f>SUMIFS(R:R,I:I,I334,O:O,O334)</f>
        <v>1463.2520000000002</v>
      </c>
      <c r="BN334">
        <f>SUMIFS(R:R,O:O,O334,BL:BL,BL334,G:G,G334)</f>
        <v>264.76900000000001</v>
      </c>
      <c r="BO334">
        <f>IF(COUNTIFS($BL$2:$BL334,$BL334,$O$2:$O334,$O334,$G$2:$G334,$G334)=1,_xlfn.MAXIFS($BO$2:$BO333,$O$2:$O333,$O334,$G$2:$G333,$G334)+1,_xlfn.MAXIFS($BO$2:$BO333,$O$2:$O333,$O334,$G$2:$G333,$G334))</f>
        <v>2</v>
      </c>
      <c r="BP334">
        <f t="shared" si="88"/>
        <v>5271.8070000000007</v>
      </c>
      <c r="BQ334">
        <f t="shared" si="90"/>
        <v>148.82</v>
      </c>
      <c r="BR334">
        <f t="shared" si="91"/>
        <v>156.261</v>
      </c>
      <c r="BS334">
        <f t="shared" si="92"/>
        <v>193.46600000000001</v>
      </c>
      <c r="BT334">
        <f t="shared" si="93"/>
        <v>44.646000000000001</v>
      </c>
      <c r="BU334">
        <f t="shared" si="94"/>
        <v>0</v>
      </c>
      <c r="BV334">
        <f t="shared" si="95"/>
        <v>0</v>
      </c>
      <c r="BW334">
        <f t="shared" si="89"/>
        <v>5815.0000000000009</v>
      </c>
    </row>
    <row r="335" spans="1:75">
      <c r="A335" s="38">
        <f t="shared" si="87"/>
        <v>45810</v>
      </c>
      <c r="B335" s="3">
        <v>45810.476261574076</v>
      </c>
      <c r="C335" t="s">
        <v>61</v>
      </c>
      <c r="D335" t="s">
        <v>61</v>
      </c>
      <c r="E335" t="s">
        <v>61</v>
      </c>
      <c r="F335" t="s">
        <v>62</v>
      </c>
      <c r="G335" s="2" t="s">
        <v>85</v>
      </c>
      <c r="H335" s="2" t="s">
        <v>86</v>
      </c>
      <c r="I335" t="s">
        <v>89</v>
      </c>
      <c r="J335" t="s">
        <v>66</v>
      </c>
      <c r="K335" t="s">
        <v>67</v>
      </c>
      <c r="L335">
        <v>14</v>
      </c>
      <c r="M335">
        <v>12</v>
      </c>
      <c r="N335">
        <v>168</v>
      </c>
      <c r="O335" s="41">
        <v>3489</v>
      </c>
      <c r="P335" t="s">
        <v>258</v>
      </c>
      <c r="Q335" s="1">
        <v>45786.607561608798</v>
      </c>
      <c r="R335">
        <v>17.398</v>
      </c>
      <c r="S335">
        <v>4.8140000000000001</v>
      </c>
      <c r="T335">
        <v>3.6139999999999999</v>
      </c>
      <c r="U335">
        <v>1855</v>
      </c>
      <c r="V335">
        <v>27</v>
      </c>
      <c r="W335">
        <v>502</v>
      </c>
      <c r="X335">
        <v>656</v>
      </c>
      <c r="Y335">
        <v>2</v>
      </c>
      <c r="Z335">
        <v>0</v>
      </c>
      <c r="AA335">
        <v>1</v>
      </c>
      <c r="AB335">
        <v>9</v>
      </c>
      <c r="AC335">
        <v>96</v>
      </c>
      <c r="AD335">
        <v>33.76</v>
      </c>
      <c r="AE335">
        <v>47.234431000000001</v>
      </c>
      <c r="AF335">
        <v>94.2</v>
      </c>
      <c r="AG335">
        <v>0.9</v>
      </c>
      <c r="AH335">
        <v>1.7</v>
      </c>
      <c r="AI335">
        <v>2.7</v>
      </c>
      <c r="AJ335">
        <v>0.4</v>
      </c>
      <c r="AK335">
        <v>0</v>
      </c>
      <c r="AL335">
        <v>0</v>
      </c>
      <c r="AM335">
        <v>3.17</v>
      </c>
      <c r="AN335">
        <v>37.765999999999998</v>
      </c>
      <c r="AO335">
        <v>1.456</v>
      </c>
      <c r="AP335">
        <v>27.062000000000001</v>
      </c>
      <c r="AQ335">
        <v>0.34499999999999997</v>
      </c>
      <c r="AR335">
        <v>11.496</v>
      </c>
      <c r="AS335">
        <v>0</v>
      </c>
      <c r="AT335">
        <v>28.26</v>
      </c>
      <c r="AU335">
        <v>0.27</v>
      </c>
      <c r="AV335">
        <v>0.51</v>
      </c>
      <c r="AW335">
        <v>0.81</v>
      </c>
      <c r="AX335">
        <v>0.12</v>
      </c>
      <c r="AY335">
        <v>0</v>
      </c>
      <c r="AZ335">
        <v>0</v>
      </c>
      <c r="BA335">
        <v>176</v>
      </c>
      <c r="BB335">
        <v>0</v>
      </c>
      <c r="BC335" t="s">
        <v>68</v>
      </c>
      <c r="BD335">
        <v>0</v>
      </c>
      <c r="BE335" t="s">
        <v>69</v>
      </c>
      <c r="BF335" t="s">
        <v>70</v>
      </c>
      <c r="BG335">
        <v>1.1399999999999999</v>
      </c>
      <c r="BH335">
        <v>0</v>
      </c>
      <c r="BI335" s="1">
        <v>45813.514050266203</v>
      </c>
      <c r="BJ335">
        <v>3.7</v>
      </c>
      <c r="BK335" s="4">
        <v>0.9768</v>
      </c>
      <c r="BL335" s="42">
        <f>HLOOKUP($A335,차량별코스!$E$1:$AO$20,_xlfn.XLOOKUP(탕데이터!$I335,차량별코스!$D$2:$D$20,차량별코스!$A$2:$A$20),0)</f>
        <v>5</v>
      </c>
      <c r="BM335">
        <f>SUMIFS(R:R,I:I,I335,O:O,O335)</f>
        <v>1463.2520000000002</v>
      </c>
      <c r="BN335">
        <f>SUMIFS(R:R,O:O,O335,BL:BL,BL335,G:G,G335)</f>
        <v>264.76900000000001</v>
      </c>
      <c r="BO335">
        <f>IF(COUNTIFS($BL$2:$BL335,$BL335,$O$2:$O335,$O335,$G$2:$G335,$G335)=1,_xlfn.MAXIFS($BO$2:$BO334,$O$2:$O334,$O335,$G$2:$G334,$G335)+1,_xlfn.MAXIFS($BO$2:$BO334,$O$2:$O334,$O335,$G$2:$G334,$G335))</f>
        <v>2</v>
      </c>
      <c r="BP335">
        <f t="shared" si="88"/>
        <v>1218.4100000000001</v>
      </c>
      <c r="BQ335">
        <f t="shared" si="90"/>
        <v>16.695</v>
      </c>
      <c r="BR335">
        <f t="shared" si="91"/>
        <v>31.535000000000004</v>
      </c>
      <c r="BS335">
        <f t="shared" si="92"/>
        <v>50.085000000000008</v>
      </c>
      <c r="BT335">
        <f t="shared" si="93"/>
        <v>7.42</v>
      </c>
      <c r="BU335">
        <f t="shared" si="94"/>
        <v>0</v>
      </c>
      <c r="BV335">
        <f t="shared" si="95"/>
        <v>0</v>
      </c>
      <c r="BW335">
        <f t="shared" si="89"/>
        <v>1324.1450000000002</v>
      </c>
    </row>
    <row r="336" spans="1:75">
      <c r="A336" s="38">
        <f t="shared" si="87"/>
        <v>45810</v>
      </c>
      <c r="B336" s="3">
        <v>45810.50340277778</v>
      </c>
      <c r="C336" t="s">
        <v>61</v>
      </c>
      <c r="D336" t="s">
        <v>61</v>
      </c>
      <c r="E336" t="s">
        <v>61</v>
      </c>
      <c r="F336" t="s">
        <v>62</v>
      </c>
      <c r="G336" s="2" t="s">
        <v>85</v>
      </c>
      <c r="H336" s="2" t="s">
        <v>86</v>
      </c>
      <c r="I336" t="s">
        <v>89</v>
      </c>
      <c r="J336" t="s">
        <v>66</v>
      </c>
      <c r="K336" t="s">
        <v>67</v>
      </c>
      <c r="L336">
        <v>14</v>
      </c>
      <c r="M336">
        <v>12</v>
      </c>
      <c r="N336">
        <v>168</v>
      </c>
      <c r="O336" s="41">
        <v>3489</v>
      </c>
      <c r="P336" t="s">
        <v>258</v>
      </c>
      <c r="Q336" s="1">
        <v>45786.607561608798</v>
      </c>
      <c r="R336">
        <v>41.167999999999999</v>
      </c>
      <c r="S336">
        <v>13.276</v>
      </c>
      <c r="T336">
        <v>3.101</v>
      </c>
      <c r="U336">
        <v>3802</v>
      </c>
      <c r="V336">
        <v>11</v>
      </c>
      <c r="W336">
        <v>641</v>
      </c>
      <c r="X336">
        <v>1235</v>
      </c>
      <c r="Y336">
        <v>3</v>
      </c>
      <c r="Z336">
        <v>17</v>
      </c>
      <c r="AA336">
        <v>0</v>
      </c>
      <c r="AB336">
        <v>0</v>
      </c>
      <c r="AC336">
        <v>113</v>
      </c>
      <c r="AD336">
        <v>38.979999999999997</v>
      </c>
      <c r="AE336">
        <v>47.049089000000002</v>
      </c>
      <c r="AF336">
        <v>92</v>
      </c>
      <c r="AG336">
        <v>3.1</v>
      </c>
      <c r="AH336">
        <v>1.8</v>
      </c>
      <c r="AI336">
        <v>2</v>
      </c>
      <c r="AJ336">
        <v>0.6</v>
      </c>
      <c r="AK336">
        <v>0.5</v>
      </c>
      <c r="AL336">
        <v>0</v>
      </c>
      <c r="AM336">
        <v>2.72</v>
      </c>
      <c r="AN336">
        <v>44.9</v>
      </c>
      <c r="AO336">
        <v>0.28899999999999998</v>
      </c>
      <c r="AP336">
        <v>16.859000000000002</v>
      </c>
      <c r="AQ336">
        <v>0.29099999999999998</v>
      </c>
      <c r="AR336">
        <v>7.2869999999999999</v>
      </c>
      <c r="AS336">
        <v>41.293999999999997</v>
      </c>
      <c r="AT336">
        <v>58.267000000000003</v>
      </c>
      <c r="AU336">
        <v>1.9630000000000001</v>
      </c>
      <c r="AV336">
        <v>1.1399999999999999</v>
      </c>
      <c r="AW336">
        <v>1.2669999999999999</v>
      </c>
      <c r="AX336">
        <v>0.38</v>
      </c>
      <c r="AY336">
        <v>0.317</v>
      </c>
      <c r="AZ336">
        <v>0</v>
      </c>
      <c r="BA336">
        <v>405</v>
      </c>
      <c r="BB336">
        <v>0</v>
      </c>
      <c r="BC336" t="s">
        <v>68</v>
      </c>
      <c r="BD336">
        <v>0</v>
      </c>
      <c r="BE336" t="s">
        <v>69</v>
      </c>
      <c r="BF336" t="s">
        <v>70</v>
      </c>
      <c r="BG336">
        <v>1.1399999999999999</v>
      </c>
      <c r="BH336">
        <v>0</v>
      </c>
      <c r="BI336" s="1">
        <v>45813.514050266203</v>
      </c>
      <c r="BJ336">
        <v>3.7</v>
      </c>
      <c r="BK336" s="4">
        <v>0.83809999999999996</v>
      </c>
      <c r="BL336" s="42">
        <f>HLOOKUP($A336,차량별코스!$E$1:$AO$20,_xlfn.XLOOKUP(탕데이터!$I336,차량별코스!$D$2:$D$20,차량별코스!$A$2:$A$20),0)</f>
        <v>5</v>
      </c>
      <c r="BM336">
        <f>SUMIFS(R:R,I:I,I336,O:O,O336)</f>
        <v>1463.2520000000002</v>
      </c>
      <c r="BN336">
        <f>SUMIFS(R:R,O:O,O336,BL:BL,BL336,G:G,G336)</f>
        <v>264.76900000000001</v>
      </c>
      <c r="BO336">
        <f>IF(COUNTIFS($BL$2:$BL336,$BL336,$O$2:$O336,$O336,$G$2:$G336,$G336)=1,_xlfn.MAXIFS($BO$2:$BO335,$O$2:$O335,$O336,$G$2:$G335,$G336)+1,_xlfn.MAXIFS($BO$2:$BO335,$O$2:$O335,$O336,$G$2:$G335,$G336))</f>
        <v>2</v>
      </c>
      <c r="BP336">
        <f t="shared" si="88"/>
        <v>2845.84</v>
      </c>
      <c r="BQ336">
        <f t="shared" si="90"/>
        <v>117.86199999999999</v>
      </c>
      <c r="BR336">
        <f t="shared" si="91"/>
        <v>68.436000000000007</v>
      </c>
      <c r="BS336">
        <f t="shared" si="92"/>
        <v>76.040000000000006</v>
      </c>
      <c r="BT336">
        <f t="shared" si="93"/>
        <v>22.812000000000001</v>
      </c>
      <c r="BU336">
        <f t="shared" si="94"/>
        <v>19.010000000000002</v>
      </c>
      <c r="BV336">
        <f t="shared" si="95"/>
        <v>0</v>
      </c>
      <c r="BW336">
        <f t="shared" si="89"/>
        <v>3150.0000000000005</v>
      </c>
    </row>
    <row r="337" spans="1:75">
      <c r="A337" s="38">
        <f t="shared" si="87"/>
        <v>45810</v>
      </c>
      <c r="B337" s="3">
        <v>45810.558159722219</v>
      </c>
      <c r="C337" t="s">
        <v>61</v>
      </c>
      <c r="D337" t="s">
        <v>61</v>
      </c>
      <c r="E337" t="s">
        <v>61</v>
      </c>
      <c r="F337" t="s">
        <v>62</v>
      </c>
      <c r="G337" s="2" t="s">
        <v>85</v>
      </c>
      <c r="H337" s="2" t="s">
        <v>86</v>
      </c>
      <c r="I337" t="s">
        <v>89</v>
      </c>
      <c r="J337" t="s">
        <v>66</v>
      </c>
      <c r="K337" t="s">
        <v>67</v>
      </c>
      <c r="L337">
        <v>14</v>
      </c>
      <c r="M337">
        <v>12</v>
      </c>
      <c r="N337">
        <v>168</v>
      </c>
      <c r="O337" s="41">
        <v>3489</v>
      </c>
      <c r="P337" t="s">
        <v>258</v>
      </c>
      <c r="Q337" s="1">
        <v>45786.607561608798</v>
      </c>
      <c r="R337">
        <v>25.178999999999998</v>
      </c>
      <c r="S337">
        <v>7.3860000000000001</v>
      </c>
      <c r="T337">
        <v>3.4089999999999998</v>
      </c>
      <c r="U337">
        <v>2164</v>
      </c>
      <c r="V337">
        <v>71</v>
      </c>
      <c r="W337">
        <v>281</v>
      </c>
      <c r="X337">
        <v>961</v>
      </c>
      <c r="Y337">
        <v>0</v>
      </c>
      <c r="Z337">
        <v>7</v>
      </c>
      <c r="AA337">
        <v>0</v>
      </c>
      <c r="AB337">
        <v>0</v>
      </c>
      <c r="AC337">
        <v>104</v>
      </c>
      <c r="AD337">
        <v>41.89</v>
      </c>
      <c r="AE337">
        <v>50.024436999999999</v>
      </c>
      <c r="AF337">
        <v>95.8</v>
      </c>
      <c r="AG337">
        <v>0.9</v>
      </c>
      <c r="AH337">
        <v>1.4</v>
      </c>
      <c r="AI337">
        <v>1.5</v>
      </c>
      <c r="AJ337">
        <v>0.3</v>
      </c>
      <c r="AK337">
        <v>0.1</v>
      </c>
      <c r="AL337">
        <v>0</v>
      </c>
      <c r="AM337">
        <v>2.99</v>
      </c>
      <c r="AN337">
        <v>43.158999999999999</v>
      </c>
      <c r="AO337">
        <v>3.2810000000000001</v>
      </c>
      <c r="AP337">
        <v>12.984999999999999</v>
      </c>
      <c r="AQ337">
        <v>0.35699999999999998</v>
      </c>
      <c r="AR337">
        <v>0</v>
      </c>
      <c r="AS337">
        <v>27.800999999999998</v>
      </c>
      <c r="AT337">
        <v>33.53</v>
      </c>
      <c r="AU337">
        <v>0.315</v>
      </c>
      <c r="AV337">
        <v>0.49</v>
      </c>
      <c r="AW337">
        <v>0.52500000000000002</v>
      </c>
      <c r="AX337">
        <v>0.105</v>
      </c>
      <c r="AY337">
        <v>3.5000000000000003E-2</v>
      </c>
      <c r="AZ337">
        <v>0</v>
      </c>
      <c r="BA337">
        <v>246</v>
      </c>
      <c r="BB337">
        <v>0</v>
      </c>
      <c r="BC337" t="s">
        <v>68</v>
      </c>
      <c r="BD337">
        <v>0</v>
      </c>
      <c r="BE337" t="s">
        <v>69</v>
      </c>
      <c r="BF337" t="s">
        <v>70</v>
      </c>
      <c r="BG337">
        <v>1.1399999999999999</v>
      </c>
      <c r="BH337">
        <v>0</v>
      </c>
      <c r="BI337" s="1">
        <v>45813.514050266203</v>
      </c>
      <c r="BJ337">
        <v>3.7</v>
      </c>
      <c r="BK337" s="4">
        <v>0.9214</v>
      </c>
      <c r="BL337" s="42">
        <f>HLOOKUP($A337,차량별코스!$E$1:$AO$20,_xlfn.XLOOKUP(탕데이터!$I337,차량별코스!$D$2:$D$20,차량별코스!$A$2:$A$20),0)</f>
        <v>5</v>
      </c>
      <c r="BM337">
        <f>SUMIFS(R:R,I:I,I337,O:O,O337)</f>
        <v>1463.2520000000002</v>
      </c>
      <c r="BN337">
        <f>SUMIFS(R:R,O:O,O337,BL:BL,BL337,G:G,G337)</f>
        <v>264.76900000000001</v>
      </c>
      <c r="BO337">
        <f>IF(COUNTIFS($BL$2:$BL337,$BL337,$O$2:$O337,$O337,$G$2:$G337,$G337)=1,_xlfn.MAXIFS($BO$2:$BO336,$O$2:$O336,$O337,$G$2:$G336,$G337)+1,_xlfn.MAXIFS($BO$2:$BO336,$O$2:$O336,$O337,$G$2:$G336,$G337))</f>
        <v>2</v>
      </c>
      <c r="BP337">
        <f t="shared" si="88"/>
        <v>1721.1120000000001</v>
      </c>
      <c r="BQ337">
        <f t="shared" si="90"/>
        <v>19.476000000000003</v>
      </c>
      <c r="BR337">
        <f t="shared" si="91"/>
        <v>30.295999999999996</v>
      </c>
      <c r="BS337">
        <f t="shared" si="92"/>
        <v>32.46</v>
      </c>
      <c r="BT337">
        <f t="shared" si="93"/>
        <v>6.492</v>
      </c>
      <c r="BU337">
        <f t="shared" si="94"/>
        <v>2.1640000000000001</v>
      </c>
      <c r="BV337">
        <f t="shared" si="95"/>
        <v>0</v>
      </c>
      <c r="BW337">
        <f t="shared" si="89"/>
        <v>1812.0000000000002</v>
      </c>
    </row>
    <row r="338" spans="1:75">
      <c r="A338" s="38">
        <f t="shared" si="87"/>
        <v>45810</v>
      </c>
      <c r="B338" s="3">
        <v>45810.5940162037</v>
      </c>
      <c r="C338" t="s">
        <v>61</v>
      </c>
      <c r="D338" t="s">
        <v>61</v>
      </c>
      <c r="E338" t="s">
        <v>61</v>
      </c>
      <c r="F338" t="s">
        <v>62</v>
      </c>
      <c r="G338" s="2" t="s">
        <v>85</v>
      </c>
      <c r="H338" s="2" t="s">
        <v>86</v>
      </c>
      <c r="I338" t="s">
        <v>89</v>
      </c>
      <c r="J338" t="s">
        <v>66</v>
      </c>
      <c r="K338" t="s">
        <v>67</v>
      </c>
      <c r="L338">
        <v>14</v>
      </c>
      <c r="M338">
        <v>12</v>
      </c>
      <c r="N338">
        <v>168</v>
      </c>
      <c r="O338" s="41">
        <v>3489</v>
      </c>
      <c r="P338" t="s">
        <v>258</v>
      </c>
      <c r="Q338" s="1">
        <v>45786.607561608798</v>
      </c>
      <c r="R338">
        <v>38.941000000000003</v>
      </c>
      <c r="S338">
        <v>12.989000000000001</v>
      </c>
      <c r="T338">
        <v>2.9980000000000002</v>
      </c>
      <c r="U338">
        <v>4100</v>
      </c>
      <c r="V338">
        <v>6</v>
      </c>
      <c r="W338">
        <v>865</v>
      </c>
      <c r="X338">
        <v>1224</v>
      </c>
      <c r="Y338">
        <v>3</v>
      </c>
      <c r="Z338">
        <v>28</v>
      </c>
      <c r="AA338">
        <v>0</v>
      </c>
      <c r="AB338">
        <v>0</v>
      </c>
      <c r="AC338">
        <v>96</v>
      </c>
      <c r="AD338">
        <v>34.19</v>
      </c>
      <c r="AE338">
        <v>43.415148000000002</v>
      </c>
      <c r="AF338">
        <v>95</v>
      </c>
      <c r="AG338">
        <v>1.5</v>
      </c>
      <c r="AH338">
        <v>1.9</v>
      </c>
      <c r="AI338">
        <v>1.1000000000000001</v>
      </c>
      <c r="AJ338">
        <v>0.4</v>
      </c>
      <c r="AK338">
        <v>0</v>
      </c>
      <c r="AL338">
        <v>0</v>
      </c>
      <c r="AM338">
        <v>2.63</v>
      </c>
      <c r="AN338">
        <v>42.52</v>
      </c>
      <c r="AO338">
        <v>0.14599999999999999</v>
      </c>
      <c r="AP338">
        <v>21.097999999999999</v>
      </c>
      <c r="AQ338">
        <v>0.308</v>
      </c>
      <c r="AR338">
        <v>7.7039999999999997</v>
      </c>
      <c r="AS338">
        <v>71.903999999999996</v>
      </c>
      <c r="AT338">
        <v>64.917000000000002</v>
      </c>
      <c r="AU338">
        <v>1.0249999999999999</v>
      </c>
      <c r="AV338">
        <v>1.298</v>
      </c>
      <c r="AW338">
        <v>0.752</v>
      </c>
      <c r="AX338">
        <v>0.27300000000000002</v>
      </c>
      <c r="AY338">
        <v>0</v>
      </c>
      <c r="AZ338">
        <v>0</v>
      </c>
      <c r="BA338">
        <v>376</v>
      </c>
      <c r="BB338">
        <v>0</v>
      </c>
      <c r="BC338" t="s">
        <v>68</v>
      </c>
      <c r="BD338">
        <v>0</v>
      </c>
      <c r="BE338" t="s">
        <v>69</v>
      </c>
      <c r="BF338" t="s">
        <v>70</v>
      </c>
      <c r="BG338">
        <v>1.1399999999999999</v>
      </c>
      <c r="BH338">
        <v>0</v>
      </c>
      <c r="BI338" s="1">
        <v>45813.514050266203</v>
      </c>
      <c r="BJ338">
        <v>3.7</v>
      </c>
      <c r="BK338" s="4">
        <v>0.81030000000000002</v>
      </c>
      <c r="BL338" s="42">
        <f>HLOOKUP($A338,차량별코스!$E$1:$AO$20,_xlfn.XLOOKUP(탕데이터!$I338,차량별코스!$D$2:$D$20,차량별코스!$A$2:$A$20),0)</f>
        <v>5</v>
      </c>
      <c r="BM338">
        <f>SUMIFS(R:R,I:I,I338,O:O,O338)</f>
        <v>1463.2520000000002</v>
      </c>
      <c r="BN338">
        <f>SUMIFS(R:R,O:O,O338,BL:BL,BL338,G:G,G338)</f>
        <v>264.76900000000001</v>
      </c>
      <c r="BO338">
        <f>IF(COUNTIFS($BL$2:$BL338,$BL338,$O$2:$O338,$O338,$G$2:$G338,$G338)=1,_xlfn.MAXIFS($BO$2:$BO337,$O$2:$O337,$O338,$G$2:$G337,$G338)+1,_xlfn.MAXIFS($BO$2:$BO337,$O$2:$O337,$O338,$G$2:$G337,$G338))</f>
        <v>2</v>
      </c>
      <c r="BP338">
        <f t="shared" si="88"/>
        <v>3024</v>
      </c>
      <c r="BQ338">
        <f t="shared" si="90"/>
        <v>61.5</v>
      </c>
      <c r="BR338">
        <f t="shared" si="91"/>
        <v>77.899999999999991</v>
      </c>
      <c r="BS338">
        <f t="shared" si="92"/>
        <v>45.1</v>
      </c>
      <c r="BT338">
        <f t="shared" si="93"/>
        <v>16.399999999999999</v>
      </c>
      <c r="BU338">
        <f t="shared" si="94"/>
        <v>0</v>
      </c>
      <c r="BV338">
        <f t="shared" si="95"/>
        <v>0</v>
      </c>
      <c r="BW338">
        <f t="shared" si="89"/>
        <v>3224.9</v>
      </c>
    </row>
    <row r="339" spans="1:75">
      <c r="A339" s="38">
        <f t="shared" si="87"/>
        <v>45810</v>
      </c>
      <c r="B339" s="3">
        <v>45810.728807870371</v>
      </c>
      <c r="C339" t="s">
        <v>61</v>
      </c>
      <c r="D339" t="s">
        <v>61</v>
      </c>
      <c r="E339" t="s">
        <v>61</v>
      </c>
      <c r="F339" t="s">
        <v>62</v>
      </c>
      <c r="G339" s="2" t="s">
        <v>85</v>
      </c>
      <c r="H339" s="2" t="s">
        <v>86</v>
      </c>
      <c r="I339" t="s">
        <v>89</v>
      </c>
      <c r="J339" t="s">
        <v>66</v>
      </c>
      <c r="K339" t="s">
        <v>67</v>
      </c>
      <c r="L339">
        <v>14</v>
      </c>
      <c r="M339">
        <v>12</v>
      </c>
      <c r="N339">
        <v>168</v>
      </c>
      <c r="O339" s="41">
        <v>3489</v>
      </c>
      <c r="P339" t="s">
        <v>258</v>
      </c>
      <c r="Q339" s="1">
        <v>45786.607561608798</v>
      </c>
      <c r="R339">
        <v>64.265000000000001</v>
      </c>
      <c r="S339">
        <v>20.571000000000002</v>
      </c>
      <c r="T339">
        <v>3.1240000000000001</v>
      </c>
      <c r="U339">
        <v>7248</v>
      </c>
      <c r="V339">
        <v>48</v>
      </c>
      <c r="W339">
        <v>1955</v>
      </c>
      <c r="X339">
        <v>2446</v>
      </c>
      <c r="Y339">
        <v>2</v>
      </c>
      <c r="Z339">
        <v>26</v>
      </c>
      <c r="AA339">
        <v>0</v>
      </c>
      <c r="AB339">
        <v>0</v>
      </c>
      <c r="AC339">
        <v>105</v>
      </c>
      <c r="AD339">
        <v>31.92</v>
      </c>
      <c r="AE339">
        <v>44.10942</v>
      </c>
      <c r="AF339">
        <v>52.6</v>
      </c>
      <c r="AG339">
        <v>12.5</v>
      </c>
      <c r="AH339">
        <v>19</v>
      </c>
      <c r="AI339">
        <v>12.6</v>
      </c>
      <c r="AJ339">
        <v>2.9</v>
      </c>
      <c r="AK339">
        <v>0.4</v>
      </c>
      <c r="AL339">
        <v>0</v>
      </c>
      <c r="AM339">
        <v>2.74</v>
      </c>
      <c r="AN339">
        <v>41.366</v>
      </c>
      <c r="AO339">
        <v>0.66200000000000003</v>
      </c>
      <c r="AP339">
        <v>26.972999999999999</v>
      </c>
      <c r="AQ339">
        <v>0.373</v>
      </c>
      <c r="AR339">
        <v>3.1120000000000001</v>
      </c>
      <c r="AS339">
        <v>40.457000000000001</v>
      </c>
      <c r="AT339">
        <v>63.12</v>
      </c>
      <c r="AU339">
        <v>15</v>
      </c>
      <c r="AV339">
        <v>22.8</v>
      </c>
      <c r="AW339">
        <v>15.12</v>
      </c>
      <c r="AX339">
        <v>3.48</v>
      </c>
      <c r="AY339">
        <v>0.48</v>
      </c>
      <c r="AZ339">
        <v>0</v>
      </c>
      <c r="BA339">
        <v>628</v>
      </c>
      <c r="BB339">
        <v>0</v>
      </c>
      <c r="BC339" t="s">
        <v>68</v>
      </c>
      <c r="BD339">
        <v>0</v>
      </c>
      <c r="BE339" t="s">
        <v>69</v>
      </c>
      <c r="BF339" t="s">
        <v>70</v>
      </c>
      <c r="BG339">
        <v>1.1399999999999999</v>
      </c>
      <c r="BH339">
        <v>0</v>
      </c>
      <c r="BI339" s="1">
        <v>45813.514050266203</v>
      </c>
      <c r="BJ339">
        <v>3.7</v>
      </c>
      <c r="BK339" s="4">
        <v>0.84430000000000005</v>
      </c>
      <c r="BL339" s="42">
        <f>HLOOKUP($A339,차량별코스!$E$1:$AO$20,_xlfn.XLOOKUP(탕데이터!$I339,차량별코스!$D$2:$D$20,차량별코스!$A$2:$A$20),0)</f>
        <v>5</v>
      </c>
      <c r="BM339">
        <f>SUMIFS(R:R,I:I,I339,O:O,O339)</f>
        <v>1463.2520000000002</v>
      </c>
      <c r="BN339">
        <f>SUMIFS(R:R,O:O,O339,BL:BL,BL339,G:G,G339)</f>
        <v>264.76900000000001</v>
      </c>
      <c r="BO339">
        <f>IF(COUNTIFS($BL$2:$BL339,$BL339,$O$2:$O339,$O339,$G$2:$G339,$G339)=1,_xlfn.MAXIFS($BO$2:$BO338,$O$2:$O338,$O339,$G$2:$G338,$G339)+1,_xlfn.MAXIFS($BO$2:$BO338,$O$2:$O338,$O339,$G$2:$G338,$G339))</f>
        <v>2</v>
      </c>
      <c r="BP339">
        <f t="shared" si="88"/>
        <v>1809.4480000000003</v>
      </c>
      <c r="BQ339">
        <f t="shared" si="90"/>
        <v>906</v>
      </c>
      <c r="BR339">
        <f t="shared" si="91"/>
        <v>1377.1200000000001</v>
      </c>
      <c r="BS339">
        <f t="shared" si="92"/>
        <v>913.24800000000005</v>
      </c>
      <c r="BT339">
        <f t="shared" si="93"/>
        <v>210.19199999999998</v>
      </c>
      <c r="BU339">
        <f t="shared" si="94"/>
        <v>28.992000000000001</v>
      </c>
      <c r="BV339">
        <f t="shared" si="95"/>
        <v>0</v>
      </c>
      <c r="BW339">
        <f t="shared" si="89"/>
        <v>5245.0000000000009</v>
      </c>
    </row>
    <row r="340" spans="1:75">
      <c r="A340" s="38">
        <f t="shared" si="87"/>
        <v>45811</v>
      </c>
      <c r="B340" s="3">
        <v>45811.277106481481</v>
      </c>
      <c r="C340" t="s">
        <v>61</v>
      </c>
      <c r="D340" t="s">
        <v>61</v>
      </c>
      <c r="E340" t="s">
        <v>61</v>
      </c>
      <c r="F340" t="s">
        <v>62</v>
      </c>
      <c r="G340" s="2" t="s">
        <v>85</v>
      </c>
      <c r="H340" s="2" t="s">
        <v>86</v>
      </c>
      <c r="I340" t="s">
        <v>89</v>
      </c>
      <c r="J340" t="s">
        <v>66</v>
      </c>
      <c r="K340" t="s">
        <v>67</v>
      </c>
      <c r="L340">
        <v>14</v>
      </c>
      <c r="M340">
        <v>12</v>
      </c>
      <c r="N340">
        <v>168</v>
      </c>
      <c r="O340" s="41">
        <v>3489</v>
      </c>
      <c r="P340" t="s">
        <v>258</v>
      </c>
      <c r="Q340" s="1">
        <v>45786.607561608798</v>
      </c>
      <c r="R340">
        <v>48.281999999999996</v>
      </c>
      <c r="S340">
        <v>14.81</v>
      </c>
      <c r="T340">
        <v>3.26</v>
      </c>
      <c r="U340">
        <v>4558</v>
      </c>
      <c r="V340">
        <v>92</v>
      </c>
      <c r="W340">
        <v>761</v>
      </c>
      <c r="X340">
        <v>1307</v>
      </c>
      <c r="Y340">
        <v>2</v>
      </c>
      <c r="Z340">
        <v>19</v>
      </c>
      <c r="AA340">
        <v>0</v>
      </c>
      <c r="AB340">
        <v>0</v>
      </c>
      <c r="AC340">
        <v>92</v>
      </c>
      <c r="AD340">
        <v>38.130000000000003</v>
      </c>
      <c r="AE340">
        <v>46.913623000000001</v>
      </c>
      <c r="AF340">
        <v>91.8</v>
      </c>
      <c r="AG340">
        <v>1.8</v>
      </c>
      <c r="AH340">
        <v>3.6</v>
      </c>
      <c r="AI340">
        <v>2.6</v>
      </c>
      <c r="AJ340">
        <v>0.2</v>
      </c>
      <c r="AK340">
        <v>0</v>
      </c>
      <c r="AL340">
        <v>0</v>
      </c>
      <c r="AM340">
        <v>2.86</v>
      </c>
      <c r="AN340">
        <v>42.209000000000003</v>
      </c>
      <c r="AO340">
        <v>2.0179999999999998</v>
      </c>
      <c r="AP340">
        <v>16.696000000000002</v>
      </c>
      <c r="AQ340">
        <v>0.26900000000000002</v>
      </c>
      <c r="AR340">
        <v>4.1420000000000003</v>
      </c>
      <c r="AS340">
        <v>39.351999999999997</v>
      </c>
      <c r="AT340">
        <v>68.849999999999994</v>
      </c>
      <c r="AU340">
        <v>1.35</v>
      </c>
      <c r="AV340">
        <v>2.7</v>
      </c>
      <c r="AW340">
        <v>1.95</v>
      </c>
      <c r="AX340">
        <v>0.15</v>
      </c>
      <c r="AY340">
        <v>0</v>
      </c>
      <c r="AZ340">
        <v>0</v>
      </c>
      <c r="BA340">
        <v>472</v>
      </c>
      <c r="BB340">
        <v>0</v>
      </c>
      <c r="BC340" t="s">
        <v>68</v>
      </c>
      <c r="BD340">
        <v>0</v>
      </c>
      <c r="BE340" t="s">
        <v>69</v>
      </c>
      <c r="BF340" t="s">
        <v>70</v>
      </c>
      <c r="BG340">
        <v>1.1399999999999999</v>
      </c>
      <c r="BH340">
        <v>0</v>
      </c>
      <c r="BI340" s="1">
        <v>45813.514050266203</v>
      </c>
      <c r="BJ340">
        <v>3.7</v>
      </c>
      <c r="BK340" s="4">
        <v>0.88109999999999999</v>
      </c>
      <c r="BL340" s="42">
        <f>HLOOKUP($A340,차량별코스!$E$1:$AO$20,_xlfn.XLOOKUP(탕데이터!$I340,차량별코스!$D$2:$D$20,차량별코스!$A$2:$A$20),0)</f>
        <v>6</v>
      </c>
      <c r="BM340">
        <f>SUMIFS(R:R,I:I,I340,O:O,O340)</f>
        <v>1463.2520000000002</v>
      </c>
      <c r="BN340">
        <f>SUMIFS(R:R,O:O,O340,BL:BL,BL340,G:G,G340)</f>
        <v>346.63599999999997</v>
      </c>
      <c r="BO340">
        <f>IF(COUNTIFS($BL$2:$BL340,$BL340,$O$2:$O340,$O340,$G$2:$G340,$G340)=1,_xlfn.MAXIFS($BO$2:$BO339,$O$2:$O339,$O340,$G$2:$G339,$G340)+1,_xlfn.MAXIFS($BO$2:$BO339,$O$2:$O339,$O340,$G$2:$G339,$G340))</f>
        <v>3</v>
      </c>
      <c r="BP340">
        <f t="shared" si="88"/>
        <v>3331.2439999999997</v>
      </c>
      <c r="BQ340">
        <f t="shared" si="90"/>
        <v>82.044000000000011</v>
      </c>
      <c r="BR340">
        <f t="shared" si="91"/>
        <v>164.08800000000002</v>
      </c>
      <c r="BS340">
        <f t="shared" si="92"/>
        <v>118.50800000000001</v>
      </c>
      <c r="BT340">
        <f t="shared" si="93"/>
        <v>9.1159999999999997</v>
      </c>
      <c r="BU340">
        <f t="shared" si="94"/>
        <v>0</v>
      </c>
      <c r="BV340">
        <f t="shared" si="95"/>
        <v>0</v>
      </c>
      <c r="BW340">
        <f t="shared" si="89"/>
        <v>3704.9999999999995</v>
      </c>
    </row>
    <row r="341" spans="1:75">
      <c r="A341" s="38">
        <f t="shared" si="87"/>
        <v>45811</v>
      </c>
      <c r="B341" s="3">
        <v>45811.334143518521</v>
      </c>
      <c r="C341" t="s">
        <v>61</v>
      </c>
      <c r="D341" t="s">
        <v>61</v>
      </c>
      <c r="E341" t="s">
        <v>61</v>
      </c>
      <c r="F341" t="s">
        <v>62</v>
      </c>
      <c r="G341" s="2" t="s">
        <v>85</v>
      </c>
      <c r="H341" s="2" t="s">
        <v>86</v>
      </c>
      <c r="I341" t="s">
        <v>89</v>
      </c>
      <c r="J341" t="s">
        <v>66</v>
      </c>
      <c r="K341" t="s">
        <v>67</v>
      </c>
      <c r="L341">
        <v>14</v>
      </c>
      <c r="M341">
        <v>12</v>
      </c>
      <c r="N341">
        <v>168</v>
      </c>
      <c r="O341" s="41">
        <v>3489</v>
      </c>
      <c r="P341" t="s">
        <v>258</v>
      </c>
      <c r="Q341" s="1">
        <v>45786.607561608798</v>
      </c>
      <c r="R341">
        <v>16.053000000000001</v>
      </c>
      <c r="S341">
        <v>5.6109999999999998</v>
      </c>
      <c r="T341">
        <v>2.8610000000000002</v>
      </c>
      <c r="U341">
        <v>1644</v>
      </c>
      <c r="V341">
        <v>9</v>
      </c>
      <c r="W341">
        <v>334</v>
      </c>
      <c r="X341">
        <v>468</v>
      </c>
      <c r="Y341">
        <v>3</v>
      </c>
      <c r="Z341">
        <v>7</v>
      </c>
      <c r="AA341">
        <v>0</v>
      </c>
      <c r="AB341">
        <v>0</v>
      </c>
      <c r="AC341">
        <v>85</v>
      </c>
      <c r="AD341">
        <v>35.15</v>
      </c>
      <c r="AE341">
        <v>44.420278000000003</v>
      </c>
      <c r="AF341">
        <v>97.6</v>
      </c>
      <c r="AG341">
        <v>0.5</v>
      </c>
      <c r="AH341">
        <v>0.7</v>
      </c>
      <c r="AI341">
        <v>1.1000000000000001</v>
      </c>
      <c r="AJ341">
        <v>0.1</v>
      </c>
      <c r="AK341">
        <v>0</v>
      </c>
      <c r="AL341">
        <v>0</v>
      </c>
      <c r="AM341">
        <v>2.5099999999999998</v>
      </c>
      <c r="AN341">
        <v>46.073</v>
      </c>
      <c r="AO341">
        <v>0.54700000000000004</v>
      </c>
      <c r="AP341">
        <v>20.315999999999999</v>
      </c>
      <c r="AQ341">
        <v>0.249</v>
      </c>
      <c r="AR341">
        <v>18.687999999999999</v>
      </c>
      <c r="AS341">
        <v>43.606000000000002</v>
      </c>
      <c r="AT341">
        <v>26.027000000000001</v>
      </c>
      <c r="AU341">
        <v>0.13300000000000001</v>
      </c>
      <c r="AV341">
        <v>0.187</v>
      </c>
      <c r="AW341">
        <v>0.29299999999999998</v>
      </c>
      <c r="AX341">
        <v>2.7E-2</v>
      </c>
      <c r="AY341">
        <v>0</v>
      </c>
      <c r="AZ341">
        <v>0</v>
      </c>
      <c r="BA341">
        <v>150</v>
      </c>
      <c r="BB341">
        <v>0</v>
      </c>
      <c r="BC341" t="s">
        <v>68</v>
      </c>
      <c r="BD341">
        <v>0</v>
      </c>
      <c r="BE341" t="s">
        <v>69</v>
      </c>
      <c r="BF341" t="s">
        <v>70</v>
      </c>
      <c r="BG341">
        <v>1.1399999999999999</v>
      </c>
      <c r="BH341">
        <v>0</v>
      </c>
      <c r="BI341" s="1">
        <v>45813.514050266203</v>
      </c>
      <c r="BJ341">
        <v>3.7</v>
      </c>
      <c r="BK341" s="4">
        <v>0.7732</v>
      </c>
      <c r="BL341" s="42">
        <f>HLOOKUP($A341,차량별코스!$E$1:$AO$20,_xlfn.XLOOKUP(탕데이터!$I341,차량별코스!$D$2:$D$20,차량별코스!$A$2:$A$20),0)</f>
        <v>6</v>
      </c>
      <c r="BM341">
        <f>SUMIFS(R:R,I:I,I341,O:O,O341)</f>
        <v>1463.2520000000002</v>
      </c>
      <c r="BN341">
        <f>SUMIFS(R:R,O:O,O341,BL:BL,BL341,G:G,G341)</f>
        <v>346.63599999999997</v>
      </c>
      <c r="BO341">
        <f>IF(COUNTIFS($BL$2:$BL341,$BL341,$O$2:$O341,$O341,$G$2:$G341,$G341)=1,_xlfn.MAXIFS($BO$2:$BO340,$O$2:$O340,$O341,$G$2:$G340,$G341)+1,_xlfn.MAXIFS($BO$2:$BO340,$O$2:$O340,$O341,$G$2:$G340,$G341))</f>
        <v>3</v>
      </c>
      <c r="BP341">
        <f t="shared" si="88"/>
        <v>1261.5439999999999</v>
      </c>
      <c r="BQ341">
        <f t="shared" si="90"/>
        <v>8.2200000000000006</v>
      </c>
      <c r="BR341">
        <f t="shared" si="91"/>
        <v>11.507999999999999</v>
      </c>
      <c r="BS341">
        <f t="shared" si="92"/>
        <v>18.084000000000003</v>
      </c>
      <c r="BT341">
        <f t="shared" si="93"/>
        <v>1.6440000000000001</v>
      </c>
      <c r="BU341">
        <f t="shared" si="94"/>
        <v>0</v>
      </c>
      <c r="BV341">
        <f t="shared" si="95"/>
        <v>0</v>
      </c>
      <c r="BW341">
        <f t="shared" si="89"/>
        <v>1301</v>
      </c>
    </row>
    <row r="342" spans="1:75">
      <c r="A342" s="38">
        <f t="shared" si="87"/>
        <v>45811</v>
      </c>
      <c r="B342" s="3">
        <v>45811.478414351855</v>
      </c>
      <c r="C342" t="s">
        <v>61</v>
      </c>
      <c r="D342" t="s">
        <v>61</v>
      </c>
      <c r="E342" t="s">
        <v>61</v>
      </c>
      <c r="F342" t="s">
        <v>62</v>
      </c>
      <c r="G342" s="2" t="s">
        <v>85</v>
      </c>
      <c r="H342" s="2" t="s">
        <v>86</v>
      </c>
      <c r="I342" t="s">
        <v>89</v>
      </c>
      <c r="J342" t="s">
        <v>66</v>
      </c>
      <c r="K342" t="s">
        <v>67</v>
      </c>
      <c r="L342">
        <v>14</v>
      </c>
      <c r="M342">
        <v>12</v>
      </c>
      <c r="N342">
        <v>168</v>
      </c>
      <c r="O342" s="41">
        <v>3489</v>
      </c>
      <c r="P342" t="s">
        <v>258</v>
      </c>
      <c r="Q342" s="1">
        <v>45786.607561608798</v>
      </c>
      <c r="R342">
        <v>98.372</v>
      </c>
      <c r="S342">
        <v>32.317</v>
      </c>
      <c r="T342">
        <v>3.044</v>
      </c>
      <c r="U342">
        <v>8855</v>
      </c>
      <c r="V342">
        <v>81</v>
      </c>
      <c r="W342">
        <v>1626</v>
      </c>
      <c r="X342">
        <v>2844</v>
      </c>
      <c r="Y342">
        <v>4</v>
      </c>
      <c r="Z342">
        <v>18</v>
      </c>
      <c r="AA342">
        <v>0</v>
      </c>
      <c r="AB342">
        <v>0</v>
      </c>
      <c r="AC342">
        <v>105</v>
      </c>
      <c r="AD342">
        <v>39.99</v>
      </c>
      <c r="AE342">
        <v>49.543804999999999</v>
      </c>
      <c r="AF342">
        <v>62.5</v>
      </c>
      <c r="AG342">
        <v>7.1</v>
      </c>
      <c r="AH342">
        <v>13.1</v>
      </c>
      <c r="AI342">
        <v>14.5</v>
      </c>
      <c r="AJ342">
        <v>2.7</v>
      </c>
      <c r="AK342">
        <v>0.2</v>
      </c>
      <c r="AL342">
        <v>0</v>
      </c>
      <c r="AM342">
        <v>2.67</v>
      </c>
      <c r="AN342">
        <v>48.746000000000002</v>
      </c>
      <c r="AO342">
        <v>0.91500000000000004</v>
      </c>
      <c r="AP342">
        <v>18.361999999999998</v>
      </c>
      <c r="AQ342">
        <v>0.28499999999999998</v>
      </c>
      <c r="AR342">
        <v>4.0659999999999998</v>
      </c>
      <c r="AS342">
        <v>18.297999999999998</v>
      </c>
      <c r="AT342">
        <v>91.667000000000002</v>
      </c>
      <c r="AU342">
        <v>10.413</v>
      </c>
      <c r="AV342">
        <v>19.213000000000001</v>
      </c>
      <c r="AW342">
        <v>21.266999999999999</v>
      </c>
      <c r="AX342">
        <v>3.96</v>
      </c>
      <c r="AY342">
        <v>0.29299999999999998</v>
      </c>
      <c r="AZ342">
        <v>0</v>
      </c>
      <c r="BA342">
        <v>966</v>
      </c>
      <c r="BB342">
        <v>0</v>
      </c>
      <c r="BC342" t="s">
        <v>68</v>
      </c>
      <c r="BD342">
        <v>0</v>
      </c>
      <c r="BE342" t="s">
        <v>69</v>
      </c>
      <c r="BF342" t="s">
        <v>70</v>
      </c>
      <c r="BG342">
        <v>1.1399999999999999</v>
      </c>
      <c r="BH342">
        <v>0</v>
      </c>
      <c r="BI342" s="1">
        <v>45813.514050266203</v>
      </c>
      <c r="BJ342">
        <v>3.7</v>
      </c>
      <c r="BK342" s="4">
        <v>0.82269999999999999</v>
      </c>
      <c r="BL342" s="42">
        <f>HLOOKUP($A342,차량별코스!$E$1:$AO$20,_xlfn.XLOOKUP(탕데이터!$I342,차량별코스!$D$2:$D$20,차량별코스!$A$2:$A$20),0)</f>
        <v>6</v>
      </c>
      <c r="BM342">
        <f>SUMIFS(R:R,I:I,I342,O:O,O342)</f>
        <v>1463.2520000000002</v>
      </c>
      <c r="BN342">
        <f>SUMIFS(R:R,O:O,O342,BL:BL,BL342,G:G,G342)</f>
        <v>346.63599999999997</v>
      </c>
      <c r="BO342">
        <f>IF(COUNTIFS($BL$2:$BL342,$BL342,$O$2:$O342,$O342,$G$2:$G342,$G342)=1,_xlfn.MAXIFS($BO$2:$BO341,$O$2:$O341,$O342,$G$2:$G341,$G342)+1,_xlfn.MAXIFS($BO$2:$BO341,$O$2:$O341,$O342,$G$2:$G341,$G342))</f>
        <v>3</v>
      </c>
      <c r="BP342">
        <f t="shared" si="88"/>
        <v>3827.375</v>
      </c>
      <c r="BQ342">
        <f t="shared" si="90"/>
        <v>628.70499999999993</v>
      </c>
      <c r="BR342">
        <f t="shared" si="91"/>
        <v>1160.0050000000001</v>
      </c>
      <c r="BS342">
        <f t="shared" si="92"/>
        <v>1283.9749999999999</v>
      </c>
      <c r="BT342">
        <f t="shared" si="93"/>
        <v>239.08500000000004</v>
      </c>
      <c r="BU342">
        <f t="shared" si="94"/>
        <v>17.71</v>
      </c>
      <c r="BV342">
        <f t="shared" si="95"/>
        <v>0</v>
      </c>
      <c r="BW342">
        <f t="shared" si="89"/>
        <v>7156.8549999999996</v>
      </c>
    </row>
    <row r="343" spans="1:75">
      <c r="A343" s="38">
        <f t="shared" si="87"/>
        <v>45811</v>
      </c>
      <c r="B343" s="3">
        <v>45811.684988425928</v>
      </c>
      <c r="C343" t="s">
        <v>61</v>
      </c>
      <c r="D343" t="s">
        <v>61</v>
      </c>
      <c r="E343" t="s">
        <v>61</v>
      </c>
      <c r="F343" t="s">
        <v>62</v>
      </c>
      <c r="G343" s="2" t="s">
        <v>85</v>
      </c>
      <c r="H343" s="2" t="s">
        <v>86</v>
      </c>
      <c r="I343" t="s">
        <v>89</v>
      </c>
      <c r="J343" t="s">
        <v>66</v>
      </c>
      <c r="K343" t="s">
        <v>67</v>
      </c>
      <c r="L343">
        <v>14</v>
      </c>
      <c r="M343">
        <v>12</v>
      </c>
      <c r="N343">
        <v>168</v>
      </c>
      <c r="O343" s="41">
        <v>3489</v>
      </c>
      <c r="P343" t="s">
        <v>258</v>
      </c>
      <c r="Q343" s="1">
        <v>45786.607561608798</v>
      </c>
      <c r="R343">
        <v>17.395</v>
      </c>
      <c r="S343">
        <v>6.2039999999999997</v>
      </c>
      <c r="T343">
        <v>2.8039999999999998</v>
      </c>
      <c r="U343">
        <v>2637</v>
      </c>
      <c r="V343">
        <v>549</v>
      </c>
      <c r="W343">
        <v>791</v>
      </c>
      <c r="X343">
        <v>488</v>
      </c>
      <c r="Y343">
        <v>0</v>
      </c>
      <c r="Z343">
        <v>4</v>
      </c>
      <c r="AA343">
        <v>1</v>
      </c>
      <c r="AB343">
        <v>210</v>
      </c>
      <c r="AC343">
        <v>90</v>
      </c>
      <c r="AD343">
        <v>23.75</v>
      </c>
      <c r="AE343">
        <v>48.282159</v>
      </c>
      <c r="AF343">
        <v>90.2</v>
      </c>
      <c r="AG343">
        <v>1.9</v>
      </c>
      <c r="AH343">
        <v>2.8</v>
      </c>
      <c r="AI343">
        <v>4.7</v>
      </c>
      <c r="AJ343">
        <v>0.4</v>
      </c>
      <c r="AK343">
        <v>0</v>
      </c>
      <c r="AL343">
        <v>0</v>
      </c>
      <c r="AM343">
        <v>2.46</v>
      </c>
      <c r="AN343">
        <v>51.960999999999999</v>
      </c>
      <c r="AO343">
        <v>20.818999999999999</v>
      </c>
      <c r="AP343">
        <v>29.995999999999999</v>
      </c>
      <c r="AQ343">
        <v>0.23</v>
      </c>
      <c r="AR343">
        <v>0</v>
      </c>
      <c r="AS343">
        <v>22.995000000000001</v>
      </c>
      <c r="AT343">
        <v>39.087000000000003</v>
      </c>
      <c r="AU343">
        <v>0.82299999999999995</v>
      </c>
      <c r="AV343">
        <v>1.2130000000000001</v>
      </c>
      <c r="AW343">
        <v>2.0369999999999999</v>
      </c>
      <c r="AX343">
        <v>0.17299999999999999</v>
      </c>
      <c r="AY343">
        <v>0</v>
      </c>
      <c r="AZ343">
        <v>0</v>
      </c>
      <c r="BA343">
        <v>174</v>
      </c>
      <c r="BB343">
        <v>0</v>
      </c>
      <c r="BC343" t="s">
        <v>68</v>
      </c>
      <c r="BD343">
        <v>0</v>
      </c>
      <c r="BE343" t="s">
        <v>69</v>
      </c>
      <c r="BF343" t="s">
        <v>70</v>
      </c>
      <c r="BG343">
        <v>1.1399999999999999</v>
      </c>
      <c r="BH343">
        <v>0</v>
      </c>
      <c r="BI343" s="1">
        <v>45813.514050266203</v>
      </c>
      <c r="BJ343">
        <v>3.7</v>
      </c>
      <c r="BK343" s="4">
        <v>0.75780000000000003</v>
      </c>
      <c r="BL343" s="42">
        <f>HLOOKUP($A343,차량별코스!$E$1:$AO$20,_xlfn.XLOOKUP(탕데이터!$I343,차량별코스!$D$2:$D$20,차량별코스!$A$2:$A$20),0)</f>
        <v>6</v>
      </c>
      <c r="BM343">
        <f>SUMIFS(R:R,I:I,I343,O:O,O343)</f>
        <v>1463.2520000000002</v>
      </c>
      <c r="BN343">
        <f>SUMIFS(R:R,O:O,O343,BL:BL,BL343,G:G,G343)</f>
        <v>346.63599999999997</v>
      </c>
      <c r="BO343">
        <f>IF(COUNTIFS($BL$2:$BL343,$BL343,$O$2:$O343,$O343,$G$2:$G343,$G343)=1,_xlfn.MAXIFS($BO$2:$BO342,$O$2:$O342,$O343,$G$2:$G342,$G343)+1,_xlfn.MAXIFS($BO$2:$BO342,$O$2:$O342,$O343,$G$2:$G342,$G343))</f>
        <v>3</v>
      </c>
      <c r="BP343">
        <f t="shared" si="88"/>
        <v>1038.5740000000001</v>
      </c>
      <c r="BQ343">
        <f t="shared" si="90"/>
        <v>50.103000000000002</v>
      </c>
      <c r="BR343">
        <f t="shared" si="91"/>
        <v>73.835999999999999</v>
      </c>
      <c r="BS343">
        <f t="shared" si="92"/>
        <v>123.93900000000001</v>
      </c>
      <c r="BT343">
        <f t="shared" si="93"/>
        <v>10.548</v>
      </c>
      <c r="BU343">
        <f t="shared" si="94"/>
        <v>0</v>
      </c>
      <c r="BV343">
        <f t="shared" si="95"/>
        <v>0</v>
      </c>
      <c r="BW343">
        <f t="shared" si="89"/>
        <v>1297.0000000000002</v>
      </c>
    </row>
    <row r="344" spans="1:75">
      <c r="A344" s="38">
        <f t="shared" si="87"/>
        <v>45811</v>
      </c>
      <c r="B344" s="3">
        <v>45811.720879629633</v>
      </c>
      <c r="C344" t="s">
        <v>61</v>
      </c>
      <c r="D344" t="s">
        <v>61</v>
      </c>
      <c r="E344" t="s">
        <v>61</v>
      </c>
      <c r="F344" t="s">
        <v>62</v>
      </c>
      <c r="G344" s="2" t="s">
        <v>85</v>
      </c>
      <c r="H344" s="2" t="s">
        <v>86</v>
      </c>
      <c r="I344" t="s">
        <v>89</v>
      </c>
      <c r="J344" t="s">
        <v>66</v>
      </c>
      <c r="K344" t="s">
        <v>67</v>
      </c>
      <c r="L344">
        <v>14</v>
      </c>
      <c r="M344">
        <v>12</v>
      </c>
      <c r="N344">
        <v>168</v>
      </c>
      <c r="O344" s="41">
        <v>3489</v>
      </c>
      <c r="P344" t="s">
        <v>258</v>
      </c>
      <c r="Q344" s="1">
        <v>45786.607561608798</v>
      </c>
      <c r="R344">
        <v>60.381999999999998</v>
      </c>
      <c r="S344">
        <v>17.481999999999999</v>
      </c>
      <c r="T344">
        <v>3.4540000000000002</v>
      </c>
      <c r="U344">
        <v>5971</v>
      </c>
      <c r="V344">
        <v>114</v>
      </c>
      <c r="W344">
        <v>950</v>
      </c>
      <c r="X344">
        <v>1461</v>
      </c>
      <c r="Y344">
        <v>2</v>
      </c>
      <c r="Z344">
        <v>7</v>
      </c>
      <c r="AA344">
        <v>0</v>
      </c>
      <c r="AB344">
        <v>0</v>
      </c>
      <c r="AC344">
        <v>105</v>
      </c>
      <c r="AD344">
        <v>36.409999999999997</v>
      </c>
      <c r="AE344">
        <v>44.298954000000002</v>
      </c>
      <c r="AF344">
        <v>92.7</v>
      </c>
      <c r="AG344">
        <v>2.2999999999999998</v>
      </c>
      <c r="AH344">
        <v>3.3</v>
      </c>
      <c r="AI344">
        <v>1</v>
      </c>
      <c r="AJ344">
        <v>0.5</v>
      </c>
      <c r="AK344">
        <v>0.1</v>
      </c>
      <c r="AL344">
        <v>0</v>
      </c>
      <c r="AM344">
        <v>3.03</v>
      </c>
      <c r="AN344">
        <v>36.805999999999997</v>
      </c>
      <c r="AO344">
        <v>1.909</v>
      </c>
      <c r="AP344">
        <v>15.91</v>
      </c>
      <c r="AQ344">
        <v>0.23200000000000001</v>
      </c>
      <c r="AR344">
        <v>3.3119999999999998</v>
      </c>
      <c r="AS344">
        <v>11.593</v>
      </c>
      <c r="AT344">
        <v>91.155000000000001</v>
      </c>
      <c r="AU344">
        <v>2.262</v>
      </c>
      <c r="AV344">
        <v>3.2450000000000001</v>
      </c>
      <c r="AW344">
        <v>0.98299999999999998</v>
      </c>
      <c r="AX344">
        <v>0.49199999999999999</v>
      </c>
      <c r="AY344">
        <v>9.8000000000000004E-2</v>
      </c>
      <c r="AZ344">
        <v>0</v>
      </c>
      <c r="BA344">
        <v>595</v>
      </c>
      <c r="BB344">
        <v>0</v>
      </c>
      <c r="BC344" t="s">
        <v>68</v>
      </c>
      <c r="BD344">
        <v>0</v>
      </c>
      <c r="BE344" t="s">
        <v>69</v>
      </c>
      <c r="BF344" t="s">
        <v>70</v>
      </c>
      <c r="BG344">
        <v>1.1399999999999999</v>
      </c>
      <c r="BH344">
        <v>0</v>
      </c>
      <c r="BI344" s="1">
        <v>45813.514050266203</v>
      </c>
      <c r="BJ344">
        <v>3.7</v>
      </c>
      <c r="BK344" s="4">
        <v>0.9335</v>
      </c>
      <c r="BL344" s="42">
        <f>HLOOKUP($A344,차량별코스!$E$1:$AO$20,_xlfn.XLOOKUP(탕데이터!$I344,차량별코스!$D$2:$D$20,차량별코스!$A$2:$A$20),0)</f>
        <v>6</v>
      </c>
      <c r="BM344">
        <f>SUMIFS(R:R,I:I,I344,O:O,O344)</f>
        <v>1463.2520000000002</v>
      </c>
      <c r="BN344">
        <f>SUMIFS(R:R,O:O,O344,BL:BL,BL344,G:G,G344)</f>
        <v>346.63599999999997</v>
      </c>
      <c r="BO344">
        <f>IF(COUNTIFS($BL$2:$BL344,$BL344,$O$2:$O344,$O344,$G$2:$G344,$G344)=1,_xlfn.MAXIFS($BO$2:$BO343,$O$2:$O343,$O344,$G$2:$G343,$G344)+1,_xlfn.MAXIFS($BO$2:$BO343,$O$2:$O343,$O344,$G$2:$G343,$G344))</f>
        <v>3</v>
      </c>
      <c r="BP344">
        <f t="shared" si="88"/>
        <v>4471.1170000000002</v>
      </c>
      <c r="BQ344">
        <f t="shared" si="90"/>
        <v>137.333</v>
      </c>
      <c r="BR344">
        <f t="shared" si="91"/>
        <v>197.04300000000001</v>
      </c>
      <c r="BS344">
        <f t="shared" si="92"/>
        <v>59.71</v>
      </c>
      <c r="BT344">
        <f t="shared" si="93"/>
        <v>29.855</v>
      </c>
      <c r="BU344">
        <f t="shared" si="94"/>
        <v>5.9710000000000001</v>
      </c>
      <c r="BV344">
        <f t="shared" si="95"/>
        <v>0</v>
      </c>
      <c r="BW344">
        <f t="shared" si="89"/>
        <v>4901.0289999999986</v>
      </c>
    </row>
    <row r="345" spans="1:75">
      <c r="A345" s="38">
        <f t="shared" si="87"/>
        <v>45811</v>
      </c>
      <c r="B345" s="3">
        <v>45811.791585648149</v>
      </c>
      <c r="C345" t="s">
        <v>61</v>
      </c>
      <c r="D345" t="s">
        <v>61</v>
      </c>
      <c r="E345" t="s">
        <v>61</v>
      </c>
      <c r="F345" t="s">
        <v>62</v>
      </c>
      <c r="G345" s="2" t="s">
        <v>85</v>
      </c>
      <c r="H345" s="2" t="s">
        <v>86</v>
      </c>
      <c r="I345" t="s">
        <v>89</v>
      </c>
      <c r="J345" t="s">
        <v>66</v>
      </c>
      <c r="K345" t="s">
        <v>67</v>
      </c>
      <c r="L345">
        <v>14</v>
      </c>
      <c r="M345">
        <v>12</v>
      </c>
      <c r="N345">
        <v>168</v>
      </c>
      <c r="O345" s="41">
        <v>3489</v>
      </c>
      <c r="P345" t="s">
        <v>258</v>
      </c>
      <c r="Q345" s="1">
        <v>45786.607561608798</v>
      </c>
      <c r="R345">
        <v>40.268999999999998</v>
      </c>
      <c r="S345">
        <v>9.0109999999999992</v>
      </c>
      <c r="T345">
        <v>4.4690000000000003</v>
      </c>
      <c r="U345">
        <v>3823</v>
      </c>
      <c r="V345">
        <v>8</v>
      </c>
      <c r="W345">
        <v>631</v>
      </c>
      <c r="X345">
        <v>956</v>
      </c>
      <c r="Y345">
        <v>0</v>
      </c>
      <c r="Z345">
        <v>3</v>
      </c>
      <c r="AA345">
        <v>0</v>
      </c>
      <c r="AB345">
        <v>0</v>
      </c>
      <c r="AC345">
        <v>89</v>
      </c>
      <c r="AD345">
        <v>37.92</v>
      </c>
      <c r="AE345">
        <v>45.530247000000003</v>
      </c>
      <c r="AF345">
        <v>75.900000000000006</v>
      </c>
      <c r="AG345">
        <v>7.3</v>
      </c>
      <c r="AH345">
        <v>9.6999999999999993</v>
      </c>
      <c r="AI345">
        <v>6.7</v>
      </c>
      <c r="AJ345">
        <v>0.5</v>
      </c>
      <c r="AK345">
        <v>0</v>
      </c>
      <c r="AL345">
        <v>0</v>
      </c>
      <c r="AM345">
        <v>3.92</v>
      </c>
      <c r="AN345">
        <v>27.82</v>
      </c>
      <c r="AO345">
        <v>0.20899999999999999</v>
      </c>
      <c r="AP345">
        <v>16.504999999999999</v>
      </c>
      <c r="AQ345">
        <v>0.223</v>
      </c>
      <c r="AR345">
        <v>0</v>
      </c>
      <c r="AS345">
        <v>7.45</v>
      </c>
      <c r="AT345">
        <v>48.07</v>
      </c>
      <c r="AU345">
        <v>4.6230000000000002</v>
      </c>
      <c r="AV345">
        <v>6.1429999999999998</v>
      </c>
      <c r="AW345">
        <v>4.2430000000000003</v>
      </c>
      <c r="AX345">
        <v>0.317</v>
      </c>
      <c r="AY345">
        <v>0</v>
      </c>
      <c r="AZ345">
        <v>0</v>
      </c>
      <c r="BA345">
        <v>395</v>
      </c>
      <c r="BB345">
        <v>0</v>
      </c>
      <c r="BC345" t="s">
        <v>68</v>
      </c>
      <c r="BD345">
        <v>0</v>
      </c>
      <c r="BE345" t="s">
        <v>69</v>
      </c>
      <c r="BF345" t="s">
        <v>70</v>
      </c>
      <c r="BG345">
        <v>1.1399999999999999</v>
      </c>
      <c r="BH345">
        <v>0</v>
      </c>
      <c r="BI345" s="1">
        <v>45813.514050266203</v>
      </c>
      <c r="BJ345">
        <v>3.7</v>
      </c>
      <c r="BK345" s="4">
        <v>1.2078</v>
      </c>
      <c r="BL345" s="42">
        <f>HLOOKUP($A345,차량별코스!$E$1:$AO$20,_xlfn.XLOOKUP(탕데이터!$I345,차량별코스!$D$2:$D$20,차량별코스!$A$2:$A$20),0)</f>
        <v>6</v>
      </c>
      <c r="BM345">
        <f>SUMIFS(R:R,I:I,I345,O:O,O345)</f>
        <v>1463.2520000000002</v>
      </c>
      <c r="BN345">
        <f>SUMIFS(R:R,O:O,O345,BL:BL,BL345,G:G,G345)</f>
        <v>346.63599999999997</v>
      </c>
      <c r="BO345">
        <f>IF(COUNTIFS($BL$2:$BL345,$BL345,$O$2:$O345,$O345,$G$2:$G345,$G345)=1,_xlfn.MAXIFS($BO$2:$BO344,$O$2:$O344,$O345,$G$2:$G344,$G345)+1,_xlfn.MAXIFS($BO$2:$BO344,$O$2:$O344,$O345,$G$2:$G344,$G345))</f>
        <v>3</v>
      </c>
      <c r="BP345">
        <f t="shared" si="88"/>
        <v>2262.6570000000002</v>
      </c>
      <c r="BQ345">
        <f t="shared" si="90"/>
        <v>279.07900000000001</v>
      </c>
      <c r="BR345">
        <f t="shared" si="91"/>
        <v>370.83099999999996</v>
      </c>
      <c r="BS345">
        <f t="shared" si="92"/>
        <v>256.14100000000002</v>
      </c>
      <c r="BT345">
        <f t="shared" si="93"/>
        <v>19.115000000000002</v>
      </c>
      <c r="BU345">
        <f t="shared" si="94"/>
        <v>0</v>
      </c>
      <c r="BV345">
        <f t="shared" si="95"/>
        <v>0</v>
      </c>
      <c r="BW345">
        <f t="shared" si="89"/>
        <v>3187.8230000000003</v>
      </c>
    </row>
    <row r="346" spans="1:75">
      <c r="A346" s="38">
        <f t="shared" si="87"/>
        <v>45811</v>
      </c>
      <c r="B346" s="3">
        <v>45811.882222222222</v>
      </c>
      <c r="C346" t="s">
        <v>61</v>
      </c>
      <c r="D346" t="s">
        <v>61</v>
      </c>
      <c r="E346" t="s">
        <v>61</v>
      </c>
      <c r="F346" t="s">
        <v>62</v>
      </c>
      <c r="G346" s="2" t="s">
        <v>85</v>
      </c>
      <c r="H346" s="2" t="s">
        <v>86</v>
      </c>
      <c r="I346" t="s">
        <v>89</v>
      </c>
      <c r="J346" t="s">
        <v>66</v>
      </c>
      <c r="K346" t="s">
        <v>67</v>
      </c>
      <c r="L346">
        <v>14</v>
      </c>
      <c r="M346">
        <v>12</v>
      </c>
      <c r="N346">
        <v>168</v>
      </c>
      <c r="O346" s="41">
        <v>3489</v>
      </c>
      <c r="P346" t="s">
        <v>258</v>
      </c>
      <c r="Q346" s="1">
        <v>45786.607561608798</v>
      </c>
      <c r="R346">
        <v>65.882999999999996</v>
      </c>
      <c r="S346">
        <v>21.088999999999999</v>
      </c>
      <c r="T346">
        <v>3.1240000000000001</v>
      </c>
      <c r="U346">
        <v>6832</v>
      </c>
      <c r="V346">
        <v>31</v>
      </c>
      <c r="W346">
        <v>1577</v>
      </c>
      <c r="X346">
        <v>2169</v>
      </c>
      <c r="Y346">
        <v>4</v>
      </c>
      <c r="Z346">
        <v>26</v>
      </c>
      <c r="AA346">
        <v>0</v>
      </c>
      <c r="AB346">
        <v>0</v>
      </c>
      <c r="AC346">
        <v>101</v>
      </c>
      <c r="AD346">
        <v>34.72</v>
      </c>
      <c r="AE346">
        <v>45.401764</v>
      </c>
      <c r="AF346">
        <v>77.2</v>
      </c>
      <c r="AG346">
        <v>6.4</v>
      </c>
      <c r="AH346">
        <v>10.199999999999999</v>
      </c>
      <c r="AI346">
        <v>4.9000000000000004</v>
      </c>
      <c r="AJ346">
        <v>1.3</v>
      </c>
      <c r="AK346">
        <v>0</v>
      </c>
      <c r="AL346">
        <v>0</v>
      </c>
      <c r="AM346">
        <v>2.74</v>
      </c>
      <c r="AN346">
        <v>42.697000000000003</v>
      </c>
      <c r="AO346">
        <v>0.45400000000000001</v>
      </c>
      <c r="AP346">
        <v>23.082999999999998</v>
      </c>
      <c r="AQ346">
        <v>0.31900000000000001</v>
      </c>
      <c r="AR346">
        <v>6.0709999999999997</v>
      </c>
      <c r="AS346">
        <v>39.463999999999999</v>
      </c>
      <c r="AT346">
        <v>87.492999999999995</v>
      </c>
      <c r="AU346">
        <v>7.2530000000000001</v>
      </c>
      <c r="AV346">
        <v>11.56</v>
      </c>
      <c r="AW346">
        <v>5.5529999999999999</v>
      </c>
      <c r="AX346">
        <v>1.4730000000000001</v>
      </c>
      <c r="AY346">
        <v>0</v>
      </c>
      <c r="AZ346">
        <v>0</v>
      </c>
      <c r="BA346">
        <v>654</v>
      </c>
      <c r="BB346">
        <v>0</v>
      </c>
      <c r="BC346" t="s">
        <v>68</v>
      </c>
      <c r="BD346">
        <v>0</v>
      </c>
      <c r="BE346" t="s">
        <v>69</v>
      </c>
      <c r="BF346" t="s">
        <v>70</v>
      </c>
      <c r="BG346">
        <v>1.1399999999999999</v>
      </c>
      <c r="BH346">
        <v>0</v>
      </c>
      <c r="BI346" s="1">
        <v>45813.514050266203</v>
      </c>
      <c r="BJ346">
        <v>3.7</v>
      </c>
      <c r="BK346" s="4">
        <v>0.84430000000000005</v>
      </c>
      <c r="BL346" s="42">
        <f>HLOOKUP($A346,차량별코스!$E$1:$AO$20,_xlfn.XLOOKUP(탕데이터!$I346,차량별코스!$D$2:$D$20,차량별코스!$A$2:$A$20),0)</f>
        <v>6</v>
      </c>
      <c r="BM346">
        <f>SUMIFS(R:R,I:I,I346,O:O,O346)</f>
        <v>1463.2520000000002</v>
      </c>
      <c r="BN346">
        <f>SUMIFS(R:R,O:O,O346,BL:BL,BL346,G:G,G346)</f>
        <v>346.63599999999997</v>
      </c>
      <c r="BO346">
        <f>IF(COUNTIFS($BL$2:$BL346,$BL346,$O$2:$O346,$O346,$G$2:$G346,$G346)=1,_xlfn.MAXIFS($BO$2:$BO345,$O$2:$O345,$O346,$G$2:$G345,$G346)+1,_xlfn.MAXIFS($BO$2:$BO345,$O$2:$O345,$O346,$G$2:$G345,$G346))</f>
        <v>3</v>
      </c>
      <c r="BP346">
        <f t="shared" si="88"/>
        <v>3666.3040000000001</v>
      </c>
      <c r="BQ346">
        <f t="shared" si="90"/>
        <v>437.24799999999999</v>
      </c>
      <c r="BR346">
        <f t="shared" si="91"/>
        <v>696.86399999999992</v>
      </c>
      <c r="BS346">
        <f t="shared" si="92"/>
        <v>334.76800000000003</v>
      </c>
      <c r="BT346">
        <f t="shared" si="93"/>
        <v>88.816000000000003</v>
      </c>
      <c r="BU346">
        <f t="shared" si="94"/>
        <v>0</v>
      </c>
      <c r="BV346">
        <f t="shared" si="95"/>
        <v>0</v>
      </c>
      <c r="BW346">
        <f t="shared" si="89"/>
        <v>5223.9999999999991</v>
      </c>
    </row>
    <row r="347" spans="1:75">
      <c r="A347" s="38">
        <f t="shared" si="87"/>
        <v>45812</v>
      </c>
      <c r="B347" s="3">
        <v>45812.31925925926</v>
      </c>
      <c r="C347" t="s">
        <v>61</v>
      </c>
      <c r="D347" t="s">
        <v>61</v>
      </c>
      <c r="E347" t="s">
        <v>61</v>
      </c>
      <c r="F347" t="s">
        <v>62</v>
      </c>
      <c r="G347" s="2" t="s">
        <v>85</v>
      </c>
      <c r="H347" s="2" t="s">
        <v>86</v>
      </c>
      <c r="I347" t="s">
        <v>89</v>
      </c>
      <c r="J347" t="s">
        <v>66</v>
      </c>
      <c r="K347" t="s">
        <v>67</v>
      </c>
      <c r="L347">
        <v>14</v>
      </c>
      <c r="M347">
        <v>12</v>
      </c>
      <c r="N347">
        <v>168</v>
      </c>
      <c r="O347" s="41">
        <v>3489</v>
      </c>
      <c r="P347" t="s">
        <v>258</v>
      </c>
      <c r="Q347" s="1">
        <v>45786.607561608798</v>
      </c>
      <c r="R347">
        <v>58.863</v>
      </c>
      <c r="S347">
        <v>20.172000000000001</v>
      </c>
      <c r="T347">
        <v>2.9180000000000001</v>
      </c>
      <c r="U347">
        <v>6055</v>
      </c>
      <c r="V347">
        <v>17</v>
      </c>
      <c r="W347">
        <v>1472</v>
      </c>
      <c r="X347">
        <v>1598</v>
      </c>
      <c r="Y347">
        <v>5</v>
      </c>
      <c r="Z347">
        <v>20</v>
      </c>
      <c r="AA347">
        <v>0</v>
      </c>
      <c r="AB347">
        <v>0</v>
      </c>
      <c r="AC347">
        <v>103</v>
      </c>
      <c r="AD347">
        <v>35</v>
      </c>
      <c r="AE347">
        <v>46.409699000000003</v>
      </c>
      <c r="AF347">
        <v>82.3</v>
      </c>
      <c r="AG347">
        <v>5.4</v>
      </c>
      <c r="AH347">
        <v>4.8</v>
      </c>
      <c r="AI347">
        <v>5.5</v>
      </c>
      <c r="AJ347">
        <v>2</v>
      </c>
      <c r="AK347">
        <v>0.1</v>
      </c>
      <c r="AL347">
        <v>0</v>
      </c>
      <c r="AM347">
        <v>2.56</v>
      </c>
      <c r="AN347">
        <v>47.37</v>
      </c>
      <c r="AO347">
        <v>0.28100000000000003</v>
      </c>
      <c r="AP347">
        <v>24.31</v>
      </c>
      <c r="AQ347">
        <v>0.255</v>
      </c>
      <c r="AR347">
        <v>8.4939999999999998</v>
      </c>
      <c r="AS347">
        <v>33.976999999999997</v>
      </c>
      <c r="AT347">
        <v>82.3</v>
      </c>
      <c r="AU347">
        <v>5.4</v>
      </c>
      <c r="AV347">
        <v>4.8</v>
      </c>
      <c r="AW347">
        <v>5.5</v>
      </c>
      <c r="AX347">
        <v>2</v>
      </c>
      <c r="AY347">
        <v>0.1</v>
      </c>
      <c r="AZ347">
        <v>0</v>
      </c>
      <c r="BA347">
        <v>582</v>
      </c>
      <c r="BB347">
        <v>0</v>
      </c>
      <c r="BC347" t="s">
        <v>68</v>
      </c>
      <c r="BD347">
        <v>0</v>
      </c>
      <c r="BE347" t="s">
        <v>69</v>
      </c>
      <c r="BF347" t="s">
        <v>70</v>
      </c>
      <c r="BG347">
        <v>1.1399999999999999</v>
      </c>
      <c r="BH347">
        <v>0</v>
      </c>
      <c r="BI347" s="1">
        <v>45813.514050266203</v>
      </c>
      <c r="BJ347">
        <v>3.7</v>
      </c>
      <c r="BK347" s="4">
        <v>0.78869999999999996</v>
      </c>
      <c r="BL347" s="42">
        <f>HLOOKUP($A347,차량별코스!$E$1:$AO$20,_xlfn.XLOOKUP(탕데이터!$I347,차량별코스!$D$2:$D$20,차량별코스!$A$2:$A$20),0)</f>
        <v>7</v>
      </c>
      <c r="BM347">
        <f>SUMIFS(R:R,I:I,I347,O:O,O347)</f>
        <v>1463.2520000000002</v>
      </c>
      <c r="BN347">
        <f>SUMIFS(R:R,O:O,O347,BL:BL,BL347,G:G,G347)</f>
        <v>334.012</v>
      </c>
      <c r="BO347">
        <f>IF(COUNTIFS($BL$2:$BL347,$BL347,$O$2:$O347,$O347,$G$2:$G347,$G347)=1,_xlfn.MAXIFS($BO$2:$BO346,$O$2:$O346,$O347,$G$2:$G346,$G347)+1,_xlfn.MAXIFS($BO$2:$BO346,$O$2:$O346,$O347,$G$2:$G346,$G347))</f>
        <v>4</v>
      </c>
      <c r="BP347">
        <f t="shared" si="88"/>
        <v>3494.2649999999994</v>
      </c>
      <c r="BQ347">
        <f t="shared" si="90"/>
        <v>326.97000000000003</v>
      </c>
      <c r="BR347">
        <f t="shared" si="91"/>
        <v>290.64</v>
      </c>
      <c r="BS347">
        <f t="shared" si="92"/>
        <v>333.02499999999998</v>
      </c>
      <c r="BT347">
        <f t="shared" si="93"/>
        <v>121.10000000000001</v>
      </c>
      <c r="BU347">
        <f t="shared" si="94"/>
        <v>6.0549999999999997</v>
      </c>
      <c r="BV347">
        <f t="shared" si="95"/>
        <v>0</v>
      </c>
      <c r="BW347">
        <f t="shared" si="89"/>
        <v>4572.0550000000003</v>
      </c>
    </row>
    <row r="348" spans="1:75">
      <c r="A348" s="38">
        <f t="shared" si="87"/>
        <v>45812</v>
      </c>
      <c r="B348" s="3">
        <v>45812.422800925924</v>
      </c>
      <c r="C348" t="s">
        <v>61</v>
      </c>
      <c r="D348" t="s">
        <v>61</v>
      </c>
      <c r="E348" t="s">
        <v>61</v>
      </c>
      <c r="F348" t="s">
        <v>62</v>
      </c>
      <c r="G348" s="2" t="s">
        <v>85</v>
      </c>
      <c r="H348" s="2" t="s">
        <v>86</v>
      </c>
      <c r="I348" t="s">
        <v>89</v>
      </c>
      <c r="J348" t="s">
        <v>66</v>
      </c>
      <c r="K348" t="s">
        <v>67</v>
      </c>
      <c r="L348">
        <v>14</v>
      </c>
      <c r="M348">
        <v>12</v>
      </c>
      <c r="N348">
        <v>168</v>
      </c>
      <c r="O348" s="41">
        <v>3489</v>
      </c>
      <c r="P348" t="s">
        <v>258</v>
      </c>
      <c r="Q348" s="1">
        <v>45786.607561608798</v>
      </c>
      <c r="R348">
        <v>104.027</v>
      </c>
      <c r="S348">
        <v>34.826999999999998</v>
      </c>
      <c r="T348">
        <v>2.9870000000000001</v>
      </c>
      <c r="U348">
        <v>10979</v>
      </c>
      <c r="V348">
        <v>737</v>
      </c>
      <c r="W348">
        <v>2380</v>
      </c>
      <c r="X348">
        <v>2807</v>
      </c>
      <c r="Y348">
        <v>3</v>
      </c>
      <c r="Z348">
        <v>32</v>
      </c>
      <c r="AA348">
        <v>1</v>
      </c>
      <c r="AB348">
        <v>204</v>
      </c>
      <c r="AC348">
        <v>103</v>
      </c>
      <c r="AD348">
        <v>34.11</v>
      </c>
      <c r="AE348">
        <v>47.633831000000001</v>
      </c>
      <c r="AF348">
        <v>74.599999999999994</v>
      </c>
      <c r="AG348">
        <v>6.9</v>
      </c>
      <c r="AH348">
        <v>8.1</v>
      </c>
      <c r="AI348">
        <v>8.1</v>
      </c>
      <c r="AJ348">
        <v>2.2999999999999998</v>
      </c>
      <c r="AK348">
        <v>0</v>
      </c>
      <c r="AL348">
        <v>0</v>
      </c>
      <c r="AM348">
        <v>2.62</v>
      </c>
      <c r="AN348">
        <v>47.462000000000003</v>
      </c>
      <c r="AO348">
        <v>6.7130000000000001</v>
      </c>
      <c r="AP348">
        <v>21.678000000000001</v>
      </c>
      <c r="AQ348">
        <v>0.26900000000000002</v>
      </c>
      <c r="AR348">
        <v>2.8839999999999999</v>
      </c>
      <c r="AS348">
        <v>30.760999999999999</v>
      </c>
      <c r="AT348">
        <v>135.523</v>
      </c>
      <c r="AU348">
        <v>12.535</v>
      </c>
      <c r="AV348">
        <v>14.715</v>
      </c>
      <c r="AW348">
        <v>14.715</v>
      </c>
      <c r="AX348">
        <v>4.1779999999999999</v>
      </c>
      <c r="AY348">
        <v>0</v>
      </c>
      <c r="AZ348">
        <v>0</v>
      </c>
      <c r="BA348">
        <v>1038</v>
      </c>
      <c r="BB348">
        <v>0</v>
      </c>
      <c r="BC348" t="s">
        <v>68</v>
      </c>
      <c r="BD348">
        <v>0</v>
      </c>
      <c r="BE348" t="s">
        <v>69</v>
      </c>
      <c r="BF348" t="s">
        <v>70</v>
      </c>
      <c r="BG348">
        <v>1.1399999999999999</v>
      </c>
      <c r="BH348">
        <v>0</v>
      </c>
      <c r="BI348" s="1">
        <v>45813.514050266203</v>
      </c>
      <c r="BJ348">
        <v>3.7</v>
      </c>
      <c r="BK348" s="4">
        <v>0.80730000000000002</v>
      </c>
      <c r="BL348" s="42">
        <f>HLOOKUP($A348,차량별코스!$E$1:$AO$20,_xlfn.XLOOKUP(탕데이터!$I348,차량별코스!$D$2:$D$20,차량별코스!$A$2:$A$20),0)</f>
        <v>7</v>
      </c>
      <c r="BM348">
        <f>SUMIFS(R:R,I:I,I348,O:O,O348)</f>
        <v>1463.2520000000002</v>
      </c>
      <c r="BN348">
        <f>SUMIFS(R:R,O:O,O348,BL:BL,BL348,G:G,G348)</f>
        <v>334.012</v>
      </c>
      <c r="BO348">
        <f>IF(COUNTIFS($BL$2:$BL348,$BL348,$O$2:$O348,$O348,$G$2:$G348,$G348)=1,_xlfn.MAXIFS($BO$2:$BO347,$O$2:$O347,$O348,$G$2:$G347,$G348)+1,_xlfn.MAXIFS($BO$2:$BO347,$O$2:$O347,$O348,$G$2:$G347,$G348))</f>
        <v>4</v>
      </c>
      <c r="BP348">
        <f t="shared" si="88"/>
        <v>5073.3339999999998</v>
      </c>
      <c r="BQ348">
        <f t="shared" si="90"/>
        <v>757.55100000000004</v>
      </c>
      <c r="BR348">
        <f t="shared" si="91"/>
        <v>889.29899999999998</v>
      </c>
      <c r="BS348">
        <f t="shared" si="92"/>
        <v>889.29899999999998</v>
      </c>
      <c r="BT348">
        <f t="shared" si="93"/>
        <v>252.517</v>
      </c>
      <c r="BU348">
        <f t="shared" si="94"/>
        <v>0</v>
      </c>
      <c r="BV348">
        <f t="shared" si="95"/>
        <v>0</v>
      </c>
      <c r="BW348">
        <f t="shared" si="89"/>
        <v>7862</v>
      </c>
    </row>
    <row r="349" spans="1:75">
      <c r="A349" s="38">
        <f t="shared" ref="A349:A390" si="96">DATE(YEAR(B349),MONTH(B349),DAY(B349))</f>
        <v>45812</v>
      </c>
      <c r="B349" s="3">
        <v>45812.621435185189</v>
      </c>
      <c r="C349" t="s">
        <v>61</v>
      </c>
      <c r="D349" t="s">
        <v>61</v>
      </c>
      <c r="E349" t="s">
        <v>61</v>
      </c>
      <c r="F349" t="s">
        <v>62</v>
      </c>
      <c r="G349" s="2" t="s">
        <v>85</v>
      </c>
      <c r="H349" s="2" t="s">
        <v>86</v>
      </c>
      <c r="I349" t="s">
        <v>89</v>
      </c>
      <c r="J349" t="s">
        <v>66</v>
      </c>
      <c r="K349" t="s">
        <v>67</v>
      </c>
      <c r="L349">
        <v>14</v>
      </c>
      <c r="M349">
        <v>12</v>
      </c>
      <c r="N349">
        <v>168</v>
      </c>
      <c r="O349" s="41">
        <v>3489</v>
      </c>
      <c r="P349" t="s">
        <v>258</v>
      </c>
      <c r="Q349" s="1">
        <v>45786.607561608798</v>
      </c>
      <c r="R349">
        <v>17.324000000000002</v>
      </c>
      <c r="S349">
        <v>5.7549999999999999</v>
      </c>
      <c r="T349">
        <v>3.01</v>
      </c>
      <c r="U349">
        <v>1685</v>
      </c>
      <c r="V349">
        <v>30</v>
      </c>
      <c r="W349">
        <v>339</v>
      </c>
      <c r="X349">
        <v>488</v>
      </c>
      <c r="Y349">
        <v>1</v>
      </c>
      <c r="Z349">
        <v>4</v>
      </c>
      <c r="AA349">
        <v>0</v>
      </c>
      <c r="AB349">
        <v>0</v>
      </c>
      <c r="AC349">
        <v>92</v>
      </c>
      <c r="AD349">
        <v>37.01</v>
      </c>
      <c r="AE349">
        <v>47.390822999999997</v>
      </c>
      <c r="AF349">
        <v>95.8</v>
      </c>
      <c r="AG349">
        <v>0.9</v>
      </c>
      <c r="AH349">
        <v>1.4</v>
      </c>
      <c r="AI349">
        <v>1.7</v>
      </c>
      <c r="AJ349">
        <v>0.2</v>
      </c>
      <c r="AK349">
        <v>0</v>
      </c>
      <c r="AL349">
        <v>0</v>
      </c>
      <c r="AM349">
        <v>2.64</v>
      </c>
      <c r="AN349">
        <v>46.776000000000003</v>
      </c>
      <c r="AO349">
        <v>1.78</v>
      </c>
      <c r="AP349">
        <v>20.119</v>
      </c>
      <c r="AQ349">
        <v>0.23100000000000001</v>
      </c>
      <c r="AR349">
        <v>5.7720000000000002</v>
      </c>
      <c r="AS349">
        <v>23.088999999999999</v>
      </c>
      <c r="AT349">
        <v>25.547000000000001</v>
      </c>
      <c r="AU349">
        <v>0.24</v>
      </c>
      <c r="AV349">
        <v>0.373</v>
      </c>
      <c r="AW349">
        <v>0.45300000000000001</v>
      </c>
      <c r="AX349">
        <v>5.2999999999999999E-2</v>
      </c>
      <c r="AY349">
        <v>0</v>
      </c>
      <c r="AZ349">
        <v>0</v>
      </c>
      <c r="BA349">
        <v>172</v>
      </c>
      <c r="BB349">
        <v>0</v>
      </c>
      <c r="BC349" t="s">
        <v>68</v>
      </c>
      <c r="BD349">
        <v>0</v>
      </c>
      <c r="BE349" t="s">
        <v>69</v>
      </c>
      <c r="BF349" t="s">
        <v>70</v>
      </c>
      <c r="BG349">
        <v>1.1399999999999999</v>
      </c>
      <c r="BH349">
        <v>0</v>
      </c>
      <c r="BI349" s="1">
        <v>45813.514050266203</v>
      </c>
      <c r="BJ349">
        <v>3.7</v>
      </c>
      <c r="BK349" s="4">
        <v>0.81359999999999999</v>
      </c>
      <c r="BL349" s="42">
        <f>HLOOKUP($A349,차량별코스!$E$1:$AO$20,_xlfn.XLOOKUP(탕데이터!$I349,차량별코스!$D$2:$D$20,차량별코스!$A$2:$A$20),0)</f>
        <v>7</v>
      </c>
      <c r="BM349">
        <f>SUMIFS(R:R,I:I,I349,O:O,O349)</f>
        <v>1463.2520000000002</v>
      </c>
      <c r="BN349">
        <f>SUMIFS(R:R,O:O,O349,BL:BL,BL349,G:G,G349)</f>
        <v>334.012</v>
      </c>
      <c r="BO349">
        <f>IF(COUNTIFS($BL$2:$BL349,$BL349,$O$2:$O349,$O349,$G$2:$G349,$G349)=1,_xlfn.MAXIFS($BO$2:$BO348,$O$2:$O348,$O349,$G$2:$G348,$G349)+1,_xlfn.MAXIFS($BO$2:$BO348,$O$2:$O348,$O349,$G$2:$G348,$G349))</f>
        <v>4</v>
      </c>
      <c r="BP349">
        <f t="shared" ref="BP349:BP390" si="97">$U349*AF349%-V349-W349</f>
        <v>1245.23</v>
      </c>
      <c r="BQ349">
        <f t="shared" si="90"/>
        <v>15.165000000000001</v>
      </c>
      <c r="BR349">
        <f t="shared" si="91"/>
        <v>23.589999999999996</v>
      </c>
      <c r="BS349">
        <f t="shared" si="92"/>
        <v>28.645000000000003</v>
      </c>
      <c r="BT349">
        <f t="shared" si="93"/>
        <v>3.37</v>
      </c>
      <c r="BU349">
        <f t="shared" si="94"/>
        <v>0</v>
      </c>
      <c r="BV349">
        <f t="shared" si="95"/>
        <v>0</v>
      </c>
      <c r="BW349">
        <f t="shared" ref="BW349:BW390" si="98">SUM(BP349:BV349)</f>
        <v>1315.9999999999998</v>
      </c>
    </row>
    <row r="350" spans="1:75">
      <c r="A350" s="38">
        <f t="shared" si="96"/>
        <v>45812</v>
      </c>
      <c r="B350" s="3">
        <v>45812.643090277779</v>
      </c>
      <c r="C350" t="s">
        <v>61</v>
      </c>
      <c r="D350" t="s">
        <v>61</v>
      </c>
      <c r="E350" t="s">
        <v>61</v>
      </c>
      <c r="F350" t="s">
        <v>62</v>
      </c>
      <c r="G350" s="2" t="s">
        <v>85</v>
      </c>
      <c r="H350" s="2" t="s">
        <v>86</v>
      </c>
      <c r="I350" t="s">
        <v>89</v>
      </c>
      <c r="J350" t="s">
        <v>66</v>
      </c>
      <c r="K350" t="s">
        <v>67</v>
      </c>
      <c r="L350">
        <v>14</v>
      </c>
      <c r="M350">
        <v>12</v>
      </c>
      <c r="N350">
        <v>168</v>
      </c>
      <c r="O350" s="41">
        <v>3489</v>
      </c>
      <c r="P350" t="s">
        <v>258</v>
      </c>
      <c r="Q350" s="1">
        <v>45786.607561608798</v>
      </c>
      <c r="R350">
        <v>80.069999999999993</v>
      </c>
      <c r="S350">
        <v>25.631</v>
      </c>
      <c r="T350">
        <v>3.1240000000000001</v>
      </c>
      <c r="U350">
        <v>7696</v>
      </c>
      <c r="V350">
        <v>230</v>
      </c>
      <c r="W350">
        <v>1731</v>
      </c>
      <c r="X350">
        <v>2571</v>
      </c>
      <c r="Y350">
        <v>1</v>
      </c>
      <c r="Z350">
        <v>34</v>
      </c>
      <c r="AA350">
        <v>0</v>
      </c>
      <c r="AB350">
        <v>0</v>
      </c>
      <c r="AC350">
        <v>104</v>
      </c>
      <c r="AD350">
        <v>37.450000000000003</v>
      </c>
      <c r="AE350">
        <v>50.261885999999997</v>
      </c>
      <c r="AF350">
        <v>92.1</v>
      </c>
      <c r="AG350">
        <v>1.7</v>
      </c>
      <c r="AH350">
        <v>2.7</v>
      </c>
      <c r="AI350">
        <v>2.2999999999999998</v>
      </c>
      <c r="AJ350">
        <v>1.1000000000000001</v>
      </c>
      <c r="AK350">
        <v>0</v>
      </c>
      <c r="AL350">
        <v>0</v>
      </c>
      <c r="AM350">
        <v>2.74</v>
      </c>
      <c r="AN350">
        <v>48.018999999999998</v>
      </c>
      <c r="AO350">
        <v>2.9889999999999999</v>
      </c>
      <c r="AP350">
        <v>22.492000000000001</v>
      </c>
      <c r="AQ350">
        <v>0.312</v>
      </c>
      <c r="AR350">
        <v>1.2490000000000001</v>
      </c>
      <c r="AS350">
        <v>42.463000000000001</v>
      </c>
      <c r="AT350">
        <v>116.66</v>
      </c>
      <c r="AU350">
        <v>2.153</v>
      </c>
      <c r="AV350">
        <v>3.42</v>
      </c>
      <c r="AW350">
        <v>2.9129999999999998</v>
      </c>
      <c r="AX350">
        <v>1.393</v>
      </c>
      <c r="AY350">
        <v>0</v>
      </c>
      <c r="AZ350">
        <v>0</v>
      </c>
      <c r="BA350">
        <v>792</v>
      </c>
      <c r="BB350">
        <v>0</v>
      </c>
      <c r="BC350" t="s">
        <v>68</v>
      </c>
      <c r="BD350">
        <v>0</v>
      </c>
      <c r="BE350" t="s">
        <v>69</v>
      </c>
      <c r="BF350" t="s">
        <v>70</v>
      </c>
      <c r="BG350">
        <v>1.1399999999999999</v>
      </c>
      <c r="BH350">
        <v>0</v>
      </c>
      <c r="BI350" s="1">
        <v>45813.514050266203</v>
      </c>
      <c r="BJ350">
        <v>3.7</v>
      </c>
      <c r="BK350" s="4">
        <v>0.84430000000000005</v>
      </c>
      <c r="BL350" s="42">
        <f>HLOOKUP($A350,차량별코스!$E$1:$AO$20,_xlfn.XLOOKUP(탕데이터!$I350,차량별코스!$D$2:$D$20,차량별코스!$A$2:$A$20),0)</f>
        <v>7</v>
      </c>
      <c r="BM350">
        <f>SUMIFS(R:R,I:I,I350,O:O,O350)</f>
        <v>1463.2520000000002</v>
      </c>
      <c r="BN350">
        <f>SUMIFS(R:R,O:O,O350,BL:BL,BL350,G:G,G350)</f>
        <v>334.012</v>
      </c>
      <c r="BO350">
        <f>IF(COUNTIFS($BL$2:$BL350,$BL350,$O$2:$O350,$O350,$G$2:$G350,$G350)=1,_xlfn.MAXIFS($BO$2:$BO349,$O$2:$O349,$O350,$G$2:$G349,$G350)+1,_xlfn.MAXIFS($BO$2:$BO349,$O$2:$O349,$O350,$G$2:$G349,$G350))</f>
        <v>4</v>
      </c>
      <c r="BP350">
        <f t="shared" si="97"/>
        <v>5127.0159999999996</v>
      </c>
      <c r="BQ350">
        <f t="shared" ref="BQ350:BQ390" si="99">$U350*AG350%</f>
        <v>130.83200000000002</v>
      </c>
      <c r="BR350">
        <f t="shared" ref="BR350:BR390" si="100">$U350*AH350%</f>
        <v>207.79200000000003</v>
      </c>
      <c r="BS350">
        <f t="shared" ref="BS350:BS390" si="101">$U350*AI350%</f>
        <v>177.00800000000001</v>
      </c>
      <c r="BT350">
        <f t="shared" ref="BT350:BT390" si="102">$U350*AJ350%</f>
        <v>84.656000000000006</v>
      </c>
      <c r="BU350">
        <f t="shared" ref="BU350:BU390" si="103">$U350*AK350%</f>
        <v>0</v>
      </c>
      <c r="BV350">
        <f t="shared" ref="BV350:BV390" si="104">$U350*AL350%</f>
        <v>0</v>
      </c>
      <c r="BW350">
        <f t="shared" si="98"/>
        <v>5727.3040000000001</v>
      </c>
    </row>
    <row r="351" spans="1:75">
      <c r="A351" s="38">
        <f t="shared" si="96"/>
        <v>45812</v>
      </c>
      <c r="B351" s="3">
        <v>45812.79859953704</v>
      </c>
      <c r="C351" t="s">
        <v>61</v>
      </c>
      <c r="D351" t="s">
        <v>61</v>
      </c>
      <c r="E351" t="s">
        <v>61</v>
      </c>
      <c r="F351" t="s">
        <v>62</v>
      </c>
      <c r="G351" s="2" t="s">
        <v>85</v>
      </c>
      <c r="H351" s="2" t="s">
        <v>86</v>
      </c>
      <c r="I351" t="s">
        <v>89</v>
      </c>
      <c r="J351" t="s">
        <v>66</v>
      </c>
      <c r="K351" t="s">
        <v>67</v>
      </c>
      <c r="L351">
        <v>14</v>
      </c>
      <c r="M351">
        <v>12</v>
      </c>
      <c r="N351">
        <v>168</v>
      </c>
      <c r="O351" s="41">
        <v>3489</v>
      </c>
      <c r="P351" t="s">
        <v>258</v>
      </c>
      <c r="Q351" s="1">
        <v>45786.607561608798</v>
      </c>
      <c r="R351">
        <v>39.372</v>
      </c>
      <c r="S351">
        <v>12.696999999999999</v>
      </c>
      <c r="T351">
        <v>3.101</v>
      </c>
      <c r="U351">
        <v>4345</v>
      </c>
      <c r="V351">
        <v>19</v>
      </c>
      <c r="W351">
        <v>890</v>
      </c>
      <c r="X351">
        <v>1404</v>
      </c>
      <c r="Y351">
        <v>5</v>
      </c>
      <c r="Z351">
        <v>9</v>
      </c>
      <c r="AA351">
        <v>0</v>
      </c>
      <c r="AB351">
        <v>0</v>
      </c>
      <c r="AC351">
        <v>94</v>
      </c>
      <c r="AD351">
        <v>32.619999999999997</v>
      </c>
      <c r="AE351">
        <v>41.251198000000002</v>
      </c>
      <c r="AF351">
        <v>92.6</v>
      </c>
      <c r="AG351">
        <v>2.2999999999999998</v>
      </c>
      <c r="AH351">
        <v>3.1</v>
      </c>
      <c r="AI351">
        <v>1.7</v>
      </c>
      <c r="AJ351">
        <v>0.4</v>
      </c>
      <c r="AK351">
        <v>0</v>
      </c>
      <c r="AL351">
        <v>0</v>
      </c>
      <c r="AM351">
        <v>2.72</v>
      </c>
      <c r="AN351">
        <v>38.524000000000001</v>
      </c>
      <c r="AO351">
        <v>0.437</v>
      </c>
      <c r="AP351">
        <v>20.483000000000001</v>
      </c>
      <c r="AQ351">
        <v>0.35599999999999998</v>
      </c>
      <c r="AR351">
        <v>12.699</v>
      </c>
      <c r="AS351">
        <v>22.859000000000002</v>
      </c>
      <c r="AT351">
        <v>66.363</v>
      </c>
      <c r="AU351">
        <v>1.6479999999999999</v>
      </c>
      <c r="AV351">
        <v>2.222</v>
      </c>
      <c r="AW351">
        <v>1.218</v>
      </c>
      <c r="AX351">
        <v>0.28699999999999998</v>
      </c>
      <c r="AY351">
        <v>0</v>
      </c>
      <c r="AZ351">
        <v>0</v>
      </c>
      <c r="BA351">
        <v>383</v>
      </c>
      <c r="BB351">
        <v>0</v>
      </c>
      <c r="BC351" t="s">
        <v>68</v>
      </c>
      <c r="BD351">
        <v>0</v>
      </c>
      <c r="BE351" t="s">
        <v>69</v>
      </c>
      <c r="BF351" t="s">
        <v>70</v>
      </c>
      <c r="BG351">
        <v>1.1399999999999999</v>
      </c>
      <c r="BH351">
        <v>0</v>
      </c>
      <c r="BI351" s="1">
        <v>45813.514050266203</v>
      </c>
      <c r="BJ351">
        <v>3.7</v>
      </c>
      <c r="BK351" s="4">
        <v>0.83809999999999996</v>
      </c>
      <c r="BL351" s="42">
        <f>HLOOKUP($A351,차량별코스!$E$1:$AO$20,_xlfn.XLOOKUP(탕데이터!$I351,차량별코스!$D$2:$D$20,차량별코스!$A$2:$A$20),0)</f>
        <v>7</v>
      </c>
      <c r="BM351">
        <f>SUMIFS(R:R,I:I,I351,O:O,O351)</f>
        <v>1463.2520000000002</v>
      </c>
      <c r="BN351">
        <f>SUMIFS(R:R,O:O,O351,BL:BL,BL351,G:G,G351)</f>
        <v>334.012</v>
      </c>
      <c r="BO351">
        <f>IF(COUNTIFS($BL$2:$BL351,$BL351,$O$2:$O351,$O351,$G$2:$G351,$G351)=1,_xlfn.MAXIFS($BO$2:$BO350,$O$2:$O350,$O351,$G$2:$G350,$G351)+1,_xlfn.MAXIFS($BO$2:$BO350,$O$2:$O350,$O351,$G$2:$G350,$G351))</f>
        <v>4</v>
      </c>
      <c r="BP351">
        <f t="shared" si="97"/>
        <v>3114.47</v>
      </c>
      <c r="BQ351">
        <f t="shared" si="99"/>
        <v>99.935000000000002</v>
      </c>
      <c r="BR351">
        <f t="shared" si="100"/>
        <v>134.69499999999999</v>
      </c>
      <c r="BS351">
        <f t="shared" si="101"/>
        <v>73.865000000000009</v>
      </c>
      <c r="BT351">
        <f t="shared" si="102"/>
        <v>17.38</v>
      </c>
      <c r="BU351">
        <f t="shared" si="103"/>
        <v>0</v>
      </c>
      <c r="BV351">
        <f t="shared" si="104"/>
        <v>0</v>
      </c>
      <c r="BW351">
        <f t="shared" si="98"/>
        <v>3440.3450000000003</v>
      </c>
    </row>
    <row r="352" spans="1:75">
      <c r="A352" s="38">
        <f t="shared" si="96"/>
        <v>45812</v>
      </c>
      <c r="B352" s="3">
        <v>45812.853750000002</v>
      </c>
      <c r="C352" t="s">
        <v>61</v>
      </c>
      <c r="D352" t="s">
        <v>61</v>
      </c>
      <c r="E352" t="s">
        <v>61</v>
      </c>
      <c r="F352" t="s">
        <v>62</v>
      </c>
      <c r="G352" s="2" t="s">
        <v>85</v>
      </c>
      <c r="H352" s="2" t="s">
        <v>86</v>
      </c>
      <c r="I352" t="s">
        <v>89</v>
      </c>
      <c r="J352" t="s">
        <v>66</v>
      </c>
      <c r="K352" t="s">
        <v>67</v>
      </c>
      <c r="L352">
        <v>14</v>
      </c>
      <c r="M352">
        <v>12</v>
      </c>
      <c r="N352">
        <v>168</v>
      </c>
      <c r="O352" s="41">
        <v>3489</v>
      </c>
      <c r="P352" t="s">
        <v>258</v>
      </c>
      <c r="Q352" s="1">
        <v>45786.607561608798</v>
      </c>
      <c r="R352">
        <v>34.356000000000002</v>
      </c>
      <c r="S352">
        <v>10.045999999999999</v>
      </c>
      <c r="T352">
        <v>3.42</v>
      </c>
      <c r="U352">
        <v>3534</v>
      </c>
      <c r="V352">
        <v>32</v>
      </c>
      <c r="W352">
        <v>311</v>
      </c>
      <c r="X352">
        <v>962</v>
      </c>
      <c r="Y352">
        <v>1</v>
      </c>
      <c r="Z352">
        <v>5</v>
      </c>
      <c r="AA352">
        <v>0</v>
      </c>
      <c r="AB352">
        <v>0</v>
      </c>
      <c r="AC352">
        <v>84</v>
      </c>
      <c r="AD352">
        <v>35</v>
      </c>
      <c r="AE352">
        <v>38.759461999999999</v>
      </c>
      <c r="AF352">
        <v>93.1</v>
      </c>
      <c r="AG352">
        <v>3.3</v>
      </c>
      <c r="AH352">
        <v>3.2</v>
      </c>
      <c r="AI352">
        <v>0.4</v>
      </c>
      <c r="AJ352">
        <v>0</v>
      </c>
      <c r="AK352">
        <v>0</v>
      </c>
      <c r="AL352">
        <v>0</v>
      </c>
      <c r="AM352">
        <v>3</v>
      </c>
      <c r="AN352">
        <v>31.762</v>
      </c>
      <c r="AO352">
        <v>0.90500000000000003</v>
      </c>
      <c r="AP352">
        <v>8.8000000000000007</v>
      </c>
      <c r="AQ352">
        <v>0.26200000000000001</v>
      </c>
      <c r="AR352">
        <v>2.911</v>
      </c>
      <c r="AS352">
        <v>14.553000000000001</v>
      </c>
      <c r="AT352">
        <v>54.308</v>
      </c>
      <c r="AU352">
        <v>1.925</v>
      </c>
      <c r="AV352">
        <v>1.867</v>
      </c>
      <c r="AW352">
        <v>0.23300000000000001</v>
      </c>
      <c r="AX352">
        <v>0</v>
      </c>
      <c r="AY352">
        <v>0</v>
      </c>
      <c r="AZ352">
        <v>0</v>
      </c>
      <c r="BA352">
        <v>341</v>
      </c>
      <c r="BB352">
        <v>0</v>
      </c>
      <c r="BC352" t="s">
        <v>68</v>
      </c>
      <c r="BD352">
        <v>0</v>
      </c>
      <c r="BE352" t="s">
        <v>69</v>
      </c>
      <c r="BF352" t="s">
        <v>70</v>
      </c>
      <c r="BG352">
        <v>1.1399999999999999</v>
      </c>
      <c r="BH352">
        <v>0</v>
      </c>
      <c r="BI352" s="1">
        <v>45813.514050266203</v>
      </c>
      <c r="BJ352">
        <v>3.7</v>
      </c>
      <c r="BK352" s="4">
        <v>0.92430000000000001</v>
      </c>
      <c r="BL352" s="42">
        <f>HLOOKUP($A352,차량별코스!$E$1:$AO$20,_xlfn.XLOOKUP(탕데이터!$I352,차량별코스!$D$2:$D$20,차량별코스!$A$2:$A$20),0)</f>
        <v>7</v>
      </c>
      <c r="BM352">
        <f>SUMIFS(R:R,I:I,I352,O:O,O352)</f>
        <v>1463.2520000000002</v>
      </c>
      <c r="BN352">
        <f>SUMIFS(R:R,O:O,O352,BL:BL,BL352,G:G,G352)</f>
        <v>334.012</v>
      </c>
      <c r="BO352">
        <f>IF(COUNTIFS($BL$2:$BL352,$BL352,$O$2:$O352,$O352,$G$2:$G352,$G352)=1,_xlfn.MAXIFS($BO$2:$BO351,$O$2:$O351,$O352,$G$2:$G351,$G352)+1,_xlfn.MAXIFS($BO$2:$BO351,$O$2:$O351,$O352,$G$2:$G351,$G352))</f>
        <v>4</v>
      </c>
      <c r="BP352">
        <f t="shared" si="97"/>
        <v>2947.154</v>
      </c>
      <c r="BQ352">
        <f t="shared" si="99"/>
        <v>116.622</v>
      </c>
      <c r="BR352">
        <f t="shared" si="100"/>
        <v>113.08800000000001</v>
      </c>
      <c r="BS352">
        <f t="shared" si="101"/>
        <v>14.136000000000001</v>
      </c>
      <c r="BT352">
        <f t="shared" si="102"/>
        <v>0</v>
      </c>
      <c r="BU352">
        <f t="shared" si="103"/>
        <v>0</v>
      </c>
      <c r="BV352">
        <f t="shared" si="104"/>
        <v>0</v>
      </c>
      <c r="BW352">
        <f t="shared" si="98"/>
        <v>3191</v>
      </c>
    </row>
    <row r="353" spans="1:75">
      <c r="A353" s="38">
        <f t="shared" si="96"/>
        <v>45813</v>
      </c>
      <c r="B353" s="3">
        <v>45813.289756944447</v>
      </c>
      <c r="C353" t="s">
        <v>61</v>
      </c>
      <c r="D353" t="s">
        <v>61</v>
      </c>
      <c r="E353" t="s">
        <v>61</v>
      </c>
      <c r="F353" t="s">
        <v>62</v>
      </c>
      <c r="G353" s="2" t="s">
        <v>85</v>
      </c>
      <c r="H353" s="2" t="s">
        <v>86</v>
      </c>
      <c r="I353" t="s">
        <v>89</v>
      </c>
      <c r="J353" t="s">
        <v>66</v>
      </c>
      <c r="K353" t="s">
        <v>67</v>
      </c>
      <c r="L353">
        <v>14</v>
      </c>
      <c r="M353">
        <v>12</v>
      </c>
      <c r="N353">
        <v>168</v>
      </c>
      <c r="O353" s="41">
        <v>3489</v>
      </c>
      <c r="P353" t="s">
        <v>258</v>
      </c>
      <c r="Q353" s="1">
        <v>45786.607561608798</v>
      </c>
      <c r="R353">
        <v>25.451000000000001</v>
      </c>
      <c r="S353">
        <v>6.4340000000000002</v>
      </c>
      <c r="T353">
        <v>3.956</v>
      </c>
      <c r="U353">
        <v>2473</v>
      </c>
      <c r="V353">
        <v>287</v>
      </c>
      <c r="W353">
        <v>132</v>
      </c>
      <c r="X353">
        <v>979</v>
      </c>
      <c r="Y353">
        <v>3</v>
      </c>
      <c r="Z353">
        <v>9</v>
      </c>
      <c r="AA353">
        <v>0</v>
      </c>
      <c r="AB353">
        <v>0</v>
      </c>
      <c r="AC353">
        <v>89</v>
      </c>
      <c r="AD353">
        <v>37.049999999999997</v>
      </c>
      <c r="AE353">
        <v>44.607365000000001</v>
      </c>
      <c r="AF353">
        <v>93</v>
      </c>
      <c r="AG353">
        <v>2.5</v>
      </c>
      <c r="AH353">
        <v>2.9</v>
      </c>
      <c r="AI353">
        <v>1.5</v>
      </c>
      <c r="AJ353">
        <v>0.1</v>
      </c>
      <c r="AK353">
        <v>0</v>
      </c>
      <c r="AL353">
        <v>0</v>
      </c>
      <c r="AM353">
        <v>3.47</v>
      </c>
      <c r="AN353">
        <v>31.527999999999999</v>
      </c>
      <c r="AO353">
        <v>11.605</v>
      </c>
      <c r="AP353">
        <v>5.3380000000000001</v>
      </c>
      <c r="AQ353">
        <v>0.35399999999999998</v>
      </c>
      <c r="AR353">
        <v>11.787000000000001</v>
      </c>
      <c r="AS353">
        <v>35.362000000000002</v>
      </c>
      <c r="AT353">
        <v>37.200000000000003</v>
      </c>
      <c r="AU353">
        <v>1</v>
      </c>
      <c r="AV353">
        <v>1.1599999999999999</v>
      </c>
      <c r="AW353">
        <v>0.6</v>
      </c>
      <c r="AX353">
        <v>0.04</v>
      </c>
      <c r="AY353">
        <v>0</v>
      </c>
      <c r="AZ353">
        <v>0</v>
      </c>
      <c r="BA353">
        <v>239</v>
      </c>
      <c r="BB353">
        <v>0</v>
      </c>
      <c r="BC353" t="s">
        <v>68</v>
      </c>
      <c r="BD353">
        <v>0</v>
      </c>
      <c r="BE353" t="s">
        <v>69</v>
      </c>
      <c r="BF353" t="s">
        <v>70</v>
      </c>
      <c r="BG353">
        <v>1.1399999999999999</v>
      </c>
      <c r="BH353">
        <v>0</v>
      </c>
      <c r="BI353" s="1">
        <v>45813.514050266203</v>
      </c>
      <c r="BJ353">
        <v>3.7</v>
      </c>
      <c r="BK353" s="4">
        <v>1.0690999999999999</v>
      </c>
      <c r="BL353" s="42">
        <f>HLOOKUP($A353,차량별코스!$E$1:$AO$20,_xlfn.XLOOKUP(탕데이터!$I353,차량별코스!$D$2:$D$20,차량별코스!$A$2:$A$20),0)</f>
        <v>8</v>
      </c>
      <c r="BM353">
        <f>SUMIFS(R:R,I:I,I353,O:O,O353)</f>
        <v>1463.2520000000002</v>
      </c>
      <c r="BN353">
        <f>SUMIFS(R:R,O:O,O353,BL:BL,BL353,G:G,G353)</f>
        <v>126.497</v>
      </c>
      <c r="BO353">
        <f>IF(COUNTIFS($BL$2:$BL353,$BL353,$O$2:$O353,$O353,$G$2:$G353,$G353)=1,_xlfn.MAXIFS($BO$2:$BO352,$O$2:$O352,$O353,$G$2:$G352,$G353)+1,_xlfn.MAXIFS($BO$2:$BO352,$O$2:$O352,$O353,$G$2:$G352,$G353))</f>
        <v>5</v>
      </c>
      <c r="BP353">
        <f t="shared" si="97"/>
        <v>1880.8900000000003</v>
      </c>
      <c r="BQ353">
        <f t="shared" si="99"/>
        <v>61.825000000000003</v>
      </c>
      <c r="BR353">
        <f t="shared" si="100"/>
        <v>71.716999999999999</v>
      </c>
      <c r="BS353">
        <f t="shared" si="101"/>
        <v>37.094999999999999</v>
      </c>
      <c r="BT353">
        <f t="shared" si="102"/>
        <v>2.4729999999999999</v>
      </c>
      <c r="BU353">
        <f t="shared" si="103"/>
        <v>0</v>
      </c>
      <c r="BV353">
        <f t="shared" si="104"/>
        <v>0</v>
      </c>
      <c r="BW353">
        <f t="shared" si="98"/>
        <v>2054.0000000000005</v>
      </c>
    </row>
    <row r="354" spans="1:75">
      <c r="A354" s="38">
        <f t="shared" si="96"/>
        <v>45813</v>
      </c>
      <c r="B354" s="3">
        <v>45813.333425925928</v>
      </c>
      <c r="C354" t="s">
        <v>61</v>
      </c>
      <c r="D354" t="s">
        <v>61</v>
      </c>
      <c r="E354" t="s">
        <v>61</v>
      </c>
      <c r="F354" t="s">
        <v>62</v>
      </c>
      <c r="G354" s="2" t="s">
        <v>85</v>
      </c>
      <c r="H354" s="2" t="s">
        <v>86</v>
      </c>
      <c r="I354" t="s">
        <v>89</v>
      </c>
      <c r="J354" t="s">
        <v>66</v>
      </c>
      <c r="K354" t="s">
        <v>67</v>
      </c>
      <c r="L354">
        <v>14</v>
      </c>
      <c r="M354">
        <v>12</v>
      </c>
      <c r="N354">
        <v>168</v>
      </c>
      <c r="O354" s="41">
        <v>3489</v>
      </c>
      <c r="P354" t="s">
        <v>258</v>
      </c>
      <c r="Q354" s="1">
        <v>45786.607561608798</v>
      </c>
      <c r="R354">
        <v>36.731000000000002</v>
      </c>
      <c r="S354">
        <v>10.885999999999999</v>
      </c>
      <c r="T354">
        <v>3.3740000000000001</v>
      </c>
      <c r="U354">
        <v>3623</v>
      </c>
      <c r="V354">
        <v>5</v>
      </c>
      <c r="W354">
        <v>461</v>
      </c>
      <c r="X354">
        <v>981</v>
      </c>
      <c r="Y354">
        <v>4</v>
      </c>
      <c r="Z354">
        <v>21</v>
      </c>
      <c r="AA354">
        <v>0</v>
      </c>
      <c r="AB354">
        <v>0</v>
      </c>
      <c r="AC354">
        <v>96</v>
      </c>
      <c r="AD354">
        <v>36.5</v>
      </c>
      <c r="AE354">
        <v>41.885179999999998</v>
      </c>
      <c r="AF354">
        <v>93.5</v>
      </c>
      <c r="AG354">
        <v>2.9</v>
      </c>
      <c r="AH354">
        <v>2.1</v>
      </c>
      <c r="AI354">
        <v>1.1000000000000001</v>
      </c>
      <c r="AJ354">
        <v>0.3</v>
      </c>
      <c r="AK354">
        <v>0</v>
      </c>
      <c r="AL354">
        <v>0</v>
      </c>
      <c r="AM354">
        <v>2.96</v>
      </c>
      <c r="AN354">
        <v>35.460999999999999</v>
      </c>
      <c r="AO354">
        <v>0.13800000000000001</v>
      </c>
      <c r="AP354">
        <v>12.724</v>
      </c>
      <c r="AQ354">
        <v>0.245</v>
      </c>
      <c r="AR354">
        <v>10.89</v>
      </c>
      <c r="AS354">
        <v>57.171999999999997</v>
      </c>
      <c r="AT354">
        <v>56.1</v>
      </c>
      <c r="AU354">
        <v>1.74</v>
      </c>
      <c r="AV354">
        <v>1.26</v>
      </c>
      <c r="AW354">
        <v>0.66</v>
      </c>
      <c r="AX354">
        <v>0.18</v>
      </c>
      <c r="AY354">
        <v>0</v>
      </c>
      <c r="AZ354">
        <v>0</v>
      </c>
      <c r="BA354">
        <v>369</v>
      </c>
      <c r="BB354">
        <v>0</v>
      </c>
      <c r="BC354" t="s">
        <v>68</v>
      </c>
      <c r="BD354">
        <v>0</v>
      </c>
      <c r="BE354" t="s">
        <v>69</v>
      </c>
      <c r="BF354" t="s">
        <v>70</v>
      </c>
      <c r="BG354">
        <v>1.1399999999999999</v>
      </c>
      <c r="BH354">
        <v>0</v>
      </c>
      <c r="BI354" s="1">
        <v>45813.514050266203</v>
      </c>
      <c r="BJ354">
        <v>3.7</v>
      </c>
      <c r="BK354" s="4">
        <v>0.91190000000000004</v>
      </c>
      <c r="BL354" s="42">
        <f>HLOOKUP($A354,차량별코스!$E$1:$AO$20,_xlfn.XLOOKUP(탕데이터!$I354,차량별코스!$D$2:$D$20,차량별코스!$A$2:$A$20),0)</f>
        <v>8</v>
      </c>
      <c r="BM354">
        <f>SUMIFS(R:R,I:I,I354,O:O,O354)</f>
        <v>1463.2520000000002</v>
      </c>
      <c r="BN354">
        <f>SUMIFS(R:R,O:O,O354,BL:BL,BL354,G:G,G354)</f>
        <v>126.497</v>
      </c>
      <c r="BO354">
        <f>IF(COUNTIFS($BL$2:$BL354,$BL354,$O$2:$O354,$O354,$G$2:$G354,$G354)=1,_xlfn.MAXIFS($BO$2:$BO353,$O$2:$O353,$O354,$G$2:$G353,$G354)+1,_xlfn.MAXIFS($BO$2:$BO353,$O$2:$O353,$O354,$G$2:$G353,$G354))</f>
        <v>5</v>
      </c>
      <c r="BP354">
        <f t="shared" si="97"/>
        <v>2921.5050000000001</v>
      </c>
      <c r="BQ354">
        <f t="shared" si="99"/>
        <v>105.06699999999999</v>
      </c>
      <c r="BR354">
        <f t="shared" si="100"/>
        <v>76.082999999999998</v>
      </c>
      <c r="BS354">
        <f t="shared" si="101"/>
        <v>39.853000000000002</v>
      </c>
      <c r="BT354">
        <f t="shared" si="102"/>
        <v>10.869</v>
      </c>
      <c r="BU354">
        <f t="shared" si="103"/>
        <v>0</v>
      </c>
      <c r="BV354">
        <f t="shared" si="104"/>
        <v>0</v>
      </c>
      <c r="BW354">
        <f t="shared" si="98"/>
        <v>3153.3770000000004</v>
      </c>
    </row>
    <row r="355" spans="1:75">
      <c r="A355" s="38">
        <f t="shared" si="96"/>
        <v>45813</v>
      </c>
      <c r="B355" s="3">
        <v>45813.379178240742</v>
      </c>
      <c r="C355" t="s">
        <v>61</v>
      </c>
      <c r="D355" t="s">
        <v>61</v>
      </c>
      <c r="E355" t="s">
        <v>61</v>
      </c>
      <c r="F355" t="s">
        <v>62</v>
      </c>
      <c r="G355" s="2" t="s">
        <v>85</v>
      </c>
      <c r="H355" s="2" t="s">
        <v>86</v>
      </c>
      <c r="I355" t="s">
        <v>89</v>
      </c>
      <c r="J355" t="s">
        <v>66</v>
      </c>
      <c r="K355" t="s">
        <v>67</v>
      </c>
      <c r="L355">
        <v>14</v>
      </c>
      <c r="M355">
        <v>12</v>
      </c>
      <c r="N355">
        <v>168</v>
      </c>
      <c r="O355" s="41">
        <v>3489</v>
      </c>
      <c r="P355" t="s">
        <v>258</v>
      </c>
      <c r="Q355" s="1">
        <v>45786.607561608798</v>
      </c>
      <c r="R355">
        <v>64.314999999999998</v>
      </c>
      <c r="S355">
        <v>24.529</v>
      </c>
      <c r="T355">
        <v>2.6219999999999999</v>
      </c>
      <c r="U355">
        <v>7199</v>
      </c>
      <c r="V355">
        <v>3</v>
      </c>
      <c r="W355">
        <v>2248</v>
      </c>
      <c r="X355">
        <v>1867</v>
      </c>
      <c r="Y355">
        <v>6</v>
      </c>
      <c r="Z355">
        <v>46</v>
      </c>
      <c r="AA355">
        <v>1</v>
      </c>
      <c r="AB355">
        <v>16</v>
      </c>
      <c r="AC355">
        <v>104</v>
      </c>
      <c r="AD355">
        <v>32.159999999999997</v>
      </c>
      <c r="AE355">
        <v>46.793432000000003</v>
      </c>
      <c r="AF355">
        <v>85.2</v>
      </c>
      <c r="AG355">
        <v>3.8</v>
      </c>
      <c r="AH355">
        <v>5</v>
      </c>
      <c r="AI355">
        <v>4.5</v>
      </c>
      <c r="AJ355">
        <v>1.4</v>
      </c>
      <c r="AK355">
        <v>0.1</v>
      </c>
      <c r="AL355">
        <v>0</v>
      </c>
      <c r="AM355">
        <v>2.2999999999999998</v>
      </c>
      <c r="AN355">
        <v>54.106999999999999</v>
      </c>
      <c r="AO355">
        <v>4.2000000000000003E-2</v>
      </c>
      <c r="AP355">
        <v>31.227</v>
      </c>
      <c r="AQ355">
        <v>0.28000000000000003</v>
      </c>
      <c r="AR355">
        <v>9.3290000000000006</v>
      </c>
      <c r="AS355">
        <v>71.522999999999996</v>
      </c>
      <c r="AT355">
        <v>100.82</v>
      </c>
      <c r="AU355">
        <v>4.4969999999999999</v>
      </c>
      <c r="AV355">
        <v>5.9169999999999998</v>
      </c>
      <c r="AW355">
        <v>5.3250000000000002</v>
      </c>
      <c r="AX355">
        <v>1.657</v>
      </c>
      <c r="AY355">
        <v>0.11799999999999999</v>
      </c>
      <c r="AZ355">
        <v>0</v>
      </c>
      <c r="BA355">
        <v>631</v>
      </c>
      <c r="BB355">
        <v>0</v>
      </c>
      <c r="BC355" t="s">
        <v>68</v>
      </c>
      <c r="BD355">
        <v>0</v>
      </c>
      <c r="BE355" t="s">
        <v>69</v>
      </c>
      <c r="BF355" t="s">
        <v>70</v>
      </c>
      <c r="BG355">
        <v>1.1399999999999999</v>
      </c>
      <c r="BH355">
        <v>0</v>
      </c>
      <c r="BI355" s="1">
        <v>45813.514050266203</v>
      </c>
      <c r="BJ355">
        <v>3.7</v>
      </c>
      <c r="BK355" s="4">
        <v>0.70860000000000001</v>
      </c>
      <c r="BL355" s="42">
        <f>HLOOKUP($A355,차량별코스!$E$1:$AO$20,_xlfn.XLOOKUP(탕데이터!$I355,차량별코스!$D$2:$D$20,차량별코스!$A$2:$A$20),0)</f>
        <v>8</v>
      </c>
      <c r="BM355">
        <f>SUMIFS(R:R,I:I,I355,O:O,O355)</f>
        <v>1463.2520000000002</v>
      </c>
      <c r="BN355">
        <f>SUMIFS(R:R,O:O,O355,BL:BL,BL355,G:G,G355)</f>
        <v>126.497</v>
      </c>
      <c r="BO355">
        <f>IF(COUNTIFS($BL$2:$BL355,$BL355,$O$2:$O355,$O355,$G$2:$G355,$G355)=1,_xlfn.MAXIFS($BO$2:$BO354,$O$2:$O354,$O355,$G$2:$G354,$G355)+1,_xlfn.MAXIFS($BO$2:$BO354,$O$2:$O354,$O355,$G$2:$G354,$G355))</f>
        <v>5</v>
      </c>
      <c r="BP355">
        <f t="shared" si="97"/>
        <v>3882.5479999999998</v>
      </c>
      <c r="BQ355">
        <f t="shared" si="99"/>
        <v>273.56200000000001</v>
      </c>
      <c r="BR355">
        <f t="shared" si="100"/>
        <v>359.95000000000005</v>
      </c>
      <c r="BS355">
        <f t="shared" si="101"/>
        <v>323.95499999999998</v>
      </c>
      <c r="BT355">
        <f t="shared" si="102"/>
        <v>100.78599999999999</v>
      </c>
      <c r="BU355">
        <f t="shared" si="103"/>
        <v>7.1989999999999998</v>
      </c>
      <c r="BV355">
        <f t="shared" si="104"/>
        <v>0</v>
      </c>
      <c r="BW355">
        <f t="shared" si="98"/>
        <v>4947.9999999999991</v>
      </c>
    </row>
    <row r="356" spans="1:75">
      <c r="A356" s="38">
        <f t="shared" si="96"/>
        <v>45809</v>
      </c>
      <c r="B356" s="3">
        <v>45809.275335648148</v>
      </c>
      <c r="C356" t="s">
        <v>61</v>
      </c>
      <c r="D356" t="s">
        <v>61</v>
      </c>
      <c r="E356" t="s">
        <v>61</v>
      </c>
      <c r="F356" t="s">
        <v>62</v>
      </c>
      <c r="G356" s="2" t="s">
        <v>85</v>
      </c>
      <c r="H356" s="2" t="s">
        <v>86</v>
      </c>
      <c r="I356" t="s">
        <v>90</v>
      </c>
      <c r="J356" t="s">
        <v>66</v>
      </c>
      <c r="K356" t="s">
        <v>67</v>
      </c>
      <c r="L356">
        <v>14</v>
      </c>
      <c r="M356">
        <v>12</v>
      </c>
      <c r="N356">
        <v>168</v>
      </c>
      <c r="O356" s="41">
        <v>7310</v>
      </c>
      <c r="P356" t="s">
        <v>61</v>
      </c>
      <c r="Q356" t="s">
        <v>61</v>
      </c>
      <c r="R356">
        <v>26.106999999999999</v>
      </c>
      <c r="S356">
        <v>6.9189999999999996</v>
      </c>
      <c r="T356">
        <v>3.7730000000000001</v>
      </c>
      <c r="U356">
        <v>2300</v>
      </c>
      <c r="V356">
        <v>215</v>
      </c>
      <c r="W356">
        <v>223</v>
      </c>
      <c r="X356">
        <v>550</v>
      </c>
      <c r="Y356">
        <v>0</v>
      </c>
      <c r="Z356">
        <v>3</v>
      </c>
      <c r="AA356">
        <v>0</v>
      </c>
      <c r="AB356">
        <v>0</v>
      </c>
      <c r="AC356">
        <v>97</v>
      </c>
      <c r="AD356">
        <v>40.86</v>
      </c>
      <c r="AE356">
        <v>50.475423999999997</v>
      </c>
      <c r="AF356">
        <v>97.3</v>
      </c>
      <c r="AG356">
        <v>0.7</v>
      </c>
      <c r="AH356">
        <v>0.7</v>
      </c>
      <c r="AI356">
        <v>0.7</v>
      </c>
      <c r="AJ356">
        <v>0.5</v>
      </c>
      <c r="AK356">
        <v>0</v>
      </c>
      <c r="AL356">
        <v>0</v>
      </c>
      <c r="AM356">
        <v>3.31</v>
      </c>
      <c r="AN356">
        <v>38.704000000000001</v>
      </c>
      <c r="AO356">
        <v>9.3480000000000008</v>
      </c>
      <c r="AP356">
        <v>9.6959999999999997</v>
      </c>
      <c r="AQ356">
        <v>0.192</v>
      </c>
      <c r="AR356">
        <v>0</v>
      </c>
      <c r="AS356">
        <v>11.491</v>
      </c>
      <c r="AT356">
        <v>37.298000000000002</v>
      </c>
      <c r="AU356">
        <v>0.26800000000000002</v>
      </c>
      <c r="AV356">
        <v>0.26800000000000002</v>
      </c>
      <c r="AW356">
        <v>0.26800000000000002</v>
      </c>
      <c r="AX356">
        <v>0.192</v>
      </c>
      <c r="AY356">
        <v>0</v>
      </c>
      <c r="AZ356">
        <v>0</v>
      </c>
      <c r="BA356">
        <v>238</v>
      </c>
      <c r="BB356">
        <v>0</v>
      </c>
      <c r="BC356" t="s">
        <v>68</v>
      </c>
      <c r="BD356">
        <v>0</v>
      </c>
      <c r="BE356" t="s">
        <v>69</v>
      </c>
      <c r="BF356" t="s">
        <v>70</v>
      </c>
      <c r="BG356">
        <v>1.1399999999999999</v>
      </c>
      <c r="BH356">
        <v>0</v>
      </c>
      <c r="BI356" s="1">
        <v>45813.435332951391</v>
      </c>
      <c r="BJ356">
        <v>3.7</v>
      </c>
      <c r="BK356" s="4">
        <v>1.0198</v>
      </c>
      <c r="BL356" s="42">
        <f>HLOOKUP($A356,차량별코스!$E$1:$AO$20,_xlfn.XLOOKUP(탕데이터!$I356,차량별코스!$D$2:$D$20,차량별코스!$A$2:$A$20),0)</f>
        <v>3</v>
      </c>
      <c r="BM356">
        <f>SUMIFS(R:R,I:I,I356,O:O,O356)</f>
        <v>66.826999999999998</v>
      </c>
      <c r="BN356">
        <f>SUMIFS(R:R,O:O,O356,BL:BL,BL356,G:G,G356)</f>
        <v>66.826999999999998</v>
      </c>
      <c r="BO356">
        <f>IF(COUNTIFS($BL$2:$BL356,$BL356,$O$2:$O356,$O356,$G$2:$G356,$G356)=1,_xlfn.MAXIFS($BO$2:$BO355,$O$2:$O355,$O356,$G$2:$G355,$G356)+1,_xlfn.MAXIFS($BO$2:$BO355,$O$2:$O355,$O356,$G$2:$G355,$G356))</f>
        <v>1</v>
      </c>
      <c r="BP356">
        <f t="shared" si="97"/>
        <v>1799.9</v>
      </c>
      <c r="BQ356">
        <f t="shared" si="99"/>
        <v>16.099999999999998</v>
      </c>
      <c r="BR356">
        <f t="shared" si="100"/>
        <v>16.099999999999998</v>
      </c>
      <c r="BS356">
        <f t="shared" si="101"/>
        <v>16.099999999999998</v>
      </c>
      <c r="BT356">
        <f t="shared" si="102"/>
        <v>11.5</v>
      </c>
      <c r="BU356">
        <f t="shared" si="103"/>
        <v>0</v>
      </c>
      <c r="BV356">
        <f t="shared" si="104"/>
        <v>0</v>
      </c>
      <c r="BW356">
        <f t="shared" si="98"/>
        <v>1859.6999999999998</v>
      </c>
    </row>
    <row r="357" spans="1:75">
      <c r="A357" s="38">
        <f t="shared" si="96"/>
        <v>45809</v>
      </c>
      <c r="B357" s="3">
        <v>45809.305358796293</v>
      </c>
      <c r="C357" t="s">
        <v>61</v>
      </c>
      <c r="D357" t="s">
        <v>61</v>
      </c>
      <c r="E357" t="s">
        <v>61</v>
      </c>
      <c r="F357" t="s">
        <v>62</v>
      </c>
      <c r="G357" s="2" t="s">
        <v>85</v>
      </c>
      <c r="H357" s="2" t="s">
        <v>86</v>
      </c>
      <c r="I357" t="s">
        <v>90</v>
      </c>
      <c r="J357" t="s">
        <v>66</v>
      </c>
      <c r="K357" t="s">
        <v>67</v>
      </c>
      <c r="L357">
        <v>14</v>
      </c>
      <c r="M357">
        <v>12</v>
      </c>
      <c r="N357">
        <v>168</v>
      </c>
      <c r="O357" s="41">
        <v>7310</v>
      </c>
      <c r="P357" t="s">
        <v>61</v>
      </c>
      <c r="Q357" t="s">
        <v>61</v>
      </c>
      <c r="R357">
        <v>23.137</v>
      </c>
      <c r="S357">
        <v>5.4260000000000002</v>
      </c>
      <c r="T357">
        <v>4.2640000000000002</v>
      </c>
      <c r="U357">
        <v>1964</v>
      </c>
      <c r="V357">
        <v>22</v>
      </c>
      <c r="W357">
        <v>187</v>
      </c>
      <c r="X357">
        <v>471</v>
      </c>
      <c r="Y357">
        <v>0</v>
      </c>
      <c r="Z357">
        <v>0</v>
      </c>
      <c r="AA357">
        <v>0</v>
      </c>
      <c r="AB357">
        <v>0</v>
      </c>
      <c r="AC357">
        <v>81</v>
      </c>
      <c r="AD357">
        <v>42.41</v>
      </c>
      <c r="AE357">
        <v>47.460512000000001</v>
      </c>
      <c r="AF357">
        <v>96.9</v>
      </c>
      <c r="AG357">
        <v>0.7</v>
      </c>
      <c r="AH357">
        <v>1.4</v>
      </c>
      <c r="AI357">
        <v>1</v>
      </c>
      <c r="AJ357">
        <v>0</v>
      </c>
      <c r="AK357">
        <v>0</v>
      </c>
      <c r="AL357">
        <v>0</v>
      </c>
      <c r="AM357">
        <v>3.74</v>
      </c>
      <c r="AN357">
        <v>31.048999999999999</v>
      </c>
      <c r="AO357">
        <v>1.1200000000000001</v>
      </c>
      <c r="AP357">
        <v>9.5210000000000008</v>
      </c>
      <c r="AQ357">
        <v>0.17299999999999999</v>
      </c>
      <c r="AR357">
        <v>0</v>
      </c>
      <c r="AS357">
        <v>0</v>
      </c>
      <c r="AT357">
        <v>30.684999999999999</v>
      </c>
      <c r="AU357">
        <v>0.222</v>
      </c>
      <c r="AV357">
        <v>0.443</v>
      </c>
      <c r="AW357">
        <v>0.317</v>
      </c>
      <c r="AX357">
        <v>0</v>
      </c>
      <c r="AY357">
        <v>0</v>
      </c>
      <c r="AZ357">
        <v>0</v>
      </c>
      <c r="BA357">
        <v>220</v>
      </c>
      <c r="BB357">
        <v>0</v>
      </c>
      <c r="BC357" t="s">
        <v>68</v>
      </c>
      <c r="BD357">
        <v>0</v>
      </c>
      <c r="BE357" t="s">
        <v>69</v>
      </c>
      <c r="BF357" t="s">
        <v>70</v>
      </c>
      <c r="BG357">
        <v>1.1399999999999999</v>
      </c>
      <c r="BH357">
        <v>0</v>
      </c>
      <c r="BI357" s="1">
        <v>45813.435332951391</v>
      </c>
      <c r="BJ357">
        <v>3.7</v>
      </c>
      <c r="BK357" s="4">
        <v>1.1525000000000001</v>
      </c>
      <c r="BL357" s="42">
        <f>HLOOKUP($A357,차량별코스!$E$1:$AO$20,_xlfn.XLOOKUP(탕데이터!$I357,차량별코스!$D$2:$D$20,차량별코스!$A$2:$A$20),0)</f>
        <v>3</v>
      </c>
      <c r="BM357">
        <f>SUMIFS(R:R,I:I,I357,O:O,O357)</f>
        <v>66.826999999999998</v>
      </c>
      <c r="BN357">
        <f>SUMIFS(R:R,O:O,O357,BL:BL,BL357,G:G,G357)</f>
        <v>66.826999999999998</v>
      </c>
      <c r="BO357">
        <f>IF(COUNTIFS($BL$2:$BL357,$BL357,$O$2:$O357,$O357,$G$2:$G357,$G357)=1,_xlfn.MAXIFS($BO$2:$BO356,$O$2:$O356,$O357,$G$2:$G356,$G357)+1,_xlfn.MAXIFS($BO$2:$BO356,$O$2:$O356,$O357,$G$2:$G356,$G357))</f>
        <v>1</v>
      </c>
      <c r="BP357">
        <f t="shared" si="97"/>
        <v>1694.1160000000002</v>
      </c>
      <c r="BQ357">
        <f t="shared" si="99"/>
        <v>13.747999999999999</v>
      </c>
      <c r="BR357">
        <f t="shared" si="100"/>
        <v>27.495999999999999</v>
      </c>
      <c r="BS357">
        <f t="shared" si="101"/>
        <v>19.64</v>
      </c>
      <c r="BT357">
        <f t="shared" si="102"/>
        <v>0</v>
      </c>
      <c r="BU357">
        <f t="shared" si="103"/>
        <v>0</v>
      </c>
      <c r="BV357">
        <f t="shared" si="104"/>
        <v>0</v>
      </c>
      <c r="BW357">
        <f t="shared" si="98"/>
        <v>1755.0000000000005</v>
      </c>
    </row>
    <row r="358" spans="1:75">
      <c r="A358" s="38">
        <f t="shared" si="96"/>
        <v>45809</v>
      </c>
      <c r="B358" s="3">
        <v>45809.331562500003</v>
      </c>
      <c r="C358" t="s">
        <v>61</v>
      </c>
      <c r="D358" t="s">
        <v>61</v>
      </c>
      <c r="E358" t="s">
        <v>61</v>
      </c>
      <c r="F358" t="s">
        <v>62</v>
      </c>
      <c r="G358" s="2" t="s">
        <v>85</v>
      </c>
      <c r="H358" s="2" t="s">
        <v>86</v>
      </c>
      <c r="I358" t="s">
        <v>90</v>
      </c>
      <c r="J358" t="s">
        <v>66</v>
      </c>
      <c r="K358" t="s">
        <v>67</v>
      </c>
      <c r="L358">
        <v>14</v>
      </c>
      <c r="M358">
        <v>12</v>
      </c>
      <c r="N358">
        <v>168</v>
      </c>
      <c r="O358" s="41">
        <v>7310</v>
      </c>
      <c r="P358" t="s">
        <v>61</v>
      </c>
      <c r="Q358" t="s">
        <v>61</v>
      </c>
      <c r="R358">
        <v>17.582999999999998</v>
      </c>
      <c r="S358">
        <v>4.3949999999999996</v>
      </c>
      <c r="T358">
        <v>4.0010000000000003</v>
      </c>
      <c r="U358">
        <v>1640</v>
      </c>
      <c r="V358">
        <v>7</v>
      </c>
      <c r="W358">
        <v>273</v>
      </c>
      <c r="X358">
        <v>351</v>
      </c>
      <c r="Y358">
        <v>0</v>
      </c>
      <c r="Z358">
        <v>0</v>
      </c>
      <c r="AA358">
        <v>0</v>
      </c>
      <c r="AB358">
        <v>0</v>
      </c>
      <c r="AC358">
        <v>86</v>
      </c>
      <c r="AD358">
        <v>38.6</v>
      </c>
      <c r="AE358">
        <v>46.543207000000002</v>
      </c>
      <c r="AF358">
        <v>89.1</v>
      </c>
      <c r="AG358">
        <v>2.7</v>
      </c>
      <c r="AH358">
        <v>3.9</v>
      </c>
      <c r="AI358">
        <v>2.7</v>
      </c>
      <c r="AJ358">
        <v>1.6</v>
      </c>
      <c r="AK358">
        <v>0</v>
      </c>
      <c r="AL358">
        <v>0</v>
      </c>
      <c r="AM358">
        <v>3.51</v>
      </c>
      <c r="AN358">
        <v>32.793999999999997</v>
      </c>
      <c r="AO358">
        <v>0.42699999999999999</v>
      </c>
      <c r="AP358">
        <v>16.646000000000001</v>
      </c>
      <c r="AQ358">
        <v>0.17100000000000001</v>
      </c>
      <c r="AR358">
        <v>0</v>
      </c>
      <c r="AS358">
        <v>0</v>
      </c>
      <c r="AT358">
        <v>23.76</v>
      </c>
      <c r="AU358">
        <v>0.72</v>
      </c>
      <c r="AV358">
        <v>1.04</v>
      </c>
      <c r="AW358">
        <v>0.72</v>
      </c>
      <c r="AX358">
        <v>0.42699999999999999</v>
      </c>
      <c r="AY358">
        <v>0</v>
      </c>
      <c r="AZ358">
        <v>0</v>
      </c>
      <c r="BA358">
        <v>156</v>
      </c>
      <c r="BB358">
        <v>0</v>
      </c>
      <c r="BC358" t="s">
        <v>68</v>
      </c>
      <c r="BD358">
        <v>0</v>
      </c>
      <c r="BE358" t="s">
        <v>69</v>
      </c>
      <c r="BF358" t="s">
        <v>70</v>
      </c>
      <c r="BG358">
        <v>1.1399999999999999</v>
      </c>
      <c r="BH358">
        <v>0</v>
      </c>
      <c r="BI358" s="1">
        <v>45813.435332951391</v>
      </c>
      <c r="BJ358">
        <v>3.7</v>
      </c>
      <c r="BK358" s="4">
        <v>1.0812999999999999</v>
      </c>
      <c r="BL358" s="42">
        <f>HLOOKUP($A358,차량별코스!$E$1:$AO$20,_xlfn.XLOOKUP(탕데이터!$I358,차량별코스!$D$2:$D$20,차량별코스!$A$2:$A$20),0)</f>
        <v>3</v>
      </c>
      <c r="BM358">
        <f>SUMIFS(R:R,I:I,I358,O:O,O358)</f>
        <v>66.826999999999998</v>
      </c>
      <c r="BN358">
        <f>SUMIFS(R:R,O:O,O358,BL:BL,BL358,G:G,G358)</f>
        <v>66.826999999999998</v>
      </c>
      <c r="BO358">
        <f>IF(COUNTIFS($BL$2:$BL358,$BL358,$O$2:$O358,$O358,$G$2:$G358,$G358)=1,_xlfn.MAXIFS($BO$2:$BO357,$O$2:$O357,$O358,$G$2:$G357,$G358)+1,_xlfn.MAXIFS($BO$2:$BO357,$O$2:$O357,$O358,$G$2:$G357,$G358))</f>
        <v>1</v>
      </c>
      <c r="BP358">
        <f t="shared" si="97"/>
        <v>1181.2399999999998</v>
      </c>
      <c r="BQ358">
        <f t="shared" si="99"/>
        <v>44.280000000000008</v>
      </c>
      <c r="BR358">
        <f t="shared" si="100"/>
        <v>63.96</v>
      </c>
      <c r="BS358">
        <f t="shared" si="101"/>
        <v>44.280000000000008</v>
      </c>
      <c r="BT358">
        <f t="shared" si="102"/>
        <v>26.240000000000002</v>
      </c>
      <c r="BU358">
        <f t="shared" si="103"/>
        <v>0</v>
      </c>
      <c r="BV358">
        <f t="shared" si="104"/>
        <v>0</v>
      </c>
      <c r="BW358">
        <f t="shared" si="98"/>
        <v>1359.9999999999998</v>
      </c>
    </row>
    <row r="359" spans="1:75">
      <c r="A359" s="38">
        <f t="shared" si="96"/>
        <v>45809</v>
      </c>
      <c r="B359" s="3">
        <v>45809.427881944444</v>
      </c>
      <c r="C359" t="s">
        <v>61</v>
      </c>
      <c r="D359" t="s">
        <v>61</v>
      </c>
      <c r="E359" t="s">
        <v>61</v>
      </c>
      <c r="F359" t="s">
        <v>62</v>
      </c>
      <c r="G359" s="2" t="s">
        <v>85</v>
      </c>
      <c r="H359" s="2" t="s">
        <v>86</v>
      </c>
      <c r="I359" t="s">
        <v>90</v>
      </c>
      <c r="J359" t="s">
        <v>66</v>
      </c>
      <c r="K359" t="s">
        <v>67</v>
      </c>
      <c r="L359">
        <v>14</v>
      </c>
      <c r="M359">
        <v>12</v>
      </c>
      <c r="N359">
        <v>168</v>
      </c>
      <c r="O359" s="41">
        <v>6694</v>
      </c>
      <c r="P359" t="s">
        <v>260</v>
      </c>
      <c r="Q359" s="1">
        <v>45786.607561574077</v>
      </c>
      <c r="R359">
        <v>104.65</v>
      </c>
      <c r="S359">
        <v>32.100999999999999</v>
      </c>
      <c r="T359">
        <v>3.26</v>
      </c>
      <c r="U359">
        <v>10399</v>
      </c>
      <c r="V359">
        <v>242</v>
      </c>
      <c r="W359">
        <v>1777</v>
      </c>
      <c r="X359">
        <v>2096</v>
      </c>
      <c r="Y359">
        <v>0</v>
      </c>
      <c r="Z359">
        <v>29</v>
      </c>
      <c r="AA359">
        <v>0</v>
      </c>
      <c r="AB359">
        <v>0</v>
      </c>
      <c r="AC359">
        <v>89</v>
      </c>
      <c r="AD359">
        <v>36.229999999999997</v>
      </c>
      <c r="AE359">
        <v>44.957036000000002</v>
      </c>
      <c r="AF359">
        <v>82.6</v>
      </c>
      <c r="AG359">
        <v>5.2</v>
      </c>
      <c r="AH359">
        <v>7.2</v>
      </c>
      <c r="AI359">
        <v>4.5999999999999996</v>
      </c>
      <c r="AJ359">
        <v>0.4</v>
      </c>
      <c r="AK359">
        <v>0</v>
      </c>
      <c r="AL359">
        <v>0</v>
      </c>
      <c r="AM359">
        <v>2.86</v>
      </c>
      <c r="AN359">
        <v>40.155000000000001</v>
      </c>
      <c r="AO359">
        <v>2.327</v>
      </c>
      <c r="AP359">
        <v>17.088000000000001</v>
      </c>
      <c r="AQ359">
        <v>0.191</v>
      </c>
      <c r="AR359">
        <v>0</v>
      </c>
      <c r="AS359">
        <v>27.710999999999999</v>
      </c>
      <c r="AT359">
        <v>141.797</v>
      </c>
      <c r="AU359">
        <v>8.9269999999999996</v>
      </c>
      <c r="AV359">
        <v>12.36</v>
      </c>
      <c r="AW359">
        <v>7.8970000000000002</v>
      </c>
      <c r="AX359">
        <v>0.68700000000000006</v>
      </c>
      <c r="AY359">
        <v>0</v>
      </c>
      <c r="AZ359">
        <v>0</v>
      </c>
      <c r="BA359">
        <v>1026</v>
      </c>
      <c r="BB359">
        <v>0</v>
      </c>
      <c r="BC359" t="s">
        <v>68</v>
      </c>
      <c r="BD359">
        <v>0</v>
      </c>
      <c r="BE359" t="s">
        <v>69</v>
      </c>
      <c r="BF359" t="s">
        <v>70</v>
      </c>
      <c r="BG359">
        <v>1.1399999999999999</v>
      </c>
      <c r="BH359">
        <v>0</v>
      </c>
      <c r="BI359" s="1">
        <v>45813.435332951391</v>
      </c>
      <c r="BJ359">
        <v>3.7</v>
      </c>
      <c r="BK359" s="4">
        <v>0.88109999999999999</v>
      </c>
      <c r="BL359" s="42">
        <f>HLOOKUP($A359,차량별코스!$E$1:$AO$20,_xlfn.XLOOKUP(탕데이터!$I359,차량별코스!$D$2:$D$20,차량별코스!$A$2:$A$20),0)</f>
        <v>3</v>
      </c>
      <c r="BM359">
        <f>SUMIFS(R:R,I:I,I359,O:O,O359)</f>
        <v>1373.3270000000002</v>
      </c>
      <c r="BN359">
        <f>SUMIFS(R:R,O:O,O359,BL:BL,BL359,G:G,G359)</f>
        <v>307.26900000000001</v>
      </c>
      <c r="BO359">
        <f>IF(COUNTIFS($BL$2:$BL359,$BL359,$O$2:$O359,$O359,$G$2:$G359,$G359)=1,_xlfn.MAXIFS($BO$2:$BO358,$O$2:$O358,$O359,$G$2:$G358,$G359)+1,_xlfn.MAXIFS($BO$2:$BO358,$O$2:$O358,$O359,$G$2:$G358,$G359))</f>
        <v>1</v>
      </c>
      <c r="BP359">
        <f t="shared" si="97"/>
        <v>6570.5739999999987</v>
      </c>
      <c r="BQ359">
        <f t="shared" si="99"/>
        <v>540.74800000000005</v>
      </c>
      <c r="BR359">
        <f t="shared" si="100"/>
        <v>748.72800000000007</v>
      </c>
      <c r="BS359">
        <f t="shared" si="101"/>
        <v>478.35399999999998</v>
      </c>
      <c r="BT359">
        <f t="shared" si="102"/>
        <v>41.596000000000004</v>
      </c>
      <c r="BU359">
        <f t="shared" si="103"/>
        <v>0</v>
      </c>
      <c r="BV359">
        <f t="shared" si="104"/>
        <v>0</v>
      </c>
      <c r="BW359">
        <f t="shared" si="98"/>
        <v>8379.9999999999982</v>
      </c>
    </row>
    <row r="360" spans="1:75">
      <c r="A360" s="38">
        <f t="shared" si="96"/>
        <v>45809</v>
      </c>
      <c r="B360" s="3">
        <v>45809.578287037039</v>
      </c>
      <c r="C360" t="s">
        <v>61</v>
      </c>
      <c r="D360" t="s">
        <v>61</v>
      </c>
      <c r="E360" t="s">
        <v>61</v>
      </c>
      <c r="F360" t="s">
        <v>62</v>
      </c>
      <c r="G360" s="2" t="s">
        <v>85</v>
      </c>
      <c r="H360" s="2" t="s">
        <v>86</v>
      </c>
      <c r="I360" t="s">
        <v>90</v>
      </c>
      <c r="J360" t="s">
        <v>66</v>
      </c>
      <c r="K360" t="s">
        <v>67</v>
      </c>
      <c r="L360">
        <v>14</v>
      </c>
      <c r="M360">
        <v>12</v>
      </c>
      <c r="N360">
        <v>168</v>
      </c>
      <c r="O360" s="41">
        <v>6694</v>
      </c>
      <c r="P360" t="s">
        <v>260</v>
      </c>
      <c r="Q360" s="1">
        <v>45786.607561574077</v>
      </c>
      <c r="R360">
        <v>29.99</v>
      </c>
      <c r="S360">
        <v>9.0709999999999997</v>
      </c>
      <c r="T360">
        <v>3.306</v>
      </c>
      <c r="U360">
        <v>2373</v>
      </c>
      <c r="V360">
        <v>148</v>
      </c>
      <c r="W360">
        <v>114</v>
      </c>
      <c r="X360">
        <v>598</v>
      </c>
      <c r="Y360">
        <v>0</v>
      </c>
      <c r="Z360">
        <v>12</v>
      </c>
      <c r="AA360">
        <v>0</v>
      </c>
      <c r="AB360">
        <v>0</v>
      </c>
      <c r="AC360">
        <v>86</v>
      </c>
      <c r="AD360">
        <v>45.5</v>
      </c>
      <c r="AE360">
        <v>51.143523999999999</v>
      </c>
      <c r="AF360">
        <v>96.5</v>
      </c>
      <c r="AG360">
        <v>0.9</v>
      </c>
      <c r="AH360">
        <v>0.9</v>
      </c>
      <c r="AI360">
        <v>1.7</v>
      </c>
      <c r="AJ360">
        <v>0.1</v>
      </c>
      <c r="AK360">
        <v>0</v>
      </c>
      <c r="AL360">
        <v>0</v>
      </c>
      <c r="AM360">
        <v>2.9</v>
      </c>
      <c r="AN360">
        <v>45.832999999999998</v>
      </c>
      <c r="AO360">
        <v>6.2370000000000001</v>
      </c>
      <c r="AP360">
        <v>4.8040000000000003</v>
      </c>
      <c r="AQ360">
        <v>0.16700000000000001</v>
      </c>
      <c r="AR360">
        <v>0</v>
      </c>
      <c r="AS360">
        <v>40.012999999999998</v>
      </c>
      <c r="AT360">
        <v>36.991999999999997</v>
      </c>
      <c r="AU360">
        <v>0.34499999999999997</v>
      </c>
      <c r="AV360">
        <v>0.34499999999999997</v>
      </c>
      <c r="AW360">
        <v>0.65200000000000002</v>
      </c>
      <c r="AX360">
        <v>3.7999999999999999E-2</v>
      </c>
      <c r="AY360">
        <v>0</v>
      </c>
      <c r="AZ360">
        <v>0</v>
      </c>
      <c r="BA360">
        <v>297</v>
      </c>
      <c r="BB360">
        <v>0</v>
      </c>
      <c r="BC360" t="s">
        <v>68</v>
      </c>
      <c r="BD360">
        <v>0</v>
      </c>
      <c r="BE360" t="s">
        <v>69</v>
      </c>
      <c r="BF360" t="s">
        <v>70</v>
      </c>
      <c r="BG360">
        <v>1.1399999999999999</v>
      </c>
      <c r="BH360">
        <v>0</v>
      </c>
      <c r="BI360" s="1">
        <v>45813.435332951391</v>
      </c>
      <c r="BJ360">
        <v>3.7</v>
      </c>
      <c r="BK360" s="4">
        <v>0.89359999999999995</v>
      </c>
      <c r="BL360" s="42">
        <f>HLOOKUP($A360,차량별코스!$E$1:$AO$20,_xlfn.XLOOKUP(탕데이터!$I360,차량별코스!$D$2:$D$20,차량별코스!$A$2:$A$20),0)</f>
        <v>3</v>
      </c>
      <c r="BM360">
        <f>SUMIFS(R:R,I:I,I360,O:O,O360)</f>
        <v>1373.3270000000002</v>
      </c>
      <c r="BN360">
        <f>SUMIFS(R:R,O:O,O360,BL:BL,BL360,G:G,G360)</f>
        <v>307.26900000000001</v>
      </c>
      <c r="BO360">
        <f>IF(COUNTIFS($BL$2:$BL360,$BL360,$O$2:$O360,$O360,$G$2:$G360,$G360)=1,_xlfn.MAXIFS($BO$2:$BO359,$O$2:$O359,$O360,$G$2:$G359,$G360)+1,_xlfn.MAXIFS($BO$2:$BO359,$O$2:$O359,$O360,$G$2:$G359,$G360))</f>
        <v>1</v>
      </c>
      <c r="BP360">
        <f t="shared" si="97"/>
        <v>2027.9449999999997</v>
      </c>
      <c r="BQ360">
        <f t="shared" si="99"/>
        <v>21.357000000000003</v>
      </c>
      <c r="BR360">
        <f t="shared" si="100"/>
        <v>21.357000000000003</v>
      </c>
      <c r="BS360">
        <f t="shared" si="101"/>
        <v>40.341000000000001</v>
      </c>
      <c r="BT360">
        <f t="shared" si="102"/>
        <v>2.3730000000000002</v>
      </c>
      <c r="BU360">
        <f t="shared" si="103"/>
        <v>0</v>
      </c>
      <c r="BV360">
        <f t="shared" si="104"/>
        <v>0</v>
      </c>
      <c r="BW360">
        <f t="shared" si="98"/>
        <v>2113.3729999999996</v>
      </c>
    </row>
    <row r="361" spans="1:75">
      <c r="A361" s="38">
        <f t="shared" si="96"/>
        <v>45809</v>
      </c>
      <c r="B361" s="3">
        <v>45809.610729166663</v>
      </c>
      <c r="C361" t="s">
        <v>61</v>
      </c>
      <c r="D361" t="s">
        <v>61</v>
      </c>
      <c r="E361" t="s">
        <v>61</v>
      </c>
      <c r="F361" t="s">
        <v>62</v>
      </c>
      <c r="G361" s="2" t="s">
        <v>85</v>
      </c>
      <c r="H361" s="2" t="s">
        <v>86</v>
      </c>
      <c r="I361" t="s">
        <v>90</v>
      </c>
      <c r="J361" t="s">
        <v>66</v>
      </c>
      <c r="K361" t="s">
        <v>67</v>
      </c>
      <c r="L361">
        <v>14</v>
      </c>
      <c r="M361">
        <v>12</v>
      </c>
      <c r="N361">
        <v>168</v>
      </c>
      <c r="O361" s="41">
        <v>6694</v>
      </c>
      <c r="P361" t="s">
        <v>260</v>
      </c>
      <c r="Q361" s="1">
        <v>45786.607561574077</v>
      </c>
      <c r="R361">
        <v>75.921999999999997</v>
      </c>
      <c r="S361">
        <v>24.942</v>
      </c>
      <c r="T361">
        <v>3.044</v>
      </c>
      <c r="U361">
        <v>7302</v>
      </c>
      <c r="V361">
        <v>34</v>
      </c>
      <c r="W361">
        <v>1267</v>
      </c>
      <c r="X361">
        <v>1413</v>
      </c>
      <c r="Y361">
        <v>0</v>
      </c>
      <c r="Z361">
        <v>28</v>
      </c>
      <c r="AA361">
        <v>0</v>
      </c>
      <c r="AB361">
        <v>0</v>
      </c>
      <c r="AC361">
        <v>93</v>
      </c>
      <c r="AD361">
        <v>37.43</v>
      </c>
      <c r="AE361">
        <v>45.545592999999997</v>
      </c>
      <c r="AF361">
        <v>82.5</v>
      </c>
      <c r="AG361">
        <v>5.3</v>
      </c>
      <c r="AH361">
        <v>6.9</v>
      </c>
      <c r="AI361">
        <v>4.2</v>
      </c>
      <c r="AJ361">
        <v>1.1000000000000001</v>
      </c>
      <c r="AK361">
        <v>0</v>
      </c>
      <c r="AL361">
        <v>0</v>
      </c>
      <c r="AM361">
        <v>2.67</v>
      </c>
      <c r="AN361">
        <v>44.104999999999997</v>
      </c>
      <c r="AO361">
        <v>0.46600000000000003</v>
      </c>
      <c r="AP361">
        <v>17.350999999999999</v>
      </c>
      <c r="AQ361">
        <v>0.184</v>
      </c>
      <c r="AR361">
        <v>0</v>
      </c>
      <c r="AS361">
        <v>36.880000000000003</v>
      </c>
      <c r="AT361">
        <v>100.375</v>
      </c>
      <c r="AU361">
        <v>6.4480000000000004</v>
      </c>
      <c r="AV361">
        <v>8.3949999999999996</v>
      </c>
      <c r="AW361">
        <v>5.1100000000000003</v>
      </c>
      <c r="AX361">
        <v>1.3380000000000001</v>
      </c>
      <c r="AY361">
        <v>0</v>
      </c>
      <c r="AZ361">
        <v>0</v>
      </c>
      <c r="BA361">
        <v>741</v>
      </c>
      <c r="BB361">
        <v>0</v>
      </c>
      <c r="BC361" t="s">
        <v>68</v>
      </c>
      <c r="BD361">
        <v>0</v>
      </c>
      <c r="BE361" t="s">
        <v>69</v>
      </c>
      <c r="BF361" t="s">
        <v>70</v>
      </c>
      <c r="BG361">
        <v>1.1399999999999999</v>
      </c>
      <c r="BH361">
        <v>0</v>
      </c>
      <c r="BI361" s="1">
        <v>45813.435332951391</v>
      </c>
      <c r="BJ361">
        <v>3.7</v>
      </c>
      <c r="BK361" s="4">
        <v>0.82269999999999999</v>
      </c>
      <c r="BL361" s="42">
        <f>HLOOKUP($A361,차량별코스!$E$1:$AO$20,_xlfn.XLOOKUP(탕데이터!$I361,차량별코스!$D$2:$D$20,차량별코스!$A$2:$A$20),0)</f>
        <v>3</v>
      </c>
      <c r="BM361">
        <f>SUMIFS(R:R,I:I,I361,O:O,O361)</f>
        <v>1373.3270000000002</v>
      </c>
      <c r="BN361">
        <f>SUMIFS(R:R,O:O,O361,BL:BL,BL361,G:G,G361)</f>
        <v>307.26900000000001</v>
      </c>
      <c r="BO361">
        <f>IF(COUNTIFS($BL$2:$BL361,$BL361,$O$2:$O361,$O361,$G$2:$G361,$G361)=1,_xlfn.MAXIFS($BO$2:$BO360,$O$2:$O360,$O361,$G$2:$G360,$G361)+1,_xlfn.MAXIFS($BO$2:$BO360,$O$2:$O360,$O361,$G$2:$G360,$G361))</f>
        <v>1</v>
      </c>
      <c r="BP361">
        <f t="shared" si="97"/>
        <v>4723.1499999999996</v>
      </c>
      <c r="BQ361">
        <f t="shared" si="99"/>
        <v>387.00599999999997</v>
      </c>
      <c r="BR361">
        <f t="shared" si="100"/>
        <v>503.83800000000002</v>
      </c>
      <c r="BS361">
        <f t="shared" si="101"/>
        <v>306.68400000000003</v>
      </c>
      <c r="BT361">
        <f t="shared" si="102"/>
        <v>80.322000000000003</v>
      </c>
      <c r="BU361">
        <f t="shared" si="103"/>
        <v>0</v>
      </c>
      <c r="BV361">
        <f t="shared" si="104"/>
        <v>0</v>
      </c>
      <c r="BW361">
        <f t="shared" si="98"/>
        <v>6001</v>
      </c>
    </row>
    <row r="362" spans="1:75">
      <c r="A362" s="38">
        <f t="shared" si="96"/>
        <v>45809</v>
      </c>
      <c r="B362" s="3">
        <v>45809.761307870373</v>
      </c>
      <c r="C362" t="s">
        <v>61</v>
      </c>
      <c r="D362" t="s">
        <v>61</v>
      </c>
      <c r="E362" t="s">
        <v>61</v>
      </c>
      <c r="F362" t="s">
        <v>62</v>
      </c>
      <c r="G362" s="2" t="s">
        <v>85</v>
      </c>
      <c r="H362" s="2" t="s">
        <v>86</v>
      </c>
      <c r="I362" t="s">
        <v>90</v>
      </c>
      <c r="J362" t="s">
        <v>66</v>
      </c>
      <c r="K362" t="s">
        <v>67</v>
      </c>
      <c r="L362">
        <v>14</v>
      </c>
      <c r="M362">
        <v>12</v>
      </c>
      <c r="N362">
        <v>168</v>
      </c>
      <c r="O362" s="41">
        <v>6694</v>
      </c>
      <c r="P362" t="s">
        <v>260</v>
      </c>
      <c r="Q362" s="1">
        <v>45786.607561574077</v>
      </c>
      <c r="R362">
        <v>39.789000000000001</v>
      </c>
      <c r="S362">
        <v>12.737</v>
      </c>
      <c r="T362">
        <v>3.1240000000000001</v>
      </c>
      <c r="U362">
        <v>4483</v>
      </c>
      <c r="V362">
        <v>15</v>
      </c>
      <c r="W362">
        <v>1176</v>
      </c>
      <c r="X362">
        <v>826</v>
      </c>
      <c r="Y362">
        <v>0</v>
      </c>
      <c r="Z362">
        <v>5</v>
      </c>
      <c r="AA362">
        <v>0</v>
      </c>
      <c r="AB362">
        <v>0</v>
      </c>
      <c r="AC362">
        <v>89</v>
      </c>
      <c r="AD362">
        <v>31.95</v>
      </c>
      <c r="AE362">
        <v>43.511637999999998</v>
      </c>
      <c r="AF362">
        <v>80.599999999999994</v>
      </c>
      <c r="AG362">
        <v>6.1</v>
      </c>
      <c r="AH362">
        <v>7.1</v>
      </c>
      <c r="AI362">
        <v>4.9000000000000004</v>
      </c>
      <c r="AJ362">
        <v>1.3</v>
      </c>
      <c r="AK362">
        <v>0</v>
      </c>
      <c r="AL362">
        <v>0</v>
      </c>
      <c r="AM362">
        <v>2.74</v>
      </c>
      <c r="AN362">
        <v>40.661999999999999</v>
      </c>
      <c r="AO362">
        <v>0.33500000000000002</v>
      </c>
      <c r="AP362">
        <v>26.231999999999999</v>
      </c>
      <c r="AQ362">
        <v>0.20100000000000001</v>
      </c>
      <c r="AR362">
        <v>0</v>
      </c>
      <c r="AS362">
        <v>12.566000000000001</v>
      </c>
      <c r="AT362">
        <v>59.106999999999999</v>
      </c>
      <c r="AU362">
        <v>4.4729999999999999</v>
      </c>
      <c r="AV362">
        <v>5.2069999999999999</v>
      </c>
      <c r="AW362">
        <v>3.593</v>
      </c>
      <c r="AX362">
        <v>0.95299999999999996</v>
      </c>
      <c r="AY362">
        <v>0</v>
      </c>
      <c r="AZ362">
        <v>0</v>
      </c>
      <c r="BA362">
        <v>367</v>
      </c>
      <c r="BB362">
        <v>0</v>
      </c>
      <c r="BC362" t="s">
        <v>68</v>
      </c>
      <c r="BD362">
        <v>0</v>
      </c>
      <c r="BE362" t="s">
        <v>69</v>
      </c>
      <c r="BF362" t="s">
        <v>70</v>
      </c>
      <c r="BG362">
        <v>1.1399999999999999</v>
      </c>
      <c r="BH362">
        <v>0</v>
      </c>
      <c r="BI362" s="1">
        <v>45813.435332951391</v>
      </c>
      <c r="BJ362">
        <v>3.7</v>
      </c>
      <c r="BK362" s="4">
        <v>0.84430000000000005</v>
      </c>
      <c r="BL362" s="42">
        <f>HLOOKUP($A362,차량별코스!$E$1:$AO$20,_xlfn.XLOOKUP(탕데이터!$I362,차량별코스!$D$2:$D$20,차량별코스!$A$2:$A$20),0)</f>
        <v>3</v>
      </c>
      <c r="BM362">
        <f>SUMIFS(R:R,I:I,I362,O:O,O362)</f>
        <v>1373.3270000000002</v>
      </c>
      <c r="BN362">
        <f>SUMIFS(R:R,O:O,O362,BL:BL,BL362,G:G,G362)</f>
        <v>307.26900000000001</v>
      </c>
      <c r="BO362">
        <f>IF(COUNTIFS($BL$2:$BL362,$BL362,$O$2:$O362,$O362,$G$2:$G362,$G362)=1,_xlfn.MAXIFS($BO$2:$BO361,$O$2:$O361,$O362,$G$2:$G361,$G362)+1,_xlfn.MAXIFS($BO$2:$BO361,$O$2:$O361,$O362,$G$2:$G361,$G362))</f>
        <v>1</v>
      </c>
      <c r="BP362">
        <f t="shared" si="97"/>
        <v>2422.2979999999998</v>
      </c>
      <c r="BQ362">
        <f t="shared" si="99"/>
        <v>273.46300000000002</v>
      </c>
      <c r="BR362">
        <f t="shared" si="100"/>
        <v>318.29299999999995</v>
      </c>
      <c r="BS362">
        <f t="shared" si="101"/>
        <v>219.667</v>
      </c>
      <c r="BT362">
        <f t="shared" si="102"/>
        <v>58.279000000000003</v>
      </c>
      <c r="BU362">
        <f t="shared" si="103"/>
        <v>0</v>
      </c>
      <c r="BV362">
        <f t="shared" si="104"/>
        <v>0</v>
      </c>
      <c r="BW362">
        <f t="shared" si="98"/>
        <v>3292</v>
      </c>
    </row>
    <row r="363" spans="1:75">
      <c r="A363" s="38">
        <f t="shared" si="96"/>
        <v>45809</v>
      </c>
      <c r="B363" s="3">
        <v>45809.816018518519</v>
      </c>
      <c r="C363" t="s">
        <v>61</v>
      </c>
      <c r="D363" t="s">
        <v>61</v>
      </c>
      <c r="E363" t="s">
        <v>61</v>
      </c>
      <c r="F363" t="s">
        <v>62</v>
      </c>
      <c r="G363" s="2" t="s">
        <v>85</v>
      </c>
      <c r="H363" s="2" t="s">
        <v>86</v>
      </c>
      <c r="I363" t="s">
        <v>90</v>
      </c>
      <c r="J363" t="s">
        <v>66</v>
      </c>
      <c r="K363" t="s">
        <v>67</v>
      </c>
      <c r="L363">
        <v>14</v>
      </c>
      <c r="M363">
        <v>12</v>
      </c>
      <c r="N363">
        <v>168</v>
      </c>
      <c r="O363" s="41">
        <v>6694</v>
      </c>
      <c r="P363" t="s">
        <v>260</v>
      </c>
      <c r="Q363" s="1">
        <v>45786.607561574077</v>
      </c>
      <c r="R363">
        <v>19.138999999999999</v>
      </c>
      <c r="S363">
        <v>4.2290000000000001</v>
      </c>
      <c r="T363">
        <v>4.5259999999999998</v>
      </c>
      <c r="U363">
        <v>1627</v>
      </c>
      <c r="V363">
        <v>12</v>
      </c>
      <c r="W363">
        <v>93</v>
      </c>
      <c r="X363">
        <v>583</v>
      </c>
      <c r="Y363">
        <v>0</v>
      </c>
      <c r="Z363">
        <v>4</v>
      </c>
      <c r="AA363">
        <v>0</v>
      </c>
      <c r="AB363">
        <v>0</v>
      </c>
      <c r="AC363">
        <v>72</v>
      </c>
      <c r="AD363">
        <v>42.35</v>
      </c>
      <c r="AE363">
        <v>45.269621000000001</v>
      </c>
      <c r="AF363">
        <v>92.8</v>
      </c>
      <c r="AG363">
        <v>1.7</v>
      </c>
      <c r="AH363">
        <v>3.5</v>
      </c>
      <c r="AI363">
        <v>2</v>
      </c>
      <c r="AJ363">
        <v>0</v>
      </c>
      <c r="AK363">
        <v>0</v>
      </c>
      <c r="AL363">
        <v>0</v>
      </c>
      <c r="AM363">
        <v>3.97</v>
      </c>
      <c r="AN363">
        <v>27.207999999999998</v>
      </c>
      <c r="AO363">
        <v>0.73699999999999999</v>
      </c>
      <c r="AP363">
        <v>5.7160000000000002</v>
      </c>
      <c r="AQ363">
        <v>0.26100000000000001</v>
      </c>
      <c r="AR363">
        <v>0</v>
      </c>
      <c r="AS363">
        <v>20.9</v>
      </c>
      <c r="AT363">
        <v>24.747</v>
      </c>
      <c r="AU363">
        <v>0.45300000000000001</v>
      </c>
      <c r="AV363">
        <v>0.93300000000000005</v>
      </c>
      <c r="AW363">
        <v>0.53300000000000003</v>
      </c>
      <c r="AX363">
        <v>0</v>
      </c>
      <c r="AY363">
        <v>0</v>
      </c>
      <c r="AZ363">
        <v>0</v>
      </c>
      <c r="BA363">
        <v>181</v>
      </c>
      <c r="BB363">
        <v>0</v>
      </c>
      <c r="BC363" t="s">
        <v>68</v>
      </c>
      <c r="BD363">
        <v>0</v>
      </c>
      <c r="BE363" t="s">
        <v>69</v>
      </c>
      <c r="BF363" t="s">
        <v>70</v>
      </c>
      <c r="BG363">
        <v>1.1399999999999999</v>
      </c>
      <c r="BH363">
        <v>0</v>
      </c>
      <c r="BI363" s="1">
        <v>45813.435332951391</v>
      </c>
      <c r="BJ363">
        <v>3.7</v>
      </c>
      <c r="BK363" s="4">
        <v>1.2232000000000001</v>
      </c>
      <c r="BL363" s="42">
        <f>HLOOKUP($A363,차량별코스!$E$1:$AO$20,_xlfn.XLOOKUP(탕데이터!$I363,차량별코스!$D$2:$D$20,차량별코스!$A$2:$A$20),0)</f>
        <v>3</v>
      </c>
      <c r="BM363">
        <f>SUMIFS(R:R,I:I,I363,O:O,O363)</f>
        <v>1373.3270000000002</v>
      </c>
      <c r="BN363">
        <f>SUMIFS(R:R,O:O,O363,BL:BL,BL363,G:G,G363)</f>
        <v>307.26900000000001</v>
      </c>
      <c r="BO363">
        <f>IF(COUNTIFS($BL$2:$BL363,$BL363,$O$2:$O363,$O363,$G$2:$G363,$G363)=1,_xlfn.MAXIFS($BO$2:$BO362,$O$2:$O362,$O363,$G$2:$G362,$G363)+1,_xlfn.MAXIFS($BO$2:$BO362,$O$2:$O362,$O363,$G$2:$G362,$G363))</f>
        <v>1</v>
      </c>
      <c r="BP363">
        <f t="shared" si="97"/>
        <v>1404.856</v>
      </c>
      <c r="BQ363">
        <f t="shared" si="99"/>
        <v>27.659000000000002</v>
      </c>
      <c r="BR363">
        <f t="shared" si="100"/>
        <v>56.945000000000007</v>
      </c>
      <c r="BS363">
        <f t="shared" si="101"/>
        <v>32.54</v>
      </c>
      <c r="BT363">
        <f t="shared" si="102"/>
        <v>0</v>
      </c>
      <c r="BU363">
        <f t="shared" si="103"/>
        <v>0</v>
      </c>
      <c r="BV363">
        <f t="shared" si="104"/>
        <v>0</v>
      </c>
      <c r="BW363">
        <f t="shared" si="98"/>
        <v>1522</v>
      </c>
    </row>
    <row r="364" spans="1:75">
      <c r="A364" s="38">
        <f t="shared" si="96"/>
        <v>45809</v>
      </c>
      <c r="B364" s="3">
        <v>45809.839942129627</v>
      </c>
      <c r="C364" t="s">
        <v>61</v>
      </c>
      <c r="D364" t="s">
        <v>61</v>
      </c>
      <c r="E364" t="s">
        <v>61</v>
      </c>
      <c r="F364" t="s">
        <v>62</v>
      </c>
      <c r="G364" s="2" t="s">
        <v>85</v>
      </c>
      <c r="H364" s="2" t="s">
        <v>86</v>
      </c>
      <c r="I364" t="s">
        <v>90</v>
      </c>
      <c r="J364" t="s">
        <v>66</v>
      </c>
      <c r="K364" t="s">
        <v>67</v>
      </c>
      <c r="L364">
        <v>14</v>
      </c>
      <c r="M364">
        <v>12</v>
      </c>
      <c r="N364">
        <v>168</v>
      </c>
      <c r="O364" s="41">
        <v>6694</v>
      </c>
      <c r="P364" t="s">
        <v>260</v>
      </c>
      <c r="Q364" s="1">
        <v>45786.607561574077</v>
      </c>
      <c r="R364">
        <v>37.779000000000003</v>
      </c>
      <c r="S364">
        <v>9.0060000000000002</v>
      </c>
      <c r="T364">
        <v>4.1950000000000003</v>
      </c>
      <c r="U364">
        <v>3462</v>
      </c>
      <c r="V364">
        <v>38</v>
      </c>
      <c r="W364">
        <v>575</v>
      </c>
      <c r="X364">
        <v>816</v>
      </c>
      <c r="Y364">
        <v>0</v>
      </c>
      <c r="Z364">
        <v>2</v>
      </c>
      <c r="AA364">
        <v>0</v>
      </c>
      <c r="AB364">
        <v>0</v>
      </c>
      <c r="AC364">
        <v>92</v>
      </c>
      <c r="AD364">
        <v>39.28</v>
      </c>
      <c r="AE364">
        <v>47.737585000000003</v>
      </c>
      <c r="AF364">
        <v>95.6</v>
      </c>
      <c r="AG364">
        <v>1.5</v>
      </c>
      <c r="AH364">
        <v>1</v>
      </c>
      <c r="AI364">
        <v>1.7</v>
      </c>
      <c r="AJ364">
        <v>0.2</v>
      </c>
      <c r="AK364">
        <v>0</v>
      </c>
      <c r="AL364">
        <v>0</v>
      </c>
      <c r="AM364">
        <v>3.68</v>
      </c>
      <c r="AN364">
        <v>31.885000000000002</v>
      </c>
      <c r="AO364">
        <v>1.0980000000000001</v>
      </c>
      <c r="AP364">
        <v>16.609000000000002</v>
      </c>
      <c r="AQ364">
        <v>0.21199999999999999</v>
      </c>
      <c r="AR364">
        <v>0</v>
      </c>
      <c r="AS364">
        <v>5.2939999999999996</v>
      </c>
      <c r="AT364">
        <v>54.173000000000002</v>
      </c>
      <c r="AU364">
        <v>0.85</v>
      </c>
      <c r="AV364">
        <v>0.56699999999999995</v>
      </c>
      <c r="AW364">
        <v>0.96299999999999997</v>
      </c>
      <c r="AX364">
        <v>0.113</v>
      </c>
      <c r="AY364">
        <v>0</v>
      </c>
      <c r="AZ364">
        <v>0</v>
      </c>
      <c r="BA364">
        <v>374</v>
      </c>
      <c r="BB364">
        <v>0</v>
      </c>
      <c r="BC364" t="s">
        <v>68</v>
      </c>
      <c r="BD364">
        <v>0</v>
      </c>
      <c r="BE364" t="s">
        <v>69</v>
      </c>
      <c r="BF364" t="s">
        <v>70</v>
      </c>
      <c r="BG364">
        <v>1.1399999999999999</v>
      </c>
      <c r="BH364">
        <v>0</v>
      </c>
      <c r="BI364" s="1">
        <v>45813.435332951391</v>
      </c>
      <c r="BJ364">
        <v>3.7</v>
      </c>
      <c r="BK364" s="4">
        <v>1.1336999999999999</v>
      </c>
      <c r="BL364" s="42">
        <f>HLOOKUP($A364,차량별코스!$E$1:$AO$20,_xlfn.XLOOKUP(탕데이터!$I364,차량별코스!$D$2:$D$20,차량별코스!$A$2:$A$20),0)</f>
        <v>3</v>
      </c>
      <c r="BM364">
        <f>SUMIFS(R:R,I:I,I364,O:O,O364)</f>
        <v>1373.3270000000002</v>
      </c>
      <c r="BN364">
        <f>SUMIFS(R:R,O:O,O364,BL:BL,BL364,G:G,G364)</f>
        <v>307.26900000000001</v>
      </c>
      <c r="BO364">
        <f>IF(COUNTIFS($BL$2:$BL364,$BL364,$O$2:$O364,$O364,$G$2:$G364,$G364)=1,_xlfn.MAXIFS($BO$2:$BO363,$O$2:$O363,$O364,$G$2:$G363,$G364)+1,_xlfn.MAXIFS($BO$2:$BO363,$O$2:$O363,$O364,$G$2:$G363,$G364))</f>
        <v>1</v>
      </c>
      <c r="BP364">
        <f t="shared" si="97"/>
        <v>2696.672</v>
      </c>
      <c r="BQ364">
        <f t="shared" si="99"/>
        <v>51.93</v>
      </c>
      <c r="BR364">
        <f t="shared" si="100"/>
        <v>34.619999999999997</v>
      </c>
      <c r="BS364">
        <f t="shared" si="101"/>
        <v>58.854000000000006</v>
      </c>
      <c r="BT364">
        <f t="shared" si="102"/>
        <v>6.9240000000000004</v>
      </c>
      <c r="BU364">
        <f t="shared" si="103"/>
        <v>0</v>
      </c>
      <c r="BV364">
        <f t="shared" si="104"/>
        <v>0</v>
      </c>
      <c r="BW364">
        <f t="shared" si="98"/>
        <v>2848.9999999999995</v>
      </c>
    </row>
    <row r="365" spans="1:75">
      <c r="A365" s="38">
        <f t="shared" si="96"/>
        <v>45810</v>
      </c>
      <c r="B365" s="3">
        <v>45810.281412037039</v>
      </c>
      <c r="C365" t="s">
        <v>61</v>
      </c>
      <c r="D365" t="s">
        <v>61</v>
      </c>
      <c r="E365" t="s">
        <v>61</v>
      </c>
      <c r="F365" t="s">
        <v>62</v>
      </c>
      <c r="G365" s="2" t="s">
        <v>85</v>
      </c>
      <c r="H365" s="2" t="s">
        <v>86</v>
      </c>
      <c r="I365" t="s">
        <v>90</v>
      </c>
      <c r="J365" t="s">
        <v>66</v>
      </c>
      <c r="K365" t="s">
        <v>67</v>
      </c>
      <c r="L365">
        <v>14</v>
      </c>
      <c r="M365">
        <v>12</v>
      </c>
      <c r="N365">
        <v>168</v>
      </c>
      <c r="O365" s="41">
        <v>6694</v>
      </c>
      <c r="P365" t="s">
        <v>260</v>
      </c>
      <c r="Q365" s="1">
        <v>45786.607561574077</v>
      </c>
      <c r="R365">
        <v>20.309999999999999</v>
      </c>
      <c r="S365">
        <v>5.71</v>
      </c>
      <c r="T365">
        <v>3.5569999999999999</v>
      </c>
      <c r="U365">
        <v>2133</v>
      </c>
      <c r="V365">
        <v>299</v>
      </c>
      <c r="W365">
        <v>200</v>
      </c>
      <c r="X365">
        <v>353</v>
      </c>
      <c r="Y365">
        <v>0</v>
      </c>
      <c r="Z365">
        <v>9</v>
      </c>
      <c r="AA365">
        <v>0</v>
      </c>
      <c r="AB365">
        <v>0</v>
      </c>
      <c r="AC365">
        <v>79</v>
      </c>
      <c r="AD365">
        <v>34.28</v>
      </c>
      <c r="AE365">
        <v>44.746524000000001</v>
      </c>
      <c r="AF365">
        <v>97.1</v>
      </c>
      <c r="AG365">
        <v>0.8</v>
      </c>
      <c r="AH365">
        <v>1.2</v>
      </c>
      <c r="AI365">
        <v>0.9</v>
      </c>
      <c r="AJ365">
        <v>0</v>
      </c>
      <c r="AK365">
        <v>0</v>
      </c>
      <c r="AL365">
        <v>0</v>
      </c>
      <c r="AM365">
        <v>3.12</v>
      </c>
      <c r="AN365">
        <v>36.078000000000003</v>
      </c>
      <c r="AO365">
        <v>14.018000000000001</v>
      </c>
      <c r="AP365">
        <v>9.3759999999999994</v>
      </c>
      <c r="AQ365">
        <v>0.14799999999999999</v>
      </c>
      <c r="AR365">
        <v>0</v>
      </c>
      <c r="AS365">
        <v>44.313000000000002</v>
      </c>
      <c r="AT365">
        <v>33.984999999999999</v>
      </c>
      <c r="AU365">
        <v>0.28000000000000003</v>
      </c>
      <c r="AV365">
        <v>0.42</v>
      </c>
      <c r="AW365">
        <v>0.315</v>
      </c>
      <c r="AX365">
        <v>0</v>
      </c>
      <c r="AY365">
        <v>0</v>
      </c>
      <c r="AZ365">
        <v>0</v>
      </c>
      <c r="BA365">
        <v>192</v>
      </c>
      <c r="BB365">
        <v>0</v>
      </c>
      <c r="BC365" t="s">
        <v>68</v>
      </c>
      <c r="BD365">
        <v>0</v>
      </c>
      <c r="BE365" t="s">
        <v>69</v>
      </c>
      <c r="BF365" t="s">
        <v>70</v>
      </c>
      <c r="BG365">
        <v>1.1399999999999999</v>
      </c>
      <c r="BH365">
        <v>0</v>
      </c>
      <c r="BI365" s="1">
        <v>45813.435332951391</v>
      </c>
      <c r="BJ365">
        <v>3.7</v>
      </c>
      <c r="BK365" s="4">
        <v>0.96130000000000004</v>
      </c>
      <c r="BL365" s="42">
        <f>HLOOKUP($A365,차량별코스!$E$1:$AO$20,_xlfn.XLOOKUP(탕데이터!$I365,차량별코스!$D$2:$D$20,차량별코스!$A$2:$A$20),0)</f>
        <v>4</v>
      </c>
      <c r="BM365">
        <f>SUMIFS(R:R,I:I,I365,O:O,O365)</f>
        <v>1373.3270000000002</v>
      </c>
      <c r="BN365">
        <f>SUMIFS(R:R,O:O,O365,BL:BL,BL365,G:G,G365)</f>
        <v>387.93899999999996</v>
      </c>
      <c r="BO365">
        <f>IF(COUNTIFS($BL$2:$BL365,$BL365,$O$2:$O365,$O365,$G$2:$G365,$G365)=1,_xlfn.MAXIFS($BO$2:$BO364,$O$2:$O364,$O365,$G$2:$G364,$G365)+1,_xlfn.MAXIFS($BO$2:$BO364,$O$2:$O364,$O365,$G$2:$G364,$G365))</f>
        <v>2</v>
      </c>
      <c r="BP365">
        <f t="shared" si="97"/>
        <v>1572.143</v>
      </c>
      <c r="BQ365">
        <f t="shared" si="99"/>
        <v>17.064</v>
      </c>
      <c r="BR365">
        <f t="shared" si="100"/>
        <v>25.596</v>
      </c>
      <c r="BS365">
        <f t="shared" si="101"/>
        <v>19.197000000000003</v>
      </c>
      <c r="BT365">
        <f t="shared" si="102"/>
        <v>0</v>
      </c>
      <c r="BU365">
        <f t="shared" si="103"/>
        <v>0</v>
      </c>
      <c r="BV365">
        <f t="shared" si="104"/>
        <v>0</v>
      </c>
      <c r="BW365">
        <f t="shared" si="98"/>
        <v>1634</v>
      </c>
    </row>
    <row r="366" spans="1:75">
      <c r="A366" s="38">
        <f t="shared" si="96"/>
        <v>45810</v>
      </c>
      <c r="B366" s="3">
        <v>45810.306875000002</v>
      </c>
      <c r="C366" t="s">
        <v>61</v>
      </c>
      <c r="D366" t="s">
        <v>61</v>
      </c>
      <c r="E366" t="s">
        <v>61</v>
      </c>
      <c r="F366" t="s">
        <v>62</v>
      </c>
      <c r="G366" s="2" t="s">
        <v>85</v>
      </c>
      <c r="H366" s="2" t="s">
        <v>86</v>
      </c>
      <c r="I366" t="s">
        <v>90</v>
      </c>
      <c r="J366" t="s">
        <v>66</v>
      </c>
      <c r="K366" t="s">
        <v>67</v>
      </c>
      <c r="L366">
        <v>14</v>
      </c>
      <c r="M366">
        <v>12</v>
      </c>
      <c r="N366">
        <v>168</v>
      </c>
      <c r="O366" s="41">
        <v>6694</v>
      </c>
      <c r="P366" t="s">
        <v>260</v>
      </c>
      <c r="Q366" s="1">
        <v>45786.607561574077</v>
      </c>
      <c r="R366">
        <v>20.564</v>
      </c>
      <c r="S366">
        <v>5.9539999999999997</v>
      </c>
      <c r="T366">
        <v>3.4540000000000002</v>
      </c>
      <c r="U366">
        <v>1465</v>
      </c>
      <c r="V366">
        <v>57</v>
      </c>
      <c r="W366">
        <v>106</v>
      </c>
      <c r="X366">
        <v>589</v>
      </c>
      <c r="Y366">
        <v>0</v>
      </c>
      <c r="Z366">
        <v>0</v>
      </c>
      <c r="AA366">
        <v>0</v>
      </c>
      <c r="AB366">
        <v>0</v>
      </c>
      <c r="AC366">
        <v>106</v>
      </c>
      <c r="AD366">
        <v>50.53</v>
      </c>
      <c r="AE366">
        <v>56.858933</v>
      </c>
      <c r="AF366">
        <v>63</v>
      </c>
      <c r="AG366">
        <v>11.7</v>
      </c>
      <c r="AH366">
        <v>6.6</v>
      </c>
      <c r="AI366">
        <v>8.8000000000000007</v>
      </c>
      <c r="AJ366">
        <v>7.7</v>
      </c>
      <c r="AK366">
        <v>2.2000000000000002</v>
      </c>
      <c r="AL366">
        <v>0</v>
      </c>
      <c r="AM366">
        <v>3.03</v>
      </c>
      <c r="AN366">
        <v>49.259</v>
      </c>
      <c r="AO366">
        <v>3.891</v>
      </c>
      <c r="AP366">
        <v>7.2350000000000003</v>
      </c>
      <c r="AQ366">
        <v>0.24299999999999999</v>
      </c>
      <c r="AR366">
        <v>0</v>
      </c>
      <c r="AS366">
        <v>0</v>
      </c>
      <c r="AT366">
        <v>14.7</v>
      </c>
      <c r="AU366">
        <v>2.73</v>
      </c>
      <c r="AV366">
        <v>1.54</v>
      </c>
      <c r="AW366">
        <v>2.0529999999999999</v>
      </c>
      <c r="AX366">
        <v>1.7969999999999999</v>
      </c>
      <c r="AY366">
        <v>0.51300000000000001</v>
      </c>
      <c r="AZ366">
        <v>0</v>
      </c>
      <c r="BA366">
        <v>202</v>
      </c>
      <c r="BB366">
        <v>0</v>
      </c>
      <c r="BC366" t="s">
        <v>68</v>
      </c>
      <c r="BD366">
        <v>0</v>
      </c>
      <c r="BE366" t="s">
        <v>69</v>
      </c>
      <c r="BF366" t="s">
        <v>70</v>
      </c>
      <c r="BG366">
        <v>1.1399999999999999</v>
      </c>
      <c r="BH366">
        <v>0</v>
      </c>
      <c r="BI366" s="1">
        <v>45813.435332951391</v>
      </c>
      <c r="BJ366">
        <v>3.7</v>
      </c>
      <c r="BK366" s="4">
        <v>0.9335</v>
      </c>
      <c r="BL366" s="42">
        <f>HLOOKUP($A366,차량별코스!$E$1:$AO$20,_xlfn.XLOOKUP(탕데이터!$I366,차량별코스!$D$2:$D$20,차량별코스!$A$2:$A$20),0)</f>
        <v>4</v>
      </c>
      <c r="BM366">
        <f>SUMIFS(R:R,I:I,I366,O:O,O366)</f>
        <v>1373.3270000000002</v>
      </c>
      <c r="BN366">
        <f>SUMIFS(R:R,O:O,O366,BL:BL,BL366,G:G,G366)</f>
        <v>387.93899999999996</v>
      </c>
      <c r="BO366">
        <f>IF(COUNTIFS($BL$2:$BL366,$BL366,$O$2:$O366,$O366,$G$2:$G366,$G366)=1,_xlfn.MAXIFS($BO$2:$BO365,$O$2:$O365,$O366,$G$2:$G365,$G366)+1,_xlfn.MAXIFS($BO$2:$BO365,$O$2:$O365,$O366,$G$2:$G365,$G366))</f>
        <v>2</v>
      </c>
      <c r="BP366">
        <f t="shared" si="97"/>
        <v>759.95</v>
      </c>
      <c r="BQ366">
        <f t="shared" si="99"/>
        <v>171.405</v>
      </c>
      <c r="BR366">
        <f t="shared" si="100"/>
        <v>96.69</v>
      </c>
      <c r="BS366">
        <f t="shared" si="101"/>
        <v>128.92000000000002</v>
      </c>
      <c r="BT366">
        <f t="shared" si="102"/>
        <v>112.80499999999999</v>
      </c>
      <c r="BU366">
        <f t="shared" si="103"/>
        <v>32.230000000000004</v>
      </c>
      <c r="BV366">
        <f t="shared" si="104"/>
        <v>0</v>
      </c>
      <c r="BW366">
        <f t="shared" si="98"/>
        <v>1302.0000000000002</v>
      </c>
    </row>
    <row r="367" spans="1:75">
      <c r="A367" s="38">
        <f t="shared" si="96"/>
        <v>45810</v>
      </c>
      <c r="B367" s="3">
        <v>45810.326296296298</v>
      </c>
      <c r="C367" t="s">
        <v>61</v>
      </c>
      <c r="D367" t="s">
        <v>61</v>
      </c>
      <c r="E367" t="s">
        <v>61</v>
      </c>
      <c r="F367" t="s">
        <v>62</v>
      </c>
      <c r="G367" s="2" t="s">
        <v>85</v>
      </c>
      <c r="H367" s="2" t="s">
        <v>86</v>
      </c>
      <c r="I367" t="s">
        <v>90</v>
      </c>
      <c r="J367" t="s">
        <v>66</v>
      </c>
      <c r="K367" t="s">
        <v>67</v>
      </c>
      <c r="L367">
        <v>14</v>
      </c>
      <c r="M367">
        <v>12</v>
      </c>
      <c r="N367">
        <v>168</v>
      </c>
      <c r="O367" s="41">
        <v>6694</v>
      </c>
      <c r="P367" t="s">
        <v>260</v>
      </c>
      <c r="Q367" s="1">
        <v>45786.607561574077</v>
      </c>
      <c r="R367">
        <v>13.247</v>
      </c>
      <c r="S367">
        <v>3.4790000000000001</v>
      </c>
      <c r="T367">
        <v>3.8079999999999998</v>
      </c>
      <c r="U367">
        <v>1297</v>
      </c>
      <c r="V367">
        <v>19</v>
      </c>
      <c r="W367">
        <v>294</v>
      </c>
      <c r="X367">
        <v>235</v>
      </c>
      <c r="Y367">
        <v>0</v>
      </c>
      <c r="Z367">
        <v>2</v>
      </c>
      <c r="AA367">
        <v>0</v>
      </c>
      <c r="AB367">
        <v>0</v>
      </c>
      <c r="AC367">
        <v>90</v>
      </c>
      <c r="AD367">
        <v>36.770000000000003</v>
      </c>
      <c r="AE367">
        <v>48.464514999999999</v>
      </c>
      <c r="AF367">
        <v>98.6</v>
      </c>
      <c r="AG367">
        <v>0.4</v>
      </c>
      <c r="AH367">
        <v>0.4</v>
      </c>
      <c r="AI367">
        <v>0.4</v>
      </c>
      <c r="AJ367">
        <v>0.2</v>
      </c>
      <c r="AK367">
        <v>0</v>
      </c>
      <c r="AL367">
        <v>0</v>
      </c>
      <c r="AM367">
        <v>3.34</v>
      </c>
      <c r="AN367">
        <v>36.497</v>
      </c>
      <c r="AO367">
        <v>1.4650000000000001</v>
      </c>
      <c r="AP367">
        <v>22.667999999999999</v>
      </c>
      <c r="AQ367">
        <v>0.151</v>
      </c>
      <c r="AR367">
        <v>0</v>
      </c>
      <c r="AS367">
        <v>15.098000000000001</v>
      </c>
      <c r="AT367">
        <v>19.72</v>
      </c>
      <c r="AU367">
        <v>0.08</v>
      </c>
      <c r="AV367">
        <v>0.08</v>
      </c>
      <c r="AW367">
        <v>0.08</v>
      </c>
      <c r="AX367">
        <v>0.04</v>
      </c>
      <c r="AY367">
        <v>0</v>
      </c>
      <c r="AZ367">
        <v>0</v>
      </c>
      <c r="BA367">
        <v>124</v>
      </c>
      <c r="BB367">
        <v>0</v>
      </c>
      <c r="BC367" t="s">
        <v>68</v>
      </c>
      <c r="BD367">
        <v>0</v>
      </c>
      <c r="BE367" t="s">
        <v>69</v>
      </c>
      <c r="BF367" t="s">
        <v>70</v>
      </c>
      <c r="BG367">
        <v>1.1399999999999999</v>
      </c>
      <c r="BH367">
        <v>0</v>
      </c>
      <c r="BI367" s="1">
        <v>45813.435332951391</v>
      </c>
      <c r="BJ367">
        <v>3.7</v>
      </c>
      <c r="BK367" s="4">
        <v>1.0290999999999999</v>
      </c>
      <c r="BL367" s="42">
        <f>HLOOKUP($A367,차량별코스!$E$1:$AO$20,_xlfn.XLOOKUP(탕데이터!$I367,차량별코스!$D$2:$D$20,차량별코스!$A$2:$A$20),0)</f>
        <v>4</v>
      </c>
      <c r="BM367">
        <f>SUMIFS(R:R,I:I,I367,O:O,O367)</f>
        <v>1373.3270000000002</v>
      </c>
      <c r="BN367">
        <f>SUMIFS(R:R,O:O,O367,BL:BL,BL367,G:G,G367)</f>
        <v>387.93899999999996</v>
      </c>
      <c r="BO367">
        <f>IF(COUNTIFS($BL$2:$BL367,$BL367,$O$2:$O367,$O367,$G$2:$G367,$G367)=1,_xlfn.MAXIFS($BO$2:$BO366,$O$2:$O366,$O367,$G$2:$G366,$G367)+1,_xlfn.MAXIFS($BO$2:$BO366,$O$2:$O366,$O367,$G$2:$G366,$G367))</f>
        <v>2</v>
      </c>
      <c r="BP367">
        <f t="shared" si="97"/>
        <v>965.84199999999987</v>
      </c>
      <c r="BQ367">
        <f t="shared" si="99"/>
        <v>5.1879999999999997</v>
      </c>
      <c r="BR367">
        <f t="shared" si="100"/>
        <v>5.1879999999999997</v>
      </c>
      <c r="BS367">
        <f t="shared" si="101"/>
        <v>5.1879999999999997</v>
      </c>
      <c r="BT367">
        <f t="shared" si="102"/>
        <v>2.5939999999999999</v>
      </c>
      <c r="BU367">
        <f t="shared" si="103"/>
        <v>0</v>
      </c>
      <c r="BV367">
        <f t="shared" si="104"/>
        <v>0</v>
      </c>
      <c r="BW367">
        <f t="shared" si="98"/>
        <v>983.99999999999989</v>
      </c>
    </row>
    <row r="368" spans="1:75">
      <c r="A368" s="38">
        <f t="shared" si="96"/>
        <v>45810</v>
      </c>
      <c r="B368" s="3">
        <v>45810.364699074074</v>
      </c>
      <c r="C368" t="s">
        <v>61</v>
      </c>
      <c r="D368" t="s">
        <v>61</v>
      </c>
      <c r="E368" t="s">
        <v>61</v>
      </c>
      <c r="F368" t="s">
        <v>62</v>
      </c>
      <c r="G368" s="2" t="s">
        <v>85</v>
      </c>
      <c r="H368" s="2" t="s">
        <v>86</v>
      </c>
      <c r="I368" t="s">
        <v>90</v>
      </c>
      <c r="J368" t="s">
        <v>66</v>
      </c>
      <c r="K368" t="s">
        <v>67</v>
      </c>
      <c r="L368">
        <v>14</v>
      </c>
      <c r="M368">
        <v>12</v>
      </c>
      <c r="N368">
        <v>168</v>
      </c>
      <c r="O368" s="41">
        <v>6694</v>
      </c>
      <c r="P368" t="s">
        <v>260</v>
      </c>
      <c r="Q368" s="1">
        <v>45786.607561574077</v>
      </c>
      <c r="R368">
        <v>12.484999999999999</v>
      </c>
      <c r="S368">
        <v>3.6509999999999998</v>
      </c>
      <c r="T368">
        <v>3.42</v>
      </c>
      <c r="U368">
        <v>1364</v>
      </c>
      <c r="V368">
        <v>0</v>
      </c>
      <c r="W368">
        <v>504</v>
      </c>
      <c r="X368">
        <v>263</v>
      </c>
      <c r="Y368">
        <v>0</v>
      </c>
      <c r="Z368">
        <v>6</v>
      </c>
      <c r="AA368">
        <v>0</v>
      </c>
      <c r="AB368">
        <v>0</v>
      </c>
      <c r="AC368">
        <v>96</v>
      </c>
      <c r="AD368">
        <v>32.950000000000003</v>
      </c>
      <c r="AE368">
        <v>52.262985</v>
      </c>
      <c r="AF368">
        <v>98.2</v>
      </c>
      <c r="AG368">
        <v>0.5</v>
      </c>
      <c r="AH368">
        <v>0.4</v>
      </c>
      <c r="AI368">
        <v>0.4</v>
      </c>
      <c r="AJ368">
        <v>0.6</v>
      </c>
      <c r="AK368">
        <v>0</v>
      </c>
      <c r="AL368">
        <v>0</v>
      </c>
      <c r="AM368">
        <v>3</v>
      </c>
      <c r="AN368">
        <v>45.34</v>
      </c>
      <c r="AO368">
        <v>0</v>
      </c>
      <c r="AP368">
        <v>36.950000000000003</v>
      </c>
      <c r="AQ368">
        <v>0.16</v>
      </c>
      <c r="AR368">
        <v>0</v>
      </c>
      <c r="AS368">
        <v>48.058</v>
      </c>
      <c r="AT368">
        <v>21.277000000000001</v>
      </c>
      <c r="AU368">
        <v>0.108</v>
      </c>
      <c r="AV368">
        <v>8.6999999999999994E-2</v>
      </c>
      <c r="AW368">
        <v>8.6999999999999994E-2</v>
      </c>
      <c r="AX368">
        <v>0.13</v>
      </c>
      <c r="AY368">
        <v>0</v>
      </c>
      <c r="AZ368">
        <v>0</v>
      </c>
      <c r="BA368">
        <v>122</v>
      </c>
      <c r="BB368">
        <v>0</v>
      </c>
      <c r="BC368" t="s">
        <v>68</v>
      </c>
      <c r="BD368">
        <v>0</v>
      </c>
      <c r="BE368" t="s">
        <v>69</v>
      </c>
      <c r="BF368" t="s">
        <v>70</v>
      </c>
      <c r="BG368">
        <v>1.1399999999999999</v>
      </c>
      <c r="BH368">
        <v>0</v>
      </c>
      <c r="BI368" s="1">
        <v>45813.435332951391</v>
      </c>
      <c r="BJ368">
        <v>3.7</v>
      </c>
      <c r="BK368" s="4">
        <v>0.92420000000000002</v>
      </c>
      <c r="BL368" s="42">
        <f>HLOOKUP($A368,차량별코스!$E$1:$AO$20,_xlfn.XLOOKUP(탕데이터!$I368,차량별코스!$D$2:$D$20,차량별코스!$A$2:$A$20),0)</f>
        <v>4</v>
      </c>
      <c r="BM368">
        <f>SUMIFS(R:R,I:I,I368,O:O,O368)</f>
        <v>1373.3270000000002</v>
      </c>
      <c r="BN368">
        <f>SUMIFS(R:R,O:O,O368,BL:BL,BL368,G:G,G368)</f>
        <v>387.93899999999996</v>
      </c>
      <c r="BO368">
        <f>IF(COUNTIFS($BL$2:$BL368,$BL368,$O$2:$O368,$O368,$G$2:$G368,$G368)=1,_xlfn.MAXIFS($BO$2:$BO367,$O$2:$O367,$O368,$G$2:$G367,$G368)+1,_xlfn.MAXIFS($BO$2:$BO367,$O$2:$O367,$O368,$G$2:$G367,$G368))</f>
        <v>2</v>
      </c>
      <c r="BP368">
        <f t="shared" si="97"/>
        <v>835.44799999999987</v>
      </c>
      <c r="BQ368">
        <f t="shared" si="99"/>
        <v>6.82</v>
      </c>
      <c r="BR368">
        <f t="shared" si="100"/>
        <v>5.4560000000000004</v>
      </c>
      <c r="BS368">
        <f t="shared" si="101"/>
        <v>5.4560000000000004</v>
      </c>
      <c r="BT368">
        <f t="shared" si="102"/>
        <v>8.1840000000000011</v>
      </c>
      <c r="BU368">
        <f t="shared" si="103"/>
        <v>0</v>
      </c>
      <c r="BV368">
        <f t="shared" si="104"/>
        <v>0</v>
      </c>
      <c r="BW368">
        <f t="shared" si="98"/>
        <v>861.36399999999992</v>
      </c>
    </row>
    <row r="369" spans="1:75">
      <c r="A369" s="38">
        <f t="shared" si="96"/>
        <v>45810</v>
      </c>
      <c r="B369" s="3">
        <v>45810.385023148148</v>
      </c>
      <c r="C369" t="s">
        <v>61</v>
      </c>
      <c r="D369" t="s">
        <v>61</v>
      </c>
      <c r="E369" t="s">
        <v>61</v>
      </c>
      <c r="F369" t="s">
        <v>62</v>
      </c>
      <c r="G369" s="2" t="s">
        <v>85</v>
      </c>
      <c r="H369" s="2" t="s">
        <v>86</v>
      </c>
      <c r="I369" t="s">
        <v>90</v>
      </c>
      <c r="J369" t="s">
        <v>66</v>
      </c>
      <c r="K369" t="s">
        <v>67</v>
      </c>
      <c r="L369">
        <v>14</v>
      </c>
      <c r="M369">
        <v>12</v>
      </c>
      <c r="N369">
        <v>168</v>
      </c>
      <c r="O369" s="41">
        <v>6694</v>
      </c>
      <c r="P369" t="s">
        <v>260</v>
      </c>
      <c r="Q369" s="1">
        <v>45786.607561574077</v>
      </c>
      <c r="R369">
        <v>149.78399999999999</v>
      </c>
      <c r="S369">
        <v>37.112000000000002</v>
      </c>
      <c r="T369">
        <v>4.0359999999999996</v>
      </c>
      <c r="U369">
        <v>8156</v>
      </c>
      <c r="V369">
        <v>58</v>
      </c>
      <c r="W369">
        <v>1131</v>
      </c>
      <c r="X369">
        <v>2771</v>
      </c>
      <c r="Y369">
        <v>0</v>
      </c>
      <c r="Z369">
        <v>5</v>
      </c>
      <c r="AA369">
        <v>1</v>
      </c>
      <c r="AB369">
        <v>43</v>
      </c>
      <c r="AC369">
        <v>108</v>
      </c>
      <c r="AD369">
        <v>66.11</v>
      </c>
      <c r="AE369">
        <v>77.396631999999997</v>
      </c>
      <c r="AF369">
        <v>86.6</v>
      </c>
      <c r="AG369">
        <v>1.1000000000000001</v>
      </c>
      <c r="AH369">
        <v>1.6</v>
      </c>
      <c r="AI369">
        <v>1.7</v>
      </c>
      <c r="AJ369">
        <v>5.2</v>
      </c>
      <c r="AK369">
        <v>3.7</v>
      </c>
      <c r="AL369">
        <v>0</v>
      </c>
      <c r="AM369">
        <v>3.54</v>
      </c>
      <c r="AN369">
        <v>58.557000000000002</v>
      </c>
      <c r="AO369">
        <v>0.71099999999999997</v>
      </c>
      <c r="AP369">
        <v>13.867000000000001</v>
      </c>
      <c r="AQ369">
        <v>0.18</v>
      </c>
      <c r="AR369">
        <v>0</v>
      </c>
      <c r="AS369">
        <v>3.3380000000000001</v>
      </c>
      <c r="AT369">
        <v>116.91</v>
      </c>
      <c r="AU369">
        <v>1.4850000000000001</v>
      </c>
      <c r="AV369">
        <v>2.16</v>
      </c>
      <c r="AW369">
        <v>2.2949999999999999</v>
      </c>
      <c r="AX369">
        <v>7.02</v>
      </c>
      <c r="AY369">
        <v>4.9950000000000001</v>
      </c>
      <c r="AZ369">
        <v>0</v>
      </c>
      <c r="BA369">
        <v>1372</v>
      </c>
      <c r="BB369">
        <v>0</v>
      </c>
      <c r="BC369" t="s">
        <v>68</v>
      </c>
      <c r="BD369">
        <v>0</v>
      </c>
      <c r="BE369" t="s">
        <v>69</v>
      </c>
      <c r="BF369" t="s">
        <v>70</v>
      </c>
      <c r="BG369">
        <v>1.1399999999999999</v>
      </c>
      <c r="BH369">
        <v>0</v>
      </c>
      <c r="BI369" s="1">
        <v>45813.435332951391</v>
      </c>
      <c r="BJ369">
        <v>3.7</v>
      </c>
      <c r="BK369" s="4">
        <v>1.0908</v>
      </c>
      <c r="BL369" s="42">
        <f>HLOOKUP($A369,차량별코스!$E$1:$AO$20,_xlfn.XLOOKUP(탕데이터!$I369,차량별코스!$D$2:$D$20,차량별코스!$A$2:$A$20),0)</f>
        <v>4</v>
      </c>
      <c r="BM369">
        <f>SUMIFS(R:R,I:I,I369,O:O,O369)</f>
        <v>1373.3270000000002</v>
      </c>
      <c r="BN369">
        <f>SUMIFS(R:R,O:O,O369,BL:BL,BL369,G:G,G369)</f>
        <v>387.93899999999996</v>
      </c>
      <c r="BO369">
        <f>IF(COUNTIFS($BL$2:$BL369,$BL369,$O$2:$O369,$O369,$G$2:$G369,$G369)=1,_xlfn.MAXIFS($BO$2:$BO368,$O$2:$O368,$O369,$G$2:$G368,$G369)+1,_xlfn.MAXIFS($BO$2:$BO368,$O$2:$O368,$O369,$G$2:$G368,$G369))</f>
        <v>2</v>
      </c>
      <c r="BP369">
        <f t="shared" si="97"/>
        <v>5874.0959999999995</v>
      </c>
      <c r="BQ369">
        <f t="shared" si="99"/>
        <v>89.716000000000008</v>
      </c>
      <c r="BR369">
        <f t="shared" si="100"/>
        <v>130.49600000000001</v>
      </c>
      <c r="BS369">
        <f t="shared" si="101"/>
        <v>138.65200000000002</v>
      </c>
      <c r="BT369">
        <f t="shared" si="102"/>
        <v>424.11200000000002</v>
      </c>
      <c r="BU369">
        <f t="shared" si="103"/>
        <v>301.77200000000005</v>
      </c>
      <c r="BV369">
        <f t="shared" si="104"/>
        <v>0</v>
      </c>
      <c r="BW369">
        <f t="shared" si="98"/>
        <v>6958.8440000000001</v>
      </c>
    </row>
    <row r="370" spans="1:75">
      <c r="A370" s="38">
        <f t="shared" si="96"/>
        <v>45810</v>
      </c>
      <c r="B370" s="3">
        <v>45810.628877314812</v>
      </c>
      <c r="C370" t="s">
        <v>61</v>
      </c>
      <c r="D370" t="s">
        <v>61</v>
      </c>
      <c r="E370" t="s">
        <v>61</v>
      </c>
      <c r="F370" t="s">
        <v>62</v>
      </c>
      <c r="G370" s="2" t="s">
        <v>85</v>
      </c>
      <c r="H370" s="2" t="s">
        <v>86</v>
      </c>
      <c r="I370" t="s">
        <v>90</v>
      </c>
      <c r="J370" t="s">
        <v>66</v>
      </c>
      <c r="K370" t="s">
        <v>67</v>
      </c>
      <c r="L370">
        <v>14</v>
      </c>
      <c r="M370">
        <v>12</v>
      </c>
      <c r="N370">
        <v>168</v>
      </c>
      <c r="O370" s="41">
        <v>6694</v>
      </c>
      <c r="P370" t="s">
        <v>260</v>
      </c>
      <c r="Q370" s="1">
        <v>45786.607561574077</v>
      </c>
      <c r="R370">
        <v>102.333</v>
      </c>
      <c r="S370">
        <v>31.056999999999999</v>
      </c>
      <c r="T370">
        <v>3.2949999999999999</v>
      </c>
      <c r="U370">
        <v>10326</v>
      </c>
      <c r="V370">
        <v>261</v>
      </c>
      <c r="W370">
        <v>2206</v>
      </c>
      <c r="X370">
        <v>1702</v>
      </c>
      <c r="Y370">
        <v>1</v>
      </c>
      <c r="Z370">
        <v>48</v>
      </c>
      <c r="AA370">
        <v>0</v>
      </c>
      <c r="AB370">
        <v>0</v>
      </c>
      <c r="AC370">
        <v>96</v>
      </c>
      <c r="AD370">
        <v>35.68</v>
      </c>
      <c r="AE370">
        <v>46.87603</v>
      </c>
      <c r="AF370">
        <v>88.6</v>
      </c>
      <c r="AG370">
        <v>3.1</v>
      </c>
      <c r="AH370">
        <v>3.8</v>
      </c>
      <c r="AI370">
        <v>3.6</v>
      </c>
      <c r="AJ370">
        <v>0.9</v>
      </c>
      <c r="AK370">
        <v>0</v>
      </c>
      <c r="AL370">
        <v>0</v>
      </c>
      <c r="AM370">
        <v>2.89</v>
      </c>
      <c r="AN370">
        <v>41.615000000000002</v>
      </c>
      <c r="AO370">
        <v>2.528</v>
      </c>
      <c r="AP370">
        <v>21.364000000000001</v>
      </c>
      <c r="AQ370">
        <v>0.16600000000000001</v>
      </c>
      <c r="AR370">
        <v>0.97699999999999998</v>
      </c>
      <c r="AS370">
        <v>46.905999999999999</v>
      </c>
      <c r="AT370">
        <v>152.09700000000001</v>
      </c>
      <c r="AU370">
        <v>5.3220000000000001</v>
      </c>
      <c r="AV370">
        <v>6.5229999999999997</v>
      </c>
      <c r="AW370">
        <v>6.18</v>
      </c>
      <c r="AX370">
        <v>1.5449999999999999</v>
      </c>
      <c r="AY370">
        <v>0</v>
      </c>
      <c r="AZ370">
        <v>0</v>
      </c>
      <c r="BA370">
        <v>991</v>
      </c>
      <c r="BB370">
        <v>0</v>
      </c>
      <c r="BC370" t="s">
        <v>68</v>
      </c>
      <c r="BD370">
        <v>0</v>
      </c>
      <c r="BE370" t="s">
        <v>69</v>
      </c>
      <c r="BF370" t="s">
        <v>70</v>
      </c>
      <c r="BG370">
        <v>1.1399999999999999</v>
      </c>
      <c r="BH370">
        <v>0</v>
      </c>
      <c r="BI370" s="1">
        <v>45813.435332951391</v>
      </c>
      <c r="BJ370">
        <v>3.7</v>
      </c>
      <c r="BK370" s="4">
        <v>0.89049999999999996</v>
      </c>
      <c r="BL370" s="42">
        <f>HLOOKUP($A370,차량별코스!$E$1:$AO$20,_xlfn.XLOOKUP(탕데이터!$I370,차량별코스!$D$2:$D$20,차량별코스!$A$2:$A$20),0)</f>
        <v>4</v>
      </c>
      <c r="BM370">
        <f>SUMIFS(R:R,I:I,I370,O:O,O370)</f>
        <v>1373.3270000000002</v>
      </c>
      <c r="BN370">
        <f>SUMIFS(R:R,O:O,O370,BL:BL,BL370,G:G,G370)</f>
        <v>387.93899999999996</v>
      </c>
      <c r="BO370">
        <f>IF(COUNTIFS($BL$2:$BL370,$BL370,$O$2:$O370,$O370,$G$2:$G370,$G370)=1,_xlfn.MAXIFS($BO$2:$BO369,$O$2:$O369,$O370,$G$2:$G369,$G370)+1,_xlfn.MAXIFS($BO$2:$BO369,$O$2:$O369,$O370,$G$2:$G369,$G370))</f>
        <v>2</v>
      </c>
      <c r="BP370">
        <f t="shared" si="97"/>
        <v>6681.8359999999993</v>
      </c>
      <c r="BQ370">
        <f t="shared" si="99"/>
        <v>320.10599999999999</v>
      </c>
      <c r="BR370">
        <f t="shared" si="100"/>
        <v>392.38799999999998</v>
      </c>
      <c r="BS370">
        <f t="shared" si="101"/>
        <v>371.73600000000005</v>
      </c>
      <c r="BT370">
        <f t="shared" si="102"/>
        <v>92.934000000000012</v>
      </c>
      <c r="BU370">
        <f t="shared" si="103"/>
        <v>0</v>
      </c>
      <c r="BV370">
        <f t="shared" si="104"/>
        <v>0</v>
      </c>
      <c r="BW370">
        <f t="shared" si="98"/>
        <v>7858.9999999999991</v>
      </c>
    </row>
    <row r="371" spans="1:75">
      <c r="A371" s="38">
        <f t="shared" si="96"/>
        <v>45810</v>
      </c>
      <c r="B371" s="3">
        <v>45810.851458333331</v>
      </c>
      <c r="C371" t="s">
        <v>61</v>
      </c>
      <c r="D371" t="s">
        <v>61</v>
      </c>
      <c r="E371" t="s">
        <v>61</v>
      </c>
      <c r="F371" t="s">
        <v>62</v>
      </c>
      <c r="G371" s="2" t="s">
        <v>85</v>
      </c>
      <c r="H371" s="2" t="s">
        <v>86</v>
      </c>
      <c r="I371" t="s">
        <v>90</v>
      </c>
      <c r="J371" t="s">
        <v>66</v>
      </c>
      <c r="K371" t="s">
        <v>67</v>
      </c>
      <c r="L371">
        <v>14</v>
      </c>
      <c r="M371">
        <v>12</v>
      </c>
      <c r="N371">
        <v>168</v>
      </c>
      <c r="O371" s="41">
        <v>6694</v>
      </c>
      <c r="P371" t="s">
        <v>260</v>
      </c>
      <c r="Q371" s="1">
        <v>45786.607561574077</v>
      </c>
      <c r="R371">
        <v>25.683</v>
      </c>
      <c r="S371">
        <v>6.492</v>
      </c>
      <c r="T371">
        <v>3.956</v>
      </c>
      <c r="U371">
        <v>2284</v>
      </c>
      <c r="V371">
        <v>4</v>
      </c>
      <c r="W371">
        <v>452</v>
      </c>
      <c r="X371">
        <v>607</v>
      </c>
      <c r="Y371">
        <v>0</v>
      </c>
      <c r="Z371">
        <v>3</v>
      </c>
      <c r="AA371">
        <v>0</v>
      </c>
      <c r="AB371">
        <v>0</v>
      </c>
      <c r="AC371">
        <v>90</v>
      </c>
      <c r="AD371">
        <v>40.479999999999997</v>
      </c>
      <c r="AE371">
        <v>50.579189999999997</v>
      </c>
      <c r="AF371">
        <v>97.3</v>
      </c>
      <c r="AG371">
        <v>0.6</v>
      </c>
      <c r="AH371">
        <v>0.5</v>
      </c>
      <c r="AI371">
        <v>1.3</v>
      </c>
      <c r="AJ371">
        <v>0.2</v>
      </c>
      <c r="AK371">
        <v>0</v>
      </c>
      <c r="AL371">
        <v>0</v>
      </c>
      <c r="AM371">
        <v>3.47</v>
      </c>
      <c r="AN371">
        <v>36.731000000000002</v>
      </c>
      <c r="AO371">
        <v>0.17499999999999999</v>
      </c>
      <c r="AP371">
        <v>19.79</v>
      </c>
      <c r="AQ371">
        <v>0.23400000000000001</v>
      </c>
      <c r="AR371">
        <v>0</v>
      </c>
      <c r="AS371">
        <v>11.680999999999999</v>
      </c>
      <c r="AT371">
        <v>35.677</v>
      </c>
      <c r="AU371">
        <v>0.22</v>
      </c>
      <c r="AV371">
        <v>0.183</v>
      </c>
      <c r="AW371">
        <v>0.47699999999999998</v>
      </c>
      <c r="AX371">
        <v>7.2999999999999995E-2</v>
      </c>
      <c r="AY371">
        <v>0</v>
      </c>
      <c r="AZ371">
        <v>0</v>
      </c>
      <c r="BA371">
        <v>231</v>
      </c>
      <c r="BB371">
        <v>0</v>
      </c>
      <c r="BC371" t="s">
        <v>68</v>
      </c>
      <c r="BD371">
        <v>0</v>
      </c>
      <c r="BE371" t="s">
        <v>69</v>
      </c>
      <c r="BF371" t="s">
        <v>70</v>
      </c>
      <c r="BG371">
        <v>1.1399999999999999</v>
      </c>
      <c r="BH371">
        <v>0</v>
      </c>
      <c r="BI371" s="1">
        <v>45813.435332951391</v>
      </c>
      <c r="BJ371">
        <v>3.7</v>
      </c>
      <c r="BK371" s="4">
        <v>1.0691999999999999</v>
      </c>
      <c r="BL371" s="42">
        <f>HLOOKUP($A371,차량별코스!$E$1:$AO$20,_xlfn.XLOOKUP(탕데이터!$I371,차량별코스!$D$2:$D$20,차량별코스!$A$2:$A$20),0)</f>
        <v>4</v>
      </c>
      <c r="BM371">
        <f>SUMIFS(R:R,I:I,I371,O:O,O371)</f>
        <v>1373.3270000000002</v>
      </c>
      <c r="BN371">
        <f>SUMIFS(R:R,O:O,O371,BL:BL,BL371,G:G,G371)</f>
        <v>387.93899999999996</v>
      </c>
      <c r="BO371">
        <f>IF(COUNTIFS($BL$2:$BL371,$BL371,$O$2:$O371,$O371,$G$2:$G371,$G371)=1,_xlfn.MAXIFS($BO$2:$BO370,$O$2:$O370,$O371,$G$2:$G370,$G371)+1,_xlfn.MAXIFS($BO$2:$BO370,$O$2:$O370,$O371,$G$2:$G370,$G371))</f>
        <v>2</v>
      </c>
      <c r="BP371">
        <f t="shared" si="97"/>
        <v>1766.3319999999999</v>
      </c>
      <c r="BQ371">
        <f t="shared" si="99"/>
        <v>13.704000000000001</v>
      </c>
      <c r="BR371">
        <f t="shared" si="100"/>
        <v>11.42</v>
      </c>
      <c r="BS371">
        <f t="shared" si="101"/>
        <v>29.692000000000004</v>
      </c>
      <c r="BT371">
        <f t="shared" si="102"/>
        <v>4.5680000000000005</v>
      </c>
      <c r="BU371">
        <f t="shared" si="103"/>
        <v>0</v>
      </c>
      <c r="BV371">
        <f t="shared" si="104"/>
        <v>0</v>
      </c>
      <c r="BW371">
        <f t="shared" si="98"/>
        <v>1825.7159999999999</v>
      </c>
    </row>
    <row r="372" spans="1:75">
      <c r="A372" s="38">
        <f t="shared" si="96"/>
        <v>45810</v>
      </c>
      <c r="B372" s="3">
        <v>45810.881597222222</v>
      </c>
      <c r="C372" t="s">
        <v>61</v>
      </c>
      <c r="D372" t="s">
        <v>61</v>
      </c>
      <c r="E372" t="s">
        <v>61</v>
      </c>
      <c r="F372" t="s">
        <v>62</v>
      </c>
      <c r="G372" s="2" t="s">
        <v>85</v>
      </c>
      <c r="H372" s="2" t="s">
        <v>86</v>
      </c>
      <c r="I372" t="s">
        <v>90</v>
      </c>
      <c r="J372" t="s">
        <v>66</v>
      </c>
      <c r="K372" t="s">
        <v>67</v>
      </c>
      <c r="L372">
        <v>14</v>
      </c>
      <c r="M372">
        <v>12</v>
      </c>
      <c r="N372">
        <v>168</v>
      </c>
      <c r="O372" s="41">
        <v>6694</v>
      </c>
      <c r="P372" t="s">
        <v>260</v>
      </c>
      <c r="Q372" s="1">
        <v>45786.607561574077</v>
      </c>
      <c r="R372">
        <v>23.486999999999998</v>
      </c>
      <c r="S372">
        <v>5.7549999999999999</v>
      </c>
      <c r="T372">
        <v>4.0810000000000004</v>
      </c>
      <c r="U372">
        <v>1539</v>
      </c>
      <c r="V372">
        <v>30</v>
      </c>
      <c r="W372">
        <v>38</v>
      </c>
      <c r="X372">
        <v>550</v>
      </c>
      <c r="Y372">
        <v>0</v>
      </c>
      <c r="Z372">
        <v>5</v>
      </c>
      <c r="AA372">
        <v>0</v>
      </c>
      <c r="AB372">
        <v>0</v>
      </c>
      <c r="AC372">
        <v>109</v>
      </c>
      <c r="AD372">
        <v>54.94</v>
      </c>
      <c r="AE372">
        <v>57.479956000000001</v>
      </c>
      <c r="AF372">
        <v>97.4</v>
      </c>
      <c r="AG372">
        <v>0.7</v>
      </c>
      <c r="AH372">
        <v>0.6</v>
      </c>
      <c r="AI372">
        <v>0.6</v>
      </c>
      <c r="AJ372">
        <v>0.7</v>
      </c>
      <c r="AK372">
        <v>0.1</v>
      </c>
      <c r="AL372">
        <v>0</v>
      </c>
      <c r="AM372">
        <v>3.58</v>
      </c>
      <c r="AN372">
        <v>41.125999999999998</v>
      </c>
      <c r="AO372">
        <v>1.9490000000000001</v>
      </c>
      <c r="AP372">
        <v>2.4689999999999999</v>
      </c>
      <c r="AQ372">
        <v>0.21299999999999999</v>
      </c>
      <c r="AR372">
        <v>0</v>
      </c>
      <c r="AS372">
        <v>21.288</v>
      </c>
      <c r="AT372">
        <v>24.35</v>
      </c>
      <c r="AU372">
        <v>0.17499999999999999</v>
      </c>
      <c r="AV372">
        <v>0.15</v>
      </c>
      <c r="AW372">
        <v>0.15</v>
      </c>
      <c r="AX372">
        <v>0.17499999999999999</v>
      </c>
      <c r="AY372">
        <v>2.5000000000000001E-2</v>
      </c>
      <c r="AZ372">
        <v>0</v>
      </c>
      <c r="BA372">
        <v>229</v>
      </c>
      <c r="BB372">
        <v>0</v>
      </c>
      <c r="BC372" t="s">
        <v>68</v>
      </c>
      <c r="BD372">
        <v>0</v>
      </c>
      <c r="BE372" t="s">
        <v>69</v>
      </c>
      <c r="BF372" t="s">
        <v>70</v>
      </c>
      <c r="BG372">
        <v>1.1399999999999999</v>
      </c>
      <c r="BH372">
        <v>0</v>
      </c>
      <c r="BI372" s="1">
        <v>45813.435332951391</v>
      </c>
      <c r="BJ372">
        <v>3.7</v>
      </c>
      <c r="BK372" s="4">
        <v>1.103</v>
      </c>
      <c r="BL372" s="42">
        <f>HLOOKUP($A372,차량별코스!$E$1:$AO$20,_xlfn.XLOOKUP(탕데이터!$I372,차량별코스!$D$2:$D$20,차량별코스!$A$2:$A$20),0)</f>
        <v>4</v>
      </c>
      <c r="BM372">
        <f>SUMIFS(R:R,I:I,I372,O:O,O372)</f>
        <v>1373.3270000000002</v>
      </c>
      <c r="BN372">
        <f>SUMIFS(R:R,O:O,O372,BL:BL,BL372,G:G,G372)</f>
        <v>387.93899999999996</v>
      </c>
      <c r="BO372">
        <f>IF(COUNTIFS($BL$2:$BL372,$BL372,$O$2:$O372,$O372,$G$2:$G372,$G372)=1,_xlfn.MAXIFS($BO$2:$BO371,$O$2:$O371,$O372,$G$2:$G371,$G372)+1,_xlfn.MAXIFS($BO$2:$BO371,$O$2:$O371,$O372,$G$2:$G371,$G372))</f>
        <v>2</v>
      </c>
      <c r="BP372">
        <f t="shared" si="97"/>
        <v>1430.9860000000001</v>
      </c>
      <c r="BQ372">
        <f t="shared" si="99"/>
        <v>10.773</v>
      </c>
      <c r="BR372">
        <f t="shared" si="100"/>
        <v>9.234</v>
      </c>
      <c r="BS372">
        <f t="shared" si="101"/>
        <v>9.234</v>
      </c>
      <c r="BT372">
        <f t="shared" si="102"/>
        <v>10.773</v>
      </c>
      <c r="BU372">
        <f t="shared" si="103"/>
        <v>1.5389999999999999</v>
      </c>
      <c r="BV372">
        <f t="shared" si="104"/>
        <v>0</v>
      </c>
      <c r="BW372">
        <f t="shared" si="98"/>
        <v>1472.5389999999998</v>
      </c>
    </row>
    <row r="373" spans="1:75">
      <c r="A373" s="38">
        <f t="shared" si="96"/>
        <v>45810</v>
      </c>
      <c r="B373" s="3">
        <v>45810.902986111112</v>
      </c>
      <c r="C373" t="s">
        <v>61</v>
      </c>
      <c r="D373" t="s">
        <v>61</v>
      </c>
      <c r="E373" t="s">
        <v>61</v>
      </c>
      <c r="F373" t="s">
        <v>62</v>
      </c>
      <c r="G373" s="2" t="s">
        <v>85</v>
      </c>
      <c r="H373" s="2" t="s">
        <v>86</v>
      </c>
      <c r="I373" t="s">
        <v>90</v>
      </c>
      <c r="J373" t="s">
        <v>66</v>
      </c>
      <c r="K373" t="s">
        <v>67</v>
      </c>
      <c r="L373">
        <v>14</v>
      </c>
      <c r="M373">
        <v>12</v>
      </c>
      <c r="N373">
        <v>168</v>
      </c>
      <c r="O373" s="41">
        <v>6694</v>
      </c>
      <c r="P373" t="s">
        <v>260</v>
      </c>
      <c r="Q373" s="1">
        <v>45786.607561574077</v>
      </c>
      <c r="R373">
        <v>20.045999999999999</v>
      </c>
      <c r="S373">
        <v>5.2489999999999997</v>
      </c>
      <c r="T373">
        <v>3.819</v>
      </c>
      <c r="U373">
        <v>1959</v>
      </c>
      <c r="V373">
        <v>8</v>
      </c>
      <c r="W373">
        <v>445</v>
      </c>
      <c r="X373">
        <v>519</v>
      </c>
      <c r="Y373">
        <v>0</v>
      </c>
      <c r="Z373">
        <v>5</v>
      </c>
      <c r="AA373">
        <v>0</v>
      </c>
      <c r="AB373">
        <v>0</v>
      </c>
      <c r="AC373">
        <v>83</v>
      </c>
      <c r="AD373">
        <v>36.840000000000003</v>
      </c>
      <c r="AE373">
        <v>47.918762999999998</v>
      </c>
      <c r="AF373">
        <v>97.9</v>
      </c>
      <c r="AG373">
        <v>0.4</v>
      </c>
      <c r="AH373">
        <v>0.7</v>
      </c>
      <c r="AI373">
        <v>0.9</v>
      </c>
      <c r="AJ373">
        <v>0.1</v>
      </c>
      <c r="AK373">
        <v>0</v>
      </c>
      <c r="AL373">
        <v>0</v>
      </c>
      <c r="AM373">
        <v>3.35</v>
      </c>
      <c r="AN373">
        <v>35.926000000000002</v>
      </c>
      <c r="AO373">
        <v>0.40799999999999997</v>
      </c>
      <c r="AP373">
        <v>22.716000000000001</v>
      </c>
      <c r="AQ373">
        <v>0.249</v>
      </c>
      <c r="AR373">
        <v>0</v>
      </c>
      <c r="AS373">
        <v>24.943000000000001</v>
      </c>
      <c r="AT373">
        <v>31.001999999999999</v>
      </c>
      <c r="AU373">
        <v>0.127</v>
      </c>
      <c r="AV373">
        <v>0.222</v>
      </c>
      <c r="AW373">
        <v>0.28499999999999998</v>
      </c>
      <c r="AX373">
        <v>3.2000000000000001E-2</v>
      </c>
      <c r="AY373">
        <v>0</v>
      </c>
      <c r="AZ373">
        <v>0</v>
      </c>
      <c r="BA373">
        <v>192</v>
      </c>
      <c r="BB373">
        <v>0</v>
      </c>
      <c r="BC373" t="s">
        <v>68</v>
      </c>
      <c r="BD373">
        <v>0</v>
      </c>
      <c r="BE373" t="s">
        <v>69</v>
      </c>
      <c r="BF373" t="s">
        <v>70</v>
      </c>
      <c r="BG373">
        <v>1.1399999999999999</v>
      </c>
      <c r="BH373">
        <v>0</v>
      </c>
      <c r="BI373" s="1">
        <v>45813.435332951391</v>
      </c>
      <c r="BJ373">
        <v>3.7</v>
      </c>
      <c r="BK373" s="4">
        <v>1.0322</v>
      </c>
      <c r="BL373" s="42">
        <f>HLOOKUP($A373,차량별코스!$E$1:$AO$20,_xlfn.XLOOKUP(탕데이터!$I373,차량별코스!$D$2:$D$20,차량별코스!$A$2:$A$20),0)</f>
        <v>4</v>
      </c>
      <c r="BM373">
        <f>SUMIFS(R:R,I:I,I373,O:O,O373)</f>
        <v>1373.3270000000002</v>
      </c>
      <c r="BN373">
        <f>SUMIFS(R:R,O:O,O373,BL:BL,BL373,G:G,G373)</f>
        <v>387.93899999999996</v>
      </c>
      <c r="BO373">
        <f>IF(COUNTIFS($BL$2:$BL373,$BL373,$O$2:$O373,$O373,$G$2:$G373,$G373)=1,_xlfn.MAXIFS($BO$2:$BO372,$O$2:$O372,$O373,$G$2:$G372,$G373)+1,_xlfn.MAXIFS($BO$2:$BO372,$O$2:$O372,$O373,$G$2:$G372,$G373))</f>
        <v>2</v>
      </c>
      <c r="BP373">
        <f t="shared" si="97"/>
        <v>1464.8610000000001</v>
      </c>
      <c r="BQ373">
        <f t="shared" si="99"/>
        <v>7.8360000000000003</v>
      </c>
      <c r="BR373">
        <f t="shared" si="100"/>
        <v>13.712999999999999</v>
      </c>
      <c r="BS373">
        <f t="shared" si="101"/>
        <v>17.631000000000004</v>
      </c>
      <c r="BT373">
        <f t="shared" si="102"/>
        <v>1.9590000000000001</v>
      </c>
      <c r="BU373">
        <f t="shared" si="103"/>
        <v>0</v>
      </c>
      <c r="BV373">
        <f t="shared" si="104"/>
        <v>0</v>
      </c>
      <c r="BW373">
        <f t="shared" si="98"/>
        <v>1506.0000000000002</v>
      </c>
    </row>
    <row r="374" spans="1:75">
      <c r="A374" s="38">
        <f t="shared" si="96"/>
        <v>45811</v>
      </c>
      <c r="B374" s="3">
        <v>45811.288391203707</v>
      </c>
      <c r="C374" t="s">
        <v>61</v>
      </c>
      <c r="D374" t="s">
        <v>61</v>
      </c>
      <c r="E374" t="s">
        <v>61</v>
      </c>
      <c r="F374" t="s">
        <v>62</v>
      </c>
      <c r="G374" s="2" t="s">
        <v>85</v>
      </c>
      <c r="H374" s="2" t="s">
        <v>86</v>
      </c>
      <c r="I374" t="s">
        <v>90</v>
      </c>
      <c r="J374" t="s">
        <v>66</v>
      </c>
      <c r="K374" t="s">
        <v>67</v>
      </c>
      <c r="L374">
        <v>14</v>
      </c>
      <c r="M374">
        <v>12</v>
      </c>
      <c r="N374">
        <v>168</v>
      </c>
      <c r="O374" s="41">
        <v>6694</v>
      </c>
      <c r="P374" t="s">
        <v>260</v>
      </c>
      <c r="Q374" s="1">
        <v>45786.607561574077</v>
      </c>
      <c r="R374">
        <v>19.2</v>
      </c>
      <c r="S374">
        <v>4.4560000000000004</v>
      </c>
      <c r="T374">
        <v>4.3090000000000002</v>
      </c>
      <c r="U374">
        <v>1661</v>
      </c>
      <c r="V374">
        <v>293</v>
      </c>
      <c r="W374">
        <v>31</v>
      </c>
      <c r="X374">
        <v>489</v>
      </c>
      <c r="Y374">
        <v>0</v>
      </c>
      <c r="Z374">
        <v>7</v>
      </c>
      <c r="AA374">
        <v>0</v>
      </c>
      <c r="AB374">
        <v>0</v>
      </c>
      <c r="AC374">
        <v>84</v>
      </c>
      <c r="AD374">
        <v>41.61</v>
      </c>
      <c r="AE374">
        <v>51.697814999999999</v>
      </c>
      <c r="AF374">
        <v>97.8</v>
      </c>
      <c r="AG374">
        <v>0.5</v>
      </c>
      <c r="AH374">
        <v>0.6</v>
      </c>
      <c r="AI374">
        <v>1</v>
      </c>
      <c r="AJ374">
        <v>0.1</v>
      </c>
      <c r="AK374">
        <v>0</v>
      </c>
      <c r="AL374">
        <v>0</v>
      </c>
      <c r="AM374">
        <v>3.78</v>
      </c>
      <c r="AN374">
        <v>33.997</v>
      </c>
      <c r="AO374">
        <v>17.64</v>
      </c>
      <c r="AP374">
        <v>1.8660000000000001</v>
      </c>
      <c r="AQ374">
        <v>0.20799999999999999</v>
      </c>
      <c r="AR374">
        <v>0</v>
      </c>
      <c r="AS374">
        <v>36.457999999999998</v>
      </c>
      <c r="AT374">
        <v>26.08</v>
      </c>
      <c r="AU374">
        <v>0.13300000000000001</v>
      </c>
      <c r="AV374">
        <v>0.16</v>
      </c>
      <c r="AW374">
        <v>0.26700000000000002</v>
      </c>
      <c r="AX374">
        <v>2.7E-2</v>
      </c>
      <c r="AY374">
        <v>0</v>
      </c>
      <c r="AZ374">
        <v>0</v>
      </c>
      <c r="BA374">
        <v>187</v>
      </c>
      <c r="BB374">
        <v>0</v>
      </c>
      <c r="BC374" t="s">
        <v>68</v>
      </c>
      <c r="BD374">
        <v>0</v>
      </c>
      <c r="BE374" t="s">
        <v>69</v>
      </c>
      <c r="BF374" t="s">
        <v>70</v>
      </c>
      <c r="BG374">
        <v>1.1399999999999999</v>
      </c>
      <c r="BH374">
        <v>0</v>
      </c>
      <c r="BI374" s="1">
        <v>45813.435332951391</v>
      </c>
      <c r="BJ374">
        <v>3.7</v>
      </c>
      <c r="BK374" s="4">
        <v>1.1645000000000001</v>
      </c>
      <c r="BL374" s="42">
        <f>HLOOKUP($A374,차량별코스!$E$1:$AO$20,_xlfn.XLOOKUP(탕데이터!$I374,차량별코스!$D$2:$D$20,차량별코스!$A$2:$A$20),0)</f>
        <v>5</v>
      </c>
      <c r="BM374">
        <f>SUMIFS(R:R,I:I,I374,O:O,O374)</f>
        <v>1373.3270000000002</v>
      </c>
      <c r="BN374">
        <f>SUMIFS(R:R,O:O,O374,BL:BL,BL374,G:G,G374)</f>
        <v>264.59100000000001</v>
      </c>
      <c r="BO374">
        <f>IF(COUNTIFS($BL$2:$BL374,$BL374,$O$2:$O374,$O374,$G$2:$G374,$G374)=1,_xlfn.MAXIFS($BO$2:$BO373,$O$2:$O373,$O374,$G$2:$G373,$G374)+1,_xlfn.MAXIFS($BO$2:$BO373,$O$2:$O373,$O374,$G$2:$G373,$G374))</f>
        <v>3</v>
      </c>
      <c r="BP374">
        <f t="shared" si="97"/>
        <v>1300.4579999999999</v>
      </c>
      <c r="BQ374">
        <f t="shared" si="99"/>
        <v>8.3049999999999997</v>
      </c>
      <c r="BR374">
        <f t="shared" si="100"/>
        <v>9.9660000000000011</v>
      </c>
      <c r="BS374">
        <f t="shared" si="101"/>
        <v>16.61</v>
      </c>
      <c r="BT374">
        <f t="shared" si="102"/>
        <v>1.661</v>
      </c>
      <c r="BU374">
        <f t="shared" si="103"/>
        <v>0</v>
      </c>
      <c r="BV374">
        <f t="shared" si="104"/>
        <v>0</v>
      </c>
      <c r="BW374">
        <f t="shared" si="98"/>
        <v>1336.9999999999998</v>
      </c>
    </row>
    <row r="375" spans="1:75">
      <c r="A375" s="38">
        <f t="shared" si="96"/>
        <v>45811</v>
      </c>
      <c r="B375" s="3">
        <v>45811.312013888892</v>
      </c>
      <c r="C375" t="s">
        <v>61</v>
      </c>
      <c r="D375" t="s">
        <v>61</v>
      </c>
      <c r="E375" t="s">
        <v>61</v>
      </c>
      <c r="F375" t="s">
        <v>62</v>
      </c>
      <c r="G375" s="2" t="s">
        <v>85</v>
      </c>
      <c r="H375" s="2" t="s">
        <v>86</v>
      </c>
      <c r="I375" t="s">
        <v>90</v>
      </c>
      <c r="J375" t="s">
        <v>66</v>
      </c>
      <c r="K375" t="s">
        <v>67</v>
      </c>
      <c r="L375">
        <v>14</v>
      </c>
      <c r="M375">
        <v>12</v>
      </c>
      <c r="N375">
        <v>168</v>
      </c>
      <c r="O375" s="41">
        <v>6694</v>
      </c>
      <c r="P375" t="s">
        <v>260</v>
      </c>
      <c r="Q375" s="1">
        <v>45786.607561574077</v>
      </c>
      <c r="R375">
        <v>59.375999999999998</v>
      </c>
      <c r="S375">
        <v>14.507</v>
      </c>
      <c r="T375">
        <v>4.093</v>
      </c>
      <c r="U375">
        <v>5253</v>
      </c>
      <c r="V375">
        <v>45</v>
      </c>
      <c r="W375">
        <v>916</v>
      </c>
      <c r="X375">
        <v>1137</v>
      </c>
      <c r="Y375">
        <v>1</v>
      </c>
      <c r="Z375">
        <v>6</v>
      </c>
      <c r="AA375">
        <v>0</v>
      </c>
      <c r="AB375">
        <v>0</v>
      </c>
      <c r="AC375">
        <v>86</v>
      </c>
      <c r="AD375">
        <v>40.69</v>
      </c>
      <c r="AE375">
        <v>49.802804999999999</v>
      </c>
      <c r="AF375">
        <v>90.5</v>
      </c>
      <c r="AG375">
        <v>2.5</v>
      </c>
      <c r="AH375">
        <v>1.9</v>
      </c>
      <c r="AI375">
        <v>4.0999999999999996</v>
      </c>
      <c r="AJ375">
        <v>0.9</v>
      </c>
      <c r="AK375">
        <v>0</v>
      </c>
      <c r="AL375">
        <v>0</v>
      </c>
      <c r="AM375">
        <v>3.59</v>
      </c>
      <c r="AN375">
        <v>34.613</v>
      </c>
      <c r="AO375">
        <v>0.85699999999999998</v>
      </c>
      <c r="AP375">
        <v>17.437999999999999</v>
      </c>
      <c r="AQ375">
        <v>0.185</v>
      </c>
      <c r="AR375">
        <v>1.6839999999999999</v>
      </c>
      <c r="AS375">
        <v>10.105</v>
      </c>
      <c r="AT375">
        <v>78.433000000000007</v>
      </c>
      <c r="AU375">
        <v>2.1669999999999998</v>
      </c>
      <c r="AV375">
        <v>1.647</v>
      </c>
      <c r="AW375">
        <v>3.5529999999999999</v>
      </c>
      <c r="AX375">
        <v>0.78</v>
      </c>
      <c r="AY375">
        <v>0</v>
      </c>
      <c r="AZ375">
        <v>0</v>
      </c>
      <c r="BA375">
        <v>577</v>
      </c>
      <c r="BB375">
        <v>0</v>
      </c>
      <c r="BC375" t="s">
        <v>68</v>
      </c>
      <c r="BD375">
        <v>0</v>
      </c>
      <c r="BE375" t="s">
        <v>69</v>
      </c>
      <c r="BF375" t="s">
        <v>70</v>
      </c>
      <c r="BG375">
        <v>1.1399999999999999</v>
      </c>
      <c r="BH375">
        <v>0</v>
      </c>
      <c r="BI375" s="1">
        <v>45813.435332951391</v>
      </c>
      <c r="BJ375">
        <v>3.7</v>
      </c>
      <c r="BK375" s="4">
        <v>1.1062000000000001</v>
      </c>
      <c r="BL375" s="42">
        <f>HLOOKUP($A375,차량별코스!$E$1:$AO$20,_xlfn.XLOOKUP(탕데이터!$I375,차량별코스!$D$2:$D$20,차량별코스!$A$2:$A$20),0)</f>
        <v>5</v>
      </c>
      <c r="BM375">
        <f>SUMIFS(R:R,I:I,I375,O:O,O375)</f>
        <v>1373.3270000000002</v>
      </c>
      <c r="BN375">
        <f>SUMIFS(R:R,O:O,O375,BL:BL,BL375,G:G,G375)</f>
        <v>264.59100000000001</v>
      </c>
      <c r="BO375">
        <f>IF(COUNTIFS($BL$2:$BL375,$BL375,$O$2:$O375,$O375,$G$2:$G375,$G375)=1,_xlfn.MAXIFS($BO$2:$BO374,$O$2:$O374,$O375,$G$2:$G374,$G375)+1,_xlfn.MAXIFS($BO$2:$BO374,$O$2:$O374,$O375,$G$2:$G374,$G375))</f>
        <v>3</v>
      </c>
      <c r="BP375">
        <f t="shared" si="97"/>
        <v>3792.9650000000001</v>
      </c>
      <c r="BQ375">
        <f t="shared" si="99"/>
        <v>131.32500000000002</v>
      </c>
      <c r="BR375">
        <f t="shared" si="100"/>
        <v>99.807000000000002</v>
      </c>
      <c r="BS375">
        <f t="shared" si="101"/>
        <v>215.37299999999996</v>
      </c>
      <c r="BT375">
        <f t="shared" si="102"/>
        <v>47.277000000000008</v>
      </c>
      <c r="BU375">
        <f t="shared" si="103"/>
        <v>0</v>
      </c>
      <c r="BV375">
        <f t="shared" si="104"/>
        <v>0</v>
      </c>
      <c r="BW375">
        <f t="shared" si="98"/>
        <v>4286.7469999999994</v>
      </c>
    </row>
    <row r="376" spans="1:75">
      <c r="A376" s="38">
        <f t="shared" si="96"/>
        <v>45811</v>
      </c>
      <c r="B376" s="3">
        <v>45811.475740740738</v>
      </c>
      <c r="C376" t="s">
        <v>61</v>
      </c>
      <c r="D376" t="s">
        <v>61</v>
      </c>
      <c r="E376" t="s">
        <v>61</v>
      </c>
      <c r="F376" t="s">
        <v>62</v>
      </c>
      <c r="G376" s="2" t="s">
        <v>85</v>
      </c>
      <c r="H376" s="2" t="s">
        <v>86</v>
      </c>
      <c r="I376" t="s">
        <v>90</v>
      </c>
      <c r="J376" t="s">
        <v>66</v>
      </c>
      <c r="K376" t="s">
        <v>67</v>
      </c>
      <c r="L376">
        <v>14</v>
      </c>
      <c r="M376">
        <v>12</v>
      </c>
      <c r="N376">
        <v>168</v>
      </c>
      <c r="O376" s="41">
        <v>6694</v>
      </c>
      <c r="P376" t="s">
        <v>260</v>
      </c>
      <c r="Q376" s="1">
        <v>45786.607561574077</v>
      </c>
      <c r="R376">
        <v>17.545999999999999</v>
      </c>
      <c r="S376">
        <v>4.9649999999999999</v>
      </c>
      <c r="T376">
        <v>3.5339999999999998</v>
      </c>
      <c r="U376">
        <v>1796</v>
      </c>
      <c r="V376">
        <v>32</v>
      </c>
      <c r="W376">
        <v>582</v>
      </c>
      <c r="X376">
        <v>231</v>
      </c>
      <c r="Y376">
        <v>0</v>
      </c>
      <c r="Z376">
        <v>9</v>
      </c>
      <c r="AA376">
        <v>0</v>
      </c>
      <c r="AB376">
        <v>0</v>
      </c>
      <c r="AC376">
        <v>89</v>
      </c>
      <c r="AD376">
        <v>35.17</v>
      </c>
      <c r="AE376">
        <v>53.439484999999998</v>
      </c>
      <c r="AF376">
        <v>90.3</v>
      </c>
      <c r="AG376">
        <v>1.5</v>
      </c>
      <c r="AH376">
        <v>2.9</v>
      </c>
      <c r="AI376">
        <v>4.2</v>
      </c>
      <c r="AJ376">
        <v>1.1000000000000001</v>
      </c>
      <c r="AK376">
        <v>0</v>
      </c>
      <c r="AL376">
        <v>0</v>
      </c>
      <c r="AM376">
        <v>3.1</v>
      </c>
      <c r="AN376">
        <v>44.661000000000001</v>
      </c>
      <c r="AO376">
        <v>1.782</v>
      </c>
      <c r="AP376">
        <v>32.405000000000001</v>
      </c>
      <c r="AQ376">
        <v>0.114</v>
      </c>
      <c r="AR376">
        <v>0</v>
      </c>
      <c r="AS376">
        <v>51.293999999999997</v>
      </c>
      <c r="AT376">
        <v>25.585000000000001</v>
      </c>
      <c r="AU376">
        <v>0.42499999999999999</v>
      </c>
      <c r="AV376">
        <v>0.82199999999999995</v>
      </c>
      <c r="AW376">
        <v>1.19</v>
      </c>
      <c r="AX376">
        <v>0.312</v>
      </c>
      <c r="AY376">
        <v>0</v>
      </c>
      <c r="AZ376">
        <v>0</v>
      </c>
      <c r="BA376">
        <v>173</v>
      </c>
      <c r="BB376">
        <v>0</v>
      </c>
      <c r="BC376" t="s">
        <v>68</v>
      </c>
      <c r="BD376">
        <v>0</v>
      </c>
      <c r="BE376" t="s">
        <v>69</v>
      </c>
      <c r="BF376" t="s">
        <v>70</v>
      </c>
      <c r="BG376">
        <v>1.1399999999999999</v>
      </c>
      <c r="BH376">
        <v>0</v>
      </c>
      <c r="BI376" s="1">
        <v>45813.435332951391</v>
      </c>
      <c r="BJ376">
        <v>3.7</v>
      </c>
      <c r="BK376" s="4">
        <v>0.95509999999999995</v>
      </c>
      <c r="BL376" s="42">
        <f>HLOOKUP($A376,차량별코스!$E$1:$AO$20,_xlfn.XLOOKUP(탕데이터!$I376,차량별코스!$D$2:$D$20,차량별코스!$A$2:$A$20),0)</f>
        <v>5</v>
      </c>
      <c r="BM376">
        <f>SUMIFS(R:R,I:I,I376,O:O,O376)</f>
        <v>1373.3270000000002</v>
      </c>
      <c r="BN376">
        <f>SUMIFS(R:R,O:O,O376,BL:BL,BL376,G:G,G376)</f>
        <v>264.59100000000001</v>
      </c>
      <c r="BO376">
        <f>IF(COUNTIFS($BL$2:$BL376,$BL376,$O$2:$O376,$O376,$G$2:$G376,$G376)=1,_xlfn.MAXIFS($BO$2:$BO375,$O$2:$O375,$O376,$G$2:$G375,$G376)+1,_xlfn.MAXIFS($BO$2:$BO375,$O$2:$O375,$O376,$G$2:$G375,$G376))</f>
        <v>3</v>
      </c>
      <c r="BP376">
        <f t="shared" si="97"/>
        <v>1007.788</v>
      </c>
      <c r="BQ376">
        <f t="shared" si="99"/>
        <v>26.939999999999998</v>
      </c>
      <c r="BR376">
        <f t="shared" si="100"/>
        <v>52.083999999999996</v>
      </c>
      <c r="BS376">
        <f t="shared" si="101"/>
        <v>75.432000000000002</v>
      </c>
      <c r="BT376">
        <f t="shared" si="102"/>
        <v>19.756</v>
      </c>
      <c r="BU376">
        <f t="shared" si="103"/>
        <v>0</v>
      </c>
      <c r="BV376">
        <f t="shared" si="104"/>
        <v>0</v>
      </c>
      <c r="BW376">
        <f t="shared" si="98"/>
        <v>1182.0000000000002</v>
      </c>
    </row>
    <row r="377" spans="1:75">
      <c r="A377" s="38">
        <f t="shared" si="96"/>
        <v>45811</v>
      </c>
      <c r="B377" s="3">
        <v>45811.502824074072</v>
      </c>
      <c r="C377" t="s">
        <v>61</v>
      </c>
      <c r="D377" t="s">
        <v>61</v>
      </c>
      <c r="E377" t="s">
        <v>61</v>
      </c>
      <c r="F377" t="s">
        <v>62</v>
      </c>
      <c r="G377" s="2" t="s">
        <v>85</v>
      </c>
      <c r="H377" s="2" t="s">
        <v>86</v>
      </c>
      <c r="I377" t="s">
        <v>90</v>
      </c>
      <c r="J377" t="s">
        <v>66</v>
      </c>
      <c r="K377" t="s">
        <v>67</v>
      </c>
      <c r="L377">
        <v>14</v>
      </c>
      <c r="M377">
        <v>12</v>
      </c>
      <c r="N377">
        <v>168</v>
      </c>
      <c r="O377" s="41">
        <v>6694</v>
      </c>
      <c r="P377" t="s">
        <v>260</v>
      </c>
      <c r="Q377" s="1">
        <v>45786.607561574077</v>
      </c>
      <c r="R377">
        <v>41.523000000000003</v>
      </c>
      <c r="S377">
        <v>11.311</v>
      </c>
      <c r="T377">
        <v>3.6709999999999998</v>
      </c>
      <c r="U377">
        <v>3667</v>
      </c>
      <c r="V377">
        <v>50</v>
      </c>
      <c r="W377">
        <v>462</v>
      </c>
      <c r="X377">
        <v>749</v>
      </c>
      <c r="Y377">
        <v>0</v>
      </c>
      <c r="Z377">
        <v>2</v>
      </c>
      <c r="AA377">
        <v>0</v>
      </c>
      <c r="AB377">
        <v>0</v>
      </c>
      <c r="AC377">
        <v>95</v>
      </c>
      <c r="AD377">
        <v>40.76</v>
      </c>
      <c r="AE377">
        <v>47.379590999999998</v>
      </c>
      <c r="AF377">
        <v>65</v>
      </c>
      <c r="AG377">
        <v>11.4</v>
      </c>
      <c r="AH377">
        <v>7.7</v>
      </c>
      <c r="AI377">
        <v>12.2</v>
      </c>
      <c r="AJ377">
        <v>3.7</v>
      </c>
      <c r="AK377">
        <v>0</v>
      </c>
      <c r="AL377">
        <v>0</v>
      </c>
      <c r="AM377">
        <v>3.22</v>
      </c>
      <c r="AN377">
        <v>37.167000000000002</v>
      </c>
      <c r="AO377">
        <v>1.363</v>
      </c>
      <c r="AP377">
        <v>12.599</v>
      </c>
      <c r="AQ377">
        <v>0.16900000000000001</v>
      </c>
      <c r="AR377">
        <v>0</v>
      </c>
      <c r="AS377">
        <v>4.8170000000000002</v>
      </c>
      <c r="AT377">
        <v>39</v>
      </c>
      <c r="AU377">
        <v>6.84</v>
      </c>
      <c r="AV377">
        <v>4.62</v>
      </c>
      <c r="AW377">
        <v>7.32</v>
      </c>
      <c r="AX377">
        <v>2.2200000000000002</v>
      </c>
      <c r="AY377">
        <v>0</v>
      </c>
      <c r="AZ377">
        <v>0</v>
      </c>
      <c r="BA377">
        <v>404</v>
      </c>
      <c r="BB377">
        <v>0</v>
      </c>
      <c r="BC377" t="s">
        <v>68</v>
      </c>
      <c r="BD377">
        <v>0</v>
      </c>
      <c r="BE377" t="s">
        <v>69</v>
      </c>
      <c r="BF377" t="s">
        <v>70</v>
      </c>
      <c r="BG377">
        <v>1.1399999999999999</v>
      </c>
      <c r="BH377">
        <v>0</v>
      </c>
      <c r="BI377" s="1">
        <v>45813.435332951391</v>
      </c>
      <c r="BJ377">
        <v>3.7</v>
      </c>
      <c r="BK377" s="4">
        <v>0.99219999999999997</v>
      </c>
      <c r="BL377" s="42">
        <f>HLOOKUP($A377,차량별코스!$E$1:$AO$20,_xlfn.XLOOKUP(탕데이터!$I377,차량별코스!$D$2:$D$20,차량별코스!$A$2:$A$20),0)</f>
        <v>5</v>
      </c>
      <c r="BM377">
        <f>SUMIFS(R:R,I:I,I377,O:O,O377)</f>
        <v>1373.3270000000002</v>
      </c>
      <c r="BN377">
        <f>SUMIFS(R:R,O:O,O377,BL:BL,BL377,G:G,G377)</f>
        <v>264.59100000000001</v>
      </c>
      <c r="BO377">
        <f>IF(COUNTIFS($BL$2:$BL377,$BL377,$O$2:$O377,$O377,$G$2:$G377,$G377)=1,_xlfn.MAXIFS($BO$2:$BO376,$O$2:$O376,$O377,$G$2:$G376,$G377)+1,_xlfn.MAXIFS($BO$2:$BO376,$O$2:$O376,$O377,$G$2:$G376,$G377))</f>
        <v>3</v>
      </c>
      <c r="BP377">
        <f t="shared" si="97"/>
        <v>1871.5500000000002</v>
      </c>
      <c r="BQ377">
        <f t="shared" si="99"/>
        <v>418.03800000000001</v>
      </c>
      <c r="BR377">
        <f t="shared" si="100"/>
        <v>282.35899999999998</v>
      </c>
      <c r="BS377">
        <f t="shared" si="101"/>
        <v>447.37399999999997</v>
      </c>
      <c r="BT377">
        <f t="shared" si="102"/>
        <v>135.67900000000003</v>
      </c>
      <c r="BU377">
        <f t="shared" si="103"/>
        <v>0</v>
      </c>
      <c r="BV377">
        <f t="shared" si="104"/>
        <v>0</v>
      </c>
      <c r="BW377">
        <f t="shared" si="98"/>
        <v>3155</v>
      </c>
    </row>
    <row r="378" spans="1:75">
      <c r="A378" s="38">
        <f t="shared" si="96"/>
        <v>45811</v>
      </c>
      <c r="B378" s="3">
        <v>45811.558634259258</v>
      </c>
      <c r="C378" t="s">
        <v>61</v>
      </c>
      <c r="D378" t="s">
        <v>61</v>
      </c>
      <c r="E378" t="s">
        <v>61</v>
      </c>
      <c r="F378" t="s">
        <v>62</v>
      </c>
      <c r="G378" s="2" t="s">
        <v>85</v>
      </c>
      <c r="H378" s="2" t="s">
        <v>86</v>
      </c>
      <c r="I378" t="s">
        <v>90</v>
      </c>
      <c r="J378" t="s">
        <v>66</v>
      </c>
      <c r="K378" t="s">
        <v>67</v>
      </c>
      <c r="L378">
        <v>14</v>
      </c>
      <c r="M378">
        <v>12</v>
      </c>
      <c r="N378">
        <v>168</v>
      </c>
      <c r="O378" s="41">
        <v>6694</v>
      </c>
      <c r="P378" t="s">
        <v>260</v>
      </c>
      <c r="Q378" s="1">
        <v>45786.607561574077</v>
      </c>
      <c r="R378">
        <v>25.795999999999999</v>
      </c>
      <c r="S378">
        <v>7.1619999999999999</v>
      </c>
      <c r="T378">
        <v>3.6019999999999999</v>
      </c>
      <c r="U378">
        <v>2201</v>
      </c>
      <c r="V378">
        <v>27</v>
      </c>
      <c r="W378">
        <v>236</v>
      </c>
      <c r="X378">
        <v>441</v>
      </c>
      <c r="Y378">
        <v>1</v>
      </c>
      <c r="Z378">
        <v>3</v>
      </c>
      <c r="AA378">
        <v>0</v>
      </c>
      <c r="AB378">
        <v>0</v>
      </c>
      <c r="AC378">
        <v>86</v>
      </c>
      <c r="AD378">
        <v>42.19</v>
      </c>
      <c r="AE378">
        <v>47.918295000000001</v>
      </c>
      <c r="AF378">
        <v>94.8</v>
      </c>
      <c r="AG378">
        <v>1.3</v>
      </c>
      <c r="AH378">
        <v>1.5</v>
      </c>
      <c r="AI378">
        <v>1.9</v>
      </c>
      <c r="AJ378">
        <v>0.5</v>
      </c>
      <c r="AK378">
        <v>0</v>
      </c>
      <c r="AL378">
        <v>0</v>
      </c>
      <c r="AM378">
        <v>3.16</v>
      </c>
      <c r="AN378">
        <v>38.427999999999997</v>
      </c>
      <c r="AO378">
        <v>1.2270000000000001</v>
      </c>
      <c r="AP378">
        <v>10.722</v>
      </c>
      <c r="AQ378">
        <v>0.155</v>
      </c>
      <c r="AR378">
        <v>3.8769999999999998</v>
      </c>
      <c r="AS378">
        <v>11.63</v>
      </c>
      <c r="AT378">
        <v>34.76</v>
      </c>
      <c r="AU378">
        <v>0.47699999999999998</v>
      </c>
      <c r="AV378">
        <v>0.55000000000000004</v>
      </c>
      <c r="AW378">
        <v>0.69699999999999995</v>
      </c>
      <c r="AX378">
        <v>0.183</v>
      </c>
      <c r="AY378">
        <v>0</v>
      </c>
      <c r="AZ378">
        <v>0</v>
      </c>
      <c r="BA378">
        <v>246</v>
      </c>
      <c r="BB378">
        <v>0</v>
      </c>
      <c r="BC378" t="s">
        <v>68</v>
      </c>
      <c r="BD378">
        <v>0</v>
      </c>
      <c r="BE378" t="s">
        <v>69</v>
      </c>
      <c r="BF378" t="s">
        <v>70</v>
      </c>
      <c r="BG378">
        <v>1.1399999999999999</v>
      </c>
      <c r="BH378">
        <v>0</v>
      </c>
      <c r="BI378" s="1">
        <v>45813.435332951391</v>
      </c>
      <c r="BJ378">
        <v>3.7</v>
      </c>
      <c r="BK378" s="4">
        <v>0.97350000000000003</v>
      </c>
      <c r="BL378" s="42">
        <f>HLOOKUP($A378,차량별코스!$E$1:$AO$20,_xlfn.XLOOKUP(탕데이터!$I378,차량별코스!$D$2:$D$20,차량별코스!$A$2:$A$20),0)</f>
        <v>5</v>
      </c>
      <c r="BM378">
        <f>SUMIFS(R:R,I:I,I378,O:O,O378)</f>
        <v>1373.3270000000002</v>
      </c>
      <c r="BN378">
        <f>SUMIFS(R:R,O:O,O378,BL:BL,BL378,G:G,G378)</f>
        <v>264.59100000000001</v>
      </c>
      <c r="BO378">
        <f>IF(COUNTIFS($BL$2:$BL378,$BL378,$O$2:$O378,$O378,$G$2:$G378,$G378)=1,_xlfn.MAXIFS($BO$2:$BO377,$O$2:$O377,$O378,$G$2:$G377,$G378)+1,_xlfn.MAXIFS($BO$2:$BO377,$O$2:$O377,$O378,$G$2:$G377,$G378))</f>
        <v>3</v>
      </c>
      <c r="BP378">
        <f t="shared" si="97"/>
        <v>1823.5479999999998</v>
      </c>
      <c r="BQ378">
        <f t="shared" si="99"/>
        <v>28.613000000000003</v>
      </c>
      <c r="BR378">
        <f t="shared" si="100"/>
        <v>33.015000000000001</v>
      </c>
      <c r="BS378">
        <f t="shared" si="101"/>
        <v>41.818999999999996</v>
      </c>
      <c r="BT378">
        <f t="shared" si="102"/>
        <v>11.005000000000001</v>
      </c>
      <c r="BU378">
        <f t="shared" si="103"/>
        <v>0</v>
      </c>
      <c r="BV378">
        <f t="shared" si="104"/>
        <v>0</v>
      </c>
      <c r="BW378">
        <f t="shared" si="98"/>
        <v>1938</v>
      </c>
    </row>
    <row r="379" spans="1:75">
      <c r="A379" s="38">
        <f t="shared" si="96"/>
        <v>45811</v>
      </c>
      <c r="B379" s="3">
        <v>45811.593217592592</v>
      </c>
      <c r="C379" t="s">
        <v>61</v>
      </c>
      <c r="D379" t="s">
        <v>61</v>
      </c>
      <c r="E379" t="s">
        <v>61</v>
      </c>
      <c r="F379" t="s">
        <v>62</v>
      </c>
      <c r="G379" s="2" t="s">
        <v>85</v>
      </c>
      <c r="H379" s="2" t="s">
        <v>86</v>
      </c>
      <c r="I379" t="s">
        <v>90</v>
      </c>
      <c r="J379" t="s">
        <v>66</v>
      </c>
      <c r="K379" t="s">
        <v>67</v>
      </c>
      <c r="L379">
        <v>14</v>
      </c>
      <c r="M379">
        <v>12</v>
      </c>
      <c r="N379">
        <v>168</v>
      </c>
      <c r="O379" s="41">
        <v>6694</v>
      </c>
      <c r="P379" t="s">
        <v>260</v>
      </c>
      <c r="Q379" s="1">
        <v>45786.607561574077</v>
      </c>
      <c r="R379">
        <v>40.615000000000002</v>
      </c>
      <c r="S379">
        <v>11.875999999999999</v>
      </c>
      <c r="T379">
        <v>3.42</v>
      </c>
      <c r="U379">
        <v>4294</v>
      </c>
      <c r="V379">
        <v>50</v>
      </c>
      <c r="W379">
        <v>764</v>
      </c>
      <c r="X379">
        <v>807</v>
      </c>
      <c r="Y379">
        <v>2</v>
      </c>
      <c r="Z379">
        <v>7</v>
      </c>
      <c r="AA379">
        <v>0</v>
      </c>
      <c r="AB379">
        <v>0</v>
      </c>
      <c r="AC379">
        <v>83</v>
      </c>
      <c r="AD379">
        <v>34.049999999999997</v>
      </c>
      <c r="AE379">
        <v>42.015501999999998</v>
      </c>
      <c r="AF379">
        <v>94.7</v>
      </c>
      <c r="AG379">
        <v>1.5</v>
      </c>
      <c r="AH379">
        <v>2.4</v>
      </c>
      <c r="AI379">
        <v>1.3</v>
      </c>
      <c r="AJ379">
        <v>0.1</v>
      </c>
      <c r="AK379">
        <v>0</v>
      </c>
      <c r="AL379">
        <v>0</v>
      </c>
      <c r="AM379">
        <v>3</v>
      </c>
      <c r="AN379">
        <v>34.953000000000003</v>
      </c>
      <c r="AO379">
        <v>1.1639999999999999</v>
      </c>
      <c r="AP379">
        <v>17.792000000000002</v>
      </c>
      <c r="AQ379">
        <v>0.19700000000000001</v>
      </c>
      <c r="AR379">
        <v>4.9240000000000004</v>
      </c>
      <c r="AS379">
        <v>17.234999999999999</v>
      </c>
      <c r="AT379">
        <v>66.290000000000006</v>
      </c>
      <c r="AU379">
        <v>1.05</v>
      </c>
      <c r="AV379">
        <v>1.68</v>
      </c>
      <c r="AW379">
        <v>0.91</v>
      </c>
      <c r="AX379">
        <v>7.0000000000000007E-2</v>
      </c>
      <c r="AY379">
        <v>0</v>
      </c>
      <c r="AZ379">
        <v>0</v>
      </c>
      <c r="BA379">
        <v>389</v>
      </c>
      <c r="BB379">
        <v>0</v>
      </c>
      <c r="BC379" t="s">
        <v>68</v>
      </c>
      <c r="BD379">
        <v>0</v>
      </c>
      <c r="BE379" t="s">
        <v>69</v>
      </c>
      <c r="BF379" t="s">
        <v>70</v>
      </c>
      <c r="BG379">
        <v>1.1399999999999999</v>
      </c>
      <c r="BH379">
        <v>0</v>
      </c>
      <c r="BI379" s="1">
        <v>45813.435332951391</v>
      </c>
      <c r="BJ379">
        <v>3.7</v>
      </c>
      <c r="BK379" s="4">
        <v>0.92430000000000001</v>
      </c>
      <c r="BL379" s="42">
        <f>HLOOKUP($A379,차량별코스!$E$1:$AO$20,_xlfn.XLOOKUP(탕데이터!$I379,차량별코스!$D$2:$D$20,차량별코스!$A$2:$A$20),0)</f>
        <v>5</v>
      </c>
      <c r="BM379">
        <f>SUMIFS(R:R,I:I,I379,O:O,O379)</f>
        <v>1373.3270000000002</v>
      </c>
      <c r="BN379">
        <f>SUMIFS(R:R,O:O,O379,BL:BL,BL379,G:G,G379)</f>
        <v>264.59100000000001</v>
      </c>
      <c r="BO379">
        <f>IF(COUNTIFS($BL$2:$BL379,$BL379,$O$2:$O379,$O379,$G$2:$G379,$G379)=1,_xlfn.MAXIFS($BO$2:$BO378,$O$2:$O378,$O379,$G$2:$G378,$G379)+1,_xlfn.MAXIFS($BO$2:$BO378,$O$2:$O378,$O379,$G$2:$G378,$G379))</f>
        <v>3</v>
      </c>
      <c r="BP379">
        <f t="shared" si="97"/>
        <v>3252.4180000000001</v>
      </c>
      <c r="BQ379">
        <f t="shared" si="99"/>
        <v>64.41</v>
      </c>
      <c r="BR379">
        <f t="shared" si="100"/>
        <v>103.056</v>
      </c>
      <c r="BS379">
        <f t="shared" si="101"/>
        <v>55.822000000000003</v>
      </c>
      <c r="BT379">
        <f t="shared" si="102"/>
        <v>4.2940000000000005</v>
      </c>
      <c r="BU379">
        <f t="shared" si="103"/>
        <v>0</v>
      </c>
      <c r="BV379">
        <f t="shared" si="104"/>
        <v>0</v>
      </c>
      <c r="BW379">
        <f t="shared" si="98"/>
        <v>3480</v>
      </c>
    </row>
    <row r="380" spans="1:75">
      <c r="A380" s="38">
        <f t="shared" si="96"/>
        <v>45811</v>
      </c>
      <c r="B380" s="3">
        <v>45811.733877314815</v>
      </c>
      <c r="C380" t="s">
        <v>61</v>
      </c>
      <c r="D380" t="s">
        <v>61</v>
      </c>
      <c r="E380" t="s">
        <v>61</v>
      </c>
      <c r="F380" t="s">
        <v>62</v>
      </c>
      <c r="G380" s="2" t="s">
        <v>85</v>
      </c>
      <c r="H380" s="2" t="s">
        <v>86</v>
      </c>
      <c r="I380" t="s">
        <v>90</v>
      </c>
      <c r="J380" t="s">
        <v>66</v>
      </c>
      <c r="K380" t="s">
        <v>67</v>
      </c>
      <c r="L380">
        <v>14</v>
      </c>
      <c r="M380">
        <v>12</v>
      </c>
      <c r="N380">
        <v>168</v>
      </c>
      <c r="O380" s="41">
        <v>6694</v>
      </c>
      <c r="P380" t="s">
        <v>260</v>
      </c>
      <c r="Q380" s="1">
        <v>45786.607561574077</v>
      </c>
      <c r="R380">
        <v>60.534999999999997</v>
      </c>
      <c r="S380">
        <v>20.192</v>
      </c>
      <c r="T380">
        <v>2.9980000000000002</v>
      </c>
      <c r="U380">
        <v>6711</v>
      </c>
      <c r="V380">
        <v>198</v>
      </c>
      <c r="W380">
        <v>2090</v>
      </c>
      <c r="X380">
        <v>1092</v>
      </c>
      <c r="Y380">
        <v>0</v>
      </c>
      <c r="Z380">
        <v>13</v>
      </c>
      <c r="AA380">
        <v>1</v>
      </c>
      <c r="AB380">
        <v>403</v>
      </c>
      <c r="AC380">
        <v>102</v>
      </c>
      <c r="AD380">
        <v>32.47</v>
      </c>
      <c r="AE380">
        <v>49.271087000000001</v>
      </c>
      <c r="AF380">
        <v>78.8</v>
      </c>
      <c r="AG380">
        <v>6.4</v>
      </c>
      <c r="AH380">
        <v>4.8</v>
      </c>
      <c r="AI380">
        <v>4.5999999999999996</v>
      </c>
      <c r="AJ380">
        <v>5.3</v>
      </c>
      <c r="AK380">
        <v>0</v>
      </c>
      <c r="AL380">
        <v>0</v>
      </c>
      <c r="AM380">
        <v>2.63</v>
      </c>
      <c r="AN380">
        <v>49.14</v>
      </c>
      <c r="AO380">
        <v>2.95</v>
      </c>
      <c r="AP380">
        <v>31.143000000000001</v>
      </c>
      <c r="AQ380">
        <v>0.16500000000000001</v>
      </c>
      <c r="AR380">
        <v>0</v>
      </c>
      <c r="AS380">
        <v>21.475000000000001</v>
      </c>
      <c r="AT380">
        <v>87.992999999999995</v>
      </c>
      <c r="AU380">
        <v>7.1470000000000002</v>
      </c>
      <c r="AV380">
        <v>5.36</v>
      </c>
      <c r="AW380">
        <v>5.1369999999999996</v>
      </c>
      <c r="AX380">
        <v>5.9180000000000001</v>
      </c>
      <c r="AY380">
        <v>0</v>
      </c>
      <c r="AZ380">
        <v>0</v>
      </c>
      <c r="BA380">
        <v>590</v>
      </c>
      <c r="BB380">
        <v>0</v>
      </c>
      <c r="BC380" t="s">
        <v>68</v>
      </c>
      <c r="BD380">
        <v>0</v>
      </c>
      <c r="BE380" t="s">
        <v>69</v>
      </c>
      <c r="BF380" t="s">
        <v>70</v>
      </c>
      <c r="BG380">
        <v>1.1399999999999999</v>
      </c>
      <c r="BH380">
        <v>0</v>
      </c>
      <c r="BI380" s="1">
        <v>45813.435332951391</v>
      </c>
      <c r="BJ380">
        <v>3.7</v>
      </c>
      <c r="BK380" s="4">
        <v>0.81030000000000002</v>
      </c>
      <c r="BL380" s="42">
        <f>HLOOKUP($A380,차량별코스!$E$1:$AO$20,_xlfn.XLOOKUP(탕데이터!$I380,차량별코스!$D$2:$D$20,차량별코스!$A$2:$A$20),0)</f>
        <v>5</v>
      </c>
      <c r="BM380">
        <f>SUMIFS(R:R,I:I,I380,O:O,O380)</f>
        <v>1373.3270000000002</v>
      </c>
      <c r="BN380">
        <f>SUMIFS(R:R,O:O,O380,BL:BL,BL380,G:G,G380)</f>
        <v>264.59100000000001</v>
      </c>
      <c r="BO380">
        <f>IF(COUNTIFS($BL$2:$BL380,$BL380,$O$2:$O380,$O380,$G$2:$G380,$G380)=1,_xlfn.MAXIFS($BO$2:$BO379,$O$2:$O379,$O380,$G$2:$G379,$G380)+1,_xlfn.MAXIFS($BO$2:$BO379,$O$2:$O379,$O380,$G$2:$G379,$G380))</f>
        <v>3</v>
      </c>
      <c r="BP380">
        <f t="shared" si="97"/>
        <v>3000.2679999999991</v>
      </c>
      <c r="BQ380">
        <f t="shared" si="99"/>
        <v>429.50400000000002</v>
      </c>
      <c r="BR380">
        <f t="shared" si="100"/>
        <v>322.12799999999999</v>
      </c>
      <c r="BS380">
        <f t="shared" si="101"/>
        <v>308.70600000000002</v>
      </c>
      <c r="BT380">
        <f t="shared" si="102"/>
        <v>355.68299999999999</v>
      </c>
      <c r="BU380">
        <f t="shared" si="103"/>
        <v>0</v>
      </c>
      <c r="BV380">
        <f t="shared" si="104"/>
        <v>0</v>
      </c>
      <c r="BW380">
        <f t="shared" si="98"/>
        <v>4416.2889999999989</v>
      </c>
    </row>
    <row r="381" spans="1:75">
      <c r="A381" s="38">
        <f t="shared" si="96"/>
        <v>45812</v>
      </c>
      <c r="B381" s="3">
        <v>45812.263506944444</v>
      </c>
      <c r="C381" t="s">
        <v>61</v>
      </c>
      <c r="D381" t="s">
        <v>61</v>
      </c>
      <c r="E381" t="s">
        <v>61</v>
      </c>
      <c r="F381" t="s">
        <v>62</v>
      </c>
      <c r="G381" s="2" t="s">
        <v>85</v>
      </c>
      <c r="H381" s="2" t="s">
        <v>86</v>
      </c>
      <c r="I381" t="s">
        <v>90</v>
      </c>
      <c r="J381" t="s">
        <v>66</v>
      </c>
      <c r="K381" t="s">
        <v>67</v>
      </c>
      <c r="L381">
        <v>14</v>
      </c>
      <c r="M381">
        <v>12</v>
      </c>
      <c r="N381">
        <v>168</v>
      </c>
      <c r="O381" s="41">
        <v>6694</v>
      </c>
      <c r="P381" t="s">
        <v>260</v>
      </c>
      <c r="Q381" s="1">
        <v>45786.607561574077</v>
      </c>
      <c r="R381">
        <v>67.659000000000006</v>
      </c>
      <c r="S381">
        <v>23.74</v>
      </c>
      <c r="T381">
        <v>2.85</v>
      </c>
      <c r="U381">
        <v>8363</v>
      </c>
      <c r="V381">
        <v>637</v>
      </c>
      <c r="W381">
        <v>2216</v>
      </c>
      <c r="X381">
        <v>1416</v>
      </c>
      <c r="Y381">
        <v>1</v>
      </c>
      <c r="Z381">
        <v>43</v>
      </c>
      <c r="AA381">
        <v>0</v>
      </c>
      <c r="AB381">
        <v>0</v>
      </c>
      <c r="AC381">
        <v>97</v>
      </c>
      <c r="AD381">
        <v>29.13</v>
      </c>
      <c r="AE381">
        <v>44.205503999999998</v>
      </c>
      <c r="AF381">
        <v>80.599999999999994</v>
      </c>
      <c r="AG381">
        <v>6.1</v>
      </c>
      <c r="AH381">
        <v>6.9</v>
      </c>
      <c r="AI381">
        <v>4.5</v>
      </c>
      <c r="AJ381">
        <v>1.9</v>
      </c>
      <c r="AK381">
        <v>0</v>
      </c>
      <c r="AL381">
        <v>0</v>
      </c>
      <c r="AM381">
        <v>2.5</v>
      </c>
      <c r="AN381">
        <v>46.122</v>
      </c>
      <c r="AO381">
        <v>7.617</v>
      </c>
      <c r="AP381">
        <v>26.498000000000001</v>
      </c>
      <c r="AQ381">
        <v>0.20699999999999999</v>
      </c>
      <c r="AR381">
        <v>1.478</v>
      </c>
      <c r="AS381">
        <v>63.554000000000002</v>
      </c>
      <c r="AT381">
        <v>111.497</v>
      </c>
      <c r="AU381">
        <v>8.4380000000000006</v>
      </c>
      <c r="AV381">
        <v>9.5449999999999999</v>
      </c>
      <c r="AW381">
        <v>6.2249999999999996</v>
      </c>
      <c r="AX381">
        <v>2.6280000000000001</v>
      </c>
      <c r="AY381">
        <v>0</v>
      </c>
      <c r="AZ381">
        <v>0</v>
      </c>
      <c r="BA381">
        <v>660</v>
      </c>
      <c r="BB381">
        <v>0</v>
      </c>
      <c r="BC381" t="s">
        <v>68</v>
      </c>
      <c r="BD381">
        <v>0</v>
      </c>
      <c r="BE381" t="s">
        <v>69</v>
      </c>
      <c r="BF381" t="s">
        <v>70</v>
      </c>
      <c r="BG381">
        <v>1.1399999999999999</v>
      </c>
      <c r="BH381">
        <v>0</v>
      </c>
      <c r="BI381" s="1">
        <v>45813.435332951391</v>
      </c>
      <c r="BJ381">
        <v>3.7</v>
      </c>
      <c r="BK381" s="4">
        <v>0.77029999999999998</v>
      </c>
      <c r="BL381" s="42">
        <f>HLOOKUP($A381,차량별코스!$E$1:$AO$20,_xlfn.XLOOKUP(탕데이터!$I381,차량별코스!$D$2:$D$20,차량별코스!$A$2:$A$20),0)</f>
        <v>6</v>
      </c>
      <c r="BM381">
        <f>SUMIFS(R:R,I:I,I381,O:O,O381)</f>
        <v>1373.3270000000002</v>
      </c>
      <c r="BN381">
        <f>SUMIFS(R:R,O:O,O381,BL:BL,BL381,G:G,G381)</f>
        <v>352.68600000000004</v>
      </c>
      <c r="BO381">
        <f>IF(COUNTIFS($BL$2:$BL381,$BL381,$O$2:$O381,$O381,$G$2:$G381,$G381)=1,_xlfn.MAXIFS($BO$2:$BO380,$O$2:$O380,$O381,$G$2:$G380,$G381)+1,_xlfn.MAXIFS($BO$2:$BO380,$O$2:$O380,$O381,$G$2:$G380,$G381))</f>
        <v>4</v>
      </c>
      <c r="BP381">
        <f t="shared" si="97"/>
        <v>3887.5779999999995</v>
      </c>
      <c r="BQ381">
        <f t="shared" si="99"/>
        <v>510.14299999999997</v>
      </c>
      <c r="BR381">
        <f t="shared" si="100"/>
        <v>577.04700000000003</v>
      </c>
      <c r="BS381">
        <f t="shared" si="101"/>
        <v>376.33499999999998</v>
      </c>
      <c r="BT381">
        <f t="shared" si="102"/>
        <v>158.89699999999999</v>
      </c>
      <c r="BU381">
        <f t="shared" si="103"/>
        <v>0</v>
      </c>
      <c r="BV381">
        <f t="shared" si="104"/>
        <v>0</v>
      </c>
      <c r="BW381">
        <f t="shared" si="98"/>
        <v>5510</v>
      </c>
    </row>
    <row r="382" spans="1:75">
      <c r="A382" s="38">
        <f t="shared" si="96"/>
        <v>45812</v>
      </c>
      <c r="B382" s="3">
        <v>45812.477453703701</v>
      </c>
      <c r="C382" t="s">
        <v>61</v>
      </c>
      <c r="D382" t="s">
        <v>61</v>
      </c>
      <c r="E382" t="s">
        <v>61</v>
      </c>
      <c r="F382" t="s">
        <v>62</v>
      </c>
      <c r="G382" s="2" t="s">
        <v>85</v>
      </c>
      <c r="H382" s="2" t="s">
        <v>86</v>
      </c>
      <c r="I382" t="s">
        <v>90</v>
      </c>
      <c r="J382" t="s">
        <v>66</v>
      </c>
      <c r="K382" t="s">
        <v>67</v>
      </c>
      <c r="L382">
        <v>14</v>
      </c>
      <c r="M382">
        <v>12</v>
      </c>
      <c r="N382">
        <v>168</v>
      </c>
      <c r="O382" s="41">
        <v>6694</v>
      </c>
      <c r="P382" t="s">
        <v>260</v>
      </c>
      <c r="Q382" s="1">
        <v>45786.607561574077</v>
      </c>
      <c r="R382">
        <v>16.302</v>
      </c>
      <c r="S382">
        <v>5.3959999999999999</v>
      </c>
      <c r="T382">
        <v>3.0209999999999999</v>
      </c>
      <c r="U382">
        <v>2013</v>
      </c>
      <c r="V382">
        <v>151</v>
      </c>
      <c r="W382">
        <v>472</v>
      </c>
      <c r="X382">
        <v>242</v>
      </c>
      <c r="Y382">
        <v>0</v>
      </c>
      <c r="Z382">
        <v>2</v>
      </c>
      <c r="AA382">
        <v>0</v>
      </c>
      <c r="AB382">
        <v>0</v>
      </c>
      <c r="AC382">
        <v>82</v>
      </c>
      <c r="AD382">
        <v>29.15</v>
      </c>
      <c r="AE382">
        <v>42.221018999999998</v>
      </c>
      <c r="AF382">
        <v>97.2</v>
      </c>
      <c r="AG382">
        <v>0.9</v>
      </c>
      <c r="AH382">
        <v>1.1000000000000001</v>
      </c>
      <c r="AI382">
        <v>0.8</v>
      </c>
      <c r="AJ382">
        <v>0.1</v>
      </c>
      <c r="AK382">
        <v>0</v>
      </c>
      <c r="AL382">
        <v>0</v>
      </c>
      <c r="AM382">
        <v>2.65</v>
      </c>
      <c r="AN382">
        <v>40.790999999999997</v>
      </c>
      <c r="AO382">
        <v>7.5010000000000003</v>
      </c>
      <c r="AP382">
        <v>23.448</v>
      </c>
      <c r="AQ382">
        <v>0.123</v>
      </c>
      <c r="AR382">
        <v>0</v>
      </c>
      <c r="AS382">
        <v>12.268000000000001</v>
      </c>
      <c r="AT382">
        <v>32.4</v>
      </c>
      <c r="AU382">
        <v>0.3</v>
      </c>
      <c r="AV382">
        <v>0.36699999999999999</v>
      </c>
      <c r="AW382">
        <v>0.26700000000000002</v>
      </c>
      <c r="AX382">
        <v>3.3000000000000002E-2</v>
      </c>
      <c r="AY382">
        <v>0</v>
      </c>
      <c r="AZ382">
        <v>0</v>
      </c>
      <c r="BA382">
        <v>148</v>
      </c>
      <c r="BB382">
        <v>0</v>
      </c>
      <c r="BC382" t="s">
        <v>68</v>
      </c>
      <c r="BD382">
        <v>0</v>
      </c>
      <c r="BE382" t="s">
        <v>69</v>
      </c>
      <c r="BF382" t="s">
        <v>70</v>
      </c>
      <c r="BG382">
        <v>1.1399999999999999</v>
      </c>
      <c r="BH382">
        <v>0</v>
      </c>
      <c r="BI382" s="1">
        <v>45813.435332951391</v>
      </c>
      <c r="BJ382">
        <v>3.7</v>
      </c>
      <c r="BK382" s="4">
        <v>0.8165</v>
      </c>
      <c r="BL382" s="42">
        <f>HLOOKUP($A382,차량별코스!$E$1:$AO$20,_xlfn.XLOOKUP(탕데이터!$I382,차량별코스!$D$2:$D$20,차량별코스!$A$2:$A$20),0)</f>
        <v>6</v>
      </c>
      <c r="BM382">
        <f>SUMIFS(R:R,I:I,I382,O:O,O382)</f>
        <v>1373.3270000000002</v>
      </c>
      <c r="BN382">
        <f>SUMIFS(R:R,O:O,O382,BL:BL,BL382,G:G,G382)</f>
        <v>352.68600000000004</v>
      </c>
      <c r="BO382">
        <f>IF(COUNTIFS($BL$2:$BL382,$BL382,$O$2:$O382,$O382,$G$2:$G382,$G382)=1,_xlfn.MAXIFS($BO$2:$BO381,$O$2:$O381,$O382,$G$2:$G381,$G382)+1,_xlfn.MAXIFS($BO$2:$BO381,$O$2:$O381,$O382,$G$2:$G381,$G382))</f>
        <v>4</v>
      </c>
      <c r="BP382">
        <f t="shared" si="97"/>
        <v>1333.636</v>
      </c>
      <c r="BQ382">
        <f t="shared" si="99"/>
        <v>18.117000000000001</v>
      </c>
      <c r="BR382">
        <f t="shared" si="100"/>
        <v>22.143000000000001</v>
      </c>
      <c r="BS382">
        <f t="shared" si="101"/>
        <v>16.103999999999999</v>
      </c>
      <c r="BT382">
        <f t="shared" si="102"/>
        <v>2.0129999999999999</v>
      </c>
      <c r="BU382">
        <f t="shared" si="103"/>
        <v>0</v>
      </c>
      <c r="BV382">
        <f t="shared" si="104"/>
        <v>0</v>
      </c>
      <c r="BW382">
        <f t="shared" si="98"/>
        <v>1392.0129999999999</v>
      </c>
    </row>
    <row r="383" spans="1:75">
      <c r="A383" s="38">
        <f t="shared" si="96"/>
        <v>45812</v>
      </c>
      <c r="B383" s="3">
        <v>45812.503194444442</v>
      </c>
      <c r="C383" t="s">
        <v>61</v>
      </c>
      <c r="D383" t="s">
        <v>61</v>
      </c>
      <c r="E383" t="s">
        <v>61</v>
      </c>
      <c r="F383" t="s">
        <v>62</v>
      </c>
      <c r="G383" s="2" t="s">
        <v>85</v>
      </c>
      <c r="H383" s="2" t="s">
        <v>86</v>
      </c>
      <c r="I383" t="s">
        <v>90</v>
      </c>
      <c r="J383" t="s">
        <v>66</v>
      </c>
      <c r="K383" t="s">
        <v>67</v>
      </c>
      <c r="L383">
        <v>14</v>
      </c>
      <c r="M383">
        <v>12</v>
      </c>
      <c r="N383">
        <v>168</v>
      </c>
      <c r="O383" s="41">
        <v>6694</v>
      </c>
      <c r="P383" t="s">
        <v>260</v>
      </c>
      <c r="Q383" s="1">
        <v>45786.607561574077</v>
      </c>
      <c r="R383">
        <v>82.203000000000003</v>
      </c>
      <c r="S383">
        <v>25.94</v>
      </c>
      <c r="T383">
        <v>3.169</v>
      </c>
      <c r="U383">
        <v>6945</v>
      </c>
      <c r="V383">
        <v>41</v>
      </c>
      <c r="W383">
        <v>1381</v>
      </c>
      <c r="X383">
        <v>1664</v>
      </c>
      <c r="Y383">
        <v>1</v>
      </c>
      <c r="Z383">
        <v>12</v>
      </c>
      <c r="AA383">
        <v>0</v>
      </c>
      <c r="AB383">
        <v>0</v>
      </c>
      <c r="AC383">
        <v>102</v>
      </c>
      <c r="AD383">
        <v>42.61</v>
      </c>
      <c r="AE383">
        <v>53.581519999999998</v>
      </c>
      <c r="AF383">
        <v>76.7</v>
      </c>
      <c r="AG383">
        <v>4.4000000000000004</v>
      </c>
      <c r="AH383">
        <v>5.2</v>
      </c>
      <c r="AI383">
        <v>8</v>
      </c>
      <c r="AJ383">
        <v>5.6</v>
      </c>
      <c r="AK383">
        <v>0.1</v>
      </c>
      <c r="AL383">
        <v>0</v>
      </c>
      <c r="AM383">
        <v>2.78</v>
      </c>
      <c r="AN383">
        <v>50.844000000000001</v>
      </c>
      <c r="AO383">
        <v>0.59</v>
      </c>
      <c r="AP383">
        <v>19.885000000000002</v>
      </c>
      <c r="AQ383">
        <v>0.19500000000000001</v>
      </c>
      <c r="AR383">
        <v>1.2170000000000001</v>
      </c>
      <c r="AS383">
        <v>14.598000000000001</v>
      </c>
      <c r="AT383">
        <v>88.204999999999998</v>
      </c>
      <c r="AU383">
        <v>5.0599999999999996</v>
      </c>
      <c r="AV383">
        <v>5.98</v>
      </c>
      <c r="AW383">
        <v>9.1999999999999993</v>
      </c>
      <c r="AX383">
        <v>6.44</v>
      </c>
      <c r="AY383">
        <v>0.115</v>
      </c>
      <c r="AZ383">
        <v>0</v>
      </c>
      <c r="BA383">
        <v>803</v>
      </c>
      <c r="BB383">
        <v>0</v>
      </c>
      <c r="BC383" t="s">
        <v>68</v>
      </c>
      <c r="BD383">
        <v>0</v>
      </c>
      <c r="BE383" t="s">
        <v>69</v>
      </c>
      <c r="BF383" t="s">
        <v>70</v>
      </c>
      <c r="BG383">
        <v>1.1399999999999999</v>
      </c>
      <c r="BH383">
        <v>0</v>
      </c>
      <c r="BI383" s="1">
        <v>45813.435332951391</v>
      </c>
      <c r="BJ383">
        <v>3.7</v>
      </c>
      <c r="BK383" s="4">
        <v>0.85650000000000004</v>
      </c>
      <c r="BL383" s="42">
        <f>HLOOKUP($A383,차량별코스!$E$1:$AO$20,_xlfn.XLOOKUP(탕데이터!$I383,차량별코스!$D$2:$D$20,차량별코스!$A$2:$A$20),0)</f>
        <v>6</v>
      </c>
      <c r="BM383">
        <f>SUMIFS(R:R,I:I,I383,O:O,O383)</f>
        <v>1373.3270000000002</v>
      </c>
      <c r="BN383">
        <f>SUMIFS(R:R,O:O,O383,BL:BL,BL383,G:G,G383)</f>
        <v>352.68600000000004</v>
      </c>
      <c r="BO383">
        <f>IF(COUNTIFS($BL$2:$BL383,$BL383,$O$2:$O383,$O383,$G$2:$G383,$G383)=1,_xlfn.MAXIFS($BO$2:$BO382,$O$2:$O382,$O383,$G$2:$G382,$G383)+1,_xlfn.MAXIFS($BO$2:$BO382,$O$2:$O382,$O383,$G$2:$G382,$G383))</f>
        <v>4</v>
      </c>
      <c r="BP383">
        <f t="shared" si="97"/>
        <v>3904.8150000000005</v>
      </c>
      <c r="BQ383">
        <f t="shared" si="99"/>
        <v>305.58000000000004</v>
      </c>
      <c r="BR383">
        <f t="shared" si="100"/>
        <v>361.14000000000004</v>
      </c>
      <c r="BS383">
        <f t="shared" si="101"/>
        <v>555.6</v>
      </c>
      <c r="BT383">
        <f t="shared" si="102"/>
        <v>388.91999999999996</v>
      </c>
      <c r="BU383">
        <f t="shared" si="103"/>
        <v>6.9450000000000003</v>
      </c>
      <c r="BV383">
        <f t="shared" si="104"/>
        <v>0</v>
      </c>
      <c r="BW383">
        <f t="shared" si="98"/>
        <v>5523.0000000000009</v>
      </c>
    </row>
    <row r="384" spans="1:75">
      <c r="A384" s="38">
        <f t="shared" si="96"/>
        <v>45812</v>
      </c>
      <c r="B384" s="3">
        <v>45812.696655092594</v>
      </c>
      <c r="C384" t="s">
        <v>61</v>
      </c>
      <c r="D384" t="s">
        <v>61</v>
      </c>
      <c r="E384" t="s">
        <v>61</v>
      </c>
      <c r="F384" t="s">
        <v>62</v>
      </c>
      <c r="G384" s="2" t="s">
        <v>85</v>
      </c>
      <c r="H384" s="2" t="s">
        <v>86</v>
      </c>
      <c r="I384" t="s">
        <v>90</v>
      </c>
      <c r="J384" t="s">
        <v>66</v>
      </c>
      <c r="K384" t="s">
        <v>67</v>
      </c>
      <c r="L384">
        <v>14</v>
      </c>
      <c r="M384">
        <v>12</v>
      </c>
      <c r="N384">
        <v>168</v>
      </c>
      <c r="O384" s="41">
        <v>6694</v>
      </c>
      <c r="P384" t="s">
        <v>260</v>
      </c>
      <c r="Q384" s="1">
        <v>45786.607561574077</v>
      </c>
      <c r="R384">
        <v>17.483000000000001</v>
      </c>
      <c r="S384">
        <v>4.7329999999999997</v>
      </c>
      <c r="T384">
        <v>3.694</v>
      </c>
      <c r="U384">
        <v>1765</v>
      </c>
      <c r="V384">
        <v>138</v>
      </c>
      <c r="W384">
        <v>343</v>
      </c>
      <c r="X384">
        <v>265</v>
      </c>
      <c r="Y384">
        <v>0</v>
      </c>
      <c r="Z384">
        <v>1</v>
      </c>
      <c r="AA384">
        <v>0</v>
      </c>
      <c r="AB384">
        <v>0</v>
      </c>
      <c r="AC384">
        <v>85</v>
      </c>
      <c r="AD384">
        <v>35.659999999999997</v>
      </c>
      <c r="AE384">
        <v>49.017710999999998</v>
      </c>
      <c r="AF384">
        <v>98.2</v>
      </c>
      <c r="AG384">
        <v>0.3</v>
      </c>
      <c r="AH384">
        <v>0.6</v>
      </c>
      <c r="AI384">
        <v>0.8</v>
      </c>
      <c r="AJ384">
        <v>0.2</v>
      </c>
      <c r="AK384">
        <v>0</v>
      </c>
      <c r="AL384">
        <v>0</v>
      </c>
      <c r="AM384">
        <v>3.24</v>
      </c>
      <c r="AN384">
        <v>38.362000000000002</v>
      </c>
      <c r="AO384">
        <v>7.819</v>
      </c>
      <c r="AP384">
        <v>19.433</v>
      </c>
      <c r="AQ384">
        <v>0.114</v>
      </c>
      <c r="AR384">
        <v>0</v>
      </c>
      <c r="AS384">
        <v>5.72</v>
      </c>
      <c r="AT384">
        <v>27.823</v>
      </c>
      <c r="AU384">
        <v>8.5000000000000006E-2</v>
      </c>
      <c r="AV384">
        <v>0.17</v>
      </c>
      <c r="AW384">
        <v>0.22700000000000001</v>
      </c>
      <c r="AX384">
        <v>5.7000000000000002E-2</v>
      </c>
      <c r="AY384">
        <v>0</v>
      </c>
      <c r="AZ384">
        <v>0</v>
      </c>
      <c r="BA384">
        <v>170</v>
      </c>
      <c r="BB384">
        <v>0</v>
      </c>
      <c r="BC384" t="s">
        <v>68</v>
      </c>
      <c r="BD384">
        <v>0</v>
      </c>
      <c r="BE384" t="s">
        <v>69</v>
      </c>
      <c r="BF384" t="s">
        <v>70</v>
      </c>
      <c r="BG384">
        <v>1.1399999999999999</v>
      </c>
      <c r="BH384">
        <v>0</v>
      </c>
      <c r="BI384" s="1">
        <v>45813.435332951391</v>
      </c>
      <c r="BJ384">
        <v>3.7</v>
      </c>
      <c r="BK384" s="4">
        <v>0.99829999999999997</v>
      </c>
      <c r="BL384" s="42">
        <f>HLOOKUP($A384,차량별코스!$E$1:$AO$20,_xlfn.XLOOKUP(탕데이터!$I384,차량별코스!$D$2:$D$20,차량별코스!$A$2:$A$20),0)</f>
        <v>6</v>
      </c>
      <c r="BM384">
        <f>SUMIFS(R:R,I:I,I384,O:O,O384)</f>
        <v>1373.3270000000002</v>
      </c>
      <c r="BN384">
        <f>SUMIFS(R:R,O:O,O384,BL:BL,BL384,G:G,G384)</f>
        <v>352.68600000000004</v>
      </c>
      <c r="BO384">
        <f>IF(COUNTIFS($BL$2:$BL384,$BL384,$O$2:$O384,$O384,$G$2:$G384,$G384)=1,_xlfn.MAXIFS($BO$2:$BO383,$O$2:$O383,$O384,$G$2:$G383,$G384)+1,_xlfn.MAXIFS($BO$2:$BO383,$O$2:$O383,$O384,$G$2:$G383,$G384))</f>
        <v>4</v>
      </c>
      <c r="BP384">
        <f t="shared" si="97"/>
        <v>1252.23</v>
      </c>
      <c r="BQ384">
        <f t="shared" si="99"/>
        <v>5.2949999999999999</v>
      </c>
      <c r="BR384">
        <f t="shared" si="100"/>
        <v>10.59</v>
      </c>
      <c r="BS384">
        <f t="shared" si="101"/>
        <v>14.120000000000001</v>
      </c>
      <c r="BT384">
        <f t="shared" si="102"/>
        <v>3.5300000000000002</v>
      </c>
      <c r="BU384">
        <f t="shared" si="103"/>
        <v>0</v>
      </c>
      <c r="BV384">
        <f t="shared" si="104"/>
        <v>0</v>
      </c>
      <c r="BW384">
        <f t="shared" si="98"/>
        <v>1285.7649999999999</v>
      </c>
    </row>
    <row r="385" spans="1:75">
      <c r="A385" s="38">
        <f t="shared" si="96"/>
        <v>45812</v>
      </c>
      <c r="B385" s="3">
        <v>45812.721261574072</v>
      </c>
      <c r="C385" t="s">
        <v>61</v>
      </c>
      <c r="D385" t="s">
        <v>61</v>
      </c>
      <c r="E385" t="s">
        <v>61</v>
      </c>
      <c r="F385" t="s">
        <v>62</v>
      </c>
      <c r="G385" s="2" t="s">
        <v>85</v>
      </c>
      <c r="H385" s="2" t="s">
        <v>86</v>
      </c>
      <c r="I385" t="s">
        <v>90</v>
      </c>
      <c r="J385" t="s">
        <v>66</v>
      </c>
      <c r="K385" t="s">
        <v>67</v>
      </c>
      <c r="L385">
        <v>14</v>
      </c>
      <c r="M385">
        <v>12</v>
      </c>
      <c r="N385">
        <v>168</v>
      </c>
      <c r="O385" s="41">
        <v>6694</v>
      </c>
      <c r="P385" t="s">
        <v>260</v>
      </c>
      <c r="Q385" s="1">
        <v>45786.607561574077</v>
      </c>
      <c r="R385">
        <v>41.540999999999997</v>
      </c>
      <c r="S385">
        <v>11.316000000000001</v>
      </c>
      <c r="T385">
        <v>3.6709999999999998</v>
      </c>
      <c r="U385">
        <v>3571</v>
      </c>
      <c r="V385">
        <v>78</v>
      </c>
      <c r="W385">
        <v>398</v>
      </c>
      <c r="X385">
        <v>689</v>
      </c>
      <c r="Y385">
        <v>0</v>
      </c>
      <c r="Z385">
        <v>2</v>
      </c>
      <c r="AA385">
        <v>0</v>
      </c>
      <c r="AB385">
        <v>0</v>
      </c>
      <c r="AC385">
        <v>96</v>
      </c>
      <c r="AD385">
        <v>41.88</v>
      </c>
      <c r="AE385">
        <v>48.319051000000002</v>
      </c>
      <c r="AF385">
        <v>92.1</v>
      </c>
      <c r="AG385">
        <v>2.7</v>
      </c>
      <c r="AH385">
        <v>1.6</v>
      </c>
      <c r="AI385">
        <v>2.8</v>
      </c>
      <c r="AJ385">
        <v>0.8</v>
      </c>
      <c r="AK385">
        <v>0</v>
      </c>
      <c r="AL385">
        <v>0</v>
      </c>
      <c r="AM385">
        <v>3.22</v>
      </c>
      <c r="AN385">
        <v>37.997999999999998</v>
      </c>
      <c r="AO385">
        <v>2.1840000000000002</v>
      </c>
      <c r="AP385">
        <v>11.145</v>
      </c>
      <c r="AQ385">
        <v>0.14399999999999999</v>
      </c>
      <c r="AR385">
        <v>0</v>
      </c>
      <c r="AS385">
        <v>4.8150000000000004</v>
      </c>
      <c r="AT385">
        <v>53.725000000000001</v>
      </c>
      <c r="AU385">
        <v>1.575</v>
      </c>
      <c r="AV385">
        <v>0.93300000000000005</v>
      </c>
      <c r="AW385">
        <v>1.633</v>
      </c>
      <c r="AX385">
        <v>0.46700000000000003</v>
      </c>
      <c r="AY385">
        <v>0</v>
      </c>
      <c r="AZ385">
        <v>0</v>
      </c>
      <c r="BA385">
        <v>405</v>
      </c>
      <c r="BB385">
        <v>0</v>
      </c>
      <c r="BC385" t="s">
        <v>68</v>
      </c>
      <c r="BD385">
        <v>0</v>
      </c>
      <c r="BE385" t="s">
        <v>69</v>
      </c>
      <c r="BF385" t="s">
        <v>70</v>
      </c>
      <c r="BG385">
        <v>1.1399999999999999</v>
      </c>
      <c r="BH385">
        <v>0</v>
      </c>
      <c r="BI385" s="1">
        <v>45813.435332951391</v>
      </c>
      <c r="BJ385">
        <v>3.7</v>
      </c>
      <c r="BK385" s="4">
        <v>0.99219999999999997</v>
      </c>
      <c r="BL385" s="42">
        <f>HLOOKUP($A385,차량별코스!$E$1:$AO$20,_xlfn.XLOOKUP(탕데이터!$I385,차량별코스!$D$2:$D$20,차량별코스!$A$2:$A$20),0)</f>
        <v>6</v>
      </c>
      <c r="BM385">
        <f>SUMIFS(R:R,I:I,I385,O:O,O385)</f>
        <v>1373.3270000000002</v>
      </c>
      <c r="BN385">
        <f>SUMIFS(R:R,O:O,O385,BL:BL,BL385,G:G,G385)</f>
        <v>352.68600000000004</v>
      </c>
      <c r="BO385">
        <f>IF(COUNTIFS($BL$2:$BL385,$BL385,$O$2:$O385,$O385,$G$2:$G385,$G385)=1,_xlfn.MAXIFS($BO$2:$BO384,$O$2:$O384,$O385,$G$2:$G384,$G385)+1,_xlfn.MAXIFS($BO$2:$BO384,$O$2:$O384,$O385,$G$2:$G384,$G385))</f>
        <v>4</v>
      </c>
      <c r="BP385">
        <f t="shared" si="97"/>
        <v>2812.8909999999996</v>
      </c>
      <c r="BQ385">
        <f t="shared" si="99"/>
        <v>96.417000000000016</v>
      </c>
      <c r="BR385">
        <f t="shared" si="100"/>
        <v>57.136000000000003</v>
      </c>
      <c r="BS385">
        <f t="shared" si="101"/>
        <v>99.987999999999985</v>
      </c>
      <c r="BT385">
        <f t="shared" si="102"/>
        <v>28.568000000000001</v>
      </c>
      <c r="BU385">
        <f t="shared" si="103"/>
        <v>0</v>
      </c>
      <c r="BV385">
        <f t="shared" si="104"/>
        <v>0</v>
      </c>
      <c r="BW385">
        <f t="shared" si="98"/>
        <v>3094.9999999999995</v>
      </c>
    </row>
    <row r="386" spans="1:75">
      <c r="A386" s="38">
        <f t="shared" si="96"/>
        <v>45812</v>
      </c>
      <c r="B386" s="3">
        <v>45812.766701388886</v>
      </c>
      <c r="C386" t="s">
        <v>61</v>
      </c>
      <c r="D386" t="s">
        <v>61</v>
      </c>
      <c r="E386" t="s">
        <v>61</v>
      </c>
      <c r="F386" t="s">
        <v>62</v>
      </c>
      <c r="G386" s="2" t="s">
        <v>85</v>
      </c>
      <c r="H386" s="2" t="s">
        <v>86</v>
      </c>
      <c r="I386" t="s">
        <v>90</v>
      </c>
      <c r="J386" t="s">
        <v>66</v>
      </c>
      <c r="K386" t="s">
        <v>67</v>
      </c>
      <c r="L386">
        <v>14</v>
      </c>
      <c r="M386">
        <v>12</v>
      </c>
      <c r="N386">
        <v>168</v>
      </c>
      <c r="O386" s="41">
        <v>6694</v>
      </c>
      <c r="P386" t="s">
        <v>260</v>
      </c>
      <c r="Q386" s="1">
        <v>45786.607561574077</v>
      </c>
      <c r="R386">
        <v>20.024999999999999</v>
      </c>
      <c r="S386">
        <v>5.181</v>
      </c>
      <c r="T386">
        <v>3.8650000000000002</v>
      </c>
      <c r="U386">
        <v>1726</v>
      </c>
      <c r="V386">
        <v>53</v>
      </c>
      <c r="W386">
        <v>139</v>
      </c>
      <c r="X386">
        <v>406</v>
      </c>
      <c r="Y386">
        <v>0</v>
      </c>
      <c r="Z386">
        <v>2</v>
      </c>
      <c r="AA386">
        <v>0</v>
      </c>
      <c r="AB386">
        <v>0</v>
      </c>
      <c r="AC386">
        <v>81</v>
      </c>
      <c r="AD386">
        <v>41.77</v>
      </c>
      <c r="AE386">
        <v>46.994796999999998</v>
      </c>
      <c r="AF386">
        <v>97.3</v>
      </c>
      <c r="AG386">
        <v>0.7</v>
      </c>
      <c r="AH386">
        <v>0.8</v>
      </c>
      <c r="AI386">
        <v>1.1000000000000001</v>
      </c>
      <c r="AJ386">
        <v>0</v>
      </c>
      <c r="AK386">
        <v>0</v>
      </c>
      <c r="AL386">
        <v>0</v>
      </c>
      <c r="AM386">
        <v>3.39</v>
      </c>
      <c r="AN386">
        <v>34.631</v>
      </c>
      <c r="AO386">
        <v>3.0710000000000002</v>
      </c>
      <c r="AP386">
        <v>8.0530000000000008</v>
      </c>
      <c r="AQ386">
        <v>0.2</v>
      </c>
      <c r="AR386">
        <v>0</v>
      </c>
      <c r="AS386">
        <v>9.9879999999999995</v>
      </c>
      <c r="AT386">
        <v>27.568000000000001</v>
      </c>
      <c r="AU386">
        <v>0.19800000000000001</v>
      </c>
      <c r="AV386">
        <v>0.22700000000000001</v>
      </c>
      <c r="AW386">
        <v>0.312</v>
      </c>
      <c r="AX386">
        <v>0</v>
      </c>
      <c r="AY386">
        <v>0</v>
      </c>
      <c r="AZ386">
        <v>0</v>
      </c>
      <c r="BA386">
        <v>191</v>
      </c>
      <c r="BB386">
        <v>0</v>
      </c>
      <c r="BC386" t="s">
        <v>68</v>
      </c>
      <c r="BD386">
        <v>0</v>
      </c>
      <c r="BE386" t="s">
        <v>69</v>
      </c>
      <c r="BF386" t="s">
        <v>70</v>
      </c>
      <c r="BG386">
        <v>1.1399999999999999</v>
      </c>
      <c r="BH386">
        <v>0</v>
      </c>
      <c r="BI386" s="1">
        <v>45813.435332951391</v>
      </c>
      <c r="BJ386">
        <v>3.7</v>
      </c>
      <c r="BK386" s="4">
        <v>1.0446</v>
      </c>
      <c r="BL386" s="42">
        <f>HLOOKUP($A386,차량별코스!$E$1:$AO$20,_xlfn.XLOOKUP(탕데이터!$I386,차량별코스!$D$2:$D$20,차량별코스!$A$2:$A$20),0)</f>
        <v>6</v>
      </c>
      <c r="BM386">
        <f>SUMIFS(R:R,I:I,I386,O:O,O386)</f>
        <v>1373.3270000000002</v>
      </c>
      <c r="BN386">
        <f>SUMIFS(R:R,O:O,O386,BL:BL,BL386,G:G,G386)</f>
        <v>352.68600000000004</v>
      </c>
      <c r="BO386">
        <f>IF(COUNTIFS($BL$2:$BL386,$BL386,$O$2:$O386,$O386,$G$2:$G386,$G386)=1,_xlfn.MAXIFS($BO$2:$BO385,$O$2:$O385,$O386,$G$2:$G385,$G386)+1,_xlfn.MAXIFS($BO$2:$BO385,$O$2:$O385,$O386,$G$2:$G385,$G386))</f>
        <v>4</v>
      </c>
      <c r="BP386">
        <f t="shared" si="97"/>
        <v>1487.3979999999999</v>
      </c>
      <c r="BQ386">
        <f t="shared" si="99"/>
        <v>12.081999999999999</v>
      </c>
      <c r="BR386">
        <f t="shared" si="100"/>
        <v>13.808</v>
      </c>
      <c r="BS386">
        <f t="shared" si="101"/>
        <v>18.986000000000001</v>
      </c>
      <c r="BT386">
        <f t="shared" si="102"/>
        <v>0</v>
      </c>
      <c r="BU386">
        <f t="shared" si="103"/>
        <v>0</v>
      </c>
      <c r="BV386">
        <f t="shared" si="104"/>
        <v>0</v>
      </c>
      <c r="BW386">
        <f t="shared" si="98"/>
        <v>1532.2740000000001</v>
      </c>
    </row>
    <row r="387" spans="1:75">
      <c r="A387" s="38">
        <f t="shared" si="96"/>
        <v>45812</v>
      </c>
      <c r="B387" s="3">
        <v>45812.791365740741</v>
      </c>
      <c r="C387" t="s">
        <v>61</v>
      </c>
      <c r="D387" t="s">
        <v>61</v>
      </c>
      <c r="E387" t="s">
        <v>61</v>
      </c>
      <c r="F387" t="s">
        <v>62</v>
      </c>
      <c r="G387" s="2" t="s">
        <v>85</v>
      </c>
      <c r="H387" s="2" t="s">
        <v>86</v>
      </c>
      <c r="I387" t="s">
        <v>90</v>
      </c>
      <c r="J387" t="s">
        <v>66</v>
      </c>
      <c r="K387" t="s">
        <v>67</v>
      </c>
      <c r="L387">
        <v>14</v>
      </c>
      <c r="M387">
        <v>12</v>
      </c>
      <c r="N387">
        <v>168</v>
      </c>
      <c r="O387" s="41">
        <v>6694</v>
      </c>
      <c r="P387" t="s">
        <v>260</v>
      </c>
      <c r="Q387" s="1">
        <v>45786.607561574077</v>
      </c>
      <c r="R387">
        <v>40.549999999999997</v>
      </c>
      <c r="S387">
        <v>11.22</v>
      </c>
      <c r="T387">
        <v>3.6139999999999999</v>
      </c>
      <c r="U387">
        <v>4069</v>
      </c>
      <c r="V387">
        <v>30</v>
      </c>
      <c r="W387">
        <v>674</v>
      </c>
      <c r="X387">
        <v>771</v>
      </c>
      <c r="Y387">
        <v>0</v>
      </c>
      <c r="Z387">
        <v>14</v>
      </c>
      <c r="AA387">
        <v>0</v>
      </c>
      <c r="AB387">
        <v>0</v>
      </c>
      <c r="AC387">
        <v>91</v>
      </c>
      <c r="AD387">
        <v>35.880000000000003</v>
      </c>
      <c r="AE387">
        <v>43.381881999999997</v>
      </c>
      <c r="AF387">
        <v>91.9</v>
      </c>
      <c r="AG387">
        <v>2.2000000000000002</v>
      </c>
      <c r="AH387">
        <v>3.1</v>
      </c>
      <c r="AI387">
        <v>2.5</v>
      </c>
      <c r="AJ387">
        <v>0.3</v>
      </c>
      <c r="AK387">
        <v>0</v>
      </c>
      <c r="AL387">
        <v>0</v>
      </c>
      <c r="AM387">
        <v>3.17</v>
      </c>
      <c r="AN387">
        <v>34.113</v>
      </c>
      <c r="AO387">
        <v>0.73699999999999999</v>
      </c>
      <c r="AP387">
        <v>16.564</v>
      </c>
      <c r="AQ387">
        <v>0.17299999999999999</v>
      </c>
      <c r="AR387">
        <v>0</v>
      </c>
      <c r="AS387">
        <v>34.524999999999999</v>
      </c>
      <c r="AT387">
        <v>61.267000000000003</v>
      </c>
      <c r="AU387">
        <v>1.4670000000000001</v>
      </c>
      <c r="AV387">
        <v>2.0670000000000002</v>
      </c>
      <c r="AW387">
        <v>1.667</v>
      </c>
      <c r="AX387">
        <v>0.2</v>
      </c>
      <c r="AY387">
        <v>0</v>
      </c>
      <c r="AZ387">
        <v>0</v>
      </c>
      <c r="BA387">
        <v>389</v>
      </c>
      <c r="BB387">
        <v>0</v>
      </c>
      <c r="BC387" t="s">
        <v>68</v>
      </c>
      <c r="BD387">
        <v>0</v>
      </c>
      <c r="BE387" t="s">
        <v>69</v>
      </c>
      <c r="BF387" t="s">
        <v>70</v>
      </c>
      <c r="BG387">
        <v>1.1399999999999999</v>
      </c>
      <c r="BH387">
        <v>0</v>
      </c>
      <c r="BI387" s="1">
        <v>45813.435332951391</v>
      </c>
      <c r="BJ387">
        <v>3.7</v>
      </c>
      <c r="BK387" s="4">
        <v>0.9768</v>
      </c>
      <c r="BL387" s="42">
        <f>HLOOKUP($A387,차량별코스!$E$1:$AO$20,_xlfn.XLOOKUP(탕데이터!$I387,차량별코스!$D$2:$D$20,차량별코스!$A$2:$A$20),0)</f>
        <v>6</v>
      </c>
      <c r="BM387">
        <f>SUMIFS(R:R,I:I,I387,O:O,O387)</f>
        <v>1373.3270000000002</v>
      </c>
      <c r="BN387">
        <f>SUMIFS(R:R,O:O,O387,BL:BL,BL387,G:G,G387)</f>
        <v>352.68600000000004</v>
      </c>
      <c r="BO387">
        <f>IF(COUNTIFS($BL$2:$BL387,$BL387,$O$2:$O387,$O387,$G$2:$G387,$G387)=1,_xlfn.MAXIFS($BO$2:$BO386,$O$2:$O386,$O387,$G$2:$G386,$G387)+1,_xlfn.MAXIFS($BO$2:$BO386,$O$2:$O386,$O387,$G$2:$G386,$G387))</f>
        <v>4</v>
      </c>
      <c r="BP387">
        <f t="shared" si="97"/>
        <v>3035.4110000000001</v>
      </c>
      <c r="BQ387">
        <f t="shared" si="99"/>
        <v>89.518000000000015</v>
      </c>
      <c r="BR387">
        <f t="shared" si="100"/>
        <v>126.139</v>
      </c>
      <c r="BS387">
        <f t="shared" si="101"/>
        <v>101.72500000000001</v>
      </c>
      <c r="BT387">
        <f t="shared" si="102"/>
        <v>12.207000000000001</v>
      </c>
      <c r="BU387">
        <f t="shared" si="103"/>
        <v>0</v>
      </c>
      <c r="BV387">
        <f t="shared" si="104"/>
        <v>0</v>
      </c>
      <c r="BW387">
        <f t="shared" si="98"/>
        <v>3365</v>
      </c>
    </row>
    <row r="388" spans="1:75">
      <c r="A388" s="38">
        <f t="shared" si="96"/>
        <v>45812</v>
      </c>
      <c r="B388" s="3">
        <v>45812.881527777776</v>
      </c>
      <c r="C388" t="s">
        <v>61</v>
      </c>
      <c r="D388" t="s">
        <v>61</v>
      </c>
      <c r="E388" t="s">
        <v>61</v>
      </c>
      <c r="F388" t="s">
        <v>62</v>
      </c>
      <c r="G388" s="2" t="s">
        <v>85</v>
      </c>
      <c r="H388" s="2" t="s">
        <v>86</v>
      </c>
      <c r="I388" t="s">
        <v>90</v>
      </c>
      <c r="J388" t="s">
        <v>66</v>
      </c>
      <c r="K388" t="s">
        <v>67</v>
      </c>
      <c r="L388">
        <v>14</v>
      </c>
      <c r="M388">
        <v>12</v>
      </c>
      <c r="N388">
        <v>168</v>
      </c>
      <c r="O388" s="41">
        <v>6694</v>
      </c>
      <c r="P388" t="s">
        <v>260</v>
      </c>
      <c r="Q388" s="1">
        <v>45786.607561574077</v>
      </c>
      <c r="R388">
        <v>16.335000000000001</v>
      </c>
      <c r="S388">
        <v>4.8570000000000002</v>
      </c>
      <c r="T388">
        <v>3.363</v>
      </c>
      <c r="U388">
        <v>1710</v>
      </c>
      <c r="V388">
        <v>34</v>
      </c>
      <c r="W388">
        <v>423</v>
      </c>
      <c r="X388">
        <v>247</v>
      </c>
      <c r="Y388">
        <v>0</v>
      </c>
      <c r="Z388">
        <v>5</v>
      </c>
      <c r="AA388">
        <v>0</v>
      </c>
      <c r="AB388">
        <v>0</v>
      </c>
      <c r="AC388">
        <v>90</v>
      </c>
      <c r="AD388">
        <v>34.39</v>
      </c>
      <c r="AE388">
        <v>46.932102</v>
      </c>
      <c r="AF388">
        <v>97.8</v>
      </c>
      <c r="AG388">
        <v>0.6</v>
      </c>
      <c r="AH388">
        <v>0.8</v>
      </c>
      <c r="AI388">
        <v>0.5</v>
      </c>
      <c r="AJ388">
        <v>0.3</v>
      </c>
      <c r="AK388">
        <v>0</v>
      </c>
      <c r="AL388">
        <v>0</v>
      </c>
      <c r="AM388">
        <v>2.95</v>
      </c>
      <c r="AN388">
        <v>40.765000000000001</v>
      </c>
      <c r="AO388">
        <v>1.988</v>
      </c>
      <c r="AP388">
        <v>24.736999999999998</v>
      </c>
      <c r="AQ388">
        <v>0.122</v>
      </c>
      <c r="AR388">
        <v>0</v>
      </c>
      <c r="AS388">
        <v>30.609000000000002</v>
      </c>
      <c r="AT388">
        <v>27.71</v>
      </c>
      <c r="AU388">
        <v>0.17</v>
      </c>
      <c r="AV388">
        <v>0.22700000000000001</v>
      </c>
      <c r="AW388">
        <v>0.14199999999999999</v>
      </c>
      <c r="AX388">
        <v>8.5000000000000006E-2</v>
      </c>
      <c r="AY388">
        <v>0</v>
      </c>
      <c r="AZ388">
        <v>0</v>
      </c>
      <c r="BA388">
        <v>153</v>
      </c>
      <c r="BB388">
        <v>0</v>
      </c>
      <c r="BC388" t="s">
        <v>68</v>
      </c>
      <c r="BD388">
        <v>0</v>
      </c>
      <c r="BE388" t="s">
        <v>69</v>
      </c>
      <c r="BF388" t="s">
        <v>70</v>
      </c>
      <c r="BG388">
        <v>1.1399999999999999</v>
      </c>
      <c r="BH388">
        <v>0</v>
      </c>
      <c r="BI388" s="1">
        <v>45813.435332951391</v>
      </c>
      <c r="BJ388">
        <v>3.7</v>
      </c>
      <c r="BK388" s="4">
        <v>0.90900000000000003</v>
      </c>
      <c r="BL388" s="42">
        <f>HLOOKUP($A388,차량별코스!$E$1:$AO$20,_xlfn.XLOOKUP(탕데이터!$I388,차량별코스!$D$2:$D$20,차량별코스!$A$2:$A$20),0)</f>
        <v>6</v>
      </c>
      <c r="BM388">
        <f>SUMIFS(R:R,I:I,I388,O:O,O388)</f>
        <v>1373.3270000000002</v>
      </c>
      <c r="BN388">
        <f>SUMIFS(R:R,O:O,O388,BL:BL,BL388,G:G,G388)</f>
        <v>352.68600000000004</v>
      </c>
      <c r="BO388">
        <f>IF(COUNTIFS($BL$2:$BL388,$BL388,$O$2:$O388,$O388,$G$2:$G388,$G388)=1,_xlfn.MAXIFS($BO$2:$BO387,$O$2:$O387,$O388,$G$2:$G387,$G388)+1,_xlfn.MAXIFS($BO$2:$BO387,$O$2:$O387,$O388,$G$2:$G387,$G388))</f>
        <v>4</v>
      </c>
      <c r="BP388">
        <f t="shared" si="97"/>
        <v>1215.3799999999999</v>
      </c>
      <c r="BQ388">
        <f t="shared" si="99"/>
        <v>10.26</v>
      </c>
      <c r="BR388">
        <f t="shared" si="100"/>
        <v>13.68</v>
      </c>
      <c r="BS388">
        <f t="shared" si="101"/>
        <v>8.5500000000000007</v>
      </c>
      <c r="BT388">
        <f t="shared" si="102"/>
        <v>5.13</v>
      </c>
      <c r="BU388">
        <f t="shared" si="103"/>
        <v>0</v>
      </c>
      <c r="BV388">
        <f t="shared" si="104"/>
        <v>0</v>
      </c>
      <c r="BW388">
        <f t="shared" si="98"/>
        <v>1253</v>
      </c>
    </row>
    <row r="389" spans="1:75">
      <c r="A389" s="38">
        <f t="shared" si="96"/>
        <v>45812</v>
      </c>
      <c r="B389" s="3">
        <v>45812.905694444446</v>
      </c>
      <c r="C389" t="s">
        <v>61</v>
      </c>
      <c r="D389" t="s">
        <v>61</v>
      </c>
      <c r="E389" t="s">
        <v>61</v>
      </c>
      <c r="F389" t="s">
        <v>62</v>
      </c>
      <c r="G389" s="2" t="s">
        <v>85</v>
      </c>
      <c r="H389" s="2" t="s">
        <v>86</v>
      </c>
      <c r="I389" t="s">
        <v>90</v>
      </c>
      <c r="J389" t="s">
        <v>66</v>
      </c>
      <c r="K389" t="s">
        <v>67</v>
      </c>
      <c r="L389">
        <v>14</v>
      </c>
      <c r="M389">
        <v>12</v>
      </c>
      <c r="N389">
        <v>168</v>
      </c>
      <c r="O389" s="41">
        <v>6694</v>
      </c>
      <c r="P389" t="s">
        <v>260</v>
      </c>
      <c r="Q389" s="1">
        <v>45786.607561574077</v>
      </c>
      <c r="R389">
        <v>50.588000000000001</v>
      </c>
      <c r="S389">
        <v>14.359</v>
      </c>
      <c r="T389">
        <v>3.5230000000000001</v>
      </c>
      <c r="U389">
        <v>4778</v>
      </c>
      <c r="V389">
        <v>54</v>
      </c>
      <c r="W389">
        <v>801</v>
      </c>
      <c r="X389">
        <v>1087</v>
      </c>
      <c r="Y389">
        <v>0</v>
      </c>
      <c r="Z389">
        <v>32</v>
      </c>
      <c r="AA389">
        <v>0</v>
      </c>
      <c r="AB389">
        <v>0</v>
      </c>
      <c r="AC389">
        <v>90</v>
      </c>
      <c r="AD389">
        <v>38.119999999999997</v>
      </c>
      <c r="AE389">
        <v>46.422848999999999</v>
      </c>
      <c r="AF389">
        <v>92.3</v>
      </c>
      <c r="AG389">
        <v>2.1</v>
      </c>
      <c r="AH389">
        <v>3</v>
      </c>
      <c r="AI389">
        <v>2.2000000000000002</v>
      </c>
      <c r="AJ389">
        <v>0.4</v>
      </c>
      <c r="AK389">
        <v>0</v>
      </c>
      <c r="AL389">
        <v>0</v>
      </c>
      <c r="AM389">
        <v>3.09</v>
      </c>
      <c r="AN389">
        <v>38.064</v>
      </c>
      <c r="AO389">
        <v>1.1299999999999999</v>
      </c>
      <c r="AP389">
        <v>16.763999999999999</v>
      </c>
      <c r="AQ389">
        <v>0.19800000000000001</v>
      </c>
      <c r="AR389">
        <v>0</v>
      </c>
      <c r="AS389">
        <v>63.256</v>
      </c>
      <c r="AT389">
        <v>72.302000000000007</v>
      </c>
      <c r="AU389">
        <v>1.645</v>
      </c>
      <c r="AV389">
        <v>2.35</v>
      </c>
      <c r="AW389">
        <v>1.7230000000000001</v>
      </c>
      <c r="AX389">
        <v>0.313</v>
      </c>
      <c r="AY389">
        <v>0</v>
      </c>
      <c r="AZ389">
        <v>0</v>
      </c>
      <c r="BA389">
        <v>498</v>
      </c>
      <c r="BB389">
        <v>0</v>
      </c>
      <c r="BC389" t="s">
        <v>68</v>
      </c>
      <c r="BD389">
        <v>0</v>
      </c>
      <c r="BE389" t="s">
        <v>69</v>
      </c>
      <c r="BF389" t="s">
        <v>70</v>
      </c>
      <c r="BG389">
        <v>1.1399999999999999</v>
      </c>
      <c r="BH389">
        <v>0</v>
      </c>
      <c r="BI389" s="1">
        <v>45813.435332951391</v>
      </c>
      <c r="BJ389">
        <v>3.7</v>
      </c>
      <c r="BK389" s="4">
        <v>0.95220000000000005</v>
      </c>
      <c r="BL389" s="42">
        <f>HLOOKUP($A389,차량별코스!$E$1:$AO$20,_xlfn.XLOOKUP(탕데이터!$I389,차량별코스!$D$2:$D$20,차량별코스!$A$2:$A$20),0)</f>
        <v>6</v>
      </c>
      <c r="BM389">
        <f>SUMIFS(R:R,I:I,I389,O:O,O389)</f>
        <v>1373.3270000000002</v>
      </c>
      <c r="BN389">
        <f>SUMIFS(R:R,O:O,O389,BL:BL,BL389,G:G,G389)</f>
        <v>352.68600000000004</v>
      </c>
      <c r="BO389">
        <f>IF(COUNTIFS($BL$2:$BL389,$BL389,$O$2:$O389,$O389,$G$2:$G389,$G389)=1,_xlfn.MAXIFS($BO$2:$BO388,$O$2:$O388,$O389,$G$2:$G388,$G389)+1,_xlfn.MAXIFS($BO$2:$BO388,$O$2:$O388,$O389,$G$2:$G388,$G389))</f>
        <v>4</v>
      </c>
      <c r="BP389">
        <f t="shared" si="97"/>
        <v>3555.0940000000001</v>
      </c>
      <c r="BQ389">
        <f t="shared" si="99"/>
        <v>100.33800000000001</v>
      </c>
      <c r="BR389">
        <f t="shared" si="100"/>
        <v>143.34</v>
      </c>
      <c r="BS389">
        <f t="shared" si="101"/>
        <v>105.11600000000001</v>
      </c>
      <c r="BT389">
        <f t="shared" si="102"/>
        <v>19.112000000000002</v>
      </c>
      <c r="BU389">
        <f t="shared" si="103"/>
        <v>0</v>
      </c>
      <c r="BV389">
        <f t="shared" si="104"/>
        <v>0</v>
      </c>
      <c r="BW389">
        <f t="shared" si="98"/>
        <v>3923.0000000000005</v>
      </c>
    </row>
    <row r="390" spans="1:75">
      <c r="A390" s="38">
        <f t="shared" si="96"/>
        <v>45813</v>
      </c>
      <c r="B390" s="3">
        <v>45813.316620370373</v>
      </c>
      <c r="C390" t="s">
        <v>61</v>
      </c>
      <c r="D390" t="s">
        <v>61</v>
      </c>
      <c r="E390" t="s">
        <v>61</v>
      </c>
      <c r="F390" t="s">
        <v>62</v>
      </c>
      <c r="G390" s="2" t="s">
        <v>85</v>
      </c>
      <c r="H390" s="2" t="s">
        <v>86</v>
      </c>
      <c r="I390" t="s">
        <v>90</v>
      </c>
      <c r="J390" t="s">
        <v>66</v>
      </c>
      <c r="K390" t="s">
        <v>67</v>
      </c>
      <c r="L390">
        <v>14</v>
      </c>
      <c r="M390">
        <v>12</v>
      </c>
      <c r="N390">
        <v>168</v>
      </c>
      <c r="O390" s="41">
        <v>6694</v>
      </c>
      <c r="P390" t="s">
        <v>260</v>
      </c>
      <c r="Q390" s="1">
        <v>45786.607561574077</v>
      </c>
      <c r="R390">
        <v>60.841999999999999</v>
      </c>
      <c r="S390">
        <v>19.766999999999999</v>
      </c>
      <c r="T390">
        <v>3.0779999999999998</v>
      </c>
      <c r="U390">
        <v>6077</v>
      </c>
      <c r="V390">
        <v>251</v>
      </c>
      <c r="W390">
        <v>1246</v>
      </c>
      <c r="X390">
        <v>1238</v>
      </c>
      <c r="Y390">
        <v>2</v>
      </c>
      <c r="Z390">
        <v>13</v>
      </c>
      <c r="AA390">
        <v>0</v>
      </c>
      <c r="AB390">
        <v>0</v>
      </c>
      <c r="AC390">
        <v>97</v>
      </c>
      <c r="AD390">
        <v>36.04</v>
      </c>
      <c r="AE390">
        <v>47.823414</v>
      </c>
      <c r="AF390">
        <v>78.5</v>
      </c>
      <c r="AG390">
        <v>6.2</v>
      </c>
      <c r="AH390">
        <v>6.1</v>
      </c>
      <c r="AI390">
        <v>5.6</v>
      </c>
      <c r="AJ390">
        <v>3.7</v>
      </c>
      <c r="AK390">
        <v>0</v>
      </c>
      <c r="AL390">
        <v>0</v>
      </c>
      <c r="AM390">
        <v>2.7</v>
      </c>
      <c r="AN390">
        <v>46.073999999999998</v>
      </c>
      <c r="AO390">
        <v>4.13</v>
      </c>
      <c r="AP390">
        <v>20.504000000000001</v>
      </c>
      <c r="AQ390">
        <v>0.19700000000000001</v>
      </c>
      <c r="AR390">
        <v>3.2869999999999999</v>
      </c>
      <c r="AS390">
        <v>21.367000000000001</v>
      </c>
      <c r="AT390">
        <v>78.5</v>
      </c>
      <c r="AU390">
        <v>6.2</v>
      </c>
      <c r="AV390">
        <v>6.1</v>
      </c>
      <c r="AW390">
        <v>5.6</v>
      </c>
      <c r="AX390">
        <v>3.7</v>
      </c>
      <c r="AY390">
        <v>0</v>
      </c>
      <c r="AZ390">
        <v>0</v>
      </c>
      <c r="BA390">
        <v>592</v>
      </c>
      <c r="BB390">
        <v>0</v>
      </c>
      <c r="BC390" t="s">
        <v>68</v>
      </c>
      <c r="BD390">
        <v>0</v>
      </c>
      <c r="BE390" t="s">
        <v>69</v>
      </c>
      <c r="BF390" t="s">
        <v>70</v>
      </c>
      <c r="BG390">
        <v>1.1399999999999999</v>
      </c>
      <c r="BH390">
        <v>0</v>
      </c>
      <c r="BI390" s="1">
        <v>45813.435332951391</v>
      </c>
      <c r="BJ390">
        <v>3.7</v>
      </c>
      <c r="BK390" s="4">
        <v>0.83189999999999997</v>
      </c>
      <c r="BL390" s="42">
        <f>HLOOKUP($A390,차량별코스!$E$1:$AO$20,_xlfn.XLOOKUP(탕데이터!$I390,차량별코스!$D$2:$D$20,차량별코스!$A$2:$A$20),0)</f>
        <v>7</v>
      </c>
      <c r="BM390">
        <f>SUMIFS(R:R,I:I,I390,O:O,O390)</f>
        <v>1373.3270000000002</v>
      </c>
      <c r="BN390">
        <f>SUMIFS(R:R,O:O,O390,BL:BL,BL390,G:G,G390)</f>
        <v>60.841999999999999</v>
      </c>
      <c r="BO390">
        <f>IF(COUNTIFS($BL$2:$BL390,$BL390,$O$2:$O390,$O390,$G$2:$G390,$G390)=1,_xlfn.MAXIFS($BO$2:$BO389,$O$2:$O389,$O390,$G$2:$G389,$G390)+1,_xlfn.MAXIFS($BO$2:$BO389,$O$2:$O389,$O390,$G$2:$G389,$G390))</f>
        <v>5</v>
      </c>
      <c r="BP390">
        <f t="shared" si="97"/>
        <v>3273.4450000000006</v>
      </c>
      <c r="BQ390">
        <f t="shared" si="99"/>
        <v>376.774</v>
      </c>
      <c r="BR390">
        <f t="shared" si="100"/>
        <v>370.697</v>
      </c>
      <c r="BS390">
        <f t="shared" si="101"/>
        <v>340.31199999999995</v>
      </c>
      <c r="BT390">
        <f t="shared" si="102"/>
        <v>224.84900000000002</v>
      </c>
      <c r="BU390">
        <f t="shared" si="103"/>
        <v>0</v>
      </c>
      <c r="BV390">
        <f t="shared" si="104"/>
        <v>0</v>
      </c>
      <c r="BW390">
        <f t="shared" si="98"/>
        <v>4586.0770000000011</v>
      </c>
    </row>
    <row r="391" spans="1:75">
      <c r="A391" s="38">
        <f t="shared" ref="A391:A422" si="105">DATE(YEAR(B391),MONTH(B391),DAY(B391))</f>
        <v>45809</v>
      </c>
      <c r="B391" s="3">
        <v>45809.316157407404</v>
      </c>
      <c r="C391" t="s">
        <v>61</v>
      </c>
      <c r="D391" t="s">
        <v>61</v>
      </c>
      <c r="E391" t="s">
        <v>61</v>
      </c>
      <c r="F391" t="s">
        <v>62</v>
      </c>
      <c r="G391" s="2" t="s">
        <v>85</v>
      </c>
      <c r="H391" s="2" t="s">
        <v>86</v>
      </c>
      <c r="I391" t="s">
        <v>91</v>
      </c>
      <c r="J391" t="s">
        <v>66</v>
      </c>
      <c r="K391" t="s">
        <v>67</v>
      </c>
      <c r="L391">
        <v>19</v>
      </c>
      <c r="M391">
        <v>8</v>
      </c>
      <c r="N391">
        <v>168</v>
      </c>
      <c r="O391" s="41">
        <v>4884</v>
      </c>
      <c r="P391" t="s">
        <v>261</v>
      </c>
      <c r="Q391" s="1">
        <v>45786.607562766207</v>
      </c>
      <c r="R391">
        <v>59.536999999999999</v>
      </c>
      <c r="S391">
        <v>16.474</v>
      </c>
      <c r="T391">
        <v>3.6139999999999999</v>
      </c>
      <c r="U391">
        <v>5073</v>
      </c>
      <c r="V391">
        <v>8</v>
      </c>
      <c r="W391">
        <v>924</v>
      </c>
      <c r="X391">
        <v>1209</v>
      </c>
      <c r="Y391">
        <v>0</v>
      </c>
      <c r="Z391">
        <v>1</v>
      </c>
      <c r="AA391">
        <v>0</v>
      </c>
      <c r="AB391">
        <v>0</v>
      </c>
      <c r="AC391">
        <v>103</v>
      </c>
      <c r="AD391">
        <v>42.25</v>
      </c>
      <c r="AE391">
        <v>51.758792</v>
      </c>
      <c r="AF391">
        <v>94.6</v>
      </c>
      <c r="AG391">
        <v>1.1000000000000001</v>
      </c>
      <c r="AH391">
        <v>1.7</v>
      </c>
      <c r="AI391">
        <v>2</v>
      </c>
      <c r="AJ391">
        <v>0.6</v>
      </c>
      <c r="AK391">
        <v>0</v>
      </c>
      <c r="AL391">
        <v>0</v>
      </c>
      <c r="AM391">
        <v>3.17</v>
      </c>
      <c r="AN391">
        <v>42.003</v>
      </c>
      <c r="AO391">
        <v>0.158</v>
      </c>
      <c r="AP391">
        <v>18.213999999999999</v>
      </c>
      <c r="AQ391">
        <v>0.20200000000000001</v>
      </c>
      <c r="AR391">
        <v>0</v>
      </c>
      <c r="AS391">
        <v>1.68</v>
      </c>
      <c r="AT391">
        <v>78.832999999999998</v>
      </c>
      <c r="AU391">
        <v>0.91700000000000004</v>
      </c>
      <c r="AV391">
        <v>1.417</v>
      </c>
      <c r="AW391">
        <v>1.667</v>
      </c>
      <c r="AX391">
        <v>0.5</v>
      </c>
      <c r="AY391">
        <v>0</v>
      </c>
      <c r="AZ391">
        <v>0</v>
      </c>
      <c r="BA391">
        <v>582</v>
      </c>
      <c r="BB391">
        <v>0</v>
      </c>
      <c r="BC391" t="s">
        <v>75</v>
      </c>
      <c r="BD391">
        <v>0</v>
      </c>
      <c r="BE391" t="s">
        <v>69</v>
      </c>
      <c r="BF391" t="s">
        <v>76</v>
      </c>
      <c r="BG391">
        <v>1.1399999999999999</v>
      </c>
      <c r="BH391">
        <v>0</v>
      </c>
      <c r="BI391" s="1">
        <v>45809.856243668983</v>
      </c>
      <c r="BJ391">
        <v>3.7</v>
      </c>
      <c r="BK391" s="4">
        <v>0.9768</v>
      </c>
      <c r="BL391" s="42">
        <f>HLOOKUP($A391,차량별코스!$E$1:$AO$20,_xlfn.XLOOKUP(탕데이터!$I391,차량별코스!$D$2:$D$20,차량별코스!$A$2:$A$20),0)</f>
        <v>7</v>
      </c>
      <c r="BM391">
        <f>SUMIFS(R:R,I:I,I391,O:O,O391)</f>
        <v>301.43200000000002</v>
      </c>
      <c r="BN391">
        <f>SUMIFS(R:R,O:O,O391,BL:BL,BL391,G:G,G391)</f>
        <v>301.43200000000002</v>
      </c>
      <c r="BO391">
        <f>IF(COUNTIFS($BL$2:$BL391,$BL391,$O$2:$O391,$O391,$G$2:$G391,$G391)=1,_xlfn.MAXIFS($BO$2:$BO390,$O$2:$O390,$O391,$G$2:$G390,$G391)+1,_xlfn.MAXIFS($BO$2:$BO390,$O$2:$O390,$O391,$G$2:$G390,$G391))</f>
        <v>1</v>
      </c>
      <c r="BP391">
        <f t="shared" ref="BP391:BP422" si="106">$U391*AF391%-V391-W391</f>
        <v>3867.058</v>
      </c>
      <c r="BQ391">
        <f t="shared" ref="BQ391:BQ423" si="107">$U391*AG391%</f>
        <v>55.803000000000004</v>
      </c>
      <c r="BR391">
        <f t="shared" ref="BR391:BR423" si="108">$U391*AH391%</f>
        <v>86.241</v>
      </c>
      <c r="BS391">
        <f t="shared" ref="BS391:BS423" si="109">$U391*AI391%</f>
        <v>101.46000000000001</v>
      </c>
      <c r="BT391">
        <f t="shared" ref="BT391:BT423" si="110">$U391*AJ391%</f>
        <v>30.438000000000002</v>
      </c>
      <c r="BU391">
        <f t="shared" ref="BU391:BU423" si="111">$U391*AK391%</f>
        <v>0</v>
      </c>
      <c r="BV391">
        <f t="shared" ref="BV391:BV423" si="112">$U391*AL391%</f>
        <v>0</v>
      </c>
      <c r="BW391">
        <f t="shared" ref="BW391:BW422" si="113">SUM(BP391:BV391)</f>
        <v>4141</v>
      </c>
    </row>
    <row r="392" spans="1:75">
      <c r="A392" s="38">
        <f t="shared" si="105"/>
        <v>45809</v>
      </c>
      <c r="B392" s="3">
        <v>45809.431516203702</v>
      </c>
      <c r="C392" t="s">
        <v>61</v>
      </c>
      <c r="D392" t="s">
        <v>61</v>
      </c>
      <c r="E392" t="s">
        <v>61</v>
      </c>
      <c r="F392" t="s">
        <v>62</v>
      </c>
      <c r="G392" s="2" t="s">
        <v>85</v>
      </c>
      <c r="H392" s="2" t="s">
        <v>86</v>
      </c>
      <c r="I392" t="s">
        <v>91</v>
      </c>
      <c r="J392" t="s">
        <v>66</v>
      </c>
      <c r="K392" t="s">
        <v>67</v>
      </c>
      <c r="L392">
        <v>19</v>
      </c>
      <c r="M392">
        <v>8</v>
      </c>
      <c r="N392">
        <v>168</v>
      </c>
      <c r="O392" s="41">
        <v>4884</v>
      </c>
      <c r="P392" t="s">
        <v>261</v>
      </c>
      <c r="Q392" s="1">
        <v>45786.607562766207</v>
      </c>
      <c r="R392">
        <v>60.360999999999997</v>
      </c>
      <c r="S392">
        <v>19.396000000000001</v>
      </c>
      <c r="T392">
        <v>3.1120000000000001</v>
      </c>
      <c r="U392">
        <v>6129</v>
      </c>
      <c r="V392">
        <v>38</v>
      </c>
      <c r="W392">
        <v>1703</v>
      </c>
      <c r="X392">
        <v>1462</v>
      </c>
      <c r="Y392">
        <v>0</v>
      </c>
      <c r="Z392">
        <v>0</v>
      </c>
      <c r="AA392">
        <v>2</v>
      </c>
      <c r="AB392">
        <v>259</v>
      </c>
      <c r="AC392">
        <v>104</v>
      </c>
      <c r="AD392">
        <v>35.450000000000003</v>
      </c>
      <c r="AE392">
        <v>49.521284999999999</v>
      </c>
      <c r="AF392">
        <v>91.6</v>
      </c>
      <c r="AG392">
        <v>2.2000000000000002</v>
      </c>
      <c r="AH392">
        <v>2.4</v>
      </c>
      <c r="AI392">
        <v>2.2999999999999998</v>
      </c>
      <c r="AJ392">
        <v>1.4</v>
      </c>
      <c r="AK392">
        <v>0</v>
      </c>
      <c r="AL392">
        <v>0</v>
      </c>
      <c r="AM392">
        <v>2.73</v>
      </c>
      <c r="AN392">
        <v>47.473999999999997</v>
      </c>
      <c r="AO392">
        <v>0.62</v>
      </c>
      <c r="AP392">
        <v>27.786000000000001</v>
      </c>
      <c r="AQ392">
        <v>0.23200000000000001</v>
      </c>
      <c r="AR392">
        <v>0</v>
      </c>
      <c r="AS392">
        <v>0</v>
      </c>
      <c r="AT392">
        <v>93.126999999999995</v>
      </c>
      <c r="AU392">
        <v>2.2370000000000001</v>
      </c>
      <c r="AV392">
        <v>2.44</v>
      </c>
      <c r="AW392">
        <v>2.3380000000000001</v>
      </c>
      <c r="AX392">
        <v>1.423</v>
      </c>
      <c r="AY392">
        <v>0</v>
      </c>
      <c r="AZ392">
        <v>0</v>
      </c>
      <c r="BA392">
        <v>595</v>
      </c>
      <c r="BB392">
        <v>0</v>
      </c>
      <c r="BC392" t="s">
        <v>75</v>
      </c>
      <c r="BD392">
        <v>0</v>
      </c>
      <c r="BE392" t="s">
        <v>69</v>
      </c>
      <c r="BF392" t="s">
        <v>76</v>
      </c>
      <c r="BG392">
        <v>1.1399999999999999</v>
      </c>
      <c r="BH392">
        <v>0</v>
      </c>
      <c r="BI392" s="1">
        <v>45809.856243668983</v>
      </c>
      <c r="BJ392">
        <v>3.7</v>
      </c>
      <c r="BK392" s="4">
        <v>0.84109999999999996</v>
      </c>
      <c r="BL392" s="42">
        <f>HLOOKUP($A392,차량별코스!$E$1:$AO$20,_xlfn.XLOOKUP(탕데이터!$I392,차량별코스!$D$2:$D$20,차량별코스!$A$2:$A$20),0)</f>
        <v>7</v>
      </c>
      <c r="BM392">
        <f>SUMIFS(R:R,I:I,I392,O:O,O392)</f>
        <v>301.43200000000002</v>
      </c>
      <c r="BN392">
        <f>SUMIFS(R:R,O:O,O392,BL:BL,BL392,G:G,G392)</f>
        <v>301.43200000000002</v>
      </c>
      <c r="BO392">
        <f>IF(COUNTIFS($BL$2:$BL392,$BL392,$O$2:$O392,$O392,$G$2:$G392,$G392)=1,_xlfn.MAXIFS($BO$2:$BO391,$O$2:$O391,$O392,$G$2:$G391,$G392)+1,_xlfn.MAXIFS($BO$2:$BO391,$O$2:$O391,$O392,$G$2:$G391,$G392))</f>
        <v>1</v>
      </c>
      <c r="BP392">
        <f t="shared" si="106"/>
        <v>3873.1639999999998</v>
      </c>
      <c r="BQ392">
        <f t="shared" si="107"/>
        <v>134.83800000000002</v>
      </c>
      <c r="BR392">
        <f t="shared" si="108"/>
        <v>147.096</v>
      </c>
      <c r="BS392">
        <f t="shared" si="109"/>
        <v>140.96699999999998</v>
      </c>
      <c r="BT392">
        <f t="shared" si="110"/>
        <v>85.805999999999997</v>
      </c>
      <c r="BU392">
        <f t="shared" si="111"/>
        <v>0</v>
      </c>
      <c r="BV392">
        <f t="shared" si="112"/>
        <v>0</v>
      </c>
      <c r="BW392">
        <f t="shared" si="113"/>
        <v>4381.8709999999992</v>
      </c>
    </row>
    <row r="393" spans="1:75">
      <c r="A393" s="38">
        <f t="shared" si="105"/>
        <v>45809</v>
      </c>
      <c r="B393" s="3">
        <v>45809.504999999997</v>
      </c>
      <c r="C393" t="s">
        <v>61</v>
      </c>
      <c r="D393" t="s">
        <v>61</v>
      </c>
      <c r="E393" t="s">
        <v>61</v>
      </c>
      <c r="F393" t="s">
        <v>62</v>
      </c>
      <c r="G393" s="2" t="s">
        <v>85</v>
      </c>
      <c r="H393" s="2" t="s">
        <v>86</v>
      </c>
      <c r="I393" t="s">
        <v>91</v>
      </c>
      <c r="J393" t="s">
        <v>66</v>
      </c>
      <c r="K393" t="s">
        <v>67</v>
      </c>
      <c r="L393">
        <v>19</v>
      </c>
      <c r="M393">
        <v>8</v>
      </c>
      <c r="N393">
        <v>168</v>
      </c>
      <c r="O393" s="41">
        <v>4884</v>
      </c>
      <c r="P393" t="s">
        <v>261</v>
      </c>
      <c r="Q393" s="1">
        <v>45786.607562766207</v>
      </c>
      <c r="R393">
        <v>42.651000000000003</v>
      </c>
      <c r="S393">
        <v>9.7690000000000001</v>
      </c>
      <c r="T393">
        <v>4.3659999999999997</v>
      </c>
      <c r="U393">
        <v>3248</v>
      </c>
      <c r="V393">
        <v>2</v>
      </c>
      <c r="W393">
        <v>385</v>
      </c>
      <c r="X393">
        <v>845</v>
      </c>
      <c r="Y393">
        <v>0</v>
      </c>
      <c r="Z393">
        <v>1</v>
      </c>
      <c r="AA393">
        <v>0</v>
      </c>
      <c r="AB393">
        <v>0</v>
      </c>
      <c r="AC393">
        <v>85</v>
      </c>
      <c r="AD393">
        <v>47.27</v>
      </c>
      <c r="AE393">
        <v>53.667755</v>
      </c>
      <c r="AF393">
        <v>94.5</v>
      </c>
      <c r="AG393">
        <v>0.8</v>
      </c>
      <c r="AH393">
        <v>1.4</v>
      </c>
      <c r="AI393">
        <v>3.4</v>
      </c>
      <c r="AJ393">
        <v>0</v>
      </c>
      <c r="AK393">
        <v>0</v>
      </c>
      <c r="AL393">
        <v>0</v>
      </c>
      <c r="AM393">
        <v>3.83</v>
      </c>
      <c r="AN393">
        <v>35.005000000000003</v>
      </c>
      <c r="AO393">
        <v>6.2E-2</v>
      </c>
      <c r="AP393">
        <v>11.853</v>
      </c>
      <c r="AQ393">
        <v>0.188</v>
      </c>
      <c r="AR393">
        <v>0</v>
      </c>
      <c r="AS393">
        <v>2.3450000000000002</v>
      </c>
      <c r="AT393">
        <v>50.4</v>
      </c>
      <c r="AU393">
        <v>0.42699999999999999</v>
      </c>
      <c r="AV393">
        <v>0.747</v>
      </c>
      <c r="AW393">
        <v>1.8129999999999999</v>
      </c>
      <c r="AX393">
        <v>0</v>
      </c>
      <c r="AY393">
        <v>0</v>
      </c>
      <c r="AZ393">
        <v>0</v>
      </c>
      <c r="BA393">
        <v>425</v>
      </c>
      <c r="BB393">
        <v>0</v>
      </c>
      <c r="BC393" t="s">
        <v>75</v>
      </c>
      <c r="BD393">
        <v>0</v>
      </c>
      <c r="BE393" t="s">
        <v>69</v>
      </c>
      <c r="BF393" t="s">
        <v>76</v>
      </c>
      <c r="BG393">
        <v>1.1399999999999999</v>
      </c>
      <c r="BH393">
        <v>0</v>
      </c>
      <c r="BI393" s="1">
        <v>45809.856243668983</v>
      </c>
      <c r="BJ393">
        <v>3.7</v>
      </c>
      <c r="BK393" s="4">
        <v>1.18</v>
      </c>
      <c r="BL393" s="42">
        <f>HLOOKUP($A393,차량별코스!$E$1:$AO$20,_xlfn.XLOOKUP(탕데이터!$I393,차량별코스!$D$2:$D$20,차량별코스!$A$2:$A$20),0)</f>
        <v>7</v>
      </c>
      <c r="BM393">
        <f>SUMIFS(R:R,I:I,I393,O:O,O393)</f>
        <v>301.43200000000002</v>
      </c>
      <c r="BN393">
        <f>SUMIFS(R:R,O:O,O393,BL:BL,BL393,G:G,G393)</f>
        <v>301.43200000000002</v>
      </c>
      <c r="BO393">
        <f>IF(COUNTIFS($BL$2:$BL393,$BL393,$O$2:$O393,$O393,$G$2:$G393,$G393)=1,_xlfn.MAXIFS($BO$2:$BO392,$O$2:$O392,$O393,$G$2:$G392,$G393)+1,_xlfn.MAXIFS($BO$2:$BO392,$O$2:$O392,$O393,$G$2:$G392,$G393))</f>
        <v>1</v>
      </c>
      <c r="BP393">
        <f t="shared" si="106"/>
        <v>2682.3599999999997</v>
      </c>
      <c r="BQ393">
        <f t="shared" si="107"/>
        <v>25.984000000000002</v>
      </c>
      <c r="BR393">
        <f t="shared" si="108"/>
        <v>45.471999999999994</v>
      </c>
      <c r="BS393">
        <f t="shared" si="109"/>
        <v>110.432</v>
      </c>
      <c r="BT393">
        <f t="shared" si="110"/>
        <v>0</v>
      </c>
      <c r="BU393">
        <f t="shared" si="111"/>
        <v>0</v>
      </c>
      <c r="BV393">
        <f t="shared" si="112"/>
        <v>0</v>
      </c>
      <c r="BW393">
        <f t="shared" si="113"/>
        <v>2864.2479999999996</v>
      </c>
    </row>
    <row r="394" spans="1:75">
      <c r="A394" s="38">
        <f t="shared" si="105"/>
        <v>45809</v>
      </c>
      <c r="B394" s="3">
        <v>45809.617337962962</v>
      </c>
      <c r="C394" t="s">
        <v>61</v>
      </c>
      <c r="D394" t="s">
        <v>61</v>
      </c>
      <c r="E394" t="s">
        <v>61</v>
      </c>
      <c r="F394" t="s">
        <v>62</v>
      </c>
      <c r="G394" s="2" t="s">
        <v>85</v>
      </c>
      <c r="H394" s="2" t="s">
        <v>86</v>
      </c>
      <c r="I394" t="s">
        <v>91</v>
      </c>
      <c r="J394" t="s">
        <v>66</v>
      </c>
      <c r="K394" t="s">
        <v>67</v>
      </c>
      <c r="L394">
        <v>19</v>
      </c>
      <c r="M394">
        <v>8</v>
      </c>
      <c r="N394">
        <v>168</v>
      </c>
      <c r="O394" s="41">
        <v>4884</v>
      </c>
      <c r="P394" t="s">
        <v>261</v>
      </c>
      <c r="Q394" s="1">
        <v>45786.607562766207</v>
      </c>
      <c r="R394">
        <v>99.905000000000001</v>
      </c>
      <c r="S394">
        <v>30.969000000000001</v>
      </c>
      <c r="T394">
        <v>3.226</v>
      </c>
      <c r="U394">
        <v>8856</v>
      </c>
      <c r="V394">
        <v>42</v>
      </c>
      <c r="W394">
        <v>1941</v>
      </c>
      <c r="X394">
        <v>2448</v>
      </c>
      <c r="Y394">
        <v>0</v>
      </c>
      <c r="Z394">
        <v>5</v>
      </c>
      <c r="AA394">
        <v>1</v>
      </c>
      <c r="AB394">
        <v>187</v>
      </c>
      <c r="AC394">
        <v>101</v>
      </c>
      <c r="AD394">
        <v>40.61</v>
      </c>
      <c r="AE394">
        <v>52.329076999999998</v>
      </c>
      <c r="AF394">
        <v>88.8</v>
      </c>
      <c r="AG394">
        <v>2.2999999999999998</v>
      </c>
      <c r="AH394">
        <v>3.2</v>
      </c>
      <c r="AI394">
        <v>4</v>
      </c>
      <c r="AJ394">
        <v>1.7</v>
      </c>
      <c r="AK394">
        <v>0</v>
      </c>
      <c r="AL394">
        <v>0</v>
      </c>
      <c r="AM394">
        <v>2.83</v>
      </c>
      <c r="AN394">
        <v>48.405999999999999</v>
      </c>
      <c r="AO394">
        <v>0.47399999999999998</v>
      </c>
      <c r="AP394">
        <v>21.917000000000002</v>
      </c>
      <c r="AQ394">
        <v>0.24</v>
      </c>
      <c r="AR394">
        <v>0</v>
      </c>
      <c r="AS394">
        <v>5.0049999999999999</v>
      </c>
      <c r="AT394">
        <v>130.24</v>
      </c>
      <c r="AU394">
        <v>3.3730000000000002</v>
      </c>
      <c r="AV394">
        <v>4.6929999999999996</v>
      </c>
      <c r="AW394">
        <v>5.867</v>
      </c>
      <c r="AX394">
        <v>2.4929999999999999</v>
      </c>
      <c r="AY394">
        <v>0</v>
      </c>
      <c r="AZ394">
        <v>0</v>
      </c>
      <c r="BA394">
        <v>964</v>
      </c>
      <c r="BB394">
        <v>0</v>
      </c>
      <c r="BC394" t="s">
        <v>75</v>
      </c>
      <c r="BD394">
        <v>0</v>
      </c>
      <c r="BE394" t="s">
        <v>69</v>
      </c>
      <c r="BF394" t="s">
        <v>76</v>
      </c>
      <c r="BG394">
        <v>1.1399999999999999</v>
      </c>
      <c r="BH394">
        <v>0</v>
      </c>
      <c r="BI394" s="1">
        <v>45809.856243668983</v>
      </c>
      <c r="BJ394">
        <v>3.7</v>
      </c>
      <c r="BK394" s="4">
        <v>0.87190000000000001</v>
      </c>
      <c r="BL394" s="42">
        <f>HLOOKUP($A394,차량별코스!$E$1:$AO$20,_xlfn.XLOOKUP(탕데이터!$I394,차량별코스!$D$2:$D$20,차량별코스!$A$2:$A$20),0)</f>
        <v>7</v>
      </c>
      <c r="BM394">
        <f>SUMIFS(R:R,I:I,I394,O:O,O394)</f>
        <v>301.43200000000002</v>
      </c>
      <c r="BN394">
        <f>SUMIFS(R:R,O:O,O394,BL:BL,BL394,G:G,G394)</f>
        <v>301.43200000000002</v>
      </c>
      <c r="BO394">
        <f>IF(COUNTIFS($BL$2:$BL394,$BL394,$O$2:$O394,$O394,$G$2:$G394,$G394)=1,_xlfn.MAXIFS($BO$2:$BO393,$O$2:$O393,$O394,$G$2:$G393,$G394)+1,_xlfn.MAXIFS($BO$2:$BO393,$O$2:$O393,$O394,$G$2:$G393,$G394))</f>
        <v>1</v>
      </c>
      <c r="BP394">
        <f t="shared" si="106"/>
        <v>5881.1279999999997</v>
      </c>
      <c r="BQ394">
        <f t="shared" si="107"/>
        <v>203.68799999999999</v>
      </c>
      <c r="BR394">
        <f t="shared" si="108"/>
        <v>283.392</v>
      </c>
      <c r="BS394">
        <f t="shared" si="109"/>
        <v>354.24</v>
      </c>
      <c r="BT394">
        <f t="shared" si="110"/>
        <v>150.55200000000002</v>
      </c>
      <c r="BU394">
        <f t="shared" si="111"/>
        <v>0</v>
      </c>
      <c r="BV394">
        <f t="shared" si="112"/>
        <v>0</v>
      </c>
      <c r="BW394">
        <f t="shared" si="113"/>
        <v>6872.9999999999991</v>
      </c>
    </row>
    <row r="395" spans="1:75">
      <c r="A395" s="38">
        <f t="shared" si="105"/>
        <v>45809</v>
      </c>
      <c r="B395" s="3">
        <v>45809.797222222223</v>
      </c>
      <c r="C395" t="s">
        <v>61</v>
      </c>
      <c r="D395" t="s">
        <v>61</v>
      </c>
      <c r="E395" t="s">
        <v>61</v>
      </c>
      <c r="F395" t="s">
        <v>62</v>
      </c>
      <c r="G395" s="2" t="s">
        <v>85</v>
      </c>
      <c r="H395" s="2" t="s">
        <v>86</v>
      </c>
      <c r="I395" t="s">
        <v>91</v>
      </c>
      <c r="J395" t="s">
        <v>66</v>
      </c>
      <c r="K395" t="s">
        <v>67</v>
      </c>
      <c r="L395">
        <v>19</v>
      </c>
      <c r="M395">
        <v>8</v>
      </c>
      <c r="N395">
        <v>168</v>
      </c>
      <c r="O395" s="41">
        <v>4884</v>
      </c>
      <c r="P395" t="s">
        <v>261</v>
      </c>
      <c r="Q395" s="1">
        <v>45786.607562766207</v>
      </c>
      <c r="R395">
        <v>16.309000000000001</v>
      </c>
      <c r="S395">
        <v>6.194</v>
      </c>
      <c r="T395">
        <v>2.633</v>
      </c>
      <c r="U395">
        <v>1954</v>
      </c>
      <c r="V395">
        <v>117</v>
      </c>
      <c r="W395">
        <v>466</v>
      </c>
      <c r="X395">
        <v>365</v>
      </c>
      <c r="Y395">
        <v>1</v>
      </c>
      <c r="Z395">
        <v>0</v>
      </c>
      <c r="AA395">
        <v>0</v>
      </c>
      <c r="AB395">
        <v>0</v>
      </c>
      <c r="AC395">
        <v>102</v>
      </c>
      <c r="AD395">
        <v>30.05</v>
      </c>
      <c r="AE395">
        <v>42.824545000000001</v>
      </c>
      <c r="AF395">
        <v>95.7</v>
      </c>
      <c r="AG395">
        <v>1.6</v>
      </c>
      <c r="AH395">
        <v>1.6</v>
      </c>
      <c r="AI395">
        <v>0.4</v>
      </c>
      <c r="AJ395">
        <v>0.7</v>
      </c>
      <c r="AK395">
        <v>0</v>
      </c>
      <c r="AL395">
        <v>0</v>
      </c>
      <c r="AM395">
        <v>2.31</v>
      </c>
      <c r="AN395">
        <v>48.584000000000003</v>
      </c>
      <c r="AO395">
        <v>5.9880000000000004</v>
      </c>
      <c r="AP395">
        <v>23.847999999999999</v>
      </c>
      <c r="AQ395">
        <v>0.184</v>
      </c>
      <c r="AR395">
        <v>6.1319999999999997</v>
      </c>
      <c r="AS395">
        <v>0</v>
      </c>
      <c r="AT395">
        <v>30.305</v>
      </c>
      <c r="AU395">
        <v>0.50700000000000001</v>
      </c>
      <c r="AV395">
        <v>0.50700000000000001</v>
      </c>
      <c r="AW395">
        <v>0.127</v>
      </c>
      <c r="AX395">
        <v>0.222</v>
      </c>
      <c r="AY395">
        <v>0</v>
      </c>
      <c r="AZ395">
        <v>0</v>
      </c>
      <c r="BA395">
        <v>154</v>
      </c>
      <c r="BB395">
        <v>0</v>
      </c>
      <c r="BC395" t="s">
        <v>75</v>
      </c>
      <c r="BD395">
        <v>0</v>
      </c>
      <c r="BE395" t="s">
        <v>69</v>
      </c>
      <c r="BF395" t="s">
        <v>76</v>
      </c>
      <c r="BG395">
        <v>1.1399999999999999</v>
      </c>
      <c r="BH395">
        <v>0</v>
      </c>
      <c r="BI395" s="1">
        <v>45809.856243668983</v>
      </c>
      <c r="BJ395">
        <v>3.7</v>
      </c>
      <c r="BK395" s="4">
        <v>0.71160000000000001</v>
      </c>
      <c r="BL395" s="42">
        <f>HLOOKUP($A395,차량별코스!$E$1:$AO$20,_xlfn.XLOOKUP(탕데이터!$I395,차량별코스!$D$2:$D$20,차량별코스!$A$2:$A$20),0)</f>
        <v>7</v>
      </c>
      <c r="BM395">
        <f>SUMIFS(R:R,I:I,I395,O:O,O395)</f>
        <v>301.43200000000002</v>
      </c>
      <c r="BN395">
        <f>SUMIFS(R:R,O:O,O395,BL:BL,BL395,G:G,G395)</f>
        <v>301.43200000000002</v>
      </c>
      <c r="BO395">
        <f>IF(COUNTIFS($BL$2:$BL395,$BL395,$O$2:$O395,$O395,$G$2:$G395,$G395)=1,_xlfn.MAXIFS($BO$2:$BO394,$O$2:$O394,$O395,$G$2:$G394,$G395)+1,_xlfn.MAXIFS($BO$2:$BO394,$O$2:$O394,$O395,$G$2:$G394,$G395))</f>
        <v>1</v>
      </c>
      <c r="BP395">
        <f t="shared" si="106"/>
        <v>1286.9780000000001</v>
      </c>
      <c r="BQ395">
        <f t="shared" si="107"/>
        <v>31.263999999999999</v>
      </c>
      <c r="BR395">
        <f t="shared" si="108"/>
        <v>31.263999999999999</v>
      </c>
      <c r="BS395">
        <f t="shared" si="109"/>
        <v>7.8159999999999998</v>
      </c>
      <c r="BT395">
        <f t="shared" si="110"/>
        <v>13.677999999999999</v>
      </c>
      <c r="BU395">
        <f t="shared" si="111"/>
        <v>0</v>
      </c>
      <c r="BV395">
        <f t="shared" si="112"/>
        <v>0</v>
      </c>
      <c r="BW395">
        <f t="shared" si="113"/>
        <v>1371</v>
      </c>
    </row>
    <row r="396" spans="1:75">
      <c r="A396" s="38">
        <f t="shared" si="105"/>
        <v>45809</v>
      </c>
      <c r="B396" s="3">
        <v>45809.822511574072</v>
      </c>
      <c r="C396" t="s">
        <v>61</v>
      </c>
      <c r="D396" t="s">
        <v>61</v>
      </c>
      <c r="E396" t="s">
        <v>61</v>
      </c>
      <c r="F396" t="s">
        <v>62</v>
      </c>
      <c r="G396" s="2" t="s">
        <v>85</v>
      </c>
      <c r="H396" s="2" t="s">
        <v>86</v>
      </c>
      <c r="I396" t="s">
        <v>91</v>
      </c>
      <c r="J396" t="s">
        <v>66</v>
      </c>
      <c r="K396" t="s">
        <v>67</v>
      </c>
      <c r="L396">
        <v>19</v>
      </c>
      <c r="M396">
        <v>8</v>
      </c>
      <c r="N396">
        <v>168</v>
      </c>
      <c r="O396" s="41">
        <v>4884</v>
      </c>
      <c r="P396" t="s">
        <v>261</v>
      </c>
      <c r="Q396" s="1">
        <v>45786.607562766207</v>
      </c>
      <c r="R396">
        <v>22.669</v>
      </c>
      <c r="S396">
        <v>7.7370000000000001</v>
      </c>
      <c r="T396">
        <v>2.93</v>
      </c>
      <c r="U396">
        <v>2380</v>
      </c>
      <c r="V396">
        <v>35</v>
      </c>
      <c r="W396">
        <v>476</v>
      </c>
      <c r="X396">
        <v>756</v>
      </c>
      <c r="Y396">
        <v>1</v>
      </c>
      <c r="Z396">
        <v>2</v>
      </c>
      <c r="AA396">
        <v>0</v>
      </c>
      <c r="AB396">
        <v>0</v>
      </c>
      <c r="AC396">
        <v>88</v>
      </c>
      <c r="AD396">
        <v>34.29</v>
      </c>
      <c r="AE396">
        <v>43.664177000000002</v>
      </c>
      <c r="AF396">
        <v>94.7</v>
      </c>
      <c r="AG396">
        <v>1.2</v>
      </c>
      <c r="AH396">
        <v>2.7</v>
      </c>
      <c r="AI396">
        <v>1.3</v>
      </c>
      <c r="AJ396">
        <v>0.1</v>
      </c>
      <c r="AK396">
        <v>0</v>
      </c>
      <c r="AL396">
        <v>0</v>
      </c>
      <c r="AM396">
        <v>2.57</v>
      </c>
      <c r="AN396">
        <v>43.936</v>
      </c>
      <c r="AO396">
        <v>1.4710000000000001</v>
      </c>
      <c r="AP396">
        <v>20</v>
      </c>
      <c r="AQ396">
        <v>0.309</v>
      </c>
      <c r="AR396">
        <v>4.4109999999999996</v>
      </c>
      <c r="AS396">
        <v>8.8230000000000004</v>
      </c>
      <c r="AT396">
        <v>36.302</v>
      </c>
      <c r="AU396">
        <v>0.46</v>
      </c>
      <c r="AV396">
        <v>1.0349999999999999</v>
      </c>
      <c r="AW396">
        <v>0.498</v>
      </c>
      <c r="AX396">
        <v>3.7999999999999999E-2</v>
      </c>
      <c r="AY396">
        <v>0</v>
      </c>
      <c r="AZ396">
        <v>0</v>
      </c>
      <c r="BA396">
        <v>230</v>
      </c>
      <c r="BB396">
        <v>0</v>
      </c>
      <c r="BC396" t="s">
        <v>75</v>
      </c>
      <c r="BD396">
        <v>0</v>
      </c>
      <c r="BE396" t="s">
        <v>69</v>
      </c>
      <c r="BF396" t="s">
        <v>76</v>
      </c>
      <c r="BG396">
        <v>1.1399999999999999</v>
      </c>
      <c r="BH396">
        <v>0</v>
      </c>
      <c r="BI396" s="1">
        <v>45809.856243668983</v>
      </c>
      <c r="BJ396">
        <v>3.7</v>
      </c>
      <c r="BK396" s="4">
        <v>0.79190000000000005</v>
      </c>
      <c r="BL396" s="42">
        <f>HLOOKUP($A396,차량별코스!$E$1:$AO$20,_xlfn.XLOOKUP(탕데이터!$I396,차량별코스!$D$2:$D$20,차량별코스!$A$2:$A$20),0)</f>
        <v>7</v>
      </c>
      <c r="BM396">
        <f>SUMIFS(R:R,I:I,I396,O:O,O396)</f>
        <v>301.43200000000002</v>
      </c>
      <c r="BN396">
        <f>SUMIFS(R:R,O:O,O396,BL:BL,BL396,G:G,G396)</f>
        <v>301.43200000000002</v>
      </c>
      <c r="BO396">
        <f>IF(COUNTIFS($BL$2:$BL396,$BL396,$O$2:$O396,$O396,$G$2:$G396,$G396)=1,_xlfn.MAXIFS($BO$2:$BO395,$O$2:$O395,$O396,$G$2:$G395,$G396)+1,_xlfn.MAXIFS($BO$2:$BO395,$O$2:$O395,$O396,$G$2:$G395,$G396))</f>
        <v>1</v>
      </c>
      <c r="BP396">
        <f t="shared" si="106"/>
        <v>1742.8600000000001</v>
      </c>
      <c r="BQ396">
        <f t="shared" si="107"/>
        <v>28.560000000000002</v>
      </c>
      <c r="BR396">
        <f t="shared" si="108"/>
        <v>64.260000000000005</v>
      </c>
      <c r="BS396">
        <f t="shared" si="109"/>
        <v>30.94</v>
      </c>
      <c r="BT396">
        <f t="shared" si="110"/>
        <v>2.38</v>
      </c>
      <c r="BU396">
        <f t="shared" si="111"/>
        <v>0</v>
      </c>
      <c r="BV396">
        <f t="shared" si="112"/>
        <v>0</v>
      </c>
      <c r="BW396">
        <f t="shared" si="113"/>
        <v>1869.0000000000002</v>
      </c>
    </row>
    <row r="397" spans="1:75">
      <c r="A397" s="38">
        <f t="shared" si="105"/>
        <v>45809</v>
      </c>
      <c r="B397" s="3">
        <v>45809.285081018519</v>
      </c>
      <c r="C397" t="s">
        <v>61</v>
      </c>
      <c r="D397" t="s">
        <v>61</v>
      </c>
      <c r="E397" t="s">
        <v>61</v>
      </c>
      <c r="F397" t="s">
        <v>62</v>
      </c>
      <c r="G397" s="2" t="s">
        <v>85</v>
      </c>
      <c r="H397" s="2" t="s">
        <v>86</v>
      </c>
      <c r="I397" t="s">
        <v>92</v>
      </c>
      <c r="J397" t="s">
        <v>66</v>
      </c>
      <c r="K397" t="s">
        <v>67</v>
      </c>
      <c r="L397">
        <v>15</v>
      </c>
      <c r="M397">
        <v>4</v>
      </c>
      <c r="N397">
        <v>168</v>
      </c>
      <c r="O397" s="41">
        <v>4069</v>
      </c>
      <c r="P397" t="s">
        <v>263</v>
      </c>
      <c r="Q397" s="1">
        <v>45786.607562534722</v>
      </c>
      <c r="R397">
        <v>78.947999999999993</v>
      </c>
      <c r="S397">
        <v>20.858000000000001</v>
      </c>
      <c r="T397">
        <v>3.7850000000000001</v>
      </c>
      <c r="U397">
        <v>7572</v>
      </c>
      <c r="V397">
        <v>551</v>
      </c>
      <c r="W397">
        <v>1561</v>
      </c>
      <c r="X397">
        <v>2625</v>
      </c>
      <c r="Y397">
        <v>0</v>
      </c>
      <c r="Z397">
        <v>5</v>
      </c>
      <c r="AA397">
        <v>2</v>
      </c>
      <c r="AB397">
        <v>282</v>
      </c>
      <c r="AC397">
        <v>97</v>
      </c>
      <c r="AD397">
        <v>37.53</v>
      </c>
      <c r="AE397">
        <v>52.053614000000003</v>
      </c>
      <c r="AF397">
        <v>87</v>
      </c>
      <c r="AG397">
        <v>3.2</v>
      </c>
      <c r="AH397">
        <v>2.7</v>
      </c>
      <c r="AI397">
        <v>4.9000000000000004</v>
      </c>
      <c r="AJ397">
        <v>2.2000000000000002</v>
      </c>
      <c r="AK397">
        <v>0</v>
      </c>
      <c r="AL397">
        <v>0</v>
      </c>
      <c r="AM397">
        <v>3.41</v>
      </c>
      <c r="AN397">
        <v>38.765000000000001</v>
      </c>
      <c r="AO397">
        <v>7.2770000000000001</v>
      </c>
      <c r="AP397">
        <v>20.614999999999998</v>
      </c>
      <c r="AQ397">
        <v>0.32900000000000001</v>
      </c>
      <c r="AR397">
        <v>0</v>
      </c>
      <c r="AS397">
        <v>6.3330000000000002</v>
      </c>
      <c r="AT397">
        <v>108.75</v>
      </c>
      <c r="AU397">
        <v>4</v>
      </c>
      <c r="AV397">
        <v>3.375</v>
      </c>
      <c r="AW397">
        <v>6.125</v>
      </c>
      <c r="AX397">
        <v>2.75</v>
      </c>
      <c r="AY397">
        <v>0</v>
      </c>
      <c r="AZ397">
        <v>0</v>
      </c>
      <c r="BA397">
        <v>770</v>
      </c>
      <c r="BB397">
        <v>0</v>
      </c>
      <c r="BC397" t="s">
        <v>75</v>
      </c>
      <c r="BD397">
        <v>0</v>
      </c>
      <c r="BE397" t="s">
        <v>69</v>
      </c>
      <c r="BF397" t="s">
        <v>76</v>
      </c>
      <c r="BG397">
        <v>1.1100000000000001</v>
      </c>
      <c r="BH397">
        <v>0</v>
      </c>
      <c r="BI397" s="1">
        <v>45813.268753854165</v>
      </c>
      <c r="BJ397">
        <v>3.7</v>
      </c>
      <c r="BK397" s="4">
        <v>1.0229999999999999</v>
      </c>
      <c r="BL397" s="42">
        <f>HLOOKUP($A397,차량별코스!$E$1:$AO$20,_xlfn.XLOOKUP(탕데이터!$I397,차량별코스!$D$2:$D$20,차량별코스!$A$2:$A$20),0)</f>
        <v>5</v>
      </c>
      <c r="BM397">
        <f>SUMIFS(R:R,I:I,I397,O:O,O397)</f>
        <v>1337.5509999999999</v>
      </c>
      <c r="BN397">
        <f>SUMIFS(R:R,O:O,O397,BL:BL,BL397,G:G,G397)</f>
        <v>265.58999999999997</v>
      </c>
      <c r="BO397">
        <f>IF(COUNTIFS($BL$2:$BL397,$BL397,$O$2:$O397,$O397,$G$2:$G397,$G397)=1,_xlfn.MAXIFS($BO$2:$BO396,$O$2:$O396,$O397,$G$2:$G396,$G397)+1,_xlfn.MAXIFS($BO$2:$BO396,$O$2:$O396,$O397,$G$2:$G396,$G397))</f>
        <v>1</v>
      </c>
      <c r="BP397">
        <f t="shared" si="106"/>
        <v>4475.6400000000003</v>
      </c>
      <c r="BQ397">
        <f t="shared" si="107"/>
        <v>242.304</v>
      </c>
      <c r="BR397">
        <f t="shared" si="108"/>
        <v>204.44400000000002</v>
      </c>
      <c r="BS397">
        <f t="shared" si="109"/>
        <v>371.02800000000002</v>
      </c>
      <c r="BT397">
        <f t="shared" si="110"/>
        <v>166.584</v>
      </c>
      <c r="BU397">
        <f t="shared" si="111"/>
        <v>0</v>
      </c>
      <c r="BV397">
        <f t="shared" si="112"/>
        <v>0</v>
      </c>
      <c r="BW397">
        <f t="shared" si="113"/>
        <v>5460.0000000000009</v>
      </c>
    </row>
    <row r="398" spans="1:75">
      <c r="A398" s="38">
        <f t="shared" si="105"/>
        <v>45809</v>
      </c>
      <c r="B398" s="3">
        <v>45809.470497685186</v>
      </c>
      <c r="C398" t="s">
        <v>61</v>
      </c>
      <c r="D398" t="s">
        <v>61</v>
      </c>
      <c r="E398" t="s">
        <v>61</v>
      </c>
      <c r="F398" t="s">
        <v>62</v>
      </c>
      <c r="G398" s="2" t="s">
        <v>85</v>
      </c>
      <c r="H398" s="2" t="s">
        <v>86</v>
      </c>
      <c r="I398" t="s">
        <v>92</v>
      </c>
      <c r="J398" t="s">
        <v>66</v>
      </c>
      <c r="K398" t="s">
        <v>67</v>
      </c>
      <c r="L398">
        <v>15</v>
      </c>
      <c r="M398">
        <v>4</v>
      </c>
      <c r="N398">
        <v>168</v>
      </c>
      <c r="O398" s="41">
        <v>4069</v>
      </c>
      <c r="P398" t="s">
        <v>263</v>
      </c>
      <c r="Q398" s="1">
        <v>45786.607562534722</v>
      </c>
      <c r="R398">
        <v>59.322000000000003</v>
      </c>
      <c r="S398">
        <v>18.62</v>
      </c>
      <c r="T398">
        <v>3.1859999999999999</v>
      </c>
      <c r="U398">
        <v>6384</v>
      </c>
      <c r="V398">
        <v>463</v>
      </c>
      <c r="W398">
        <v>1502</v>
      </c>
      <c r="X398">
        <v>1650</v>
      </c>
      <c r="Y398">
        <v>0</v>
      </c>
      <c r="Z398">
        <v>5</v>
      </c>
      <c r="AA398">
        <v>1</v>
      </c>
      <c r="AB398">
        <v>157</v>
      </c>
      <c r="AC398">
        <v>95</v>
      </c>
      <c r="AD398">
        <v>33.450000000000003</v>
      </c>
      <c r="AE398">
        <v>48.327494000000002</v>
      </c>
      <c r="AF398">
        <v>94.4</v>
      </c>
      <c r="AG398">
        <v>1.7</v>
      </c>
      <c r="AH398">
        <v>1.2</v>
      </c>
      <c r="AI398">
        <v>1.8</v>
      </c>
      <c r="AJ398">
        <v>1</v>
      </c>
      <c r="AK398">
        <v>0</v>
      </c>
      <c r="AL398">
        <v>0</v>
      </c>
      <c r="AM398">
        <v>2.87</v>
      </c>
      <c r="AN398">
        <v>43.563000000000002</v>
      </c>
      <c r="AO398">
        <v>7.2530000000000001</v>
      </c>
      <c r="AP398">
        <v>23.527999999999999</v>
      </c>
      <c r="AQ398">
        <v>0.27</v>
      </c>
      <c r="AR398">
        <v>0</v>
      </c>
      <c r="AS398">
        <v>8.4290000000000003</v>
      </c>
      <c r="AT398">
        <v>99.12</v>
      </c>
      <c r="AU398">
        <v>1.7849999999999999</v>
      </c>
      <c r="AV398">
        <v>1.26</v>
      </c>
      <c r="AW398">
        <v>1.89</v>
      </c>
      <c r="AX398">
        <v>1.05</v>
      </c>
      <c r="AY398">
        <v>0</v>
      </c>
      <c r="AZ398">
        <v>0</v>
      </c>
      <c r="BA398">
        <v>579</v>
      </c>
      <c r="BB398">
        <v>0</v>
      </c>
      <c r="BC398" t="s">
        <v>75</v>
      </c>
      <c r="BD398">
        <v>0</v>
      </c>
      <c r="BE398" t="s">
        <v>69</v>
      </c>
      <c r="BF398" t="s">
        <v>76</v>
      </c>
      <c r="BG398">
        <v>1.1100000000000001</v>
      </c>
      <c r="BH398">
        <v>0</v>
      </c>
      <c r="BI398" s="1">
        <v>45813.268753854165</v>
      </c>
      <c r="BJ398">
        <v>3.7</v>
      </c>
      <c r="BK398" s="4">
        <v>0.86109999999999998</v>
      </c>
      <c r="BL398" s="42">
        <f>HLOOKUP($A398,차량별코스!$E$1:$AO$20,_xlfn.XLOOKUP(탕데이터!$I398,차량별코스!$D$2:$D$20,차량별코스!$A$2:$A$20),0)</f>
        <v>5</v>
      </c>
      <c r="BM398">
        <f>SUMIFS(R:R,I:I,I398,O:O,O398)</f>
        <v>1337.5509999999999</v>
      </c>
      <c r="BN398">
        <f>SUMIFS(R:R,O:O,O398,BL:BL,BL398,G:G,G398)</f>
        <v>265.58999999999997</v>
      </c>
      <c r="BO398">
        <f>IF(COUNTIFS($BL$2:$BL398,$BL398,$O$2:$O398,$O398,$G$2:$G398,$G398)=1,_xlfn.MAXIFS($BO$2:$BO397,$O$2:$O397,$O398,$G$2:$G397,$G398)+1,_xlfn.MAXIFS($BO$2:$BO397,$O$2:$O397,$O398,$G$2:$G397,$G398))</f>
        <v>1</v>
      </c>
      <c r="BP398">
        <f t="shared" si="106"/>
        <v>4061.4960000000001</v>
      </c>
      <c r="BQ398">
        <f t="shared" si="107"/>
        <v>108.52800000000001</v>
      </c>
      <c r="BR398">
        <f t="shared" si="108"/>
        <v>76.608000000000004</v>
      </c>
      <c r="BS398">
        <f t="shared" si="109"/>
        <v>114.91200000000002</v>
      </c>
      <c r="BT398">
        <f t="shared" si="110"/>
        <v>63.84</v>
      </c>
      <c r="BU398">
        <f t="shared" si="111"/>
        <v>0</v>
      </c>
      <c r="BV398">
        <f t="shared" si="112"/>
        <v>0</v>
      </c>
      <c r="BW398">
        <f t="shared" si="113"/>
        <v>4425.3840000000009</v>
      </c>
    </row>
    <row r="399" spans="1:75">
      <c r="A399" s="38">
        <f t="shared" si="105"/>
        <v>45809</v>
      </c>
      <c r="B399" s="3">
        <v>45809.555787037039</v>
      </c>
      <c r="C399" t="s">
        <v>61</v>
      </c>
      <c r="D399" t="s">
        <v>61</v>
      </c>
      <c r="E399" t="s">
        <v>61</v>
      </c>
      <c r="F399" t="s">
        <v>62</v>
      </c>
      <c r="G399" s="2" t="s">
        <v>85</v>
      </c>
      <c r="H399" s="2" t="s">
        <v>86</v>
      </c>
      <c r="I399" t="s">
        <v>92</v>
      </c>
      <c r="J399" t="s">
        <v>66</v>
      </c>
      <c r="K399" t="s">
        <v>67</v>
      </c>
      <c r="L399">
        <v>15</v>
      </c>
      <c r="M399">
        <v>4</v>
      </c>
      <c r="N399">
        <v>168</v>
      </c>
      <c r="O399" s="41">
        <v>4069</v>
      </c>
      <c r="P399" t="s">
        <v>263</v>
      </c>
      <c r="Q399" s="1">
        <v>45786.607562534722</v>
      </c>
      <c r="R399">
        <v>66.921000000000006</v>
      </c>
      <c r="S399">
        <v>22.006</v>
      </c>
      <c r="T399">
        <v>3.0409999999999999</v>
      </c>
      <c r="U399">
        <v>7528</v>
      </c>
      <c r="V399">
        <v>272</v>
      </c>
      <c r="W399">
        <v>1865</v>
      </c>
      <c r="X399">
        <v>2098</v>
      </c>
      <c r="Y399">
        <v>0</v>
      </c>
      <c r="Z399">
        <v>1</v>
      </c>
      <c r="AA399">
        <v>1</v>
      </c>
      <c r="AB399">
        <v>526</v>
      </c>
      <c r="AC399">
        <v>96</v>
      </c>
      <c r="AD399">
        <v>32</v>
      </c>
      <c r="AE399">
        <v>44.688450000000003</v>
      </c>
      <c r="AF399">
        <v>49.6</v>
      </c>
      <c r="AG399">
        <v>13.7</v>
      </c>
      <c r="AH399">
        <v>22.2</v>
      </c>
      <c r="AI399">
        <v>10.3</v>
      </c>
      <c r="AJ399">
        <v>4.3</v>
      </c>
      <c r="AK399">
        <v>0</v>
      </c>
      <c r="AL399">
        <v>0</v>
      </c>
      <c r="AM399">
        <v>2.74</v>
      </c>
      <c r="AN399">
        <v>41.874000000000002</v>
      </c>
      <c r="AO399">
        <v>3.613</v>
      </c>
      <c r="AP399">
        <v>24.774000000000001</v>
      </c>
      <c r="AQ399">
        <v>0.29899999999999999</v>
      </c>
      <c r="AR399">
        <v>0</v>
      </c>
      <c r="AS399">
        <v>1.494</v>
      </c>
      <c r="AT399">
        <v>62</v>
      </c>
      <c r="AU399">
        <v>17.125</v>
      </c>
      <c r="AV399">
        <v>27.75</v>
      </c>
      <c r="AW399">
        <v>12.875</v>
      </c>
      <c r="AX399">
        <v>5.375</v>
      </c>
      <c r="AY399">
        <v>0</v>
      </c>
      <c r="AZ399">
        <v>0</v>
      </c>
      <c r="BA399">
        <v>644</v>
      </c>
      <c r="BB399">
        <v>0</v>
      </c>
      <c r="BC399" t="s">
        <v>75</v>
      </c>
      <c r="BD399">
        <v>0</v>
      </c>
      <c r="BE399" t="s">
        <v>69</v>
      </c>
      <c r="BF399" t="s">
        <v>76</v>
      </c>
      <c r="BG399">
        <v>1.1100000000000001</v>
      </c>
      <c r="BH399">
        <v>0</v>
      </c>
      <c r="BI399" s="1">
        <v>45813.268753854165</v>
      </c>
      <c r="BJ399">
        <v>3.7</v>
      </c>
      <c r="BK399" s="4">
        <v>0.82189999999999996</v>
      </c>
      <c r="BL399" s="42">
        <f>HLOOKUP($A399,차량별코스!$E$1:$AO$20,_xlfn.XLOOKUP(탕데이터!$I399,차량별코스!$D$2:$D$20,차량별코스!$A$2:$A$20),0)</f>
        <v>5</v>
      </c>
      <c r="BM399">
        <f>SUMIFS(R:R,I:I,I399,O:O,O399)</f>
        <v>1337.5509999999999</v>
      </c>
      <c r="BN399">
        <f>SUMIFS(R:R,O:O,O399,BL:BL,BL399,G:G,G399)</f>
        <v>265.58999999999997</v>
      </c>
      <c r="BO399">
        <f>IF(COUNTIFS($BL$2:$BL399,$BL399,$O$2:$O399,$O399,$G$2:$G399,$G399)=1,_xlfn.MAXIFS($BO$2:$BO398,$O$2:$O398,$O399,$G$2:$G398,$G399)+1,_xlfn.MAXIFS($BO$2:$BO398,$O$2:$O398,$O399,$G$2:$G398,$G399))</f>
        <v>1</v>
      </c>
      <c r="BP399">
        <f t="shared" si="106"/>
        <v>1596.8879999999999</v>
      </c>
      <c r="BQ399">
        <f t="shared" si="107"/>
        <v>1031.3359999999998</v>
      </c>
      <c r="BR399">
        <f t="shared" si="108"/>
        <v>1671.2160000000001</v>
      </c>
      <c r="BS399">
        <f t="shared" si="109"/>
        <v>775.38400000000001</v>
      </c>
      <c r="BT399">
        <f t="shared" si="110"/>
        <v>323.70399999999995</v>
      </c>
      <c r="BU399">
        <f t="shared" si="111"/>
        <v>0</v>
      </c>
      <c r="BV399">
        <f t="shared" si="112"/>
        <v>0</v>
      </c>
      <c r="BW399">
        <f t="shared" si="113"/>
        <v>5398.5279999999993</v>
      </c>
    </row>
    <row r="400" spans="1:75">
      <c r="A400" s="38">
        <f t="shared" si="105"/>
        <v>45809</v>
      </c>
      <c r="B400" s="3">
        <v>45809.728067129632</v>
      </c>
      <c r="C400" t="s">
        <v>61</v>
      </c>
      <c r="D400" t="s">
        <v>61</v>
      </c>
      <c r="E400" t="s">
        <v>61</v>
      </c>
      <c r="F400" t="s">
        <v>62</v>
      </c>
      <c r="G400" s="2" t="s">
        <v>85</v>
      </c>
      <c r="H400" s="2" t="s">
        <v>86</v>
      </c>
      <c r="I400" t="s">
        <v>92</v>
      </c>
      <c r="J400" t="s">
        <v>66</v>
      </c>
      <c r="K400" t="s">
        <v>67</v>
      </c>
      <c r="L400">
        <v>15</v>
      </c>
      <c r="M400">
        <v>4</v>
      </c>
      <c r="N400">
        <v>168</v>
      </c>
      <c r="O400" s="41">
        <v>4069</v>
      </c>
      <c r="P400" t="s">
        <v>263</v>
      </c>
      <c r="Q400" s="1">
        <v>45786.607562534722</v>
      </c>
      <c r="R400">
        <v>60.399000000000001</v>
      </c>
      <c r="S400">
        <v>24.513000000000002</v>
      </c>
      <c r="T400">
        <v>2.464</v>
      </c>
      <c r="U400">
        <v>8651</v>
      </c>
      <c r="V400">
        <v>328</v>
      </c>
      <c r="W400">
        <v>3572</v>
      </c>
      <c r="X400">
        <v>2026</v>
      </c>
      <c r="Y400">
        <v>0</v>
      </c>
      <c r="Z400">
        <v>3</v>
      </c>
      <c r="AA400">
        <v>2</v>
      </c>
      <c r="AB400">
        <v>1839</v>
      </c>
      <c r="AC400">
        <v>94</v>
      </c>
      <c r="AD400">
        <v>25.13</v>
      </c>
      <c r="AE400">
        <v>45.766455999999998</v>
      </c>
      <c r="AF400">
        <v>83.6</v>
      </c>
      <c r="AG400">
        <v>5</v>
      </c>
      <c r="AH400">
        <v>3.9</v>
      </c>
      <c r="AI400">
        <v>5.4</v>
      </c>
      <c r="AJ400">
        <v>2.1</v>
      </c>
      <c r="AK400">
        <v>0</v>
      </c>
      <c r="AL400">
        <v>0</v>
      </c>
      <c r="AM400">
        <v>2.2200000000000002</v>
      </c>
      <c r="AN400">
        <v>54.91</v>
      </c>
      <c r="AO400">
        <v>3.7909999999999999</v>
      </c>
      <c r="AP400">
        <v>41.29</v>
      </c>
      <c r="AQ400">
        <v>0.33100000000000002</v>
      </c>
      <c r="AR400">
        <v>0</v>
      </c>
      <c r="AS400">
        <v>4.9669999999999996</v>
      </c>
      <c r="AT400">
        <v>119.827</v>
      </c>
      <c r="AU400">
        <v>7.1669999999999998</v>
      </c>
      <c r="AV400">
        <v>5.59</v>
      </c>
      <c r="AW400">
        <v>7.74</v>
      </c>
      <c r="AX400">
        <v>3.01</v>
      </c>
      <c r="AY400">
        <v>0</v>
      </c>
      <c r="AZ400">
        <v>0</v>
      </c>
      <c r="BA400">
        <v>586</v>
      </c>
      <c r="BB400">
        <v>0</v>
      </c>
      <c r="BC400" t="s">
        <v>75</v>
      </c>
      <c r="BD400">
        <v>0</v>
      </c>
      <c r="BE400" t="s">
        <v>69</v>
      </c>
      <c r="BF400" t="s">
        <v>76</v>
      </c>
      <c r="BG400">
        <v>1.1100000000000001</v>
      </c>
      <c r="BH400">
        <v>0</v>
      </c>
      <c r="BI400" s="1">
        <v>45813.268753854165</v>
      </c>
      <c r="BJ400">
        <v>3.7</v>
      </c>
      <c r="BK400" s="4">
        <v>0.66590000000000005</v>
      </c>
      <c r="BL400" s="42">
        <f>HLOOKUP($A400,차량별코스!$E$1:$AO$20,_xlfn.XLOOKUP(탕데이터!$I400,차량별코스!$D$2:$D$20,차량별코스!$A$2:$A$20),0)</f>
        <v>5</v>
      </c>
      <c r="BM400">
        <f>SUMIFS(R:R,I:I,I400,O:O,O400)</f>
        <v>1337.5509999999999</v>
      </c>
      <c r="BN400">
        <f>SUMIFS(R:R,O:O,O400,BL:BL,BL400,G:G,G400)</f>
        <v>265.58999999999997</v>
      </c>
      <c r="BO400">
        <f>IF(COUNTIFS($BL$2:$BL400,$BL400,$O$2:$O400,$O400,$G$2:$G400,$G400)=1,_xlfn.MAXIFS($BO$2:$BO399,$O$2:$O399,$O400,$G$2:$G399,$G400)+1,_xlfn.MAXIFS($BO$2:$BO399,$O$2:$O399,$O400,$G$2:$G399,$G400))</f>
        <v>1</v>
      </c>
      <c r="BP400">
        <f t="shared" si="106"/>
        <v>3332.2359999999999</v>
      </c>
      <c r="BQ400">
        <f t="shared" si="107"/>
        <v>432.55</v>
      </c>
      <c r="BR400">
        <f t="shared" si="108"/>
        <v>337.38900000000001</v>
      </c>
      <c r="BS400">
        <f t="shared" si="109"/>
        <v>467.15400000000005</v>
      </c>
      <c r="BT400">
        <f t="shared" si="110"/>
        <v>181.67100000000002</v>
      </c>
      <c r="BU400">
        <f t="shared" si="111"/>
        <v>0</v>
      </c>
      <c r="BV400">
        <f t="shared" si="112"/>
        <v>0</v>
      </c>
      <c r="BW400">
        <f t="shared" si="113"/>
        <v>4751.0000000000009</v>
      </c>
    </row>
    <row r="401" spans="1:75">
      <c r="A401" s="38">
        <f t="shared" si="105"/>
        <v>45810</v>
      </c>
      <c r="B401" s="3">
        <v>45810.258680555555</v>
      </c>
      <c r="C401" t="s">
        <v>61</v>
      </c>
      <c r="D401" t="s">
        <v>61</v>
      </c>
      <c r="E401" t="s">
        <v>61</v>
      </c>
      <c r="F401" t="s">
        <v>62</v>
      </c>
      <c r="G401" s="2" t="s">
        <v>85</v>
      </c>
      <c r="H401" s="2" t="s">
        <v>86</v>
      </c>
      <c r="I401" t="s">
        <v>92</v>
      </c>
      <c r="J401" t="s">
        <v>66</v>
      </c>
      <c r="K401" t="s">
        <v>67</v>
      </c>
      <c r="L401">
        <v>15</v>
      </c>
      <c r="M401">
        <v>4</v>
      </c>
      <c r="N401">
        <v>168</v>
      </c>
      <c r="O401" s="41">
        <v>4069</v>
      </c>
      <c r="P401" t="s">
        <v>263</v>
      </c>
      <c r="Q401" s="1">
        <v>45786.607562534722</v>
      </c>
      <c r="R401">
        <v>68.195999999999998</v>
      </c>
      <c r="S401">
        <v>21.942</v>
      </c>
      <c r="T401">
        <v>3.1080000000000001</v>
      </c>
      <c r="U401">
        <v>8766</v>
      </c>
      <c r="V401">
        <v>1045</v>
      </c>
      <c r="W401">
        <v>1774</v>
      </c>
      <c r="X401">
        <v>2128</v>
      </c>
      <c r="Y401">
        <v>0</v>
      </c>
      <c r="Z401">
        <v>8</v>
      </c>
      <c r="AA401">
        <v>0</v>
      </c>
      <c r="AB401">
        <v>0</v>
      </c>
      <c r="AC401">
        <v>94</v>
      </c>
      <c r="AD401">
        <v>28.01</v>
      </c>
      <c r="AE401">
        <v>41.282221</v>
      </c>
      <c r="AF401">
        <v>60.7</v>
      </c>
      <c r="AG401">
        <v>13.7</v>
      </c>
      <c r="AH401">
        <v>15.4</v>
      </c>
      <c r="AI401">
        <v>7.6</v>
      </c>
      <c r="AJ401">
        <v>2.5</v>
      </c>
      <c r="AK401">
        <v>0</v>
      </c>
      <c r="AL401">
        <v>0</v>
      </c>
      <c r="AM401">
        <v>2.8</v>
      </c>
      <c r="AN401">
        <v>37.220999999999997</v>
      </c>
      <c r="AO401">
        <v>11.920999999999999</v>
      </c>
      <c r="AP401">
        <v>20.236999999999998</v>
      </c>
      <c r="AQ401">
        <v>0.308</v>
      </c>
      <c r="AR401">
        <v>0</v>
      </c>
      <c r="AS401">
        <v>11.731</v>
      </c>
      <c r="AT401">
        <v>88.015000000000001</v>
      </c>
      <c r="AU401">
        <v>19.864999999999998</v>
      </c>
      <c r="AV401">
        <v>22.33</v>
      </c>
      <c r="AW401">
        <v>11.02</v>
      </c>
      <c r="AX401">
        <v>3.625</v>
      </c>
      <c r="AY401">
        <v>0</v>
      </c>
      <c r="AZ401">
        <v>0</v>
      </c>
      <c r="BA401">
        <v>666</v>
      </c>
      <c r="BB401">
        <v>0</v>
      </c>
      <c r="BC401" t="s">
        <v>75</v>
      </c>
      <c r="BD401">
        <v>0</v>
      </c>
      <c r="BE401" t="s">
        <v>69</v>
      </c>
      <c r="BF401" t="s">
        <v>76</v>
      </c>
      <c r="BG401">
        <v>1.1100000000000001</v>
      </c>
      <c r="BH401">
        <v>0</v>
      </c>
      <c r="BI401" s="1">
        <v>45813.268753854165</v>
      </c>
      <c r="BJ401">
        <v>3.7</v>
      </c>
      <c r="BK401" s="4">
        <v>0.84</v>
      </c>
      <c r="BL401" s="42">
        <f>HLOOKUP($A401,차량별코스!$E$1:$AO$20,_xlfn.XLOOKUP(탕데이터!$I401,차량별코스!$D$2:$D$20,차량별코스!$A$2:$A$20),0)</f>
        <v>6</v>
      </c>
      <c r="BM401">
        <f>SUMIFS(R:R,I:I,I401,O:O,O401)</f>
        <v>1337.5509999999999</v>
      </c>
      <c r="BN401">
        <f>SUMIFS(R:R,O:O,O401,BL:BL,BL401,G:G,G401)</f>
        <v>355.92599999999999</v>
      </c>
      <c r="BO401">
        <f>IF(COUNTIFS($BL$2:$BL401,$BL401,$O$2:$O401,$O401,$G$2:$G401,$G401)=1,_xlfn.MAXIFS($BO$2:$BO400,$O$2:$O400,$O401,$G$2:$G400,$G401)+1,_xlfn.MAXIFS($BO$2:$BO400,$O$2:$O400,$O401,$G$2:$G400,$G401))</f>
        <v>2</v>
      </c>
      <c r="BP401">
        <f t="shared" si="106"/>
        <v>2501.9619999999995</v>
      </c>
      <c r="BQ401">
        <f t="shared" si="107"/>
        <v>1200.9419999999998</v>
      </c>
      <c r="BR401">
        <f t="shared" si="108"/>
        <v>1349.9639999999999</v>
      </c>
      <c r="BS401">
        <f t="shared" si="109"/>
        <v>666.21600000000001</v>
      </c>
      <c r="BT401">
        <f t="shared" si="110"/>
        <v>219.15</v>
      </c>
      <c r="BU401">
        <f t="shared" si="111"/>
        <v>0</v>
      </c>
      <c r="BV401">
        <f t="shared" si="112"/>
        <v>0</v>
      </c>
      <c r="BW401">
        <f t="shared" si="113"/>
        <v>5938.2339999999995</v>
      </c>
    </row>
    <row r="402" spans="1:75">
      <c r="A402" s="38">
        <f t="shared" si="105"/>
        <v>45810</v>
      </c>
      <c r="B402" s="3">
        <v>45810.471875000003</v>
      </c>
      <c r="C402" t="s">
        <v>61</v>
      </c>
      <c r="D402" t="s">
        <v>61</v>
      </c>
      <c r="E402" t="s">
        <v>61</v>
      </c>
      <c r="F402" t="s">
        <v>62</v>
      </c>
      <c r="G402" s="2" t="s">
        <v>85</v>
      </c>
      <c r="H402" s="2" t="s">
        <v>86</v>
      </c>
      <c r="I402" t="s">
        <v>92</v>
      </c>
      <c r="J402" t="s">
        <v>66</v>
      </c>
      <c r="K402" t="s">
        <v>67</v>
      </c>
      <c r="L402">
        <v>15</v>
      </c>
      <c r="M402">
        <v>4</v>
      </c>
      <c r="N402">
        <v>168</v>
      </c>
      <c r="O402" s="41">
        <v>4069</v>
      </c>
      <c r="P402" t="s">
        <v>263</v>
      </c>
      <c r="Q402" s="1">
        <v>45786.607562534722</v>
      </c>
      <c r="R402">
        <v>99.263000000000005</v>
      </c>
      <c r="S402">
        <v>33</v>
      </c>
      <c r="T402">
        <v>3.008</v>
      </c>
      <c r="U402">
        <v>11317</v>
      </c>
      <c r="V402">
        <v>88</v>
      </c>
      <c r="W402">
        <v>4251</v>
      </c>
      <c r="X402">
        <v>2562</v>
      </c>
      <c r="Y402">
        <v>0</v>
      </c>
      <c r="Z402">
        <v>4</v>
      </c>
      <c r="AA402">
        <v>3</v>
      </c>
      <c r="AB402">
        <v>1813</v>
      </c>
      <c r="AC402">
        <v>102</v>
      </c>
      <c r="AD402">
        <v>31.58</v>
      </c>
      <c r="AE402">
        <v>51.210472000000003</v>
      </c>
      <c r="AF402">
        <v>87.6</v>
      </c>
      <c r="AG402">
        <v>2.6</v>
      </c>
      <c r="AH402">
        <v>3.4</v>
      </c>
      <c r="AI402">
        <v>4.2</v>
      </c>
      <c r="AJ402">
        <v>2.1</v>
      </c>
      <c r="AK402">
        <v>0</v>
      </c>
      <c r="AL402">
        <v>0</v>
      </c>
      <c r="AM402">
        <v>2.71</v>
      </c>
      <c r="AN402">
        <v>49.762999999999998</v>
      </c>
      <c r="AO402">
        <v>0.77800000000000002</v>
      </c>
      <c r="AP402">
        <v>37.563000000000002</v>
      </c>
      <c r="AQ402">
        <v>0.252</v>
      </c>
      <c r="AR402">
        <v>0</v>
      </c>
      <c r="AS402">
        <v>4.03</v>
      </c>
      <c r="AT402">
        <v>164.98</v>
      </c>
      <c r="AU402">
        <v>4.8970000000000002</v>
      </c>
      <c r="AV402">
        <v>6.4029999999999996</v>
      </c>
      <c r="AW402">
        <v>7.91</v>
      </c>
      <c r="AX402">
        <v>3.9550000000000001</v>
      </c>
      <c r="AY402">
        <v>0</v>
      </c>
      <c r="AZ402">
        <v>0</v>
      </c>
      <c r="BA402">
        <v>957</v>
      </c>
      <c r="BB402">
        <v>0</v>
      </c>
      <c r="BC402" t="s">
        <v>75</v>
      </c>
      <c r="BD402">
        <v>0</v>
      </c>
      <c r="BE402" t="s">
        <v>69</v>
      </c>
      <c r="BF402" t="s">
        <v>76</v>
      </c>
      <c r="BG402">
        <v>1.1100000000000001</v>
      </c>
      <c r="BH402">
        <v>0</v>
      </c>
      <c r="BI402" s="1">
        <v>45813.268753854165</v>
      </c>
      <c r="BJ402">
        <v>3.7</v>
      </c>
      <c r="BK402" s="4">
        <v>0.81299999999999994</v>
      </c>
      <c r="BL402" s="42">
        <f>HLOOKUP($A402,차량별코스!$E$1:$AO$20,_xlfn.XLOOKUP(탕데이터!$I402,차량별코스!$D$2:$D$20,차량별코스!$A$2:$A$20),0)</f>
        <v>6</v>
      </c>
      <c r="BM402">
        <f>SUMIFS(R:R,I:I,I402,O:O,O402)</f>
        <v>1337.5509999999999</v>
      </c>
      <c r="BN402">
        <f>SUMIFS(R:R,O:O,O402,BL:BL,BL402,G:G,G402)</f>
        <v>355.92599999999999</v>
      </c>
      <c r="BO402">
        <f>IF(COUNTIFS($BL$2:$BL402,$BL402,$O$2:$O402,$O402,$G$2:$G402,$G402)=1,_xlfn.MAXIFS($BO$2:$BO401,$O$2:$O401,$O402,$G$2:$G401,$G402)+1,_xlfn.MAXIFS($BO$2:$BO401,$O$2:$O401,$O402,$G$2:$G401,$G402))</f>
        <v>2</v>
      </c>
      <c r="BP402">
        <f t="shared" si="106"/>
        <v>5574.6919999999991</v>
      </c>
      <c r="BQ402">
        <f t="shared" si="107"/>
        <v>294.24200000000002</v>
      </c>
      <c r="BR402">
        <f t="shared" si="108"/>
        <v>384.77800000000002</v>
      </c>
      <c r="BS402">
        <f t="shared" si="109"/>
        <v>475.31400000000002</v>
      </c>
      <c r="BT402">
        <f t="shared" si="110"/>
        <v>237.65700000000001</v>
      </c>
      <c r="BU402">
        <f t="shared" si="111"/>
        <v>0</v>
      </c>
      <c r="BV402">
        <f t="shared" si="112"/>
        <v>0</v>
      </c>
      <c r="BW402">
        <f t="shared" si="113"/>
        <v>6966.683</v>
      </c>
    </row>
    <row r="403" spans="1:75">
      <c r="A403" s="38">
        <f t="shared" si="105"/>
        <v>45810</v>
      </c>
      <c r="B403" s="3">
        <v>45810.684884259259</v>
      </c>
      <c r="C403" t="s">
        <v>61</v>
      </c>
      <c r="D403" t="s">
        <v>61</v>
      </c>
      <c r="E403" t="s">
        <v>61</v>
      </c>
      <c r="F403" t="s">
        <v>62</v>
      </c>
      <c r="G403" s="2" t="s">
        <v>85</v>
      </c>
      <c r="H403" s="2" t="s">
        <v>86</v>
      </c>
      <c r="I403" t="s">
        <v>92</v>
      </c>
      <c r="J403" t="s">
        <v>66</v>
      </c>
      <c r="K403" t="s">
        <v>67</v>
      </c>
      <c r="L403">
        <v>15</v>
      </c>
      <c r="M403">
        <v>4</v>
      </c>
      <c r="N403">
        <v>168</v>
      </c>
      <c r="O403" s="41">
        <v>4069</v>
      </c>
      <c r="P403" t="s">
        <v>263</v>
      </c>
      <c r="Q403" s="1">
        <v>45786.607562534722</v>
      </c>
      <c r="R403">
        <v>121.20699999999999</v>
      </c>
      <c r="S403">
        <v>33.914000000000001</v>
      </c>
      <c r="T403">
        <v>3.5739999999999998</v>
      </c>
      <c r="U403">
        <v>12703</v>
      </c>
      <c r="V403">
        <v>440</v>
      </c>
      <c r="W403">
        <v>3704</v>
      </c>
      <c r="X403">
        <v>3188</v>
      </c>
      <c r="Y403">
        <v>0</v>
      </c>
      <c r="Z403">
        <v>10</v>
      </c>
      <c r="AA403">
        <v>4</v>
      </c>
      <c r="AB403">
        <v>777</v>
      </c>
      <c r="AC403">
        <v>103</v>
      </c>
      <c r="AD403">
        <v>34.35</v>
      </c>
      <c r="AE403">
        <v>50.980840000000001</v>
      </c>
      <c r="AF403">
        <v>72.5</v>
      </c>
      <c r="AG403">
        <v>7.1</v>
      </c>
      <c r="AH403">
        <v>6.5</v>
      </c>
      <c r="AI403">
        <v>6.6</v>
      </c>
      <c r="AJ403">
        <v>7.1</v>
      </c>
      <c r="AK403">
        <v>0.2</v>
      </c>
      <c r="AL403">
        <v>0</v>
      </c>
      <c r="AM403">
        <v>3.22</v>
      </c>
      <c r="AN403">
        <v>40.493000000000002</v>
      </c>
      <c r="AO403">
        <v>3.464</v>
      </c>
      <c r="AP403">
        <v>29.158000000000001</v>
      </c>
      <c r="AQ403">
        <v>0.25600000000000001</v>
      </c>
      <c r="AR403">
        <v>0</v>
      </c>
      <c r="AS403">
        <v>8.25</v>
      </c>
      <c r="AT403">
        <v>153.458</v>
      </c>
      <c r="AU403">
        <v>15.028</v>
      </c>
      <c r="AV403">
        <v>13.757999999999999</v>
      </c>
      <c r="AW403">
        <v>13.97</v>
      </c>
      <c r="AX403">
        <v>15.028</v>
      </c>
      <c r="AY403">
        <v>0.42299999999999999</v>
      </c>
      <c r="AZ403">
        <v>0</v>
      </c>
      <c r="BA403">
        <v>1181</v>
      </c>
      <c r="BB403">
        <v>0</v>
      </c>
      <c r="BC403" t="s">
        <v>75</v>
      </c>
      <c r="BD403">
        <v>0</v>
      </c>
      <c r="BE403" t="s">
        <v>69</v>
      </c>
      <c r="BF403" t="s">
        <v>76</v>
      </c>
      <c r="BG403">
        <v>1.1100000000000001</v>
      </c>
      <c r="BH403">
        <v>0</v>
      </c>
      <c r="BI403" s="1">
        <v>45813.268753854165</v>
      </c>
      <c r="BJ403">
        <v>3.7</v>
      </c>
      <c r="BK403" s="4">
        <v>0.96589999999999998</v>
      </c>
      <c r="BL403" s="42">
        <f>HLOOKUP($A403,차량별코스!$E$1:$AO$20,_xlfn.XLOOKUP(탕데이터!$I403,차량별코스!$D$2:$D$20,차량별코스!$A$2:$A$20),0)</f>
        <v>6</v>
      </c>
      <c r="BM403">
        <f>SUMIFS(R:R,I:I,I403,O:O,O403)</f>
        <v>1337.5509999999999</v>
      </c>
      <c r="BN403">
        <f>SUMIFS(R:R,O:O,O403,BL:BL,BL403,G:G,G403)</f>
        <v>355.92599999999999</v>
      </c>
      <c r="BO403">
        <f>IF(COUNTIFS($BL$2:$BL403,$BL403,$O$2:$O403,$O403,$G$2:$G403,$G403)=1,_xlfn.MAXIFS($BO$2:$BO402,$O$2:$O402,$O403,$G$2:$G402,$G403)+1,_xlfn.MAXIFS($BO$2:$BO402,$O$2:$O402,$O403,$G$2:$G402,$G403))</f>
        <v>2</v>
      </c>
      <c r="BP403">
        <f t="shared" si="106"/>
        <v>5065.6749999999993</v>
      </c>
      <c r="BQ403">
        <f t="shared" si="107"/>
        <v>901.9129999999999</v>
      </c>
      <c r="BR403">
        <f t="shared" si="108"/>
        <v>825.69500000000005</v>
      </c>
      <c r="BS403">
        <f t="shared" si="109"/>
        <v>838.39800000000002</v>
      </c>
      <c r="BT403">
        <f t="shared" si="110"/>
        <v>901.9129999999999</v>
      </c>
      <c r="BU403">
        <f t="shared" si="111"/>
        <v>25.405999999999999</v>
      </c>
      <c r="BV403">
        <f t="shared" si="112"/>
        <v>0</v>
      </c>
      <c r="BW403">
        <f t="shared" si="113"/>
        <v>8559</v>
      </c>
    </row>
    <row r="404" spans="1:75">
      <c r="A404" s="38">
        <f t="shared" si="105"/>
        <v>45810</v>
      </c>
      <c r="B404" s="3">
        <v>45810.8753125</v>
      </c>
      <c r="C404" t="s">
        <v>61</v>
      </c>
      <c r="D404" t="s">
        <v>61</v>
      </c>
      <c r="E404" t="s">
        <v>61</v>
      </c>
      <c r="F404" t="s">
        <v>62</v>
      </c>
      <c r="G404" s="2" t="s">
        <v>85</v>
      </c>
      <c r="H404" s="2" t="s">
        <v>86</v>
      </c>
      <c r="I404" t="s">
        <v>92</v>
      </c>
      <c r="J404" t="s">
        <v>66</v>
      </c>
      <c r="K404" t="s">
        <v>67</v>
      </c>
      <c r="L404">
        <v>15</v>
      </c>
      <c r="M404">
        <v>4</v>
      </c>
      <c r="N404">
        <v>168</v>
      </c>
      <c r="O404" s="41">
        <v>4069</v>
      </c>
      <c r="P404" t="s">
        <v>263</v>
      </c>
      <c r="Q404" s="1">
        <v>45786.607562534722</v>
      </c>
      <c r="R404">
        <v>67.260000000000005</v>
      </c>
      <c r="S404">
        <v>19.864000000000001</v>
      </c>
      <c r="T404">
        <v>3.3860000000000001</v>
      </c>
      <c r="U404">
        <v>7433</v>
      </c>
      <c r="V404">
        <v>206</v>
      </c>
      <c r="W404">
        <v>1707</v>
      </c>
      <c r="X404">
        <v>1961</v>
      </c>
      <c r="Y404">
        <v>0</v>
      </c>
      <c r="Z404">
        <v>5</v>
      </c>
      <c r="AA404">
        <v>1</v>
      </c>
      <c r="AB404">
        <v>39</v>
      </c>
      <c r="AC404">
        <v>94</v>
      </c>
      <c r="AD404">
        <v>32.58</v>
      </c>
      <c r="AE404">
        <v>43.865197999999999</v>
      </c>
      <c r="AF404">
        <v>87.4</v>
      </c>
      <c r="AG404">
        <v>4</v>
      </c>
      <c r="AH404">
        <v>4.8</v>
      </c>
      <c r="AI404">
        <v>2.8</v>
      </c>
      <c r="AJ404">
        <v>0.9</v>
      </c>
      <c r="AK404">
        <v>0</v>
      </c>
      <c r="AL404">
        <v>0</v>
      </c>
      <c r="AM404">
        <v>3.05</v>
      </c>
      <c r="AN404">
        <v>36.090000000000003</v>
      </c>
      <c r="AO404">
        <v>2.7709999999999999</v>
      </c>
      <c r="AP404">
        <v>22.965</v>
      </c>
      <c r="AQ404">
        <v>0.28199999999999997</v>
      </c>
      <c r="AR404">
        <v>0</v>
      </c>
      <c r="AS404">
        <v>7.4340000000000002</v>
      </c>
      <c r="AT404">
        <v>107.79300000000001</v>
      </c>
      <c r="AU404">
        <v>4.9329999999999998</v>
      </c>
      <c r="AV404">
        <v>5.92</v>
      </c>
      <c r="AW404">
        <v>3.4529999999999998</v>
      </c>
      <c r="AX404">
        <v>1.1100000000000001</v>
      </c>
      <c r="AY404">
        <v>0</v>
      </c>
      <c r="AZ404">
        <v>0</v>
      </c>
      <c r="BA404">
        <v>652</v>
      </c>
      <c r="BB404">
        <v>0</v>
      </c>
      <c r="BC404" t="s">
        <v>75</v>
      </c>
      <c r="BD404">
        <v>0</v>
      </c>
      <c r="BE404" t="s">
        <v>69</v>
      </c>
      <c r="BF404" t="s">
        <v>76</v>
      </c>
      <c r="BG404">
        <v>1.1100000000000001</v>
      </c>
      <c r="BH404">
        <v>0</v>
      </c>
      <c r="BI404" s="1">
        <v>45813.268753854165</v>
      </c>
      <c r="BJ404">
        <v>3.7</v>
      </c>
      <c r="BK404" s="4">
        <v>0.91510000000000002</v>
      </c>
      <c r="BL404" s="42">
        <f>HLOOKUP($A404,차량별코스!$E$1:$AO$20,_xlfn.XLOOKUP(탕데이터!$I404,차량별코스!$D$2:$D$20,차량별코스!$A$2:$A$20),0)</f>
        <v>6</v>
      </c>
      <c r="BM404">
        <f>SUMIFS(R:R,I:I,I404,O:O,O404)</f>
        <v>1337.5509999999999</v>
      </c>
      <c r="BN404">
        <f>SUMIFS(R:R,O:O,O404,BL:BL,BL404,G:G,G404)</f>
        <v>355.92599999999999</v>
      </c>
      <c r="BO404">
        <f>IF(COUNTIFS($BL$2:$BL404,$BL404,$O$2:$O404,$O404,$G$2:$G404,$G404)=1,_xlfn.MAXIFS($BO$2:$BO403,$O$2:$O403,$O404,$G$2:$G403,$G404)+1,_xlfn.MAXIFS($BO$2:$BO403,$O$2:$O403,$O404,$G$2:$G403,$G404))</f>
        <v>2</v>
      </c>
      <c r="BP404">
        <f t="shared" si="106"/>
        <v>4583.4420000000009</v>
      </c>
      <c r="BQ404">
        <f t="shared" si="107"/>
        <v>297.32</v>
      </c>
      <c r="BR404">
        <f t="shared" si="108"/>
        <v>356.78399999999999</v>
      </c>
      <c r="BS404">
        <f t="shared" si="109"/>
        <v>208.12399999999997</v>
      </c>
      <c r="BT404">
        <f t="shared" si="110"/>
        <v>66.897000000000006</v>
      </c>
      <c r="BU404">
        <f t="shared" si="111"/>
        <v>0</v>
      </c>
      <c r="BV404">
        <f t="shared" si="112"/>
        <v>0</v>
      </c>
      <c r="BW404">
        <f t="shared" si="113"/>
        <v>5512.567</v>
      </c>
    </row>
    <row r="405" spans="1:75">
      <c r="A405" s="38">
        <f t="shared" si="105"/>
        <v>45811</v>
      </c>
      <c r="B405" s="3">
        <v>45811.306331018517</v>
      </c>
      <c r="C405" t="s">
        <v>61</v>
      </c>
      <c r="D405" t="s">
        <v>61</v>
      </c>
      <c r="E405" t="s">
        <v>61</v>
      </c>
      <c r="F405" t="s">
        <v>62</v>
      </c>
      <c r="G405" s="2" t="s">
        <v>85</v>
      </c>
      <c r="H405" s="2" t="s">
        <v>86</v>
      </c>
      <c r="I405" t="s">
        <v>92</v>
      </c>
      <c r="J405" t="s">
        <v>66</v>
      </c>
      <c r="K405" t="s">
        <v>67</v>
      </c>
      <c r="L405">
        <v>15</v>
      </c>
      <c r="M405">
        <v>4</v>
      </c>
      <c r="N405">
        <v>168</v>
      </c>
      <c r="O405" s="41">
        <v>4069</v>
      </c>
      <c r="P405" t="s">
        <v>263</v>
      </c>
      <c r="Q405" s="1">
        <v>45786.607562534722</v>
      </c>
      <c r="R405">
        <v>61.15</v>
      </c>
      <c r="S405">
        <v>17.885000000000002</v>
      </c>
      <c r="T405">
        <v>3.419</v>
      </c>
      <c r="U405">
        <v>6917</v>
      </c>
      <c r="V405">
        <v>558</v>
      </c>
      <c r="W405">
        <v>1835</v>
      </c>
      <c r="X405">
        <v>1626</v>
      </c>
      <c r="Y405">
        <v>0</v>
      </c>
      <c r="Z405">
        <v>6</v>
      </c>
      <c r="AA405">
        <v>1</v>
      </c>
      <c r="AB405">
        <v>218</v>
      </c>
      <c r="AC405">
        <v>101</v>
      </c>
      <c r="AD405">
        <v>31.83</v>
      </c>
      <c r="AE405">
        <v>48.660502999999999</v>
      </c>
      <c r="AF405">
        <v>94.6</v>
      </c>
      <c r="AG405">
        <v>1.5</v>
      </c>
      <c r="AH405">
        <v>1.4</v>
      </c>
      <c r="AI405">
        <v>1.4</v>
      </c>
      <c r="AJ405">
        <v>1.2</v>
      </c>
      <c r="AK405">
        <v>0</v>
      </c>
      <c r="AL405">
        <v>0</v>
      </c>
      <c r="AM405">
        <v>3.08</v>
      </c>
      <c r="AN405">
        <v>40.398000000000003</v>
      </c>
      <c r="AO405">
        <v>8.0670000000000002</v>
      </c>
      <c r="AP405">
        <v>26.529</v>
      </c>
      <c r="AQ405">
        <v>0.26200000000000001</v>
      </c>
      <c r="AR405">
        <v>0</v>
      </c>
      <c r="AS405">
        <v>9.8119999999999994</v>
      </c>
      <c r="AT405">
        <v>108.79</v>
      </c>
      <c r="AU405">
        <v>1.7250000000000001</v>
      </c>
      <c r="AV405">
        <v>1.61</v>
      </c>
      <c r="AW405">
        <v>1.61</v>
      </c>
      <c r="AX405">
        <v>1.38</v>
      </c>
      <c r="AY405">
        <v>0</v>
      </c>
      <c r="AZ405">
        <v>0</v>
      </c>
      <c r="BA405">
        <v>595</v>
      </c>
      <c r="BB405">
        <v>0</v>
      </c>
      <c r="BC405" t="s">
        <v>75</v>
      </c>
      <c r="BD405">
        <v>0</v>
      </c>
      <c r="BE405" t="s">
        <v>69</v>
      </c>
      <c r="BF405" t="s">
        <v>76</v>
      </c>
      <c r="BG405">
        <v>1.1100000000000001</v>
      </c>
      <c r="BH405">
        <v>0</v>
      </c>
      <c r="BI405" s="1">
        <v>45813.268753854165</v>
      </c>
      <c r="BJ405">
        <v>3.7</v>
      </c>
      <c r="BK405" s="4">
        <v>0.92410000000000003</v>
      </c>
      <c r="BL405" s="42">
        <f>HLOOKUP($A405,차량별코스!$E$1:$AO$20,_xlfn.XLOOKUP(탕데이터!$I405,차량별코스!$D$2:$D$20,차량별코스!$A$2:$A$20),0)</f>
        <v>7</v>
      </c>
      <c r="BM405">
        <f>SUMIFS(R:R,I:I,I405,O:O,O405)</f>
        <v>1337.5509999999999</v>
      </c>
      <c r="BN405">
        <f>SUMIFS(R:R,O:O,O405,BL:BL,BL405,G:G,G405)</f>
        <v>342.77700000000004</v>
      </c>
      <c r="BO405">
        <f>IF(COUNTIFS($BL$2:$BL405,$BL405,$O$2:$O405,$O405,$G$2:$G405,$G405)=1,_xlfn.MAXIFS($BO$2:$BO404,$O$2:$O404,$O405,$G$2:$G404,$G405)+1,_xlfn.MAXIFS($BO$2:$BO404,$O$2:$O404,$O405,$G$2:$G404,$G405))</f>
        <v>3</v>
      </c>
      <c r="BP405">
        <f t="shared" si="106"/>
        <v>4150.482</v>
      </c>
      <c r="BQ405">
        <f t="shared" si="107"/>
        <v>103.755</v>
      </c>
      <c r="BR405">
        <f t="shared" si="108"/>
        <v>96.837999999999994</v>
      </c>
      <c r="BS405">
        <f t="shared" si="109"/>
        <v>96.837999999999994</v>
      </c>
      <c r="BT405">
        <f t="shared" si="110"/>
        <v>83.004000000000005</v>
      </c>
      <c r="BU405">
        <f t="shared" si="111"/>
        <v>0</v>
      </c>
      <c r="BV405">
        <f t="shared" si="112"/>
        <v>0</v>
      </c>
      <c r="BW405">
        <f t="shared" si="113"/>
        <v>4530.9169999999995</v>
      </c>
    </row>
    <row r="406" spans="1:75">
      <c r="A406" s="38">
        <f t="shared" si="105"/>
        <v>45811</v>
      </c>
      <c r="B406" s="3">
        <v>45811.427928240744</v>
      </c>
      <c r="C406" t="s">
        <v>61</v>
      </c>
      <c r="D406" t="s">
        <v>61</v>
      </c>
      <c r="E406" t="s">
        <v>61</v>
      </c>
      <c r="F406" t="s">
        <v>62</v>
      </c>
      <c r="G406" s="2" t="s">
        <v>85</v>
      </c>
      <c r="H406" s="2" t="s">
        <v>86</v>
      </c>
      <c r="I406" t="s">
        <v>92</v>
      </c>
      <c r="J406" t="s">
        <v>66</v>
      </c>
      <c r="K406" t="s">
        <v>67</v>
      </c>
      <c r="L406">
        <v>15</v>
      </c>
      <c r="M406">
        <v>4</v>
      </c>
      <c r="N406">
        <v>168</v>
      </c>
      <c r="O406" s="41">
        <v>4069</v>
      </c>
      <c r="P406" t="s">
        <v>263</v>
      </c>
      <c r="Q406" s="1">
        <v>45786.607562534722</v>
      </c>
      <c r="R406">
        <v>107.399</v>
      </c>
      <c r="S406">
        <v>38.398000000000003</v>
      </c>
      <c r="T406">
        <v>2.7970000000000002</v>
      </c>
      <c r="U406">
        <v>12422</v>
      </c>
      <c r="V406">
        <v>274</v>
      </c>
      <c r="W406">
        <v>4128</v>
      </c>
      <c r="X406">
        <v>2717</v>
      </c>
      <c r="Y406">
        <v>0</v>
      </c>
      <c r="Z406">
        <v>5</v>
      </c>
      <c r="AA406">
        <v>2</v>
      </c>
      <c r="AB406">
        <v>1827</v>
      </c>
      <c r="AC406">
        <v>98</v>
      </c>
      <c r="AD406">
        <v>31.13</v>
      </c>
      <c r="AE406">
        <v>48.209021999999997</v>
      </c>
      <c r="AF406">
        <v>90.2</v>
      </c>
      <c r="AG406">
        <v>2.8</v>
      </c>
      <c r="AH406">
        <v>2.7</v>
      </c>
      <c r="AI406">
        <v>2.5</v>
      </c>
      <c r="AJ406">
        <v>1.8</v>
      </c>
      <c r="AK406">
        <v>0</v>
      </c>
      <c r="AL406">
        <v>0</v>
      </c>
      <c r="AM406">
        <v>2.52</v>
      </c>
      <c r="AN406">
        <v>50.308</v>
      </c>
      <c r="AO406">
        <v>2.206</v>
      </c>
      <c r="AP406">
        <v>33.231000000000002</v>
      </c>
      <c r="AQ406">
        <v>0.251</v>
      </c>
      <c r="AR406">
        <v>0</v>
      </c>
      <c r="AS406">
        <v>4.6559999999999997</v>
      </c>
      <c r="AT406">
        <v>186.41300000000001</v>
      </c>
      <c r="AU406">
        <v>5.7869999999999999</v>
      </c>
      <c r="AV406">
        <v>5.58</v>
      </c>
      <c r="AW406">
        <v>5.1669999999999998</v>
      </c>
      <c r="AX406">
        <v>3.72</v>
      </c>
      <c r="AY406">
        <v>0</v>
      </c>
      <c r="AZ406">
        <v>0</v>
      </c>
      <c r="BA406">
        <v>1050</v>
      </c>
      <c r="BB406">
        <v>0</v>
      </c>
      <c r="BC406" t="s">
        <v>75</v>
      </c>
      <c r="BD406">
        <v>0</v>
      </c>
      <c r="BE406" t="s">
        <v>69</v>
      </c>
      <c r="BF406" t="s">
        <v>76</v>
      </c>
      <c r="BG406">
        <v>1.1100000000000001</v>
      </c>
      <c r="BH406">
        <v>0</v>
      </c>
      <c r="BI406" s="1">
        <v>45813.268753854165</v>
      </c>
      <c r="BJ406">
        <v>3.7</v>
      </c>
      <c r="BK406" s="4">
        <v>0.75590000000000002</v>
      </c>
      <c r="BL406" s="42">
        <f>HLOOKUP($A406,차량별코스!$E$1:$AO$20,_xlfn.XLOOKUP(탕데이터!$I406,차량별코스!$D$2:$D$20,차량별코스!$A$2:$A$20),0)</f>
        <v>7</v>
      </c>
      <c r="BM406">
        <f>SUMIFS(R:R,I:I,I406,O:O,O406)</f>
        <v>1337.5509999999999</v>
      </c>
      <c r="BN406">
        <f>SUMIFS(R:R,O:O,O406,BL:BL,BL406,G:G,G406)</f>
        <v>342.77700000000004</v>
      </c>
      <c r="BO406">
        <f>IF(COUNTIFS($BL$2:$BL406,$BL406,$O$2:$O406,$O406,$G$2:$G406,$G406)=1,_xlfn.MAXIFS($BO$2:$BO405,$O$2:$O405,$O406,$G$2:$G405,$G406)+1,_xlfn.MAXIFS($BO$2:$BO405,$O$2:$O405,$O406,$G$2:$G405,$G406))</f>
        <v>3</v>
      </c>
      <c r="BP406">
        <f t="shared" si="106"/>
        <v>6802.6440000000002</v>
      </c>
      <c r="BQ406">
        <f t="shared" si="107"/>
        <v>347.81599999999997</v>
      </c>
      <c r="BR406">
        <f t="shared" si="108"/>
        <v>335.39400000000006</v>
      </c>
      <c r="BS406">
        <f t="shared" si="109"/>
        <v>310.55</v>
      </c>
      <c r="BT406">
        <f t="shared" si="110"/>
        <v>223.59600000000003</v>
      </c>
      <c r="BU406">
        <f t="shared" si="111"/>
        <v>0</v>
      </c>
      <c r="BV406">
        <f t="shared" si="112"/>
        <v>0</v>
      </c>
      <c r="BW406">
        <f t="shared" si="113"/>
        <v>8020.0000000000009</v>
      </c>
    </row>
    <row r="407" spans="1:75">
      <c r="A407" s="38">
        <f t="shared" si="105"/>
        <v>45811</v>
      </c>
      <c r="B407" s="3">
        <v>45811.611666666664</v>
      </c>
      <c r="C407" t="s">
        <v>61</v>
      </c>
      <c r="D407" t="s">
        <v>61</v>
      </c>
      <c r="E407" t="s">
        <v>61</v>
      </c>
      <c r="F407" t="s">
        <v>62</v>
      </c>
      <c r="G407" s="2" t="s">
        <v>85</v>
      </c>
      <c r="H407" s="2" t="s">
        <v>86</v>
      </c>
      <c r="I407" t="s">
        <v>92</v>
      </c>
      <c r="J407" t="s">
        <v>66</v>
      </c>
      <c r="K407" t="s">
        <v>67</v>
      </c>
      <c r="L407">
        <v>15</v>
      </c>
      <c r="M407">
        <v>4</v>
      </c>
      <c r="N407">
        <v>168</v>
      </c>
      <c r="O407" s="41">
        <v>4069</v>
      </c>
      <c r="P407" t="s">
        <v>263</v>
      </c>
      <c r="Q407" s="1">
        <v>45786.607562534722</v>
      </c>
      <c r="R407">
        <v>99.834000000000003</v>
      </c>
      <c r="S407">
        <v>29.881</v>
      </c>
      <c r="T407">
        <v>3.3410000000000002</v>
      </c>
      <c r="U407">
        <v>10230</v>
      </c>
      <c r="V407">
        <v>237</v>
      </c>
      <c r="W407">
        <v>2925</v>
      </c>
      <c r="X407">
        <v>2439</v>
      </c>
      <c r="Y407">
        <v>0</v>
      </c>
      <c r="Z407">
        <v>17</v>
      </c>
      <c r="AA407">
        <v>2</v>
      </c>
      <c r="AB407">
        <v>701</v>
      </c>
      <c r="AC407">
        <v>101</v>
      </c>
      <c r="AD407">
        <v>35.130000000000003</v>
      </c>
      <c r="AE407">
        <v>50.849243999999999</v>
      </c>
      <c r="AF407">
        <v>45.4</v>
      </c>
      <c r="AG407">
        <v>12.2</v>
      </c>
      <c r="AH407">
        <v>15.6</v>
      </c>
      <c r="AI407">
        <v>16.5</v>
      </c>
      <c r="AJ407">
        <v>10.199999999999999</v>
      </c>
      <c r="AK407">
        <v>0.1</v>
      </c>
      <c r="AL407">
        <v>0</v>
      </c>
      <c r="AM407">
        <v>3.01</v>
      </c>
      <c r="AN407">
        <v>43.658000000000001</v>
      </c>
      <c r="AO407">
        <v>2.3170000000000002</v>
      </c>
      <c r="AP407">
        <v>28.591999999999999</v>
      </c>
      <c r="AQ407">
        <v>0.24</v>
      </c>
      <c r="AR407">
        <v>0</v>
      </c>
      <c r="AS407">
        <v>17.027999999999999</v>
      </c>
      <c r="AT407">
        <v>77.180000000000007</v>
      </c>
      <c r="AU407">
        <v>20.74</v>
      </c>
      <c r="AV407">
        <v>26.52</v>
      </c>
      <c r="AW407">
        <v>28.05</v>
      </c>
      <c r="AX407">
        <v>17.34</v>
      </c>
      <c r="AY407">
        <v>0.17</v>
      </c>
      <c r="AZ407">
        <v>0</v>
      </c>
      <c r="BA407">
        <v>970</v>
      </c>
      <c r="BB407">
        <v>0</v>
      </c>
      <c r="BC407" t="s">
        <v>75</v>
      </c>
      <c r="BD407">
        <v>0</v>
      </c>
      <c r="BE407" t="s">
        <v>69</v>
      </c>
      <c r="BF407" t="s">
        <v>76</v>
      </c>
      <c r="BG407">
        <v>1.1100000000000001</v>
      </c>
      <c r="BH407">
        <v>0</v>
      </c>
      <c r="BI407" s="1">
        <v>45813.268753854165</v>
      </c>
      <c r="BJ407">
        <v>3.7</v>
      </c>
      <c r="BK407" s="4">
        <v>0.90300000000000002</v>
      </c>
      <c r="BL407" s="42">
        <f>HLOOKUP($A407,차량별코스!$E$1:$AO$20,_xlfn.XLOOKUP(탕데이터!$I407,차량별코스!$D$2:$D$20,차량별코스!$A$2:$A$20),0)</f>
        <v>7</v>
      </c>
      <c r="BM407">
        <f>SUMIFS(R:R,I:I,I407,O:O,O407)</f>
        <v>1337.5509999999999</v>
      </c>
      <c r="BN407">
        <f>SUMIFS(R:R,O:O,O407,BL:BL,BL407,G:G,G407)</f>
        <v>342.77700000000004</v>
      </c>
      <c r="BO407">
        <f>IF(COUNTIFS($BL$2:$BL407,$BL407,$O$2:$O407,$O407,$G$2:$G407,$G407)=1,_xlfn.MAXIFS($BO$2:$BO406,$O$2:$O406,$O407,$G$2:$G406,$G407)+1,_xlfn.MAXIFS($BO$2:$BO406,$O$2:$O406,$O407,$G$2:$G406,$G407))</f>
        <v>3</v>
      </c>
      <c r="BP407">
        <f t="shared" si="106"/>
        <v>1482.4199999999992</v>
      </c>
      <c r="BQ407">
        <f t="shared" si="107"/>
        <v>1248.06</v>
      </c>
      <c r="BR407">
        <f t="shared" si="108"/>
        <v>1595.88</v>
      </c>
      <c r="BS407">
        <f t="shared" si="109"/>
        <v>1687.95</v>
      </c>
      <c r="BT407">
        <f t="shared" si="110"/>
        <v>1043.46</v>
      </c>
      <c r="BU407">
        <f t="shared" si="111"/>
        <v>10.23</v>
      </c>
      <c r="BV407">
        <f t="shared" si="112"/>
        <v>0</v>
      </c>
      <c r="BW407">
        <f t="shared" si="113"/>
        <v>7067.9999999999982</v>
      </c>
    </row>
    <row r="408" spans="1:75">
      <c r="A408" s="38">
        <f t="shared" si="105"/>
        <v>45811</v>
      </c>
      <c r="B408" s="3">
        <v>45811.789930555555</v>
      </c>
      <c r="C408" t="s">
        <v>61</v>
      </c>
      <c r="D408" t="s">
        <v>61</v>
      </c>
      <c r="E408" t="s">
        <v>61</v>
      </c>
      <c r="F408" t="s">
        <v>62</v>
      </c>
      <c r="G408" s="2" t="s">
        <v>85</v>
      </c>
      <c r="H408" s="2" t="s">
        <v>86</v>
      </c>
      <c r="I408" t="s">
        <v>92</v>
      </c>
      <c r="J408" t="s">
        <v>66</v>
      </c>
      <c r="K408" t="s">
        <v>67</v>
      </c>
      <c r="L408">
        <v>15</v>
      </c>
      <c r="M408">
        <v>4</v>
      </c>
      <c r="N408">
        <v>168</v>
      </c>
      <c r="O408" s="41">
        <v>4069</v>
      </c>
      <c r="P408" t="s">
        <v>263</v>
      </c>
      <c r="Q408" s="1">
        <v>45786.607562534722</v>
      </c>
      <c r="R408">
        <v>74.394000000000005</v>
      </c>
      <c r="S408">
        <v>22.798999999999999</v>
      </c>
      <c r="T408">
        <v>3.2629999999999999</v>
      </c>
      <c r="U408">
        <v>8550</v>
      </c>
      <c r="V408">
        <v>317</v>
      </c>
      <c r="W408">
        <v>2117</v>
      </c>
      <c r="X408">
        <v>2133</v>
      </c>
      <c r="Y408">
        <v>0</v>
      </c>
      <c r="Z408">
        <v>4</v>
      </c>
      <c r="AA408">
        <v>2</v>
      </c>
      <c r="AB408">
        <v>309</v>
      </c>
      <c r="AC408">
        <v>93</v>
      </c>
      <c r="AD408">
        <v>31.32</v>
      </c>
      <c r="AE408">
        <v>43.789768000000002</v>
      </c>
      <c r="AF408">
        <v>86.3</v>
      </c>
      <c r="AG408">
        <v>4.3</v>
      </c>
      <c r="AH408">
        <v>5.6</v>
      </c>
      <c r="AI408">
        <v>3.3</v>
      </c>
      <c r="AJ408">
        <v>0.5</v>
      </c>
      <c r="AK408">
        <v>0</v>
      </c>
      <c r="AL408">
        <v>0</v>
      </c>
      <c r="AM408">
        <v>2.94</v>
      </c>
      <c r="AN408">
        <v>37.734999999999999</v>
      </c>
      <c r="AO408">
        <v>3.7080000000000002</v>
      </c>
      <c r="AP408">
        <v>24.76</v>
      </c>
      <c r="AQ408">
        <v>0.28199999999999997</v>
      </c>
      <c r="AR408">
        <v>0</v>
      </c>
      <c r="AS408">
        <v>5.3769999999999998</v>
      </c>
      <c r="AT408">
        <v>122.258</v>
      </c>
      <c r="AU408">
        <v>6.0919999999999996</v>
      </c>
      <c r="AV408">
        <v>7.9329999999999998</v>
      </c>
      <c r="AW408">
        <v>4.6749999999999998</v>
      </c>
      <c r="AX408">
        <v>0.70799999999999996</v>
      </c>
      <c r="AY408">
        <v>0</v>
      </c>
      <c r="AZ408">
        <v>0</v>
      </c>
      <c r="BA408">
        <v>723</v>
      </c>
      <c r="BB408">
        <v>0</v>
      </c>
      <c r="BC408" t="s">
        <v>75</v>
      </c>
      <c r="BD408">
        <v>0</v>
      </c>
      <c r="BE408" t="s">
        <v>69</v>
      </c>
      <c r="BF408" t="s">
        <v>76</v>
      </c>
      <c r="BG408">
        <v>1.1100000000000001</v>
      </c>
      <c r="BH408">
        <v>0</v>
      </c>
      <c r="BI408" s="1">
        <v>45813.268753854165</v>
      </c>
      <c r="BJ408">
        <v>3.7</v>
      </c>
      <c r="BK408" s="4">
        <v>0.88190000000000002</v>
      </c>
      <c r="BL408" s="42">
        <f>HLOOKUP($A408,차량별코스!$E$1:$AO$20,_xlfn.XLOOKUP(탕데이터!$I408,차량별코스!$D$2:$D$20,차량별코스!$A$2:$A$20),0)</f>
        <v>7</v>
      </c>
      <c r="BM408">
        <f>SUMIFS(R:R,I:I,I408,O:O,O408)</f>
        <v>1337.5509999999999</v>
      </c>
      <c r="BN408">
        <f>SUMIFS(R:R,O:O,O408,BL:BL,BL408,G:G,G408)</f>
        <v>342.77700000000004</v>
      </c>
      <c r="BO408">
        <f>IF(COUNTIFS($BL$2:$BL408,$BL408,$O$2:$O408,$O408,$G$2:$G408,$G408)=1,_xlfn.MAXIFS($BO$2:$BO407,$O$2:$O407,$O408,$G$2:$G407,$G408)+1,_xlfn.MAXIFS($BO$2:$BO407,$O$2:$O407,$O408,$G$2:$G407,$G408))</f>
        <v>3</v>
      </c>
      <c r="BP408">
        <f t="shared" si="106"/>
        <v>4944.6499999999996</v>
      </c>
      <c r="BQ408">
        <f t="shared" si="107"/>
        <v>367.65</v>
      </c>
      <c r="BR408">
        <f t="shared" si="108"/>
        <v>478.79999999999995</v>
      </c>
      <c r="BS408">
        <f t="shared" si="109"/>
        <v>282.15000000000003</v>
      </c>
      <c r="BT408">
        <f t="shared" si="110"/>
        <v>42.75</v>
      </c>
      <c r="BU408">
        <f t="shared" si="111"/>
        <v>0</v>
      </c>
      <c r="BV408">
        <f t="shared" si="112"/>
        <v>0</v>
      </c>
      <c r="BW408">
        <f t="shared" si="113"/>
        <v>6115.9999999999991</v>
      </c>
    </row>
    <row r="409" spans="1:75">
      <c r="A409" s="38">
        <f t="shared" si="105"/>
        <v>45812</v>
      </c>
      <c r="B409" s="3">
        <v>45812.280706018515</v>
      </c>
      <c r="C409" t="s">
        <v>61</v>
      </c>
      <c r="D409" t="s">
        <v>61</v>
      </c>
      <c r="E409" t="s">
        <v>61</v>
      </c>
      <c r="F409" t="s">
        <v>62</v>
      </c>
      <c r="G409" s="2" t="s">
        <v>85</v>
      </c>
      <c r="H409" s="2" t="s">
        <v>86</v>
      </c>
      <c r="I409" t="s">
        <v>92</v>
      </c>
      <c r="J409" t="s">
        <v>66</v>
      </c>
      <c r="K409" t="s">
        <v>67</v>
      </c>
      <c r="L409">
        <v>15</v>
      </c>
      <c r="M409">
        <v>4</v>
      </c>
      <c r="N409">
        <v>168</v>
      </c>
      <c r="O409" s="41">
        <v>4069</v>
      </c>
      <c r="P409" t="s">
        <v>263</v>
      </c>
      <c r="Q409" s="1">
        <v>45786.607562534722</v>
      </c>
      <c r="R409">
        <v>25.797000000000001</v>
      </c>
      <c r="S409">
        <v>8.0969999999999995</v>
      </c>
      <c r="T409">
        <v>3.1859999999999999</v>
      </c>
      <c r="U409">
        <v>3735</v>
      </c>
      <c r="V409">
        <v>941</v>
      </c>
      <c r="W409">
        <v>771</v>
      </c>
      <c r="X409">
        <v>848</v>
      </c>
      <c r="Y409">
        <v>0</v>
      </c>
      <c r="Z409">
        <v>1</v>
      </c>
      <c r="AA409">
        <v>1</v>
      </c>
      <c r="AB409">
        <v>78</v>
      </c>
      <c r="AC409">
        <v>84</v>
      </c>
      <c r="AD409">
        <v>24.86</v>
      </c>
      <c r="AE409">
        <v>45.906545999999999</v>
      </c>
      <c r="AF409">
        <v>95.7</v>
      </c>
      <c r="AG409">
        <v>1.6</v>
      </c>
      <c r="AH409">
        <v>1.3</v>
      </c>
      <c r="AI409">
        <v>1.3</v>
      </c>
      <c r="AJ409">
        <v>0.2</v>
      </c>
      <c r="AK409">
        <v>0</v>
      </c>
      <c r="AL409">
        <v>0</v>
      </c>
      <c r="AM409">
        <v>2.87</v>
      </c>
      <c r="AN409">
        <v>41.003</v>
      </c>
      <c r="AO409">
        <v>25.193999999999999</v>
      </c>
      <c r="AP409">
        <v>20.643000000000001</v>
      </c>
      <c r="AQ409">
        <v>0.31</v>
      </c>
      <c r="AR409">
        <v>0</v>
      </c>
      <c r="AS409">
        <v>3.8759999999999999</v>
      </c>
      <c r="AT409">
        <v>59.015000000000001</v>
      </c>
      <c r="AU409">
        <v>0.98699999999999999</v>
      </c>
      <c r="AV409">
        <v>0.80200000000000005</v>
      </c>
      <c r="AW409">
        <v>0.80200000000000005</v>
      </c>
      <c r="AX409">
        <v>0.123</v>
      </c>
      <c r="AY409">
        <v>0</v>
      </c>
      <c r="AZ409">
        <v>0</v>
      </c>
      <c r="BA409">
        <v>235</v>
      </c>
      <c r="BB409">
        <v>0</v>
      </c>
      <c r="BC409" t="s">
        <v>75</v>
      </c>
      <c r="BD409">
        <v>0</v>
      </c>
      <c r="BE409" t="s">
        <v>69</v>
      </c>
      <c r="BF409" t="s">
        <v>76</v>
      </c>
      <c r="BG409">
        <v>1.1100000000000001</v>
      </c>
      <c r="BH409">
        <v>0</v>
      </c>
      <c r="BI409" s="1">
        <v>45813.268753854165</v>
      </c>
      <c r="BJ409">
        <v>3.7</v>
      </c>
      <c r="BK409" s="4">
        <v>0.86109999999999998</v>
      </c>
      <c r="BL409" s="42">
        <f>HLOOKUP($A409,차량별코스!$E$1:$AO$20,_xlfn.XLOOKUP(탕데이터!$I409,차량별코스!$D$2:$D$20,차량별코스!$A$2:$A$20),0)</f>
        <v>8</v>
      </c>
      <c r="BM409">
        <f>SUMIFS(R:R,I:I,I409,O:O,O409)</f>
        <v>1337.5509999999999</v>
      </c>
      <c r="BN409">
        <f>SUMIFS(R:R,O:O,O409,BL:BL,BL409,G:G,G409)</f>
        <v>373.25799999999998</v>
      </c>
      <c r="BO409">
        <f>IF(COUNTIFS($BL$2:$BL409,$BL409,$O$2:$O409,$O409,$G$2:$G409,$G409)=1,_xlfn.MAXIFS($BO$2:$BO408,$O$2:$O408,$O409,$G$2:$G408,$G409)+1,_xlfn.MAXIFS($BO$2:$BO408,$O$2:$O408,$O409,$G$2:$G408,$G409))</f>
        <v>4</v>
      </c>
      <c r="BP409">
        <f t="shared" si="106"/>
        <v>1862.3950000000004</v>
      </c>
      <c r="BQ409">
        <f t="shared" si="107"/>
        <v>59.76</v>
      </c>
      <c r="BR409">
        <f t="shared" si="108"/>
        <v>48.555000000000007</v>
      </c>
      <c r="BS409">
        <f t="shared" si="109"/>
        <v>48.555000000000007</v>
      </c>
      <c r="BT409">
        <f t="shared" si="110"/>
        <v>7.47</v>
      </c>
      <c r="BU409">
        <f t="shared" si="111"/>
        <v>0</v>
      </c>
      <c r="BV409">
        <f t="shared" si="112"/>
        <v>0</v>
      </c>
      <c r="BW409">
        <f t="shared" si="113"/>
        <v>2026.7350000000006</v>
      </c>
    </row>
    <row r="410" spans="1:75">
      <c r="A410" s="38">
        <f t="shared" si="105"/>
        <v>45812</v>
      </c>
      <c r="B410" s="3">
        <v>45812.331990740742</v>
      </c>
      <c r="C410" t="s">
        <v>61</v>
      </c>
      <c r="D410" t="s">
        <v>61</v>
      </c>
      <c r="E410" t="s">
        <v>61</v>
      </c>
      <c r="F410" t="s">
        <v>62</v>
      </c>
      <c r="G410" s="2" t="s">
        <v>85</v>
      </c>
      <c r="H410" s="2" t="s">
        <v>86</v>
      </c>
      <c r="I410" t="s">
        <v>92</v>
      </c>
      <c r="J410" t="s">
        <v>66</v>
      </c>
      <c r="K410" t="s">
        <v>67</v>
      </c>
      <c r="L410">
        <v>15</v>
      </c>
      <c r="M410">
        <v>4</v>
      </c>
      <c r="N410">
        <v>168</v>
      </c>
      <c r="O410" s="41">
        <v>4069</v>
      </c>
      <c r="P410" t="s">
        <v>263</v>
      </c>
      <c r="Q410" s="1">
        <v>45786.607562534722</v>
      </c>
      <c r="R410">
        <v>104.178</v>
      </c>
      <c r="S410">
        <v>37.393000000000001</v>
      </c>
      <c r="T410">
        <v>2.786</v>
      </c>
      <c r="U410">
        <v>13186</v>
      </c>
      <c r="V410">
        <v>109</v>
      </c>
      <c r="W410">
        <v>4637</v>
      </c>
      <c r="X410">
        <v>3068</v>
      </c>
      <c r="Y410">
        <v>0</v>
      </c>
      <c r="Z410">
        <v>13</v>
      </c>
      <c r="AA410">
        <v>3</v>
      </c>
      <c r="AB410">
        <v>1856</v>
      </c>
      <c r="AC410">
        <v>105</v>
      </c>
      <c r="AD410">
        <v>28.44</v>
      </c>
      <c r="AE410">
        <v>44.436103000000003</v>
      </c>
      <c r="AF410">
        <v>89.6</v>
      </c>
      <c r="AG410">
        <v>3.1</v>
      </c>
      <c r="AH410">
        <v>4</v>
      </c>
      <c r="AI410">
        <v>2.2000000000000002</v>
      </c>
      <c r="AJ410">
        <v>1</v>
      </c>
      <c r="AK410">
        <v>0</v>
      </c>
      <c r="AL410">
        <v>0</v>
      </c>
      <c r="AM410">
        <v>2.5099999999999998</v>
      </c>
      <c r="AN410">
        <v>46.119</v>
      </c>
      <c r="AO410">
        <v>0.82699999999999996</v>
      </c>
      <c r="AP410">
        <v>35.165999999999997</v>
      </c>
      <c r="AQ410">
        <v>0.28799999999999998</v>
      </c>
      <c r="AR410">
        <v>0</v>
      </c>
      <c r="AS410">
        <v>12.478999999999999</v>
      </c>
      <c r="AT410">
        <v>195.62700000000001</v>
      </c>
      <c r="AU410">
        <v>6.7679999999999998</v>
      </c>
      <c r="AV410">
        <v>8.7330000000000005</v>
      </c>
      <c r="AW410">
        <v>4.8029999999999999</v>
      </c>
      <c r="AX410">
        <v>2.1829999999999998</v>
      </c>
      <c r="AY410">
        <v>0</v>
      </c>
      <c r="AZ410">
        <v>0</v>
      </c>
      <c r="BA410">
        <v>1016</v>
      </c>
      <c r="BB410">
        <v>0</v>
      </c>
      <c r="BC410" t="s">
        <v>75</v>
      </c>
      <c r="BD410">
        <v>0</v>
      </c>
      <c r="BE410" t="s">
        <v>69</v>
      </c>
      <c r="BF410" t="s">
        <v>76</v>
      </c>
      <c r="BG410">
        <v>1.1100000000000001</v>
      </c>
      <c r="BH410">
        <v>0</v>
      </c>
      <c r="BI410" s="1">
        <v>45813.268753854165</v>
      </c>
      <c r="BJ410">
        <v>3.7</v>
      </c>
      <c r="BK410" s="4">
        <v>0.753</v>
      </c>
      <c r="BL410" s="42">
        <f>HLOOKUP($A410,차량별코스!$E$1:$AO$20,_xlfn.XLOOKUP(탕데이터!$I410,차량별코스!$D$2:$D$20,차량별코스!$A$2:$A$20),0)</f>
        <v>8</v>
      </c>
      <c r="BM410">
        <f>SUMIFS(R:R,I:I,I410,O:O,O410)</f>
        <v>1337.5509999999999</v>
      </c>
      <c r="BN410">
        <f>SUMIFS(R:R,O:O,O410,BL:BL,BL410,G:G,G410)</f>
        <v>373.25799999999998</v>
      </c>
      <c r="BO410">
        <f>IF(COUNTIFS($BL$2:$BL410,$BL410,$O$2:$O410,$O410,$G$2:$G410,$G410)=1,_xlfn.MAXIFS($BO$2:$BO409,$O$2:$O409,$O410,$G$2:$G409,$G410)+1,_xlfn.MAXIFS($BO$2:$BO409,$O$2:$O409,$O410,$G$2:$G409,$G410))</f>
        <v>4</v>
      </c>
      <c r="BP410">
        <f t="shared" si="106"/>
        <v>7068.655999999999</v>
      </c>
      <c r="BQ410">
        <f t="shared" si="107"/>
        <v>408.76600000000002</v>
      </c>
      <c r="BR410">
        <f t="shared" si="108"/>
        <v>527.44000000000005</v>
      </c>
      <c r="BS410">
        <f t="shared" si="109"/>
        <v>290.09200000000004</v>
      </c>
      <c r="BT410">
        <f t="shared" si="110"/>
        <v>131.86000000000001</v>
      </c>
      <c r="BU410">
        <f t="shared" si="111"/>
        <v>0</v>
      </c>
      <c r="BV410">
        <f t="shared" si="112"/>
        <v>0</v>
      </c>
      <c r="BW410">
        <f t="shared" si="113"/>
        <v>8426.8140000000003</v>
      </c>
    </row>
    <row r="411" spans="1:75">
      <c r="A411" s="38">
        <f t="shared" si="105"/>
        <v>45812</v>
      </c>
      <c r="B411" s="3">
        <v>45812.509942129633</v>
      </c>
      <c r="C411" t="s">
        <v>61</v>
      </c>
      <c r="D411" t="s">
        <v>61</v>
      </c>
      <c r="E411" t="s">
        <v>61</v>
      </c>
      <c r="F411" t="s">
        <v>62</v>
      </c>
      <c r="G411" s="2" t="s">
        <v>85</v>
      </c>
      <c r="H411" s="2" t="s">
        <v>86</v>
      </c>
      <c r="I411" t="s">
        <v>92</v>
      </c>
      <c r="J411" t="s">
        <v>66</v>
      </c>
      <c r="K411" t="s">
        <v>67</v>
      </c>
      <c r="L411">
        <v>15</v>
      </c>
      <c r="M411">
        <v>4</v>
      </c>
      <c r="N411">
        <v>168</v>
      </c>
      <c r="O411" s="41">
        <v>4069</v>
      </c>
      <c r="P411" t="s">
        <v>263</v>
      </c>
      <c r="Q411" s="1">
        <v>45786.607562534722</v>
      </c>
      <c r="R411">
        <v>102.744</v>
      </c>
      <c r="S411">
        <v>32.941000000000003</v>
      </c>
      <c r="T411">
        <v>3.1190000000000002</v>
      </c>
      <c r="U411">
        <v>10988</v>
      </c>
      <c r="V411">
        <v>287</v>
      </c>
      <c r="W411">
        <v>2668</v>
      </c>
      <c r="X411">
        <v>2662</v>
      </c>
      <c r="Y411">
        <v>0</v>
      </c>
      <c r="Z411">
        <v>8</v>
      </c>
      <c r="AA411">
        <v>2</v>
      </c>
      <c r="AB411">
        <v>431</v>
      </c>
      <c r="AC411">
        <v>94</v>
      </c>
      <c r="AD411">
        <v>33.659999999999997</v>
      </c>
      <c r="AE411">
        <v>46.044862000000002</v>
      </c>
      <c r="AF411">
        <v>43.7</v>
      </c>
      <c r="AG411">
        <v>15.1</v>
      </c>
      <c r="AH411">
        <v>20.9</v>
      </c>
      <c r="AI411">
        <v>15.7</v>
      </c>
      <c r="AJ411">
        <v>4.5999999999999996</v>
      </c>
      <c r="AK411">
        <v>0</v>
      </c>
      <c r="AL411">
        <v>0</v>
      </c>
      <c r="AM411">
        <v>2.81</v>
      </c>
      <c r="AN411">
        <v>42.243000000000002</v>
      </c>
      <c r="AO411">
        <v>2.6120000000000001</v>
      </c>
      <c r="AP411">
        <v>24.280999999999999</v>
      </c>
      <c r="AQ411">
        <v>0.253</v>
      </c>
      <c r="AR411">
        <v>0</v>
      </c>
      <c r="AS411">
        <v>7.7859999999999996</v>
      </c>
      <c r="AT411">
        <v>79.388000000000005</v>
      </c>
      <c r="AU411">
        <v>27.431999999999999</v>
      </c>
      <c r="AV411">
        <v>37.968000000000004</v>
      </c>
      <c r="AW411">
        <v>28.521999999999998</v>
      </c>
      <c r="AX411">
        <v>8.3569999999999993</v>
      </c>
      <c r="AY411">
        <v>0</v>
      </c>
      <c r="AZ411">
        <v>0</v>
      </c>
      <c r="BA411">
        <v>999</v>
      </c>
      <c r="BB411">
        <v>0</v>
      </c>
      <c r="BC411" t="s">
        <v>75</v>
      </c>
      <c r="BD411">
        <v>0</v>
      </c>
      <c r="BE411" t="s">
        <v>69</v>
      </c>
      <c r="BF411" t="s">
        <v>76</v>
      </c>
      <c r="BG411">
        <v>1.1100000000000001</v>
      </c>
      <c r="BH411">
        <v>0</v>
      </c>
      <c r="BI411" s="1">
        <v>45813.268753854165</v>
      </c>
      <c r="BJ411">
        <v>3.7</v>
      </c>
      <c r="BK411" s="4">
        <v>0.84299999999999997</v>
      </c>
      <c r="BL411" s="42">
        <f>HLOOKUP($A411,차량별코스!$E$1:$AO$20,_xlfn.XLOOKUP(탕데이터!$I411,차량별코스!$D$2:$D$20,차량별코스!$A$2:$A$20),0)</f>
        <v>8</v>
      </c>
      <c r="BM411">
        <f>SUMIFS(R:R,I:I,I411,O:O,O411)</f>
        <v>1337.5509999999999</v>
      </c>
      <c r="BN411">
        <f>SUMIFS(R:R,O:O,O411,BL:BL,BL411,G:G,G411)</f>
        <v>373.25799999999998</v>
      </c>
      <c r="BO411">
        <f>IF(COUNTIFS($BL$2:$BL411,$BL411,$O$2:$O411,$O411,$G$2:$G411,$G411)=1,_xlfn.MAXIFS($BO$2:$BO410,$O$2:$O410,$O411,$G$2:$G410,$G411)+1,_xlfn.MAXIFS($BO$2:$BO410,$O$2:$O410,$O411,$G$2:$G410,$G411))</f>
        <v>4</v>
      </c>
      <c r="BP411">
        <f t="shared" si="106"/>
        <v>1846.7560000000003</v>
      </c>
      <c r="BQ411">
        <f t="shared" si="107"/>
        <v>1659.1879999999999</v>
      </c>
      <c r="BR411">
        <f t="shared" si="108"/>
        <v>2296.4919999999997</v>
      </c>
      <c r="BS411">
        <f t="shared" si="109"/>
        <v>1725.116</v>
      </c>
      <c r="BT411">
        <f t="shared" si="110"/>
        <v>505.44799999999998</v>
      </c>
      <c r="BU411">
        <f t="shared" si="111"/>
        <v>0</v>
      </c>
      <c r="BV411">
        <f t="shared" si="112"/>
        <v>0</v>
      </c>
      <c r="BW411">
        <f t="shared" si="113"/>
        <v>8033</v>
      </c>
    </row>
    <row r="412" spans="1:75">
      <c r="A412" s="38">
        <f t="shared" si="105"/>
        <v>45812</v>
      </c>
      <c r="B412" s="3">
        <v>45812.678981481484</v>
      </c>
      <c r="C412" t="s">
        <v>61</v>
      </c>
      <c r="D412" t="s">
        <v>61</v>
      </c>
      <c r="E412" t="s">
        <v>61</v>
      </c>
      <c r="F412" t="s">
        <v>62</v>
      </c>
      <c r="G412" s="2" t="s">
        <v>85</v>
      </c>
      <c r="H412" s="2" t="s">
        <v>86</v>
      </c>
      <c r="I412" t="s">
        <v>92</v>
      </c>
      <c r="J412" t="s">
        <v>66</v>
      </c>
      <c r="K412" t="s">
        <v>67</v>
      </c>
      <c r="L412">
        <v>15</v>
      </c>
      <c r="M412">
        <v>4</v>
      </c>
      <c r="N412">
        <v>168</v>
      </c>
      <c r="O412" s="41">
        <v>4069</v>
      </c>
      <c r="P412" t="s">
        <v>263</v>
      </c>
      <c r="Q412" s="1">
        <v>45786.607562534722</v>
      </c>
      <c r="R412">
        <v>58.423999999999999</v>
      </c>
      <c r="S412">
        <v>17.661000000000001</v>
      </c>
      <c r="T412">
        <v>3.3079999999999998</v>
      </c>
      <c r="U412">
        <v>6055</v>
      </c>
      <c r="V412">
        <v>197</v>
      </c>
      <c r="W412">
        <v>1599</v>
      </c>
      <c r="X412">
        <v>1629</v>
      </c>
      <c r="Y412">
        <v>0</v>
      </c>
      <c r="Z412">
        <v>7</v>
      </c>
      <c r="AA412">
        <v>2</v>
      </c>
      <c r="AB412">
        <v>469</v>
      </c>
      <c r="AC412">
        <v>93</v>
      </c>
      <c r="AD412">
        <v>34.74</v>
      </c>
      <c r="AE412">
        <v>49.383968000000003</v>
      </c>
      <c r="AF412">
        <v>61.3</v>
      </c>
      <c r="AG412">
        <v>10.5</v>
      </c>
      <c r="AH412">
        <v>11.2</v>
      </c>
      <c r="AI412">
        <v>14.8</v>
      </c>
      <c r="AJ412">
        <v>2.2999999999999998</v>
      </c>
      <c r="AK412">
        <v>0</v>
      </c>
      <c r="AL412">
        <v>0</v>
      </c>
      <c r="AM412">
        <v>2.98</v>
      </c>
      <c r="AN412">
        <v>42.759</v>
      </c>
      <c r="AO412">
        <v>3.2530000000000001</v>
      </c>
      <c r="AP412">
        <v>26.408000000000001</v>
      </c>
      <c r="AQ412">
        <v>0.27400000000000002</v>
      </c>
      <c r="AR412">
        <v>0</v>
      </c>
      <c r="AS412">
        <v>11.981</v>
      </c>
      <c r="AT412">
        <v>61.3</v>
      </c>
      <c r="AU412">
        <v>10.5</v>
      </c>
      <c r="AV412">
        <v>11.2</v>
      </c>
      <c r="AW412">
        <v>14.8</v>
      </c>
      <c r="AX412">
        <v>2.2999999999999998</v>
      </c>
      <c r="AY412">
        <v>0</v>
      </c>
      <c r="AZ412">
        <v>0</v>
      </c>
      <c r="BA412">
        <v>553</v>
      </c>
      <c r="BB412">
        <v>0</v>
      </c>
      <c r="BC412" t="s">
        <v>75</v>
      </c>
      <c r="BD412">
        <v>0</v>
      </c>
      <c r="BE412" t="s">
        <v>69</v>
      </c>
      <c r="BF412" t="s">
        <v>76</v>
      </c>
      <c r="BG412">
        <v>1.1100000000000001</v>
      </c>
      <c r="BH412">
        <v>0</v>
      </c>
      <c r="BI412" s="1">
        <v>45813.268753854165</v>
      </c>
      <c r="BJ412">
        <v>3.7</v>
      </c>
      <c r="BK412" s="4">
        <v>0.89410000000000001</v>
      </c>
      <c r="BL412" s="42">
        <f>HLOOKUP($A412,차량별코스!$E$1:$AO$20,_xlfn.XLOOKUP(탕데이터!$I412,차량별코스!$D$2:$D$20,차량별코스!$A$2:$A$20),0)</f>
        <v>8</v>
      </c>
      <c r="BM412">
        <f>SUMIFS(R:R,I:I,I412,O:O,O412)</f>
        <v>1337.5509999999999</v>
      </c>
      <c r="BN412">
        <f>SUMIFS(R:R,O:O,O412,BL:BL,BL412,G:G,G412)</f>
        <v>373.25799999999998</v>
      </c>
      <c r="BO412">
        <f>IF(COUNTIFS($BL$2:$BL412,$BL412,$O$2:$O412,$O412,$G$2:$G412,$G412)=1,_xlfn.MAXIFS($BO$2:$BO411,$O$2:$O411,$O412,$G$2:$G411,$G412)+1,_xlfn.MAXIFS($BO$2:$BO411,$O$2:$O411,$O412,$G$2:$G411,$G412))</f>
        <v>4</v>
      </c>
      <c r="BP412">
        <f t="shared" si="106"/>
        <v>1915.7150000000001</v>
      </c>
      <c r="BQ412">
        <f t="shared" si="107"/>
        <v>635.77499999999998</v>
      </c>
      <c r="BR412">
        <f t="shared" si="108"/>
        <v>678.16</v>
      </c>
      <c r="BS412">
        <f t="shared" si="109"/>
        <v>896.1400000000001</v>
      </c>
      <c r="BT412">
        <f t="shared" si="110"/>
        <v>139.26499999999999</v>
      </c>
      <c r="BU412">
        <f t="shared" si="111"/>
        <v>0</v>
      </c>
      <c r="BV412">
        <f t="shared" si="112"/>
        <v>0</v>
      </c>
      <c r="BW412">
        <f t="shared" si="113"/>
        <v>4265.0550000000003</v>
      </c>
    </row>
    <row r="413" spans="1:75">
      <c r="A413" s="38">
        <f t="shared" si="105"/>
        <v>45812</v>
      </c>
      <c r="B413" s="3">
        <v>45812.754699074074</v>
      </c>
      <c r="C413" t="s">
        <v>61</v>
      </c>
      <c r="D413" t="s">
        <v>61</v>
      </c>
      <c r="E413" t="s">
        <v>61</v>
      </c>
      <c r="F413" t="s">
        <v>62</v>
      </c>
      <c r="G413" s="2" t="s">
        <v>85</v>
      </c>
      <c r="H413" s="2" t="s">
        <v>86</v>
      </c>
      <c r="I413" t="s">
        <v>92</v>
      </c>
      <c r="J413" t="s">
        <v>66</v>
      </c>
      <c r="K413" t="s">
        <v>67</v>
      </c>
      <c r="L413">
        <v>15</v>
      </c>
      <c r="M413">
        <v>4</v>
      </c>
      <c r="N413">
        <v>168</v>
      </c>
      <c r="O413" s="41">
        <v>4069</v>
      </c>
      <c r="P413" t="s">
        <v>263</v>
      </c>
      <c r="Q413" s="1">
        <v>45786.607562534722</v>
      </c>
      <c r="R413">
        <v>42.216999999999999</v>
      </c>
      <c r="S413">
        <v>11.352</v>
      </c>
      <c r="T413">
        <v>3.7189999999999999</v>
      </c>
      <c r="U413">
        <v>4865</v>
      </c>
      <c r="V413">
        <v>477</v>
      </c>
      <c r="W413">
        <v>1017</v>
      </c>
      <c r="X413">
        <v>1112</v>
      </c>
      <c r="Y413">
        <v>0</v>
      </c>
      <c r="Z413">
        <v>4</v>
      </c>
      <c r="AA413">
        <v>0</v>
      </c>
      <c r="AB413">
        <v>0</v>
      </c>
      <c r="AC413">
        <v>90</v>
      </c>
      <c r="AD413">
        <v>31.24</v>
      </c>
      <c r="AE413">
        <v>45.084943000000003</v>
      </c>
      <c r="AF413">
        <v>94.7</v>
      </c>
      <c r="AG413">
        <v>1.5</v>
      </c>
      <c r="AH413">
        <v>1.6</v>
      </c>
      <c r="AI413">
        <v>1.7</v>
      </c>
      <c r="AJ413">
        <v>0.5</v>
      </c>
      <c r="AK413">
        <v>0</v>
      </c>
      <c r="AL413">
        <v>0</v>
      </c>
      <c r="AM413">
        <v>3.35</v>
      </c>
      <c r="AN413">
        <v>33.408999999999999</v>
      </c>
      <c r="AO413">
        <v>9.8049999999999997</v>
      </c>
      <c r="AP413">
        <v>20.904</v>
      </c>
      <c r="AQ413">
        <v>0.26100000000000001</v>
      </c>
      <c r="AR413">
        <v>0</v>
      </c>
      <c r="AS413">
        <v>9.4749999999999996</v>
      </c>
      <c r="AT413">
        <v>75.760000000000005</v>
      </c>
      <c r="AU413">
        <v>1.2</v>
      </c>
      <c r="AV413">
        <v>1.28</v>
      </c>
      <c r="AW413">
        <v>1.36</v>
      </c>
      <c r="AX413">
        <v>0.4</v>
      </c>
      <c r="AY413">
        <v>0</v>
      </c>
      <c r="AZ413">
        <v>0</v>
      </c>
      <c r="BA413">
        <v>410</v>
      </c>
      <c r="BB413">
        <v>0</v>
      </c>
      <c r="BC413" t="s">
        <v>75</v>
      </c>
      <c r="BD413">
        <v>0</v>
      </c>
      <c r="BE413" t="s">
        <v>69</v>
      </c>
      <c r="BF413" t="s">
        <v>76</v>
      </c>
      <c r="BG413">
        <v>1.1100000000000001</v>
      </c>
      <c r="BH413">
        <v>0</v>
      </c>
      <c r="BI413" s="1">
        <v>45813.268753854165</v>
      </c>
      <c r="BJ413">
        <v>3.7</v>
      </c>
      <c r="BK413" s="4">
        <v>1.0051000000000001</v>
      </c>
      <c r="BL413" s="42">
        <f>HLOOKUP($A413,차량별코스!$E$1:$AO$20,_xlfn.XLOOKUP(탕데이터!$I413,차량별코스!$D$2:$D$20,차량별코스!$A$2:$A$20),0)</f>
        <v>8</v>
      </c>
      <c r="BM413">
        <f>SUMIFS(R:R,I:I,I413,O:O,O413)</f>
        <v>1337.5509999999999</v>
      </c>
      <c r="BN413">
        <f>SUMIFS(R:R,O:O,O413,BL:BL,BL413,G:G,G413)</f>
        <v>373.25799999999998</v>
      </c>
      <c r="BO413">
        <f>IF(COUNTIFS($BL$2:$BL413,$BL413,$O$2:$O413,$O413,$G$2:$G413,$G413)=1,_xlfn.MAXIFS($BO$2:$BO412,$O$2:$O412,$O413,$G$2:$G412,$G413)+1,_xlfn.MAXIFS($BO$2:$BO412,$O$2:$O412,$O413,$G$2:$G412,$G413))</f>
        <v>4</v>
      </c>
      <c r="BP413">
        <f t="shared" si="106"/>
        <v>3113.1550000000007</v>
      </c>
      <c r="BQ413">
        <f t="shared" si="107"/>
        <v>72.974999999999994</v>
      </c>
      <c r="BR413">
        <f t="shared" si="108"/>
        <v>77.84</v>
      </c>
      <c r="BS413">
        <f t="shared" si="109"/>
        <v>82.705000000000013</v>
      </c>
      <c r="BT413">
        <f t="shared" si="110"/>
        <v>24.324999999999999</v>
      </c>
      <c r="BU413">
        <f t="shared" si="111"/>
        <v>0</v>
      </c>
      <c r="BV413">
        <f t="shared" si="112"/>
        <v>0</v>
      </c>
      <c r="BW413">
        <f t="shared" si="113"/>
        <v>3371.0000000000005</v>
      </c>
    </row>
    <row r="414" spans="1:75">
      <c r="A414" s="38">
        <f t="shared" si="105"/>
        <v>45812</v>
      </c>
      <c r="B414" s="3">
        <v>45812.854004629633</v>
      </c>
      <c r="C414" t="s">
        <v>61</v>
      </c>
      <c r="D414" t="s">
        <v>61</v>
      </c>
      <c r="E414" t="s">
        <v>61</v>
      </c>
      <c r="F414" t="s">
        <v>62</v>
      </c>
      <c r="G414" s="2" t="s">
        <v>85</v>
      </c>
      <c r="H414" s="2" t="s">
        <v>86</v>
      </c>
      <c r="I414" t="s">
        <v>92</v>
      </c>
      <c r="J414" t="s">
        <v>66</v>
      </c>
      <c r="K414" t="s">
        <v>67</v>
      </c>
      <c r="L414">
        <v>15</v>
      </c>
      <c r="M414">
        <v>4</v>
      </c>
      <c r="N414">
        <v>168</v>
      </c>
      <c r="O414" s="41">
        <v>4069</v>
      </c>
      <c r="P414" t="s">
        <v>263</v>
      </c>
      <c r="Q414" s="1">
        <v>45786.607562534722</v>
      </c>
      <c r="R414">
        <v>39.898000000000003</v>
      </c>
      <c r="S414">
        <v>12.523</v>
      </c>
      <c r="T414">
        <v>3.1859999999999999</v>
      </c>
      <c r="U414">
        <v>5371</v>
      </c>
      <c r="V414">
        <v>141</v>
      </c>
      <c r="W414">
        <v>1731</v>
      </c>
      <c r="X414">
        <v>1130</v>
      </c>
      <c r="Y414">
        <v>0</v>
      </c>
      <c r="Z414">
        <v>6</v>
      </c>
      <c r="AA414">
        <v>1</v>
      </c>
      <c r="AB414">
        <v>127</v>
      </c>
      <c r="AC414">
        <v>88</v>
      </c>
      <c r="AD414">
        <v>26.74</v>
      </c>
      <c r="AE414">
        <v>41.049647</v>
      </c>
      <c r="AF414">
        <v>93.2</v>
      </c>
      <c r="AG414">
        <v>2.1</v>
      </c>
      <c r="AH414">
        <v>2.8</v>
      </c>
      <c r="AI414">
        <v>1.6</v>
      </c>
      <c r="AJ414">
        <v>0.4</v>
      </c>
      <c r="AK414">
        <v>0</v>
      </c>
      <c r="AL414">
        <v>0</v>
      </c>
      <c r="AM414">
        <v>2.87</v>
      </c>
      <c r="AN414">
        <v>35.979999999999997</v>
      </c>
      <c r="AO414">
        <v>2.625</v>
      </c>
      <c r="AP414">
        <v>32.228999999999999</v>
      </c>
      <c r="AQ414">
        <v>0.27600000000000002</v>
      </c>
      <c r="AR414">
        <v>0</v>
      </c>
      <c r="AS414">
        <v>15.038</v>
      </c>
      <c r="AT414">
        <v>82.326999999999998</v>
      </c>
      <c r="AU414">
        <v>1.855</v>
      </c>
      <c r="AV414">
        <v>2.4729999999999999</v>
      </c>
      <c r="AW414">
        <v>1.413</v>
      </c>
      <c r="AX414">
        <v>0.35299999999999998</v>
      </c>
      <c r="AY414">
        <v>0</v>
      </c>
      <c r="AZ414">
        <v>0</v>
      </c>
      <c r="BA414">
        <v>380</v>
      </c>
      <c r="BB414">
        <v>0</v>
      </c>
      <c r="BC414" t="s">
        <v>75</v>
      </c>
      <c r="BD414">
        <v>0</v>
      </c>
      <c r="BE414" t="s">
        <v>69</v>
      </c>
      <c r="BF414" t="s">
        <v>76</v>
      </c>
      <c r="BG414">
        <v>1.1100000000000001</v>
      </c>
      <c r="BH414">
        <v>0</v>
      </c>
      <c r="BI414" s="1">
        <v>45813.268753854165</v>
      </c>
      <c r="BJ414">
        <v>3.7</v>
      </c>
      <c r="BK414" s="4">
        <v>0.86109999999999998</v>
      </c>
      <c r="BL414" s="42">
        <f>HLOOKUP($A414,차량별코스!$E$1:$AO$20,_xlfn.XLOOKUP(탕데이터!$I414,차량별코스!$D$2:$D$20,차량별코스!$A$2:$A$20),0)</f>
        <v>8</v>
      </c>
      <c r="BM414">
        <f>SUMIFS(R:R,I:I,I414,O:O,O414)</f>
        <v>1337.5509999999999</v>
      </c>
      <c r="BN414">
        <f>SUMIFS(R:R,O:O,O414,BL:BL,BL414,G:G,G414)</f>
        <v>373.25799999999998</v>
      </c>
      <c r="BO414">
        <f>IF(COUNTIFS($BL$2:$BL414,$BL414,$O$2:$O414,$O414,$G$2:$G414,$G414)=1,_xlfn.MAXIFS($BO$2:$BO413,$O$2:$O413,$O414,$G$2:$G413,$G414)+1,_xlfn.MAXIFS($BO$2:$BO413,$O$2:$O413,$O414,$G$2:$G413,$G414))</f>
        <v>4</v>
      </c>
      <c r="BP414">
        <f t="shared" si="106"/>
        <v>3133.7719999999999</v>
      </c>
      <c r="BQ414">
        <f t="shared" si="107"/>
        <v>112.79100000000001</v>
      </c>
      <c r="BR414">
        <f t="shared" si="108"/>
        <v>150.38799999999998</v>
      </c>
      <c r="BS414">
        <f t="shared" si="109"/>
        <v>85.936000000000007</v>
      </c>
      <c r="BT414">
        <f t="shared" si="110"/>
        <v>21.484000000000002</v>
      </c>
      <c r="BU414">
        <f t="shared" si="111"/>
        <v>0</v>
      </c>
      <c r="BV414">
        <f t="shared" si="112"/>
        <v>0</v>
      </c>
      <c r="BW414">
        <f t="shared" si="113"/>
        <v>3504.3710000000001</v>
      </c>
    </row>
    <row r="415" spans="1:75">
      <c r="A415" s="38">
        <f t="shared" si="105"/>
        <v>45809</v>
      </c>
      <c r="B415" s="3">
        <v>45809.289398148147</v>
      </c>
      <c r="C415" t="s">
        <v>61</v>
      </c>
      <c r="D415" t="s">
        <v>61</v>
      </c>
      <c r="E415" t="s">
        <v>61</v>
      </c>
      <c r="F415" t="s">
        <v>62</v>
      </c>
      <c r="G415" s="2" t="s">
        <v>85</v>
      </c>
      <c r="H415" s="2" t="s">
        <v>86</v>
      </c>
      <c r="I415" t="s">
        <v>93</v>
      </c>
      <c r="J415" t="s">
        <v>66</v>
      </c>
      <c r="K415" t="s">
        <v>67</v>
      </c>
      <c r="L415">
        <v>19</v>
      </c>
      <c r="M415">
        <v>11</v>
      </c>
      <c r="N415">
        <v>168</v>
      </c>
      <c r="O415" s="41">
        <v>9999</v>
      </c>
      <c r="P415" t="s">
        <v>62</v>
      </c>
      <c r="Q415" s="1">
        <v>45786.608721180557</v>
      </c>
      <c r="R415">
        <v>100.55800000000001</v>
      </c>
      <c r="S415">
        <v>27.986999999999998</v>
      </c>
      <c r="T415">
        <v>3.593</v>
      </c>
      <c r="U415">
        <v>8978</v>
      </c>
      <c r="V415">
        <v>186</v>
      </c>
      <c r="W415">
        <v>1634</v>
      </c>
      <c r="X415">
        <v>3603</v>
      </c>
      <c r="Y415">
        <v>1</v>
      </c>
      <c r="Z415">
        <v>17</v>
      </c>
      <c r="AA415">
        <v>1</v>
      </c>
      <c r="AB415">
        <v>180</v>
      </c>
      <c r="AC415">
        <v>100</v>
      </c>
      <c r="AD415">
        <v>40.32</v>
      </c>
      <c r="AE415">
        <v>50.573998000000003</v>
      </c>
      <c r="AF415">
        <v>90</v>
      </c>
      <c r="AG415">
        <v>2.2000000000000002</v>
      </c>
      <c r="AH415">
        <v>3.1</v>
      </c>
      <c r="AI415">
        <v>3.7</v>
      </c>
      <c r="AJ415">
        <v>0.9</v>
      </c>
      <c r="AK415">
        <v>0</v>
      </c>
      <c r="AL415">
        <v>0</v>
      </c>
      <c r="AM415">
        <v>3.18</v>
      </c>
      <c r="AN415">
        <v>40.661999999999999</v>
      </c>
      <c r="AO415">
        <v>2.0720000000000001</v>
      </c>
      <c r="AP415">
        <v>18.2</v>
      </c>
      <c r="AQ415">
        <v>0.35799999999999998</v>
      </c>
      <c r="AR415">
        <v>0.99399999999999999</v>
      </c>
      <c r="AS415">
        <v>16.905999999999999</v>
      </c>
      <c r="AT415">
        <v>133.5</v>
      </c>
      <c r="AU415">
        <v>3.2629999999999999</v>
      </c>
      <c r="AV415">
        <v>4.5979999999999999</v>
      </c>
      <c r="AW415">
        <v>5.4880000000000004</v>
      </c>
      <c r="AX415">
        <v>1.335</v>
      </c>
      <c r="AY415">
        <v>0</v>
      </c>
      <c r="AZ415">
        <v>0</v>
      </c>
      <c r="BA415">
        <v>974</v>
      </c>
      <c r="BB415">
        <v>0</v>
      </c>
      <c r="BC415" t="s">
        <v>75</v>
      </c>
      <c r="BD415">
        <v>0</v>
      </c>
      <c r="BE415" t="s">
        <v>69</v>
      </c>
      <c r="BF415" t="s">
        <v>76</v>
      </c>
      <c r="BG415">
        <v>1.1299999999999999</v>
      </c>
      <c r="BH415">
        <v>0</v>
      </c>
      <c r="BI415" s="1">
        <v>45813.466359988422</v>
      </c>
      <c r="BJ415">
        <v>3.7</v>
      </c>
      <c r="BK415" s="4">
        <v>0.97109999999999996</v>
      </c>
      <c r="BL415" s="42">
        <f>HLOOKUP($A415,차량별코스!$E$1:$AO$20,_xlfn.XLOOKUP(탕데이터!$I415,차량별코스!$D$2:$D$20,차량별코스!$A$2:$A$20),0)</f>
        <v>2</v>
      </c>
      <c r="BM415">
        <f>SUMIFS(R:R,I:I,I415,O:O,O415)</f>
        <v>100.55800000000001</v>
      </c>
      <c r="BN415">
        <f>SUMIFS(R:R,O:O,O415,BL:BL,BL415,G:G,G415)</f>
        <v>100.55800000000001</v>
      </c>
      <c r="BO415">
        <f>IF(COUNTIFS($BL$2:$BL415,$BL415,$O$2:$O415,$O415,$G$2:$G415,$G415)=1,_xlfn.MAXIFS($BO$2:$BO414,$O$2:$O414,$O415,$G$2:$G414,$G415)+1,_xlfn.MAXIFS($BO$2:$BO414,$O$2:$O414,$O415,$G$2:$G414,$G415))</f>
        <v>3</v>
      </c>
      <c r="BP415">
        <f t="shared" si="106"/>
        <v>6260.2</v>
      </c>
      <c r="BQ415">
        <f t="shared" si="107"/>
        <v>197.51600000000002</v>
      </c>
      <c r="BR415">
        <f t="shared" si="108"/>
        <v>278.31799999999998</v>
      </c>
      <c r="BS415">
        <f t="shared" si="109"/>
        <v>332.18600000000004</v>
      </c>
      <c r="BT415">
        <f t="shared" si="110"/>
        <v>80.802000000000007</v>
      </c>
      <c r="BU415">
        <f t="shared" si="111"/>
        <v>0</v>
      </c>
      <c r="BV415">
        <f t="shared" si="112"/>
        <v>0</v>
      </c>
      <c r="BW415">
        <f t="shared" si="113"/>
        <v>7149.021999999999</v>
      </c>
    </row>
    <row r="416" spans="1:75">
      <c r="A416" s="38">
        <f t="shared" si="105"/>
        <v>45809</v>
      </c>
      <c r="B416" s="3">
        <v>45809.477256944447</v>
      </c>
      <c r="C416" t="s">
        <v>61</v>
      </c>
      <c r="D416" t="s">
        <v>61</v>
      </c>
      <c r="E416" t="s">
        <v>61</v>
      </c>
      <c r="F416" t="s">
        <v>62</v>
      </c>
      <c r="G416" s="2" t="s">
        <v>85</v>
      </c>
      <c r="H416" s="2" t="s">
        <v>86</v>
      </c>
      <c r="I416" t="s">
        <v>93</v>
      </c>
      <c r="J416" t="s">
        <v>66</v>
      </c>
      <c r="K416" t="s">
        <v>67</v>
      </c>
      <c r="L416">
        <v>19</v>
      </c>
      <c r="M416">
        <v>11</v>
      </c>
      <c r="N416">
        <v>168</v>
      </c>
      <c r="O416" s="41">
        <v>7308</v>
      </c>
      <c r="P416" t="s">
        <v>264</v>
      </c>
      <c r="Q416" s="1">
        <v>45786.607561655095</v>
      </c>
      <c r="R416">
        <v>66.305999999999997</v>
      </c>
      <c r="S416">
        <v>29.934999999999999</v>
      </c>
      <c r="T416">
        <v>2.2149999999999999</v>
      </c>
      <c r="U416">
        <v>10443</v>
      </c>
      <c r="V416">
        <v>237</v>
      </c>
      <c r="W416">
        <v>4614</v>
      </c>
      <c r="X416">
        <v>2212</v>
      </c>
      <c r="Y416">
        <v>1</v>
      </c>
      <c r="Z416">
        <v>12</v>
      </c>
      <c r="AA416">
        <v>2</v>
      </c>
      <c r="AB416">
        <v>2095</v>
      </c>
      <c r="AC416">
        <v>102</v>
      </c>
      <c r="AD416">
        <v>22.86</v>
      </c>
      <c r="AE416">
        <v>42.686247000000002</v>
      </c>
      <c r="AF416">
        <v>86</v>
      </c>
      <c r="AG416">
        <v>4.5999999999999996</v>
      </c>
      <c r="AH416">
        <v>5.4</v>
      </c>
      <c r="AI416">
        <v>2.6</v>
      </c>
      <c r="AJ416">
        <v>1.4</v>
      </c>
      <c r="AK416">
        <v>0</v>
      </c>
      <c r="AL416">
        <v>0</v>
      </c>
      <c r="AM416">
        <v>1.96</v>
      </c>
      <c r="AN416">
        <v>58.362000000000002</v>
      </c>
      <c r="AO416">
        <v>2.2690000000000001</v>
      </c>
      <c r="AP416">
        <v>44.183</v>
      </c>
      <c r="AQ416">
        <v>0.33200000000000002</v>
      </c>
      <c r="AR416">
        <v>1.508</v>
      </c>
      <c r="AS416">
        <v>18.097999999999999</v>
      </c>
      <c r="AT416">
        <v>149.06700000000001</v>
      </c>
      <c r="AU416">
        <v>7.9729999999999999</v>
      </c>
      <c r="AV416">
        <v>9.36</v>
      </c>
      <c r="AW416">
        <v>4.5069999999999997</v>
      </c>
      <c r="AX416">
        <v>2.427</v>
      </c>
      <c r="AY416">
        <v>0</v>
      </c>
      <c r="AZ416">
        <v>0</v>
      </c>
      <c r="BA416">
        <v>644</v>
      </c>
      <c r="BB416">
        <v>0</v>
      </c>
      <c r="BC416" t="s">
        <v>75</v>
      </c>
      <c r="BD416">
        <v>0</v>
      </c>
      <c r="BE416" t="s">
        <v>69</v>
      </c>
      <c r="BF416" t="s">
        <v>76</v>
      </c>
      <c r="BG416">
        <v>1.1299999999999999</v>
      </c>
      <c r="BH416">
        <v>0</v>
      </c>
      <c r="BI416" s="1">
        <v>45813.466359988422</v>
      </c>
      <c r="BJ416">
        <v>3.7</v>
      </c>
      <c r="BK416" s="4">
        <v>0.59860000000000002</v>
      </c>
      <c r="BL416" s="42">
        <f>HLOOKUP($A416,차량별코스!$E$1:$AO$20,_xlfn.XLOOKUP(탕데이터!$I416,차량별코스!$D$2:$D$20,차량별코스!$A$2:$A$20),0)</f>
        <v>2</v>
      </c>
      <c r="BM416">
        <f>SUMIFS(R:R,I:I,I416,O:O,O416)</f>
        <v>358.46799999999996</v>
      </c>
      <c r="BN416">
        <f>SUMIFS(R:R,O:O,O416,BL:BL,BL416,G:G,G416)</f>
        <v>189.27599999999998</v>
      </c>
      <c r="BO416">
        <f>IF(COUNTIFS($BL$2:$BL416,$BL416,$O$2:$O416,$O416,$G$2:$G416,$G416)=1,_xlfn.MAXIFS($BO$2:$BO415,$O$2:$O415,$O416,$G$2:$G415,$G416)+1,_xlfn.MAXIFS($BO$2:$BO415,$O$2:$O415,$O416,$G$2:$G415,$G416))</f>
        <v>1</v>
      </c>
      <c r="BP416">
        <f t="shared" si="106"/>
        <v>4129.9799999999996</v>
      </c>
      <c r="BQ416">
        <f t="shared" si="107"/>
        <v>480.37799999999999</v>
      </c>
      <c r="BR416">
        <f t="shared" si="108"/>
        <v>563.92200000000003</v>
      </c>
      <c r="BS416">
        <f t="shared" si="109"/>
        <v>271.51800000000003</v>
      </c>
      <c r="BT416">
        <f t="shared" si="110"/>
        <v>146.202</v>
      </c>
      <c r="BU416">
        <f t="shared" si="111"/>
        <v>0</v>
      </c>
      <c r="BV416">
        <f t="shared" si="112"/>
        <v>0</v>
      </c>
      <c r="BW416">
        <f t="shared" si="113"/>
        <v>5591.9999999999991</v>
      </c>
    </row>
    <row r="417" spans="1:75">
      <c r="A417" s="38">
        <f t="shared" si="105"/>
        <v>45809</v>
      </c>
      <c r="B417" s="3">
        <v>45809.607569444444</v>
      </c>
      <c r="C417" t="s">
        <v>61</v>
      </c>
      <c r="D417" t="s">
        <v>61</v>
      </c>
      <c r="E417" t="s">
        <v>61</v>
      </c>
      <c r="F417" t="s">
        <v>62</v>
      </c>
      <c r="G417" s="2" t="s">
        <v>85</v>
      </c>
      <c r="H417" s="2" t="s">
        <v>86</v>
      </c>
      <c r="I417" t="s">
        <v>93</v>
      </c>
      <c r="J417" t="s">
        <v>66</v>
      </c>
      <c r="K417" t="s">
        <v>67</v>
      </c>
      <c r="L417">
        <v>19</v>
      </c>
      <c r="M417">
        <v>11</v>
      </c>
      <c r="N417">
        <v>168</v>
      </c>
      <c r="O417" s="41">
        <v>7308</v>
      </c>
      <c r="P417" t="s">
        <v>264</v>
      </c>
      <c r="Q417" s="1">
        <v>45786.607561655095</v>
      </c>
      <c r="R417">
        <v>59.018999999999998</v>
      </c>
      <c r="S417">
        <v>20.323</v>
      </c>
      <c r="T417">
        <v>2.9039999999999999</v>
      </c>
      <c r="U417">
        <v>6365</v>
      </c>
      <c r="V417">
        <v>76</v>
      </c>
      <c r="W417">
        <v>1843</v>
      </c>
      <c r="X417">
        <v>2035</v>
      </c>
      <c r="Y417">
        <v>0</v>
      </c>
      <c r="Z417">
        <v>3</v>
      </c>
      <c r="AA417">
        <v>0</v>
      </c>
      <c r="AB417">
        <v>0</v>
      </c>
      <c r="AC417">
        <v>106</v>
      </c>
      <c r="AD417">
        <v>33.380000000000003</v>
      </c>
      <c r="AE417">
        <v>47.788663</v>
      </c>
      <c r="AF417">
        <v>71.3</v>
      </c>
      <c r="AG417">
        <v>8.5</v>
      </c>
      <c r="AH417">
        <v>7.3</v>
      </c>
      <c r="AI417">
        <v>6.9</v>
      </c>
      <c r="AJ417">
        <v>5.9</v>
      </c>
      <c r="AK417">
        <v>0.2</v>
      </c>
      <c r="AL417">
        <v>0</v>
      </c>
      <c r="AM417">
        <v>2.57</v>
      </c>
      <c r="AN417">
        <v>48.832999999999998</v>
      </c>
      <c r="AO417">
        <v>1.194</v>
      </c>
      <c r="AP417">
        <v>28.954999999999998</v>
      </c>
      <c r="AQ417">
        <v>0.33900000000000002</v>
      </c>
      <c r="AR417">
        <v>0</v>
      </c>
      <c r="AS417">
        <v>5.0830000000000002</v>
      </c>
      <c r="AT417">
        <v>74.864999999999995</v>
      </c>
      <c r="AU417">
        <v>8.9250000000000007</v>
      </c>
      <c r="AV417">
        <v>7.665</v>
      </c>
      <c r="AW417">
        <v>7.2450000000000001</v>
      </c>
      <c r="AX417">
        <v>6.1950000000000003</v>
      </c>
      <c r="AY417">
        <v>0.21</v>
      </c>
      <c r="AZ417">
        <v>0</v>
      </c>
      <c r="BA417">
        <v>567</v>
      </c>
      <c r="BB417">
        <v>0</v>
      </c>
      <c r="BC417" t="s">
        <v>75</v>
      </c>
      <c r="BD417">
        <v>0</v>
      </c>
      <c r="BE417" t="s">
        <v>69</v>
      </c>
      <c r="BF417" t="s">
        <v>76</v>
      </c>
      <c r="BG417">
        <v>1.1299999999999999</v>
      </c>
      <c r="BH417">
        <v>0</v>
      </c>
      <c r="BI417" s="1">
        <v>45813.466359988422</v>
      </c>
      <c r="BJ417">
        <v>3.7</v>
      </c>
      <c r="BK417" s="4">
        <v>0.78490000000000004</v>
      </c>
      <c r="BL417" s="42">
        <f>HLOOKUP($A417,차량별코스!$E$1:$AO$20,_xlfn.XLOOKUP(탕데이터!$I417,차량별코스!$D$2:$D$20,차량별코스!$A$2:$A$20),0)</f>
        <v>2</v>
      </c>
      <c r="BM417">
        <f>SUMIFS(R:R,I:I,I417,O:O,O417)</f>
        <v>358.46799999999996</v>
      </c>
      <c r="BN417">
        <f>SUMIFS(R:R,O:O,O417,BL:BL,BL417,G:G,G417)</f>
        <v>189.27599999999998</v>
      </c>
      <c r="BO417">
        <f>IF(COUNTIFS($BL$2:$BL417,$BL417,$O$2:$O417,$O417,$G$2:$G417,$G417)=1,_xlfn.MAXIFS($BO$2:$BO416,$O$2:$O416,$O417,$G$2:$G416,$G417)+1,_xlfn.MAXIFS($BO$2:$BO416,$O$2:$O416,$O417,$G$2:$G416,$G417))</f>
        <v>1</v>
      </c>
      <c r="BP417">
        <f t="shared" si="106"/>
        <v>2619.2449999999999</v>
      </c>
      <c r="BQ417">
        <f t="shared" si="107"/>
        <v>541.02500000000009</v>
      </c>
      <c r="BR417">
        <f t="shared" si="108"/>
        <v>464.64499999999998</v>
      </c>
      <c r="BS417">
        <f t="shared" si="109"/>
        <v>439.18500000000006</v>
      </c>
      <c r="BT417">
        <f t="shared" si="110"/>
        <v>375.53500000000003</v>
      </c>
      <c r="BU417">
        <f t="shared" si="111"/>
        <v>12.73</v>
      </c>
      <c r="BV417">
        <f t="shared" si="112"/>
        <v>0</v>
      </c>
      <c r="BW417">
        <f t="shared" si="113"/>
        <v>4452.3649999999998</v>
      </c>
    </row>
    <row r="418" spans="1:75">
      <c r="A418" s="38">
        <f t="shared" si="105"/>
        <v>45809</v>
      </c>
      <c r="B418" s="3">
        <v>45809.720810185187</v>
      </c>
      <c r="C418" t="s">
        <v>61</v>
      </c>
      <c r="D418" t="s">
        <v>61</v>
      </c>
      <c r="E418" t="s">
        <v>61</v>
      </c>
      <c r="F418" t="s">
        <v>62</v>
      </c>
      <c r="G418" s="2" t="s">
        <v>85</v>
      </c>
      <c r="H418" s="2" t="s">
        <v>86</v>
      </c>
      <c r="I418" t="s">
        <v>93</v>
      </c>
      <c r="J418" t="s">
        <v>66</v>
      </c>
      <c r="K418" t="s">
        <v>67</v>
      </c>
      <c r="L418">
        <v>19</v>
      </c>
      <c r="M418">
        <v>11</v>
      </c>
      <c r="N418">
        <v>168</v>
      </c>
      <c r="O418" s="41">
        <v>7308</v>
      </c>
      <c r="P418" t="s">
        <v>264</v>
      </c>
      <c r="Q418" s="1">
        <v>45786.607561655095</v>
      </c>
      <c r="R418">
        <v>63.951000000000001</v>
      </c>
      <c r="S418">
        <v>20.655999999999999</v>
      </c>
      <c r="T418">
        <v>3.0960000000000001</v>
      </c>
      <c r="U418">
        <v>7883</v>
      </c>
      <c r="V418">
        <v>63</v>
      </c>
      <c r="W418">
        <v>2590</v>
      </c>
      <c r="X418">
        <v>2314</v>
      </c>
      <c r="Y418">
        <v>1</v>
      </c>
      <c r="Z418">
        <v>3</v>
      </c>
      <c r="AA418">
        <v>2</v>
      </c>
      <c r="AB418">
        <v>415</v>
      </c>
      <c r="AC418">
        <v>102</v>
      </c>
      <c r="AD418">
        <v>29.21</v>
      </c>
      <c r="AE418">
        <v>44.019801999999999</v>
      </c>
      <c r="AF418">
        <v>92.9</v>
      </c>
      <c r="AG418">
        <v>1.9</v>
      </c>
      <c r="AH418">
        <v>2.6</v>
      </c>
      <c r="AI418">
        <v>2.1</v>
      </c>
      <c r="AJ418">
        <v>0.5</v>
      </c>
      <c r="AK418">
        <v>0</v>
      </c>
      <c r="AL418">
        <v>0</v>
      </c>
      <c r="AM418">
        <v>2.74</v>
      </c>
      <c r="AN418">
        <v>41.231999999999999</v>
      </c>
      <c r="AO418">
        <v>0.79900000000000004</v>
      </c>
      <c r="AP418">
        <v>32.854999999999997</v>
      </c>
      <c r="AQ418">
        <v>0.36</v>
      </c>
      <c r="AR418">
        <v>1.5640000000000001</v>
      </c>
      <c r="AS418">
        <v>4.6909999999999998</v>
      </c>
      <c r="AT418">
        <v>120.77</v>
      </c>
      <c r="AU418">
        <v>2.4700000000000002</v>
      </c>
      <c r="AV418">
        <v>3.38</v>
      </c>
      <c r="AW418">
        <v>2.73</v>
      </c>
      <c r="AX418">
        <v>0.65</v>
      </c>
      <c r="AY418">
        <v>0</v>
      </c>
      <c r="AZ418">
        <v>0</v>
      </c>
      <c r="BA418">
        <v>626</v>
      </c>
      <c r="BB418">
        <v>0</v>
      </c>
      <c r="BC418" t="s">
        <v>75</v>
      </c>
      <c r="BD418">
        <v>0</v>
      </c>
      <c r="BE418" t="s">
        <v>69</v>
      </c>
      <c r="BF418" t="s">
        <v>76</v>
      </c>
      <c r="BG418">
        <v>1.1299999999999999</v>
      </c>
      <c r="BH418">
        <v>0</v>
      </c>
      <c r="BI418" s="1">
        <v>45813.466359988422</v>
      </c>
      <c r="BJ418">
        <v>3.7</v>
      </c>
      <c r="BK418" s="4">
        <v>0.83679999999999999</v>
      </c>
      <c r="BL418" s="42">
        <f>HLOOKUP($A418,차량별코스!$E$1:$AO$20,_xlfn.XLOOKUP(탕데이터!$I418,차량별코스!$D$2:$D$20,차량별코스!$A$2:$A$20),0)</f>
        <v>2</v>
      </c>
      <c r="BM418">
        <f>SUMIFS(R:R,I:I,I418,O:O,O418)</f>
        <v>358.46799999999996</v>
      </c>
      <c r="BN418">
        <f>SUMIFS(R:R,O:O,O418,BL:BL,BL418,G:G,G418)</f>
        <v>189.27599999999998</v>
      </c>
      <c r="BO418">
        <f>IF(COUNTIFS($BL$2:$BL418,$BL418,$O$2:$O418,$O418,$G$2:$G418,$G418)=1,_xlfn.MAXIFS($BO$2:$BO417,$O$2:$O417,$O418,$G$2:$G417,$G418)+1,_xlfn.MAXIFS($BO$2:$BO417,$O$2:$O417,$O418,$G$2:$G417,$G418))</f>
        <v>1</v>
      </c>
      <c r="BP418">
        <f t="shared" si="106"/>
        <v>4670.3070000000007</v>
      </c>
      <c r="BQ418">
        <f t="shared" si="107"/>
        <v>149.77699999999999</v>
      </c>
      <c r="BR418">
        <f t="shared" si="108"/>
        <v>204.95800000000003</v>
      </c>
      <c r="BS418">
        <f t="shared" si="109"/>
        <v>165.54300000000001</v>
      </c>
      <c r="BT418">
        <f t="shared" si="110"/>
        <v>39.414999999999999</v>
      </c>
      <c r="BU418">
        <f t="shared" si="111"/>
        <v>0</v>
      </c>
      <c r="BV418">
        <f t="shared" si="112"/>
        <v>0</v>
      </c>
      <c r="BW418">
        <f t="shared" si="113"/>
        <v>5230</v>
      </c>
    </row>
    <row r="419" spans="1:75">
      <c r="A419" s="38">
        <f t="shared" si="105"/>
        <v>45810</v>
      </c>
      <c r="B419" s="3">
        <v>45810.277465277781</v>
      </c>
      <c r="C419" t="s">
        <v>61</v>
      </c>
      <c r="D419" t="s">
        <v>61</v>
      </c>
      <c r="E419" t="s">
        <v>61</v>
      </c>
      <c r="F419" t="s">
        <v>62</v>
      </c>
      <c r="G419" s="2" t="s">
        <v>85</v>
      </c>
      <c r="H419" s="2" t="s">
        <v>86</v>
      </c>
      <c r="I419" t="s">
        <v>93</v>
      </c>
      <c r="J419" t="s">
        <v>66</v>
      </c>
      <c r="K419" t="s">
        <v>67</v>
      </c>
      <c r="L419">
        <v>19</v>
      </c>
      <c r="M419">
        <v>11</v>
      </c>
      <c r="N419">
        <v>168</v>
      </c>
      <c r="O419" s="41">
        <v>7308</v>
      </c>
      <c r="P419" t="s">
        <v>264</v>
      </c>
      <c r="Q419" s="1">
        <v>45786.607561655095</v>
      </c>
      <c r="R419">
        <v>65.787000000000006</v>
      </c>
      <c r="S419">
        <v>22.135999999999999</v>
      </c>
      <c r="T419">
        <v>2.972</v>
      </c>
      <c r="U419">
        <v>7298</v>
      </c>
      <c r="V419">
        <v>48</v>
      </c>
      <c r="W419">
        <v>2194</v>
      </c>
      <c r="X419">
        <v>1784</v>
      </c>
      <c r="Y419">
        <v>2</v>
      </c>
      <c r="Z419">
        <v>4</v>
      </c>
      <c r="AA419">
        <v>1</v>
      </c>
      <c r="AB419">
        <v>146</v>
      </c>
      <c r="AC419">
        <v>98</v>
      </c>
      <c r="AD419">
        <v>32.450000000000003</v>
      </c>
      <c r="AE419">
        <v>46.841990000000003</v>
      </c>
      <c r="AF419">
        <v>91.1</v>
      </c>
      <c r="AG419">
        <v>2.2999999999999998</v>
      </c>
      <c r="AH419">
        <v>2.9</v>
      </c>
      <c r="AI419">
        <v>2.4</v>
      </c>
      <c r="AJ419">
        <v>1.3</v>
      </c>
      <c r="AK419">
        <v>0</v>
      </c>
      <c r="AL419">
        <v>0</v>
      </c>
      <c r="AM419">
        <v>2.63</v>
      </c>
      <c r="AN419">
        <v>46.406999999999996</v>
      </c>
      <c r="AO419">
        <v>0.65800000000000003</v>
      </c>
      <c r="AP419">
        <v>30.062999999999999</v>
      </c>
      <c r="AQ419">
        <v>0.25800000000000001</v>
      </c>
      <c r="AR419">
        <v>3.04</v>
      </c>
      <c r="AS419">
        <v>6.08</v>
      </c>
      <c r="AT419">
        <v>109.32</v>
      </c>
      <c r="AU419">
        <v>2.76</v>
      </c>
      <c r="AV419">
        <v>3.48</v>
      </c>
      <c r="AW419">
        <v>2.88</v>
      </c>
      <c r="AX419">
        <v>1.56</v>
      </c>
      <c r="AY419">
        <v>0</v>
      </c>
      <c r="AZ419">
        <v>0</v>
      </c>
      <c r="BA419">
        <v>552</v>
      </c>
      <c r="BB419">
        <v>0</v>
      </c>
      <c r="BC419" t="s">
        <v>75</v>
      </c>
      <c r="BD419">
        <v>0</v>
      </c>
      <c r="BE419" t="s">
        <v>69</v>
      </c>
      <c r="BF419" t="s">
        <v>76</v>
      </c>
      <c r="BG419">
        <v>1.1299999999999999</v>
      </c>
      <c r="BH419">
        <v>0</v>
      </c>
      <c r="BI419" s="1">
        <v>45813.466359988422</v>
      </c>
      <c r="BJ419">
        <v>3.7</v>
      </c>
      <c r="BK419" s="4">
        <v>0.80320000000000003</v>
      </c>
      <c r="BL419" s="42">
        <f>HLOOKUP($A419,차량별코스!$E$1:$AO$20,_xlfn.XLOOKUP(탕데이터!$I419,차량별코스!$D$2:$D$20,차량별코스!$A$2:$A$20),0)</f>
        <v>3</v>
      </c>
      <c r="BM419">
        <f>SUMIFS(R:R,I:I,I419,O:O,O419)</f>
        <v>358.46799999999996</v>
      </c>
      <c r="BN419">
        <f>SUMIFS(R:R,O:O,O419,BL:BL,BL419,G:G,G419)</f>
        <v>169.19200000000001</v>
      </c>
      <c r="BO419">
        <f>IF(COUNTIFS($BL$2:$BL419,$BL419,$O$2:$O419,$O419,$G$2:$G419,$G419)=1,_xlfn.MAXIFS($BO$2:$BO418,$O$2:$O418,$O419,$G$2:$G418,$G419)+1,_xlfn.MAXIFS($BO$2:$BO418,$O$2:$O418,$O419,$G$2:$G418,$G419))</f>
        <v>2</v>
      </c>
      <c r="BP419">
        <f t="shared" si="106"/>
        <v>4406.4779999999992</v>
      </c>
      <c r="BQ419">
        <f t="shared" si="107"/>
        <v>167.85399999999998</v>
      </c>
      <c r="BR419">
        <f t="shared" si="108"/>
        <v>211.642</v>
      </c>
      <c r="BS419">
        <f t="shared" si="109"/>
        <v>175.15200000000002</v>
      </c>
      <c r="BT419">
        <f t="shared" si="110"/>
        <v>94.874000000000009</v>
      </c>
      <c r="BU419">
        <f t="shared" si="111"/>
        <v>0</v>
      </c>
      <c r="BV419">
        <f t="shared" si="112"/>
        <v>0</v>
      </c>
      <c r="BW419">
        <f t="shared" si="113"/>
        <v>5055.9999999999991</v>
      </c>
    </row>
    <row r="420" spans="1:75">
      <c r="A420" s="38">
        <f t="shared" si="105"/>
        <v>45810</v>
      </c>
      <c r="B420" s="3">
        <v>45810.429884259262</v>
      </c>
      <c r="C420" t="s">
        <v>61</v>
      </c>
      <c r="D420" t="s">
        <v>61</v>
      </c>
      <c r="E420" t="s">
        <v>61</v>
      </c>
      <c r="F420" t="s">
        <v>62</v>
      </c>
      <c r="G420" s="2" t="s">
        <v>85</v>
      </c>
      <c r="H420" s="2" t="s">
        <v>86</v>
      </c>
      <c r="I420" t="s">
        <v>93</v>
      </c>
      <c r="J420" t="s">
        <v>66</v>
      </c>
      <c r="K420" t="s">
        <v>67</v>
      </c>
      <c r="L420">
        <v>19</v>
      </c>
      <c r="M420">
        <v>11</v>
      </c>
      <c r="N420">
        <v>168</v>
      </c>
      <c r="O420" s="41">
        <v>7308</v>
      </c>
      <c r="P420" t="s">
        <v>264</v>
      </c>
      <c r="Q420" s="1">
        <v>45786.607561655095</v>
      </c>
      <c r="R420">
        <v>103.405</v>
      </c>
      <c r="S420">
        <v>31.015000000000001</v>
      </c>
      <c r="T420">
        <v>3.3340000000000001</v>
      </c>
      <c r="U420">
        <v>9977</v>
      </c>
      <c r="V420">
        <v>54</v>
      </c>
      <c r="W420">
        <v>1930</v>
      </c>
      <c r="X420">
        <v>3294</v>
      </c>
      <c r="Y420">
        <v>0</v>
      </c>
      <c r="Z420">
        <v>22</v>
      </c>
      <c r="AA420">
        <v>0</v>
      </c>
      <c r="AB420">
        <v>0</v>
      </c>
      <c r="AC420">
        <v>89</v>
      </c>
      <c r="AD420">
        <v>37.31</v>
      </c>
      <c r="AE420">
        <v>46.573017</v>
      </c>
      <c r="AF420">
        <v>90.1</v>
      </c>
      <c r="AG420">
        <v>2.7</v>
      </c>
      <c r="AH420">
        <v>3.9</v>
      </c>
      <c r="AI420">
        <v>3</v>
      </c>
      <c r="AJ420">
        <v>0.3</v>
      </c>
      <c r="AK420">
        <v>0</v>
      </c>
      <c r="AL420">
        <v>0</v>
      </c>
      <c r="AM420">
        <v>2.95</v>
      </c>
      <c r="AN420">
        <v>40.432000000000002</v>
      </c>
      <c r="AO420">
        <v>0.54100000000000004</v>
      </c>
      <c r="AP420">
        <v>19.344000000000001</v>
      </c>
      <c r="AQ420">
        <v>0.309</v>
      </c>
      <c r="AR420">
        <v>0</v>
      </c>
      <c r="AS420">
        <v>21.276</v>
      </c>
      <c r="AT420">
        <v>148.66499999999999</v>
      </c>
      <c r="AU420">
        <v>4.4550000000000001</v>
      </c>
      <c r="AV420">
        <v>6.4349999999999996</v>
      </c>
      <c r="AW420">
        <v>4.95</v>
      </c>
      <c r="AX420">
        <v>0.495</v>
      </c>
      <c r="AY420">
        <v>0</v>
      </c>
      <c r="AZ420">
        <v>0</v>
      </c>
      <c r="BA420">
        <v>978</v>
      </c>
      <c r="BB420">
        <v>0</v>
      </c>
      <c r="BC420" t="s">
        <v>75</v>
      </c>
      <c r="BD420">
        <v>0</v>
      </c>
      <c r="BE420" t="s">
        <v>69</v>
      </c>
      <c r="BF420" t="s">
        <v>76</v>
      </c>
      <c r="BG420">
        <v>1.1299999999999999</v>
      </c>
      <c r="BH420">
        <v>0</v>
      </c>
      <c r="BI420" s="1">
        <v>45813.466359988422</v>
      </c>
      <c r="BJ420">
        <v>3.7</v>
      </c>
      <c r="BK420" s="4">
        <v>0.90110000000000001</v>
      </c>
      <c r="BL420" s="42">
        <f>HLOOKUP($A420,차량별코스!$E$1:$AO$20,_xlfn.XLOOKUP(탕데이터!$I420,차량별코스!$D$2:$D$20,차량별코스!$A$2:$A$20),0)</f>
        <v>3</v>
      </c>
      <c r="BM420">
        <f>SUMIFS(R:R,I:I,I420,O:O,O420)</f>
        <v>358.46799999999996</v>
      </c>
      <c r="BN420">
        <f>SUMIFS(R:R,O:O,O420,BL:BL,BL420,G:G,G420)</f>
        <v>169.19200000000001</v>
      </c>
      <c r="BO420">
        <f>IF(COUNTIFS($BL$2:$BL420,$BL420,$O$2:$O420,$O420,$G$2:$G420,$G420)=1,_xlfn.MAXIFS($BO$2:$BO419,$O$2:$O419,$O420,$G$2:$G419,$G420)+1,_xlfn.MAXIFS($BO$2:$BO419,$O$2:$O419,$O420,$G$2:$G419,$G420))</f>
        <v>2</v>
      </c>
      <c r="BP420">
        <f t="shared" si="106"/>
        <v>7005.2769999999982</v>
      </c>
      <c r="BQ420">
        <f t="shared" si="107"/>
        <v>269.37900000000002</v>
      </c>
      <c r="BR420">
        <f t="shared" si="108"/>
        <v>389.10300000000001</v>
      </c>
      <c r="BS420">
        <f t="shared" si="109"/>
        <v>299.31</v>
      </c>
      <c r="BT420">
        <f t="shared" si="110"/>
        <v>29.931000000000001</v>
      </c>
      <c r="BU420">
        <f t="shared" si="111"/>
        <v>0</v>
      </c>
      <c r="BV420">
        <f t="shared" si="112"/>
        <v>0</v>
      </c>
      <c r="BW420">
        <f t="shared" si="113"/>
        <v>7992.9999999999982</v>
      </c>
    </row>
    <row r="421" spans="1:75">
      <c r="A421" s="38">
        <f t="shared" si="105"/>
        <v>45810</v>
      </c>
      <c r="B421" s="3">
        <v>45810.581099537034</v>
      </c>
      <c r="C421" t="s">
        <v>61</v>
      </c>
      <c r="D421" t="s">
        <v>61</v>
      </c>
      <c r="E421" t="s">
        <v>61</v>
      </c>
      <c r="F421" t="s">
        <v>62</v>
      </c>
      <c r="G421" s="2" t="s">
        <v>85</v>
      </c>
      <c r="H421" s="2" t="s">
        <v>86</v>
      </c>
      <c r="I421" t="s">
        <v>93</v>
      </c>
      <c r="J421" t="s">
        <v>66</v>
      </c>
      <c r="K421" t="s">
        <v>67</v>
      </c>
      <c r="L421">
        <v>19</v>
      </c>
      <c r="M421">
        <v>11</v>
      </c>
      <c r="N421">
        <v>168</v>
      </c>
      <c r="O421" s="41">
        <v>7390</v>
      </c>
      <c r="P421" t="s">
        <v>61</v>
      </c>
      <c r="Q421" s="1" t="s">
        <v>61</v>
      </c>
      <c r="R421">
        <v>104.46599999999999</v>
      </c>
      <c r="S421">
        <v>32.902999999999999</v>
      </c>
      <c r="T421">
        <v>3.1749999999999998</v>
      </c>
      <c r="U421">
        <v>9786</v>
      </c>
      <c r="V421">
        <v>4</v>
      </c>
      <c r="W421">
        <v>1729</v>
      </c>
      <c r="X421">
        <v>3120</v>
      </c>
      <c r="Y421">
        <v>1</v>
      </c>
      <c r="Z421">
        <v>26</v>
      </c>
      <c r="AA421">
        <v>1</v>
      </c>
      <c r="AB421">
        <v>26</v>
      </c>
      <c r="AC421">
        <v>93</v>
      </c>
      <c r="AD421">
        <v>38.43</v>
      </c>
      <c r="AE421">
        <v>46.700297999999997</v>
      </c>
      <c r="AF421">
        <v>82.7</v>
      </c>
      <c r="AG421">
        <v>5</v>
      </c>
      <c r="AH421">
        <v>6.9</v>
      </c>
      <c r="AI421">
        <v>4.7</v>
      </c>
      <c r="AJ421">
        <v>0.8</v>
      </c>
      <c r="AK421">
        <v>0</v>
      </c>
      <c r="AL421">
        <v>0</v>
      </c>
      <c r="AM421">
        <v>2.81</v>
      </c>
      <c r="AN421">
        <v>42.823</v>
      </c>
      <c r="AO421">
        <v>4.1000000000000002E-2</v>
      </c>
      <c r="AP421">
        <v>17.667999999999999</v>
      </c>
      <c r="AQ421">
        <v>0.29699999999999999</v>
      </c>
      <c r="AR421">
        <v>0.95699999999999996</v>
      </c>
      <c r="AS421">
        <v>24.888000000000002</v>
      </c>
      <c r="AT421">
        <v>133.69800000000001</v>
      </c>
      <c r="AU421">
        <v>8.0830000000000002</v>
      </c>
      <c r="AV421">
        <v>11.154999999999999</v>
      </c>
      <c r="AW421">
        <v>7.5979999999999999</v>
      </c>
      <c r="AX421">
        <v>1.2929999999999999</v>
      </c>
      <c r="AY421">
        <v>0</v>
      </c>
      <c r="AZ421">
        <v>0</v>
      </c>
      <c r="BA421">
        <v>1028</v>
      </c>
      <c r="BB421">
        <v>0</v>
      </c>
      <c r="BC421" t="s">
        <v>75</v>
      </c>
      <c r="BD421">
        <v>0</v>
      </c>
      <c r="BE421" t="s">
        <v>69</v>
      </c>
      <c r="BF421" t="s">
        <v>76</v>
      </c>
      <c r="BG421">
        <v>1.1299999999999999</v>
      </c>
      <c r="BH421">
        <v>0</v>
      </c>
      <c r="BI421" s="1">
        <v>45813.466359988422</v>
      </c>
      <c r="BJ421">
        <v>3.7</v>
      </c>
      <c r="BK421" s="4">
        <v>0.85809999999999997</v>
      </c>
      <c r="BL421" s="42">
        <f>HLOOKUP($A421,차량별코스!$E$1:$AO$20,_xlfn.XLOOKUP(탕데이터!$I421,차량별코스!$D$2:$D$20,차량별코스!$A$2:$A$20),0)</f>
        <v>3</v>
      </c>
      <c r="BM421">
        <f>SUMIFS(R:R,I:I,I421,O:O,O421)</f>
        <v>413.95600000000002</v>
      </c>
      <c r="BN421">
        <f>SUMIFS(R:R,O:O,O421,BL:BL,BL421,G:G,G421)</f>
        <v>198.011</v>
      </c>
      <c r="BO421">
        <f>IF(COUNTIFS($BL$2:$BL421,$BL421,$O$2:$O421,$O421,$G$2:$G421,$G421)=1,_xlfn.MAXIFS($BO$2:$BO420,$O$2:$O420,$O421,$G$2:$G420,$G421)+1,_xlfn.MAXIFS($BO$2:$BO420,$O$2:$O420,$O421,$G$2:$G420,$G421))</f>
        <v>1</v>
      </c>
      <c r="BP421">
        <f t="shared" si="106"/>
        <v>6360.0220000000008</v>
      </c>
      <c r="BQ421">
        <f t="shared" si="107"/>
        <v>489.3</v>
      </c>
      <c r="BR421">
        <f t="shared" si="108"/>
        <v>675.23400000000004</v>
      </c>
      <c r="BS421">
        <f t="shared" si="109"/>
        <v>459.94200000000001</v>
      </c>
      <c r="BT421">
        <f t="shared" si="110"/>
        <v>78.287999999999997</v>
      </c>
      <c r="BU421">
        <f t="shared" si="111"/>
        <v>0</v>
      </c>
      <c r="BV421">
        <f t="shared" si="112"/>
        <v>0</v>
      </c>
      <c r="BW421">
        <f t="shared" si="113"/>
        <v>8062.786000000001</v>
      </c>
    </row>
    <row r="422" spans="1:75">
      <c r="A422" s="38">
        <f t="shared" si="105"/>
        <v>45810</v>
      </c>
      <c r="B422" s="3">
        <v>45810.766238425924</v>
      </c>
      <c r="C422" t="s">
        <v>61</v>
      </c>
      <c r="D422" t="s">
        <v>61</v>
      </c>
      <c r="E422" t="s">
        <v>61</v>
      </c>
      <c r="F422" t="s">
        <v>62</v>
      </c>
      <c r="G422" s="2" t="s">
        <v>85</v>
      </c>
      <c r="H422" s="2" t="s">
        <v>86</v>
      </c>
      <c r="I422" t="s">
        <v>93</v>
      </c>
      <c r="J422" t="s">
        <v>66</v>
      </c>
      <c r="K422" t="s">
        <v>67</v>
      </c>
      <c r="L422">
        <v>19</v>
      </c>
      <c r="M422">
        <v>11</v>
      </c>
      <c r="N422">
        <v>168</v>
      </c>
      <c r="O422" s="41">
        <v>7390</v>
      </c>
      <c r="P422" t="s">
        <v>61</v>
      </c>
      <c r="Q422" s="1" t="s">
        <v>61</v>
      </c>
      <c r="R422">
        <v>57.871000000000002</v>
      </c>
      <c r="S422">
        <v>17.905999999999999</v>
      </c>
      <c r="T422">
        <v>3.2320000000000002</v>
      </c>
      <c r="U422">
        <v>5910</v>
      </c>
      <c r="V422">
        <v>32</v>
      </c>
      <c r="W422">
        <v>1574</v>
      </c>
      <c r="X422">
        <v>1725</v>
      </c>
      <c r="Y422">
        <v>0</v>
      </c>
      <c r="Z422">
        <v>2</v>
      </c>
      <c r="AA422">
        <v>0</v>
      </c>
      <c r="AB422">
        <v>0</v>
      </c>
      <c r="AC422">
        <v>105</v>
      </c>
      <c r="AD422">
        <v>35.25</v>
      </c>
      <c r="AE422">
        <v>48.405093000000001</v>
      </c>
      <c r="AF422">
        <v>75.099999999999994</v>
      </c>
      <c r="AG422">
        <v>6.2</v>
      </c>
      <c r="AH422">
        <v>7.4</v>
      </c>
      <c r="AI422">
        <v>8.8000000000000007</v>
      </c>
      <c r="AJ422">
        <v>2.2999999999999998</v>
      </c>
      <c r="AK422">
        <v>0.2</v>
      </c>
      <c r="AL422">
        <v>0</v>
      </c>
      <c r="AM422">
        <v>2.86</v>
      </c>
      <c r="AN422">
        <v>43.805999999999997</v>
      </c>
      <c r="AO422">
        <v>0.54100000000000004</v>
      </c>
      <c r="AP422">
        <v>26.632999999999999</v>
      </c>
      <c r="AQ422">
        <v>0.29399999999999998</v>
      </c>
      <c r="AR422">
        <v>0</v>
      </c>
      <c r="AS422">
        <v>3.456</v>
      </c>
      <c r="AT422">
        <v>73.847999999999999</v>
      </c>
      <c r="AU422">
        <v>6.0970000000000004</v>
      </c>
      <c r="AV422">
        <v>7.2770000000000001</v>
      </c>
      <c r="AW422">
        <v>8.6530000000000005</v>
      </c>
      <c r="AX422">
        <v>2.262</v>
      </c>
      <c r="AY422">
        <v>0.19700000000000001</v>
      </c>
      <c r="AZ422">
        <v>0</v>
      </c>
      <c r="BA422">
        <v>568</v>
      </c>
      <c r="BB422">
        <v>0</v>
      </c>
      <c r="BC422" t="s">
        <v>75</v>
      </c>
      <c r="BD422">
        <v>0</v>
      </c>
      <c r="BE422" t="s">
        <v>69</v>
      </c>
      <c r="BF422" t="s">
        <v>76</v>
      </c>
      <c r="BG422">
        <v>1.1299999999999999</v>
      </c>
      <c r="BH422">
        <v>0</v>
      </c>
      <c r="BI422" s="1">
        <v>45813.466359988422</v>
      </c>
      <c r="BJ422">
        <v>3.7</v>
      </c>
      <c r="BK422" s="4">
        <v>0.87350000000000005</v>
      </c>
      <c r="BL422" s="42">
        <f>HLOOKUP($A422,차량별코스!$E$1:$AO$20,_xlfn.XLOOKUP(탕데이터!$I422,차량별코스!$D$2:$D$20,차량별코스!$A$2:$A$20),0)</f>
        <v>3</v>
      </c>
      <c r="BM422">
        <f>SUMIFS(R:R,I:I,I422,O:O,O422)</f>
        <v>413.95600000000002</v>
      </c>
      <c r="BN422">
        <f>SUMIFS(R:R,O:O,O422,BL:BL,BL422,G:G,G422)</f>
        <v>198.011</v>
      </c>
      <c r="BO422">
        <f>IF(COUNTIFS($BL$2:$BL422,$BL422,$O$2:$O422,$O422,$G$2:$G422,$G422)=1,_xlfn.MAXIFS($BO$2:$BO421,$O$2:$O421,$O422,$G$2:$G421,$G422)+1,_xlfn.MAXIFS($BO$2:$BO421,$O$2:$O421,$O422,$G$2:$G421,$G422))</f>
        <v>1</v>
      </c>
      <c r="BP422">
        <f t="shared" si="106"/>
        <v>2832.4099999999989</v>
      </c>
      <c r="BQ422">
        <f t="shared" si="107"/>
        <v>366.42</v>
      </c>
      <c r="BR422">
        <f t="shared" si="108"/>
        <v>437.34000000000009</v>
      </c>
      <c r="BS422">
        <f t="shared" si="109"/>
        <v>520.08000000000004</v>
      </c>
      <c r="BT422">
        <f t="shared" si="110"/>
        <v>135.93</v>
      </c>
      <c r="BU422">
        <f t="shared" si="111"/>
        <v>11.82</v>
      </c>
      <c r="BV422">
        <f t="shared" si="112"/>
        <v>0</v>
      </c>
      <c r="BW422">
        <f t="shared" si="113"/>
        <v>4303.9999999999991</v>
      </c>
    </row>
    <row r="423" spans="1:75">
      <c r="A423" s="38">
        <f t="shared" ref="A423:A438" si="114">DATE(YEAR(B423),MONTH(B423),DAY(B423))</f>
        <v>45810</v>
      </c>
      <c r="B423" s="3">
        <v>45810.84</v>
      </c>
      <c r="C423" t="s">
        <v>61</v>
      </c>
      <c r="D423" t="s">
        <v>61</v>
      </c>
      <c r="E423" t="s">
        <v>61</v>
      </c>
      <c r="F423" t="s">
        <v>62</v>
      </c>
      <c r="G423" s="2" t="s">
        <v>85</v>
      </c>
      <c r="H423" s="2" t="s">
        <v>86</v>
      </c>
      <c r="I423" t="s">
        <v>93</v>
      </c>
      <c r="J423" t="s">
        <v>66</v>
      </c>
      <c r="K423" t="s">
        <v>67</v>
      </c>
      <c r="L423">
        <v>19</v>
      </c>
      <c r="M423">
        <v>11</v>
      </c>
      <c r="N423">
        <v>168</v>
      </c>
      <c r="O423" s="41">
        <v>7390</v>
      </c>
      <c r="P423" t="s">
        <v>61</v>
      </c>
      <c r="Q423" s="1" t="s">
        <v>61</v>
      </c>
      <c r="R423">
        <v>35.673999999999999</v>
      </c>
      <c r="S423">
        <v>8.4420000000000002</v>
      </c>
      <c r="T423">
        <v>4.226</v>
      </c>
      <c r="U423">
        <v>3325</v>
      </c>
      <c r="V423">
        <v>21</v>
      </c>
      <c r="W423">
        <v>668</v>
      </c>
      <c r="X423">
        <v>800</v>
      </c>
      <c r="Y423">
        <v>0</v>
      </c>
      <c r="Z423">
        <v>0</v>
      </c>
      <c r="AA423">
        <v>0</v>
      </c>
      <c r="AB423">
        <v>0</v>
      </c>
      <c r="AC423">
        <v>82</v>
      </c>
      <c r="AD423">
        <v>38.619999999999997</v>
      </c>
      <c r="AE423">
        <v>48.720129999999997</v>
      </c>
      <c r="AF423">
        <v>95.9</v>
      </c>
      <c r="AG423">
        <v>1.1000000000000001</v>
      </c>
      <c r="AH423">
        <v>1.1000000000000001</v>
      </c>
      <c r="AI423">
        <v>1.9</v>
      </c>
      <c r="AJ423">
        <v>0</v>
      </c>
      <c r="AK423">
        <v>0</v>
      </c>
      <c r="AL423">
        <v>0</v>
      </c>
      <c r="AM423">
        <v>3.74</v>
      </c>
      <c r="AN423">
        <v>32.103000000000002</v>
      </c>
      <c r="AO423">
        <v>0.63200000000000001</v>
      </c>
      <c r="AP423">
        <v>20.09</v>
      </c>
      <c r="AQ423">
        <v>0.224</v>
      </c>
      <c r="AR423">
        <v>0</v>
      </c>
      <c r="AS423">
        <v>0</v>
      </c>
      <c r="AT423">
        <v>52.744999999999997</v>
      </c>
      <c r="AU423">
        <v>0.60499999999999998</v>
      </c>
      <c r="AV423">
        <v>0.60499999999999998</v>
      </c>
      <c r="AW423">
        <v>1.0449999999999999</v>
      </c>
      <c r="AX423">
        <v>0</v>
      </c>
      <c r="AY423">
        <v>0</v>
      </c>
      <c r="AZ423">
        <v>0</v>
      </c>
      <c r="BA423">
        <v>356</v>
      </c>
      <c r="BB423">
        <v>0</v>
      </c>
      <c r="BC423" t="s">
        <v>75</v>
      </c>
      <c r="BD423">
        <v>0</v>
      </c>
      <c r="BE423" t="s">
        <v>69</v>
      </c>
      <c r="BF423" t="s">
        <v>76</v>
      </c>
      <c r="BG423">
        <v>1.1299999999999999</v>
      </c>
      <c r="BH423">
        <v>0</v>
      </c>
      <c r="BI423" s="1">
        <v>45813.466359988422</v>
      </c>
      <c r="BJ423">
        <v>3.7</v>
      </c>
      <c r="BK423" s="4">
        <v>1.1420999999999999</v>
      </c>
      <c r="BL423" s="42">
        <f>HLOOKUP($A423,차량별코스!$E$1:$AO$20,_xlfn.XLOOKUP(탕데이터!$I423,차량별코스!$D$2:$D$20,차량별코스!$A$2:$A$20),0)</f>
        <v>3</v>
      </c>
      <c r="BM423">
        <f>SUMIFS(R:R,I:I,I423,O:O,O423)</f>
        <v>413.95600000000002</v>
      </c>
      <c r="BN423">
        <f>SUMIFS(R:R,O:O,O423,BL:BL,BL423,G:G,G423)</f>
        <v>198.011</v>
      </c>
      <c r="BO423">
        <f>IF(COUNTIFS($BL$2:$BL423,$BL423,$O$2:$O423,$O423,$G$2:$G423,$G423)=1,_xlfn.MAXIFS($BO$2:$BO422,$O$2:$O422,$O423,$G$2:$G422,$G423)+1,_xlfn.MAXIFS($BO$2:$BO422,$O$2:$O422,$O423,$G$2:$G422,$G423))</f>
        <v>1</v>
      </c>
      <c r="BP423">
        <f t="shared" ref="BP423:BP438" si="115">$U423*AF423%-V423-W423</f>
        <v>2499.6750000000002</v>
      </c>
      <c r="BQ423">
        <f t="shared" si="107"/>
        <v>36.575000000000003</v>
      </c>
      <c r="BR423">
        <f t="shared" si="108"/>
        <v>36.575000000000003</v>
      </c>
      <c r="BS423">
        <f t="shared" si="109"/>
        <v>63.174999999999997</v>
      </c>
      <c r="BT423">
        <f t="shared" si="110"/>
        <v>0</v>
      </c>
      <c r="BU423">
        <f t="shared" si="111"/>
        <v>0</v>
      </c>
      <c r="BV423">
        <f t="shared" si="112"/>
        <v>0</v>
      </c>
      <c r="BW423">
        <f t="shared" ref="BW423:BW438" si="116">SUM(BP423:BV423)</f>
        <v>2636</v>
      </c>
    </row>
    <row r="424" spans="1:75">
      <c r="A424" s="38">
        <f t="shared" si="114"/>
        <v>45811</v>
      </c>
      <c r="B424" s="3">
        <v>45811.282199074078</v>
      </c>
      <c r="C424" t="s">
        <v>61</v>
      </c>
      <c r="D424" t="s">
        <v>61</v>
      </c>
      <c r="E424" t="s">
        <v>61</v>
      </c>
      <c r="F424" t="s">
        <v>62</v>
      </c>
      <c r="G424" s="2" t="s">
        <v>85</v>
      </c>
      <c r="H424" s="2" t="s">
        <v>86</v>
      </c>
      <c r="I424" t="s">
        <v>93</v>
      </c>
      <c r="J424" t="s">
        <v>66</v>
      </c>
      <c r="K424" t="s">
        <v>67</v>
      </c>
      <c r="L424">
        <v>19</v>
      </c>
      <c r="M424">
        <v>11</v>
      </c>
      <c r="N424">
        <v>168</v>
      </c>
      <c r="O424" s="41">
        <v>7390</v>
      </c>
      <c r="P424" t="s">
        <v>61</v>
      </c>
      <c r="Q424" s="1" t="s">
        <v>61</v>
      </c>
      <c r="R424">
        <v>54.542000000000002</v>
      </c>
      <c r="S424">
        <v>14.625999999999999</v>
      </c>
      <c r="T424">
        <v>3.7290000000000001</v>
      </c>
      <c r="U424">
        <v>4954</v>
      </c>
      <c r="V424">
        <v>229</v>
      </c>
      <c r="W424">
        <v>607</v>
      </c>
      <c r="X424">
        <v>1171</v>
      </c>
      <c r="Y424">
        <v>0</v>
      </c>
      <c r="Z424">
        <v>1</v>
      </c>
      <c r="AA424">
        <v>0</v>
      </c>
      <c r="AB424">
        <v>0</v>
      </c>
      <c r="AC424">
        <v>87</v>
      </c>
      <c r="AD424">
        <v>39.630000000000003</v>
      </c>
      <c r="AE424">
        <v>47.681198999999999</v>
      </c>
      <c r="AF424">
        <v>94.2</v>
      </c>
      <c r="AG424">
        <v>1.4</v>
      </c>
      <c r="AH424">
        <v>2.8</v>
      </c>
      <c r="AI424">
        <v>1.3</v>
      </c>
      <c r="AJ424">
        <v>0.3</v>
      </c>
      <c r="AK424">
        <v>0</v>
      </c>
      <c r="AL424">
        <v>0</v>
      </c>
      <c r="AM424">
        <v>3.3</v>
      </c>
      <c r="AN424">
        <v>36.308</v>
      </c>
      <c r="AO424">
        <v>4.6230000000000002</v>
      </c>
      <c r="AP424">
        <v>12.253</v>
      </c>
      <c r="AQ424">
        <v>0.20200000000000001</v>
      </c>
      <c r="AR424">
        <v>0</v>
      </c>
      <c r="AS424">
        <v>1.833</v>
      </c>
      <c r="AT424">
        <v>76.930000000000007</v>
      </c>
      <c r="AU424">
        <v>1.143</v>
      </c>
      <c r="AV424">
        <v>2.2869999999999999</v>
      </c>
      <c r="AW424">
        <v>1.0620000000000001</v>
      </c>
      <c r="AX424">
        <v>0.245</v>
      </c>
      <c r="AY424">
        <v>0</v>
      </c>
      <c r="AZ424">
        <v>0</v>
      </c>
      <c r="BA424">
        <v>492</v>
      </c>
      <c r="BB424">
        <v>0</v>
      </c>
      <c r="BC424" t="s">
        <v>75</v>
      </c>
      <c r="BD424">
        <v>0</v>
      </c>
      <c r="BE424" t="s">
        <v>69</v>
      </c>
      <c r="BF424" t="s">
        <v>76</v>
      </c>
      <c r="BG424">
        <v>1.1299999999999999</v>
      </c>
      <c r="BH424">
        <v>0</v>
      </c>
      <c r="BI424" s="1">
        <v>45813.466359988422</v>
      </c>
      <c r="BJ424">
        <v>3.7</v>
      </c>
      <c r="BK424" s="4">
        <v>1.0079</v>
      </c>
      <c r="BL424" s="42">
        <f>HLOOKUP($A424,차량별코스!$E$1:$AO$20,_xlfn.XLOOKUP(탕데이터!$I424,차량별코스!$D$2:$D$20,차량별코스!$A$2:$A$20),0)</f>
        <v>4</v>
      </c>
      <c r="BM424">
        <f>SUMIFS(R:R,I:I,I424,O:O,O424)</f>
        <v>413.95600000000002</v>
      </c>
      <c r="BN424">
        <f>SUMIFS(R:R,O:O,O424,BL:BL,BL424,G:G,G424)</f>
        <v>215.94499999999999</v>
      </c>
      <c r="BO424">
        <f>IF(COUNTIFS($BL$2:$BL424,$BL424,$O$2:$O424,$O424,$G$2:$G424,$G424)=1,_xlfn.MAXIFS($BO$2:$BO423,$O$2:$O423,$O424,$G$2:$G423,$G424)+1,_xlfn.MAXIFS($BO$2:$BO423,$O$2:$O423,$O424,$G$2:$G423,$G424))</f>
        <v>2</v>
      </c>
      <c r="BP424">
        <f t="shared" si="115"/>
        <v>3830.6680000000006</v>
      </c>
      <c r="BQ424">
        <f t="shared" ref="BQ424:BQ438" si="117">$U424*AG424%</f>
        <v>69.355999999999995</v>
      </c>
      <c r="BR424">
        <f t="shared" ref="BR424:BR438" si="118">$U424*AH424%</f>
        <v>138.71199999999999</v>
      </c>
      <c r="BS424">
        <f t="shared" ref="BS424:BS438" si="119">$U424*AI424%</f>
        <v>64.402000000000001</v>
      </c>
      <c r="BT424">
        <f t="shared" ref="BT424:BT438" si="120">$U424*AJ424%</f>
        <v>14.862</v>
      </c>
      <c r="BU424">
        <f t="shared" ref="BU424:BU438" si="121">$U424*AK424%</f>
        <v>0</v>
      </c>
      <c r="BV424">
        <f t="shared" ref="BV424:BV438" si="122">$U424*AL424%</f>
        <v>0</v>
      </c>
      <c r="BW424">
        <f t="shared" si="116"/>
        <v>4118</v>
      </c>
    </row>
    <row r="425" spans="1:75">
      <c r="A425" s="38">
        <f t="shared" si="114"/>
        <v>45811</v>
      </c>
      <c r="B425" s="3">
        <v>45811.361342592594</v>
      </c>
      <c r="C425" t="s">
        <v>61</v>
      </c>
      <c r="D425" t="s">
        <v>61</v>
      </c>
      <c r="E425" t="s">
        <v>61</v>
      </c>
      <c r="F425" t="s">
        <v>62</v>
      </c>
      <c r="G425" s="2" t="s">
        <v>85</v>
      </c>
      <c r="H425" s="2" t="s">
        <v>86</v>
      </c>
      <c r="I425" t="s">
        <v>93</v>
      </c>
      <c r="J425" t="s">
        <v>66</v>
      </c>
      <c r="K425" t="s">
        <v>67</v>
      </c>
      <c r="L425">
        <v>19</v>
      </c>
      <c r="M425">
        <v>11</v>
      </c>
      <c r="N425">
        <v>168</v>
      </c>
      <c r="O425" s="41">
        <v>7390</v>
      </c>
      <c r="P425" t="s">
        <v>61</v>
      </c>
      <c r="Q425" s="1" t="s">
        <v>61</v>
      </c>
      <c r="R425">
        <v>161.40299999999999</v>
      </c>
      <c r="S425">
        <v>42.384999999999998</v>
      </c>
      <c r="T425">
        <v>3.8079999999999998</v>
      </c>
      <c r="U425">
        <v>9766</v>
      </c>
      <c r="V425">
        <v>52</v>
      </c>
      <c r="W425">
        <v>2287</v>
      </c>
      <c r="X425">
        <v>3426</v>
      </c>
      <c r="Y425">
        <v>1</v>
      </c>
      <c r="Z425">
        <v>2</v>
      </c>
      <c r="AA425">
        <v>3</v>
      </c>
      <c r="AB425">
        <v>316</v>
      </c>
      <c r="AC425">
        <v>109</v>
      </c>
      <c r="AD425">
        <v>59.5</v>
      </c>
      <c r="AE425">
        <v>78.234909000000002</v>
      </c>
      <c r="AF425">
        <v>66.3</v>
      </c>
      <c r="AG425">
        <v>2.8</v>
      </c>
      <c r="AH425">
        <v>4.5999999999999996</v>
      </c>
      <c r="AI425">
        <v>4.2</v>
      </c>
      <c r="AJ425">
        <v>8.9</v>
      </c>
      <c r="AK425">
        <v>13.2</v>
      </c>
      <c r="AL425">
        <v>0</v>
      </c>
      <c r="AM425">
        <v>3.37</v>
      </c>
      <c r="AN425">
        <v>62.691000000000003</v>
      </c>
      <c r="AO425">
        <v>0.53200000000000003</v>
      </c>
      <c r="AP425">
        <v>23.417999999999999</v>
      </c>
      <c r="AQ425">
        <v>0.21099999999999999</v>
      </c>
      <c r="AR425">
        <v>0.62</v>
      </c>
      <c r="AS425">
        <v>1.2390000000000001</v>
      </c>
      <c r="AT425">
        <v>107.185</v>
      </c>
      <c r="AU425">
        <v>4.5270000000000001</v>
      </c>
      <c r="AV425">
        <v>7.4370000000000003</v>
      </c>
      <c r="AW425">
        <v>6.79</v>
      </c>
      <c r="AX425">
        <v>14.388</v>
      </c>
      <c r="AY425">
        <v>21.34</v>
      </c>
      <c r="AZ425">
        <v>0</v>
      </c>
      <c r="BA425">
        <v>1478</v>
      </c>
      <c r="BB425">
        <v>0</v>
      </c>
      <c r="BC425" t="s">
        <v>75</v>
      </c>
      <c r="BD425">
        <v>0</v>
      </c>
      <c r="BE425" t="s">
        <v>69</v>
      </c>
      <c r="BF425" t="s">
        <v>76</v>
      </c>
      <c r="BG425">
        <v>1.1299999999999999</v>
      </c>
      <c r="BH425">
        <v>0</v>
      </c>
      <c r="BI425" s="1">
        <v>45813.466359988422</v>
      </c>
      <c r="BJ425">
        <v>3.7</v>
      </c>
      <c r="BK425" s="4">
        <v>1.0291999999999999</v>
      </c>
      <c r="BL425" s="42">
        <f>HLOOKUP($A425,차량별코스!$E$1:$AO$20,_xlfn.XLOOKUP(탕데이터!$I425,차량별코스!$D$2:$D$20,차량별코스!$A$2:$A$20),0)</f>
        <v>4</v>
      </c>
      <c r="BM425">
        <f>SUMIFS(R:R,I:I,I425,O:O,O425)</f>
        <v>413.95600000000002</v>
      </c>
      <c r="BN425">
        <f>SUMIFS(R:R,O:O,O425,BL:BL,BL425,G:G,G425)</f>
        <v>215.94499999999999</v>
      </c>
      <c r="BO425">
        <f>IF(COUNTIFS($BL$2:$BL425,$BL425,$O$2:$O425,$O425,$G$2:$G425,$G425)=1,_xlfn.MAXIFS($BO$2:$BO424,$O$2:$O424,$O425,$G$2:$G424,$G425)+1,_xlfn.MAXIFS($BO$2:$BO424,$O$2:$O424,$O425,$G$2:$G424,$G425))</f>
        <v>2</v>
      </c>
      <c r="BP425">
        <f t="shared" si="115"/>
        <v>4135.8579999999993</v>
      </c>
      <c r="BQ425">
        <f t="shared" si="117"/>
        <v>273.44799999999998</v>
      </c>
      <c r="BR425">
        <f t="shared" si="118"/>
        <v>449.23599999999999</v>
      </c>
      <c r="BS425">
        <f t="shared" si="119"/>
        <v>410.17200000000003</v>
      </c>
      <c r="BT425">
        <f t="shared" si="120"/>
        <v>869.17400000000009</v>
      </c>
      <c r="BU425">
        <f t="shared" si="121"/>
        <v>1289.1120000000001</v>
      </c>
      <c r="BV425">
        <f t="shared" si="122"/>
        <v>0</v>
      </c>
      <c r="BW425">
        <f t="shared" si="116"/>
        <v>7427</v>
      </c>
    </row>
    <row r="426" spans="1:75">
      <c r="A426" s="38">
        <f t="shared" si="114"/>
        <v>45811</v>
      </c>
      <c r="B426" s="3">
        <v>45811.626493055555</v>
      </c>
      <c r="C426" t="s">
        <v>61</v>
      </c>
      <c r="D426" t="s">
        <v>61</v>
      </c>
      <c r="E426" t="s">
        <v>61</v>
      </c>
      <c r="F426" t="s">
        <v>62</v>
      </c>
      <c r="G426" s="2" t="s">
        <v>85</v>
      </c>
      <c r="H426" s="2" t="s">
        <v>86</v>
      </c>
      <c r="I426" t="s">
        <v>93</v>
      </c>
      <c r="J426" t="s">
        <v>66</v>
      </c>
      <c r="K426" t="s">
        <v>67</v>
      </c>
      <c r="L426">
        <v>19</v>
      </c>
      <c r="M426">
        <v>11</v>
      </c>
      <c r="N426">
        <v>168</v>
      </c>
      <c r="O426" s="41">
        <v>9277</v>
      </c>
      <c r="P426" t="s">
        <v>265</v>
      </c>
      <c r="Q426" s="1">
        <v>45786.607562997684</v>
      </c>
      <c r="R426">
        <v>99.841999999999999</v>
      </c>
      <c r="S426">
        <v>32.843000000000004</v>
      </c>
      <c r="T426">
        <v>3.04</v>
      </c>
      <c r="U426">
        <v>10818</v>
      </c>
      <c r="V426">
        <v>78</v>
      </c>
      <c r="W426">
        <v>3392</v>
      </c>
      <c r="X426">
        <v>2330</v>
      </c>
      <c r="Y426">
        <v>1</v>
      </c>
      <c r="Z426">
        <v>7</v>
      </c>
      <c r="AA426">
        <v>3</v>
      </c>
      <c r="AB426">
        <v>296</v>
      </c>
      <c r="AC426">
        <v>105</v>
      </c>
      <c r="AD426">
        <v>33.229999999999997</v>
      </c>
      <c r="AE426">
        <v>48.915492999999998</v>
      </c>
      <c r="AF426">
        <v>82.2</v>
      </c>
      <c r="AG426">
        <v>4.2</v>
      </c>
      <c r="AH426">
        <v>5.3</v>
      </c>
      <c r="AI426">
        <v>6.5</v>
      </c>
      <c r="AJ426">
        <v>1.7</v>
      </c>
      <c r="AK426">
        <v>0</v>
      </c>
      <c r="AL426">
        <v>0</v>
      </c>
      <c r="AM426">
        <v>2.69</v>
      </c>
      <c r="AN426">
        <v>47.472999999999999</v>
      </c>
      <c r="AO426">
        <v>0.72099999999999997</v>
      </c>
      <c r="AP426">
        <v>31.355</v>
      </c>
      <c r="AQ426">
        <v>0.23</v>
      </c>
      <c r="AR426">
        <v>1.002</v>
      </c>
      <c r="AS426">
        <v>7.0110000000000001</v>
      </c>
      <c r="AT426">
        <v>147.96</v>
      </c>
      <c r="AU426">
        <v>7.56</v>
      </c>
      <c r="AV426">
        <v>9.5399999999999991</v>
      </c>
      <c r="AW426">
        <v>11.7</v>
      </c>
      <c r="AX426">
        <v>3.06</v>
      </c>
      <c r="AY426">
        <v>0</v>
      </c>
      <c r="AZ426">
        <v>0</v>
      </c>
      <c r="BA426">
        <v>946</v>
      </c>
      <c r="BB426">
        <v>0</v>
      </c>
      <c r="BC426" t="s">
        <v>75</v>
      </c>
      <c r="BD426">
        <v>0</v>
      </c>
      <c r="BE426" t="s">
        <v>69</v>
      </c>
      <c r="BF426" t="s">
        <v>76</v>
      </c>
      <c r="BG426">
        <v>1.1299999999999999</v>
      </c>
      <c r="BH426">
        <v>0</v>
      </c>
      <c r="BI426" s="1">
        <v>45813.466359988422</v>
      </c>
      <c r="BJ426">
        <v>3.7</v>
      </c>
      <c r="BK426" s="4">
        <v>0.8216</v>
      </c>
      <c r="BL426" s="42">
        <f>HLOOKUP($A426,차량별코스!$E$1:$AO$20,_xlfn.XLOOKUP(탕데이터!$I426,차량별코스!$D$2:$D$20,차량별코스!$A$2:$A$20),0)</f>
        <v>4</v>
      </c>
      <c r="BM426">
        <f>SUMIFS(R:R,I:I,I426,O:O,O426)</f>
        <v>497.48</v>
      </c>
      <c r="BN426">
        <f>SUMIFS(R:R,O:O,O426,BL:BL,BL426,G:G,G426)</f>
        <v>168.697</v>
      </c>
      <c r="BO426">
        <f>IF(COUNTIFS($BL$2:$BL426,$BL426,$O$2:$O426,$O426,$G$2:$G426,$G426)=1,_xlfn.MAXIFS($BO$2:$BO425,$O$2:$O425,$O426,$G$2:$G425,$G426)+1,_xlfn.MAXIFS($BO$2:$BO425,$O$2:$O425,$O426,$G$2:$G425,$G426))</f>
        <v>1</v>
      </c>
      <c r="BP426">
        <f t="shared" si="115"/>
        <v>5422.3960000000006</v>
      </c>
      <c r="BQ426">
        <f t="shared" si="117"/>
        <v>454.35600000000005</v>
      </c>
      <c r="BR426">
        <f t="shared" si="118"/>
        <v>573.35399999999993</v>
      </c>
      <c r="BS426">
        <f t="shared" si="119"/>
        <v>703.17000000000007</v>
      </c>
      <c r="BT426">
        <f t="shared" si="120"/>
        <v>183.90600000000001</v>
      </c>
      <c r="BU426">
        <f t="shared" si="121"/>
        <v>0</v>
      </c>
      <c r="BV426">
        <f t="shared" si="122"/>
        <v>0</v>
      </c>
      <c r="BW426">
        <f t="shared" si="116"/>
        <v>7337.1820000000007</v>
      </c>
    </row>
    <row r="427" spans="1:75">
      <c r="A427" s="38">
        <f t="shared" si="114"/>
        <v>45811</v>
      </c>
      <c r="B427" s="3">
        <v>45811.846863425926</v>
      </c>
      <c r="C427" t="s">
        <v>61</v>
      </c>
      <c r="D427" t="s">
        <v>61</v>
      </c>
      <c r="E427" t="s">
        <v>61</v>
      </c>
      <c r="F427" t="s">
        <v>62</v>
      </c>
      <c r="G427" s="2" t="s">
        <v>85</v>
      </c>
      <c r="H427" s="2" t="s">
        <v>86</v>
      </c>
      <c r="I427" t="s">
        <v>93</v>
      </c>
      <c r="J427" t="s">
        <v>66</v>
      </c>
      <c r="K427" t="s">
        <v>67</v>
      </c>
      <c r="L427">
        <v>19</v>
      </c>
      <c r="M427">
        <v>11</v>
      </c>
      <c r="N427">
        <v>168</v>
      </c>
      <c r="O427" s="41">
        <v>9277</v>
      </c>
      <c r="P427" t="s">
        <v>265</v>
      </c>
      <c r="Q427" s="1">
        <v>45786.607562997684</v>
      </c>
      <c r="R427">
        <v>68.855000000000004</v>
      </c>
      <c r="S427">
        <v>19.911999999999999</v>
      </c>
      <c r="T427">
        <v>3.4580000000000002</v>
      </c>
      <c r="U427">
        <v>6405</v>
      </c>
      <c r="V427">
        <v>23</v>
      </c>
      <c r="W427">
        <v>1752</v>
      </c>
      <c r="X427">
        <v>1761</v>
      </c>
      <c r="Y427">
        <v>0</v>
      </c>
      <c r="Z427">
        <v>7</v>
      </c>
      <c r="AA427">
        <v>2</v>
      </c>
      <c r="AB427">
        <v>557</v>
      </c>
      <c r="AC427">
        <v>100</v>
      </c>
      <c r="AD427">
        <v>38.700000000000003</v>
      </c>
      <c r="AE427">
        <v>53.537328000000002</v>
      </c>
      <c r="AF427">
        <v>20.100000000000001</v>
      </c>
      <c r="AG427">
        <v>16.5</v>
      </c>
      <c r="AH427">
        <v>20.6</v>
      </c>
      <c r="AI427">
        <v>35</v>
      </c>
      <c r="AJ427">
        <v>7.7</v>
      </c>
      <c r="AK427">
        <v>0</v>
      </c>
      <c r="AL427">
        <v>0</v>
      </c>
      <c r="AM427">
        <v>3.06</v>
      </c>
      <c r="AN427">
        <v>45.567999999999998</v>
      </c>
      <c r="AO427">
        <v>0.35899999999999999</v>
      </c>
      <c r="AP427">
        <v>27.353999999999999</v>
      </c>
      <c r="AQ427">
        <v>0.247</v>
      </c>
      <c r="AR427">
        <v>0</v>
      </c>
      <c r="AS427">
        <v>10.166</v>
      </c>
      <c r="AT427">
        <v>21.44</v>
      </c>
      <c r="AU427">
        <v>17.600000000000001</v>
      </c>
      <c r="AV427">
        <v>21.972999999999999</v>
      </c>
      <c r="AW427">
        <v>37.332999999999998</v>
      </c>
      <c r="AX427">
        <v>8.2129999999999992</v>
      </c>
      <c r="AY427">
        <v>0</v>
      </c>
      <c r="AZ427">
        <v>0</v>
      </c>
      <c r="BA427">
        <v>639</v>
      </c>
      <c r="BB427">
        <v>0</v>
      </c>
      <c r="BC427" t="s">
        <v>75</v>
      </c>
      <c r="BD427">
        <v>0</v>
      </c>
      <c r="BE427" t="s">
        <v>69</v>
      </c>
      <c r="BF427" t="s">
        <v>76</v>
      </c>
      <c r="BG427">
        <v>1.1299999999999999</v>
      </c>
      <c r="BH427">
        <v>0</v>
      </c>
      <c r="BI427" s="1">
        <v>45813.466359988422</v>
      </c>
      <c r="BJ427">
        <v>3.7</v>
      </c>
      <c r="BK427" s="4">
        <v>0.93459999999999999</v>
      </c>
      <c r="BL427" s="42">
        <f>HLOOKUP($A427,차량별코스!$E$1:$AO$20,_xlfn.XLOOKUP(탕데이터!$I427,차량별코스!$D$2:$D$20,차량별코스!$A$2:$A$20),0)</f>
        <v>4</v>
      </c>
      <c r="BM427">
        <f>SUMIFS(R:R,I:I,I427,O:O,O427)</f>
        <v>497.48</v>
      </c>
      <c r="BN427">
        <f>SUMIFS(R:R,O:O,O427,BL:BL,BL427,G:G,G427)</f>
        <v>168.697</v>
      </c>
      <c r="BO427">
        <f>IF(COUNTIFS($BL$2:$BL427,$BL427,$O$2:$O427,$O427,$G$2:$G427,$G427)=1,_xlfn.MAXIFS($BO$2:$BO426,$O$2:$O426,$O427,$G$2:$G426,$G427)+1,_xlfn.MAXIFS($BO$2:$BO426,$O$2:$O426,$O427,$G$2:$G426,$G427))</f>
        <v>1</v>
      </c>
      <c r="BP427">
        <f t="shared" si="115"/>
        <v>-487.59500000000003</v>
      </c>
      <c r="BQ427">
        <f t="shared" si="117"/>
        <v>1056.825</v>
      </c>
      <c r="BR427">
        <f t="shared" si="118"/>
        <v>1319.43</v>
      </c>
      <c r="BS427">
        <f t="shared" si="119"/>
        <v>2241.75</v>
      </c>
      <c r="BT427">
        <f t="shared" si="120"/>
        <v>493.185</v>
      </c>
      <c r="BU427">
        <f t="shared" si="121"/>
        <v>0</v>
      </c>
      <c r="BV427">
        <f t="shared" si="122"/>
        <v>0</v>
      </c>
      <c r="BW427">
        <f t="shared" si="116"/>
        <v>4623.5950000000003</v>
      </c>
    </row>
    <row r="428" spans="1:75">
      <c r="A428" s="38">
        <f t="shared" si="114"/>
        <v>45812</v>
      </c>
      <c r="B428" s="3">
        <v>45812.279849537037</v>
      </c>
      <c r="C428" t="s">
        <v>61</v>
      </c>
      <c r="D428" t="s">
        <v>61</v>
      </c>
      <c r="E428" t="s">
        <v>61</v>
      </c>
      <c r="F428" t="s">
        <v>62</v>
      </c>
      <c r="G428" s="2" t="s">
        <v>85</v>
      </c>
      <c r="H428" s="2" t="s">
        <v>86</v>
      </c>
      <c r="I428" t="s">
        <v>93</v>
      </c>
      <c r="J428" t="s">
        <v>66</v>
      </c>
      <c r="K428" t="s">
        <v>67</v>
      </c>
      <c r="L428">
        <v>19</v>
      </c>
      <c r="M428">
        <v>11</v>
      </c>
      <c r="N428">
        <v>168</v>
      </c>
      <c r="O428" s="41">
        <v>9277</v>
      </c>
      <c r="P428" t="s">
        <v>265</v>
      </c>
      <c r="Q428" s="1">
        <v>45786.607562997684</v>
      </c>
      <c r="R428">
        <v>76.912999999999997</v>
      </c>
      <c r="S428">
        <v>22.312999999999999</v>
      </c>
      <c r="T428">
        <v>3.4470000000000001</v>
      </c>
      <c r="U428">
        <v>8004</v>
      </c>
      <c r="V428">
        <v>674</v>
      </c>
      <c r="W428">
        <v>1889</v>
      </c>
      <c r="X428">
        <v>2254</v>
      </c>
      <c r="Y428">
        <v>0</v>
      </c>
      <c r="Z428">
        <v>10</v>
      </c>
      <c r="AA428">
        <v>2</v>
      </c>
      <c r="AB428">
        <v>159</v>
      </c>
      <c r="AC428">
        <v>94</v>
      </c>
      <c r="AD428">
        <v>34.590000000000003</v>
      </c>
      <c r="AE428">
        <v>50.888950000000001</v>
      </c>
      <c r="AF428">
        <v>85.9</v>
      </c>
      <c r="AG428">
        <v>3.9</v>
      </c>
      <c r="AH428">
        <v>2.5</v>
      </c>
      <c r="AI428">
        <v>5.5</v>
      </c>
      <c r="AJ428">
        <v>2.1</v>
      </c>
      <c r="AK428">
        <v>0</v>
      </c>
      <c r="AL428">
        <v>0</v>
      </c>
      <c r="AM428">
        <v>3.05</v>
      </c>
      <c r="AN428">
        <v>43.015999999999998</v>
      </c>
      <c r="AO428">
        <v>8.4209999999999994</v>
      </c>
      <c r="AP428">
        <v>23.600999999999999</v>
      </c>
      <c r="AQ428">
        <v>0.28599999999999998</v>
      </c>
      <c r="AR428">
        <v>0</v>
      </c>
      <c r="AS428">
        <v>13.002000000000001</v>
      </c>
      <c r="AT428">
        <v>114.533</v>
      </c>
      <c r="AU428">
        <v>5.2</v>
      </c>
      <c r="AV428">
        <v>3.3330000000000002</v>
      </c>
      <c r="AW428">
        <v>7.3330000000000002</v>
      </c>
      <c r="AX428">
        <v>2.8</v>
      </c>
      <c r="AY428">
        <v>0</v>
      </c>
      <c r="AZ428">
        <v>0</v>
      </c>
      <c r="BA428">
        <v>764</v>
      </c>
      <c r="BB428">
        <v>0</v>
      </c>
      <c r="BC428" t="s">
        <v>75</v>
      </c>
      <c r="BD428">
        <v>0</v>
      </c>
      <c r="BE428" t="s">
        <v>69</v>
      </c>
      <c r="BF428" t="s">
        <v>76</v>
      </c>
      <c r="BG428">
        <v>1.1299999999999999</v>
      </c>
      <c r="BH428">
        <v>0</v>
      </c>
      <c r="BI428" s="1">
        <v>45813.466359988422</v>
      </c>
      <c r="BJ428">
        <v>3.7</v>
      </c>
      <c r="BK428" s="4">
        <v>0.93159999999999998</v>
      </c>
      <c r="BL428" s="42">
        <f>HLOOKUP($A428,차량별코스!$E$1:$AO$20,_xlfn.XLOOKUP(탕데이터!$I428,차량별코스!$D$2:$D$20,차량별코스!$A$2:$A$20),0)</f>
        <v>5</v>
      </c>
      <c r="BM428">
        <f>SUMIFS(R:R,I:I,I428,O:O,O428)</f>
        <v>497.48</v>
      </c>
      <c r="BN428">
        <f>SUMIFS(R:R,O:O,O428,BL:BL,BL428,G:G,G428)</f>
        <v>260.26499999999999</v>
      </c>
      <c r="BO428">
        <f>IF(COUNTIFS($BL$2:$BL428,$BL428,$O$2:$O428,$O428,$G$2:$G428,$G428)=1,_xlfn.MAXIFS($BO$2:$BO427,$O$2:$O427,$O428,$G$2:$G427,$G428)+1,_xlfn.MAXIFS($BO$2:$BO427,$O$2:$O427,$O428,$G$2:$G427,$G428))</f>
        <v>2</v>
      </c>
      <c r="BP428">
        <f t="shared" si="115"/>
        <v>4312.4360000000006</v>
      </c>
      <c r="BQ428">
        <f t="shared" si="117"/>
        <v>312.15600000000001</v>
      </c>
      <c r="BR428">
        <f t="shared" si="118"/>
        <v>200.10000000000002</v>
      </c>
      <c r="BS428">
        <f t="shared" si="119"/>
        <v>440.22</v>
      </c>
      <c r="BT428">
        <f t="shared" si="120"/>
        <v>168.084</v>
      </c>
      <c r="BU428">
        <f t="shared" si="121"/>
        <v>0</v>
      </c>
      <c r="BV428">
        <f t="shared" si="122"/>
        <v>0</v>
      </c>
      <c r="BW428">
        <f t="shared" si="116"/>
        <v>5432.996000000001</v>
      </c>
    </row>
    <row r="429" spans="1:75">
      <c r="A429" s="38">
        <f t="shared" si="114"/>
        <v>45812</v>
      </c>
      <c r="B429" s="3">
        <v>45812.467488425929</v>
      </c>
      <c r="C429" t="s">
        <v>61</v>
      </c>
      <c r="D429" t="s">
        <v>61</v>
      </c>
      <c r="E429" t="s">
        <v>61</v>
      </c>
      <c r="F429" t="s">
        <v>62</v>
      </c>
      <c r="G429" s="2" t="s">
        <v>85</v>
      </c>
      <c r="H429" s="2" t="s">
        <v>86</v>
      </c>
      <c r="I429" t="s">
        <v>93</v>
      </c>
      <c r="J429" t="s">
        <v>66</v>
      </c>
      <c r="K429" t="s">
        <v>67</v>
      </c>
      <c r="L429">
        <v>19</v>
      </c>
      <c r="M429">
        <v>11</v>
      </c>
      <c r="N429">
        <v>168</v>
      </c>
      <c r="O429" s="41">
        <v>9277</v>
      </c>
      <c r="P429" t="s">
        <v>265</v>
      </c>
      <c r="Q429" s="1">
        <v>45786.607562997684</v>
      </c>
      <c r="R429">
        <v>17.404</v>
      </c>
      <c r="S429">
        <v>5.97</v>
      </c>
      <c r="T429">
        <v>2.915</v>
      </c>
      <c r="U429">
        <v>2511</v>
      </c>
      <c r="V429">
        <v>743</v>
      </c>
      <c r="W429">
        <v>595</v>
      </c>
      <c r="X429">
        <v>374</v>
      </c>
      <c r="Y429">
        <v>0</v>
      </c>
      <c r="Z429">
        <v>7</v>
      </c>
      <c r="AA429">
        <v>0</v>
      </c>
      <c r="AB429">
        <v>0</v>
      </c>
      <c r="AC429">
        <v>86</v>
      </c>
      <c r="AD429">
        <v>24.95</v>
      </c>
      <c r="AE429">
        <v>53.413536999999998</v>
      </c>
      <c r="AF429">
        <v>89.7</v>
      </c>
      <c r="AG429">
        <v>1.3</v>
      </c>
      <c r="AH429">
        <v>2</v>
      </c>
      <c r="AI429">
        <v>5.4</v>
      </c>
      <c r="AJ429">
        <v>1.5</v>
      </c>
      <c r="AK429">
        <v>0</v>
      </c>
      <c r="AL429">
        <v>0</v>
      </c>
      <c r="AM429">
        <v>2.58</v>
      </c>
      <c r="AN429">
        <v>55.079000000000001</v>
      </c>
      <c r="AO429">
        <v>29.59</v>
      </c>
      <c r="AP429">
        <v>23.696000000000002</v>
      </c>
      <c r="AQ429">
        <v>0.17199999999999999</v>
      </c>
      <c r="AR429">
        <v>0</v>
      </c>
      <c r="AS429">
        <v>40.220999999999997</v>
      </c>
      <c r="AT429">
        <v>37.375</v>
      </c>
      <c r="AU429">
        <v>0.54200000000000004</v>
      </c>
      <c r="AV429">
        <v>0.83299999999999996</v>
      </c>
      <c r="AW429">
        <v>2.25</v>
      </c>
      <c r="AX429">
        <v>0.625</v>
      </c>
      <c r="AY429">
        <v>0</v>
      </c>
      <c r="AZ429">
        <v>0</v>
      </c>
      <c r="BA429">
        <v>172</v>
      </c>
      <c r="BB429">
        <v>0</v>
      </c>
      <c r="BC429" t="s">
        <v>75</v>
      </c>
      <c r="BD429">
        <v>0</v>
      </c>
      <c r="BE429" t="s">
        <v>69</v>
      </c>
      <c r="BF429" t="s">
        <v>76</v>
      </c>
      <c r="BG429">
        <v>1.1299999999999999</v>
      </c>
      <c r="BH429">
        <v>0</v>
      </c>
      <c r="BI429" s="1">
        <v>45813.466359988422</v>
      </c>
      <c r="BJ429">
        <v>3.7</v>
      </c>
      <c r="BK429" s="4">
        <v>0.78790000000000004</v>
      </c>
      <c r="BL429" s="42">
        <f>HLOOKUP($A429,차량별코스!$E$1:$AO$20,_xlfn.XLOOKUP(탕데이터!$I429,차량별코스!$D$2:$D$20,차량별코스!$A$2:$A$20),0)</f>
        <v>5</v>
      </c>
      <c r="BM429">
        <f>SUMIFS(R:R,I:I,I429,O:O,O429)</f>
        <v>497.48</v>
      </c>
      <c r="BN429">
        <f>SUMIFS(R:R,O:O,O429,BL:BL,BL429,G:G,G429)</f>
        <v>260.26499999999999</v>
      </c>
      <c r="BO429">
        <f>IF(COUNTIFS($BL$2:$BL429,$BL429,$O$2:$O429,$O429,$G$2:$G429,$G429)=1,_xlfn.MAXIFS($BO$2:$BO428,$O$2:$O428,$O429,$G$2:$G428,$G429)+1,_xlfn.MAXIFS($BO$2:$BO428,$O$2:$O428,$O429,$G$2:$G428,$G429))</f>
        <v>2</v>
      </c>
      <c r="BP429">
        <f t="shared" si="115"/>
        <v>914.36700000000019</v>
      </c>
      <c r="BQ429">
        <f t="shared" si="117"/>
        <v>32.643000000000001</v>
      </c>
      <c r="BR429">
        <f t="shared" si="118"/>
        <v>50.22</v>
      </c>
      <c r="BS429">
        <f t="shared" si="119"/>
        <v>135.59400000000002</v>
      </c>
      <c r="BT429">
        <f t="shared" si="120"/>
        <v>37.664999999999999</v>
      </c>
      <c r="BU429">
        <f t="shared" si="121"/>
        <v>0</v>
      </c>
      <c r="BV429">
        <f t="shared" si="122"/>
        <v>0</v>
      </c>
      <c r="BW429">
        <f t="shared" si="116"/>
        <v>1170.4890000000003</v>
      </c>
    </row>
    <row r="430" spans="1:75">
      <c r="A430" s="38">
        <f t="shared" si="114"/>
        <v>45812</v>
      </c>
      <c r="B430" s="3">
        <v>45812.503136574072</v>
      </c>
      <c r="C430" t="s">
        <v>61</v>
      </c>
      <c r="D430" t="s">
        <v>61</v>
      </c>
      <c r="E430" t="s">
        <v>61</v>
      </c>
      <c r="F430" t="s">
        <v>62</v>
      </c>
      <c r="G430" s="2" t="s">
        <v>85</v>
      </c>
      <c r="H430" s="2" t="s">
        <v>86</v>
      </c>
      <c r="I430" t="s">
        <v>93</v>
      </c>
      <c r="J430" t="s">
        <v>66</v>
      </c>
      <c r="K430" t="s">
        <v>67</v>
      </c>
      <c r="L430">
        <v>19</v>
      </c>
      <c r="M430">
        <v>11</v>
      </c>
      <c r="N430">
        <v>168</v>
      </c>
      <c r="O430" s="41">
        <v>9277</v>
      </c>
      <c r="P430" t="s">
        <v>265</v>
      </c>
      <c r="Q430" s="1">
        <v>45786.607562997684</v>
      </c>
      <c r="R430">
        <v>40.853000000000002</v>
      </c>
      <c r="S430">
        <v>11.852</v>
      </c>
      <c r="T430">
        <v>3.4470000000000001</v>
      </c>
      <c r="U430">
        <v>3526</v>
      </c>
      <c r="V430">
        <v>35</v>
      </c>
      <c r="W430">
        <v>523</v>
      </c>
      <c r="X430">
        <v>1109</v>
      </c>
      <c r="Y430">
        <v>0</v>
      </c>
      <c r="Z430">
        <v>0</v>
      </c>
      <c r="AA430">
        <v>0</v>
      </c>
      <c r="AB430">
        <v>0</v>
      </c>
      <c r="AC430">
        <v>102</v>
      </c>
      <c r="AD430">
        <v>41.71</v>
      </c>
      <c r="AE430">
        <v>49.552121999999997</v>
      </c>
      <c r="AF430">
        <v>96.1</v>
      </c>
      <c r="AG430">
        <v>1.2</v>
      </c>
      <c r="AH430">
        <v>0.9</v>
      </c>
      <c r="AI430">
        <v>1.1000000000000001</v>
      </c>
      <c r="AJ430">
        <v>0.7</v>
      </c>
      <c r="AK430">
        <v>0</v>
      </c>
      <c r="AL430">
        <v>0</v>
      </c>
      <c r="AM430">
        <v>3.05</v>
      </c>
      <c r="AN430">
        <v>41.707999999999998</v>
      </c>
      <c r="AO430">
        <v>0.99299999999999999</v>
      </c>
      <c r="AP430">
        <v>14.833</v>
      </c>
      <c r="AQ430">
        <v>0.26900000000000002</v>
      </c>
      <c r="AR430">
        <v>0</v>
      </c>
      <c r="AS430">
        <v>0</v>
      </c>
      <c r="AT430">
        <v>56.058</v>
      </c>
      <c r="AU430">
        <v>0.7</v>
      </c>
      <c r="AV430">
        <v>0.52500000000000002</v>
      </c>
      <c r="AW430">
        <v>0.64200000000000002</v>
      </c>
      <c r="AX430">
        <v>0.40799999999999997</v>
      </c>
      <c r="AY430">
        <v>0</v>
      </c>
      <c r="AZ430">
        <v>0</v>
      </c>
      <c r="BA430">
        <v>380</v>
      </c>
      <c r="BB430">
        <v>0</v>
      </c>
      <c r="BC430" t="s">
        <v>75</v>
      </c>
      <c r="BD430">
        <v>0</v>
      </c>
      <c r="BE430" t="s">
        <v>69</v>
      </c>
      <c r="BF430" t="s">
        <v>76</v>
      </c>
      <c r="BG430">
        <v>1.1299999999999999</v>
      </c>
      <c r="BH430">
        <v>0</v>
      </c>
      <c r="BI430" s="1">
        <v>45813.466359988422</v>
      </c>
      <c r="BJ430">
        <v>3.7</v>
      </c>
      <c r="BK430" s="4">
        <v>0.93159999999999998</v>
      </c>
      <c r="BL430" s="42">
        <f>HLOOKUP($A430,차량별코스!$E$1:$AO$20,_xlfn.XLOOKUP(탕데이터!$I430,차량별코스!$D$2:$D$20,차량별코스!$A$2:$A$20),0)</f>
        <v>5</v>
      </c>
      <c r="BM430">
        <f>SUMIFS(R:R,I:I,I430,O:O,O430)</f>
        <v>497.48</v>
      </c>
      <c r="BN430">
        <f>SUMIFS(R:R,O:O,O430,BL:BL,BL430,G:G,G430)</f>
        <v>260.26499999999999</v>
      </c>
      <c r="BO430">
        <f>IF(COUNTIFS($BL$2:$BL430,$BL430,$O$2:$O430,$O430,$G$2:$G430,$G430)=1,_xlfn.MAXIFS($BO$2:$BO429,$O$2:$O429,$O430,$G$2:$G429,$G430)+1,_xlfn.MAXIFS($BO$2:$BO429,$O$2:$O429,$O430,$G$2:$G429,$G430))</f>
        <v>2</v>
      </c>
      <c r="BP430">
        <f t="shared" si="115"/>
        <v>2830.4859999999999</v>
      </c>
      <c r="BQ430">
        <f t="shared" si="117"/>
        <v>42.311999999999998</v>
      </c>
      <c r="BR430">
        <f t="shared" si="118"/>
        <v>31.734000000000005</v>
      </c>
      <c r="BS430">
        <f t="shared" si="119"/>
        <v>38.786000000000001</v>
      </c>
      <c r="BT430">
        <f t="shared" si="120"/>
        <v>24.681999999999999</v>
      </c>
      <c r="BU430">
        <f t="shared" si="121"/>
        <v>0</v>
      </c>
      <c r="BV430">
        <f t="shared" si="122"/>
        <v>0</v>
      </c>
      <c r="BW430">
        <f t="shared" si="116"/>
        <v>2967.9999999999995</v>
      </c>
    </row>
    <row r="431" spans="1:75">
      <c r="A431" s="38">
        <f t="shared" si="114"/>
        <v>45812</v>
      </c>
      <c r="B431" s="3">
        <v>45812.558229166665</v>
      </c>
      <c r="C431" t="s">
        <v>61</v>
      </c>
      <c r="D431" t="s">
        <v>61</v>
      </c>
      <c r="E431" t="s">
        <v>61</v>
      </c>
      <c r="F431" t="s">
        <v>62</v>
      </c>
      <c r="G431" s="2" t="s">
        <v>85</v>
      </c>
      <c r="H431" s="2" t="s">
        <v>86</v>
      </c>
      <c r="I431" t="s">
        <v>93</v>
      </c>
      <c r="J431" t="s">
        <v>66</v>
      </c>
      <c r="K431" t="s">
        <v>67</v>
      </c>
      <c r="L431">
        <v>19</v>
      </c>
      <c r="M431">
        <v>11</v>
      </c>
      <c r="N431">
        <v>168</v>
      </c>
      <c r="O431" s="41">
        <v>9277</v>
      </c>
      <c r="P431" t="s">
        <v>265</v>
      </c>
      <c r="Q431" s="1">
        <v>45786.607562997684</v>
      </c>
      <c r="R431">
        <v>25.457999999999998</v>
      </c>
      <c r="S431">
        <v>7.3620000000000001</v>
      </c>
      <c r="T431">
        <v>3.4580000000000002</v>
      </c>
      <c r="U431">
        <v>2188</v>
      </c>
      <c r="V431">
        <v>71</v>
      </c>
      <c r="W431">
        <v>386</v>
      </c>
      <c r="X431">
        <v>766</v>
      </c>
      <c r="Y431">
        <v>1</v>
      </c>
      <c r="Z431">
        <v>3</v>
      </c>
      <c r="AA431">
        <v>0</v>
      </c>
      <c r="AB431">
        <v>0</v>
      </c>
      <c r="AC431">
        <v>100</v>
      </c>
      <c r="AD431">
        <v>41.89</v>
      </c>
      <c r="AE431">
        <v>52.945616999999999</v>
      </c>
      <c r="AF431">
        <v>97.4</v>
      </c>
      <c r="AG431">
        <v>0.6</v>
      </c>
      <c r="AH431">
        <v>0.7</v>
      </c>
      <c r="AI431">
        <v>0.7</v>
      </c>
      <c r="AJ431">
        <v>0.6</v>
      </c>
      <c r="AK431">
        <v>0</v>
      </c>
      <c r="AL431">
        <v>0</v>
      </c>
      <c r="AM431">
        <v>3.06</v>
      </c>
      <c r="AN431">
        <v>44.823999999999998</v>
      </c>
      <c r="AO431">
        <v>3.2450000000000001</v>
      </c>
      <c r="AP431">
        <v>17.641999999999999</v>
      </c>
      <c r="AQ431">
        <v>0.27500000000000002</v>
      </c>
      <c r="AR431">
        <v>3.9279999999999999</v>
      </c>
      <c r="AS431">
        <v>11.784000000000001</v>
      </c>
      <c r="AT431">
        <v>34.090000000000003</v>
      </c>
      <c r="AU431">
        <v>0.21</v>
      </c>
      <c r="AV431">
        <v>0.245</v>
      </c>
      <c r="AW431">
        <v>0.245</v>
      </c>
      <c r="AX431">
        <v>0.21</v>
      </c>
      <c r="AY431">
        <v>0</v>
      </c>
      <c r="AZ431">
        <v>0</v>
      </c>
      <c r="BA431">
        <v>240</v>
      </c>
      <c r="BB431">
        <v>0</v>
      </c>
      <c r="BC431" t="s">
        <v>75</v>
      </c>
      <c r="BD431">
        <v>0</v>
      </c>
      <c r="BE431" t="s">
        <v>69</v>
      </c>
      <c r="BF431" t="s">
        <v>76</v>
      </c>
      <c r="BG431">
        <v>1.1299999999999999</v>
      </c>
      <c r="BH431">
        <v>0</v>
      </c>
      <c r="BI431" s="1">
        <v>45813.466359988422</v>
      </c>
      <c r="BJ431">
        <v>3.7</v>
      </c>
      <c r="BK431" s="4">
        <v>0.93459999999999999</v>
      </c>
      <c r="BL431" s="42">
        <f>HLOOKUP($A431,차량별코스!$E$1:$AO$20,_xlfn.XLOOKUP(탕데이터!$I431,차량별코스!$D$2:$D$20,차량별코스!$A$2:$A$20),0)</f>
        <v>5</v>
      </c>
      <c r="BM431">
        <f>SUMIFS(R:R,I:I,I431,O:O,O431)</f>
        <v>497.48</v>
      </c>
      <c r="BN431">
        <f>SUMIFS(R:R,O:O,O431,BL:BL,BL431,G:G,G431)</f>
        <v>260.26499999999999</v>
      </c>
      <c r="BO431">
        <f>IF(COUNTIFS($BL$2:$BL431,$BL431,$O$2:$O431,$O431,$G$2:$G431,$G431)=1,_xlfn.MAXIFS($BO$2:$BO430,$O$2:$O430,$O431,$G$2:$G430,$G431)+1,_xlfn.MAXIFS($BO$2:$BO430,$O$2:$O430,$O431,$G$2:$G430,$G431))</f>
        <v>2</v>
      </c>
      <c r="BP431">
        <f t="shared" si="115"/>
        <v>1674.1120000000001</v>
      </c>
      <c r="BQ431">
        <f t="shared" si="117"/>
        <v>13.128</v>
      </c>
      <c r="BR431">
        <f t="shared" si="118"/>
        <v>15.315999999999999</v>
      </c>
      <c r="BS431">
        <f t="shared" si="119"/>
        <v>15.315999999999999</v>
      </c>
      <c r="BT431">
        <f t="shared" si="120"/>
        <v>13.128</v>
      </c>
      <c r="BU431">
        <f t="shared" si="121"/>
        <v>0</v>
      </c>
      <c r="BV431">
        <f t="shared" si="122"/>
        <v>0</v>
      </c>
      <c r="BW431">
        <f t="shared" si="116"/>
        <v>1731</v>
      </c>
    </row>
    <row r="432" spans="1:75">
      <c r="A432" s="38">
        <f t="shared" si="114"/>
        <v>45812</v>
      </c>
      <c r="B432" s="3">
        <v>45812.586550925924</v>
      </c>
      <c r="C432" t="s">
        <v>61</v>
      </c>
      <c r="D432" t="s">
        <v>61</v>
      </c>
      <c r="E432" t="s">
        <v>61</v>
      </c>
      <c r="F432" t="s">
        <v>62</v>
      </c>
      <c r="G432" s="2" t="s">
        <v>85</v>
      </c>
      <c r="H432" s="2" t="s">
        <v>86</v>
      </c>
      <c r="I432" t="s">
        <v>93</v>
      </c>
      <c r="J432" t="s">
        <v>66</v>
      </c>
      <c r="K432" t="s">
        <v>67</v>
      </c>
      <c r="L432">
        <v>19</v>
      </c>
      <c r="M432">
        <v>11</v>
      </c>
      <c r="N432">
        <v>168</v>
      </c>
      <c r="O432" s="41">
        <v>9277</v>
      </c>
      <c r="P432" t="s">
        <v>265</v>
      </c>
      <c r="Q432" s="1">
        <v>45786.607562997684</v>
      </c>
      <c r="R432">
        <v>40.087000000000003</v>
      </c>
      <c r="S432">
        <v>13.644</v>
      </c>
      <c r="T432">
        <v>2.9380000000000002</v>
      </c>
      <c r="U432">
        <v>4493</v>
      </c>
      <c r="V432">
        <v>629</v>
      </c>
      <c r="W432">
        <v>572</v>
      </c>
      <c r="X432">
        <v>1168</v>
      </c>
      <c r="Y432">
        <v>1</v>
      </c>
      <c r="Z432">
        <v>5</v>
      </c>
      <c r="AA432">
        <v>0</v>
      </c>
      <c r="AB432">
        <v>0</v>
      </c>
      <c r="AC432">
        <v>88</v>
      </c>
      <c r="AD432">
        <v>32.119999999999997</v>
      </c>
      <c r="AE432">
        <v>43.837518000000003</v>
      </c>
      <c r="AF432">
        <v>61.9</v>
      </c>
      <c r="AG432">
        <v>9.5</v>
      </c>
      <c r="AH432">
        <v>17.7</v>
      </c>
      <c r="AI432">
        <v>9.4</v>
      </c>
      <c r="AJ432">
        <v>1.5</v>
      </c>
      <c r="AK432">
        <v>0</v>
      </c>
      <c r="AL432">
        <v>0</v>
      </c>
      <c r="AM432">
        <v>2.6</v>
      </c>
      <c r="AN432">
        <v>43.497999999999998</v>
      </c>
      <c r="AO432">
        <v>14</v>
      </c>
      <c r="AP432">
        <v>12.731</v>
      </c>
      <c r="AQ432">
        <v>0.27400000000000002</v>
      </c>
      <c r="AR432">
        <v>2.4950000000000001</v>
      </c>
      <c r="AS432">
        <v>12.473000000000001</v>
      </c>
      <c r="AT432">
        <v>45.393000000000001</v>
      </c>
      <c r="AU432">
        <v>6.9669999999999996</v>
      </c>
      <c r="AV432">
        <v>12.98</v>
      </c>
      <c r="AW432">
        <v>6.8929999999999998</v>
      </c>
      <c r="AX432">
        <v>1.1000000000000001</v>
      </c>
      <c r="AY432">
        <v>0</v>
      </c>
      <c r="AZ432">
        <v>0</v>
      </c>
      <c r="BA432">
        <v>379</v>
      </c>
      <c r="BB432">
        <v>0</v>
      </c>
      <c r="BC432" t="s">
        <v>75</v>
      </c>
      <c r="BD432">
        <v>0</v>
      </c>
      <c r="BE432" t="s">
        <v>69</v>
      </c>
      <c r="BF432" t="s">
        <v>76</v>
      </c>
      <c r="BG432">
        <v>1.1299999999999999</v>
      </c>
      <c r="BH432">
        <v>0</v>
      </c>
      <c r="BI432" s="1">
        <v>45813.466359988422</v>
      </c>
      <c r="BJ432">
        <v>3.7</v>
      </c>
      <c r="BK432" s="4">
        <v>0.79410000000000003</v>
      </c>
      <c r="BL432" s="42">
        <f>HLOOKUP($A432,차량별코스!$E$1:$AO$20,_xlfn.XLOOKUP(탕데이터!$I432,차량별코스!$D$2:$D$20,차량별코스!$A$2:$A$20),0)</f>
        <v>5</v>
      </c>
      <c r="BM432">
        <f>SUMIFS(R:R,I:I,I432,O:O,O432)</f>
        <v>497.48</v>
      </c>
      <c r="BN432">
        <f>SUMIFS(R:R,O:O,O432,BL:BL,BL432,G:G,G432)</f>
        <v>260.26499999999999</v>
      </c>
      <c r="BO432">
        <f>IF(COUNTIFS($BL$2:$BL432,$BL432,$O$2:$O432,$O432,$G$2:$G432,$G432)=1,_xlfn.MAXIFS($BO$2:$BO431,$O$2:$O431,$O432,$G$2:$G431,$G432)+1,_xlfn.MAXIFS($BO$2:$BO431,$O$2:$O431,$O432,$G$2:$G431,$G432))</f>
        <v>2</v>
      </c>
      <c r="BP432">
        <f t="shared" si="115"/>
        <v>1580.1669999999999</v>
      </c>
      <c r="BQ432">
        <f t="shared" si="117"/>
        <v>426.83499999999998</v>
      </c>
      <c r="BR432">
        <f t="shared" si="118"/>
        <v>795.26099999999997</v>
      </c>
      <c r="BS432">
        <f t="shared" si="119"/>
        <v>422.34199999999998</v>
      </c>
      <c r="BT432">
        <f t="shared" si="120"/>
        <v>67.394999999999996</v>
      </c>
      <c r="BU432">
        <f t="shared" si="121"/>
        <v>0</v>
      </c>
      <c r="BV432">
        <f t="shared" si="122"/>
        <v>0</v>
      </c>
      <c r="BW432">
        <f t="shared" si="116"/>
        <v>3292</v>
      </c>
    </row>
    <row r="433" spans="1:75">
      <c r="A433" s="38">
        <f t="shared" si="114"/>
        <v>45812</v>
      </c>
      <c r="B433" s="3">
        <v>45812.727488425924</v>
      </c>
      <c r="C433" t="s">
        <v>61</v>
      </c>
      <c r="D433" t="s">
        <v>61</v>
      </c>
      <c r="E433" t="s">
        <v>61</v>
      </c>
      <c r="F433" t="s">
        <v>62</v>
      </c>
      <c r="G433" s="2" t="s">
        <v>85</v>
      </c>
      <c r="H433" s="2" t="s">
        <v>86</v>
      </c>
      <c r="I433" t="s">
        <v>93</v>
      </c>
      <c r="J433" t="s">
        <v>66</v>
      </c>
      <c r="K433" t="s">
        <v>67</v>
      </c>
      <c r="L433">
        <v>19</v>
      </c>
      <c r="M433">
        <v>11</v>
      </c>
      <c r="N433">
        <v>168</v>
      </c>
      <c r="O433" s="41">
        <v>9277</v>
      </c>
      <c r="P433" t="s">
        <v>265</v>
      </c>
      <c r="Q433" s="1">
        <v>45786.607562997684</v>
      </c>
      <c r="R433">
        <v>59.55</v>
      </c>
      <c r="S433">
        <v>20.829000000000001</v>
      </c>
      <c r="T433">
        <v>2.859</v>
      </c>
      <c r="U433">
        <v>6858</v>
      </c>
      <c r="V433">
        <v>197</v>
      </c>
      <c r="W433">
        <v>2249</v>
      </c>
      <c r="X433">
        <v>1878</v>
      </c>
      <c r="Y433">
        <v>1</v>
      </c>
      <c r="Z433">
        <v>11</v>
      </c>
      <c r="AA433">
        <v>1</v>
      </c>
      <c r="AB433">
        <v>232</v>
      </c>
      <c r="AC433">
        <v>103</v>
      </c>
      <c r="AD433">
        <v>31.26</v>
      </c>
      <c r="AE433">
        <v>48.59019</v>
      </c>
      <c r="AF433">
        <v>84.2</v>
      </c>
      <c r="AG433">
        <v>4.5999999999999996</v>
      </c>
      <c r="AH433">
        <v>4.0999999999999996</v>
      </c>
      <c r="AI433">
        <v>2.7</v>
      </c>
      <c r="AJ433">
        <v>4.3</v>
      </c>
      <c r="AK433">
        <v>0.1</v>
      </c>
      <c r="AL433">
        <v>0</v>
      </c>
      <c r="AM433">
        <v>2.5299999999999998</v>
      </c>
      <c r="AN433">
        <v>50.512999999999998</v>
      </c>
      <c r="AO433">
        <v>2.8730000000000002</v>
      </c>
      <c r="AP433">
        <v>32.793999999999997</v>
      </c>
      <c r="AQ433">
        <v>0.30199999999999999</v>
      </c>
      <c r="AR433">
        <v>1.679</v>
      </c>
      <c r="AS433">
        <v>18.472000000000001</v>
      </c>
      <c r="AT433">
        <v>95.427000000000007</v>
      </c>
      <c r="AU433">
        <v>5.2130000000000001</v>
      </c>
      <c r="AV433">
        <v>4.6470000000000002</v>
      </c>
      <c r="AW433">
        <v>3.06</v>
      </c>
      <c r="AX433">
        <v>4.8730000000000002</v>
      </c>
      <c r="AY433">
        <v>0.113</v>
      </c>
      <c r="AZ433">
        <v>0</v>
      </c>
      <c r="BA433">
        <v>580</v>
      </c>
      <c r="BB433">
        <v>0</v>
      </c>
      <c r="BC433" t="s">
        <v>75</v>
      </c>
      <c r="BD433">
        <v>0</v>
      </c>
      <c r="BE433" t="s">
        <v>69</v>
      </c>
      <c r="BF433" t="s">
        <v>76</v>
      </c>
      <c r="BG433">
        <v>1.1299999999999999</v>
      </c>
      <c r="BH433">
        <v>0</v>
      </c>
      <c r="BI433" s="1">
        <v>45813.466359988422</v>
      </c>
      <c r="BJ433">
        <v>3.7</v>
      </c>
      <c r="BK433" s="4">
        <v>0.77270000000000005</v>
      </c>
      <c r="BL433" s="42">
        <f>HLOOKUP($A433,차량별코스!$E$1:$AO$20,_xlfn.XLOOKUP(탕데이터!$I433,차량별코스!$D$2:$D$20,차량별코스!$A$2:$A$20),0)</f>
        <v>5</v>
      </c>
      <c r="BM433">
        <f>SUMIFS(R:R,I:I,I433,O:O,O433)</f>
        <v>497.48</v>
      </c>
      <c r="BN433">
        <f>SUMIFS(R:R,O:O,O433,BL:BL,BL433,G:G,G433)</f>
        <v>260.26499999999999</v>
      </c>
      <c r="BO433">
        <f>IF(COUNTIFS($BL$2:$BL433,$BL433,$O$2:$O433,$O433,$G$2:$G433,$G433)=1,_xlfn.MAXIFS($BO$2:$BO432,$O$2:$O432,$O433,$G$2:$G432,$G433)+1,_xlfn.MAXIFS($BO$2:$BO432,$O$2:$O432,$O433,$G$2:$G432,$G433))</f>
        <v>2</v>
      </c>
      <c r="BP433">
        <f t="shared" si="115"/>
        <v>3328.4360000000006</v>
      </c>
      <c r="BQ433">
        <f t="shared" si="117"/>
        <v>315.46800000000002</v>
      </c>
      <c r="BR433">
        <f t="shared" si="118"/>
        <v>281.17799999999994</v>
      </c>
      <c r="BS433">
        <f t="shared" si="119"/>
        <v>185.16600000000003</v>
      </c>
      <c r="BT433">
        <f t="shared" si="120"/>
        <v>294.89399999999995</v>
      </c>
      <c r="BU433">
        <f t="shared" si="121"/>
        <v>6.8580000000000005</v>
      </c>
      <c r="BV433">
        <f t="shared" si="122"/>
        <v>0</v>
      </c>
      <c r="BW433">
        <f t="shared" si="116"/>
        <v>4412.0000000000009</v>
      </c>
    </row>
    <row r="434" spans="1:75">
      <c r="A434" s="38">
        <f t="shared" si="114"/>
        <v>45813</v>
      </c>
      <c r="B434" s="3">
        <v>45813.264189814814</v>
      </c>
      <c r="C434" t="s">
        <v>61</v>
      </c>
      <c r="D434" t="s">
        <v>61</v>
      </c>
      <c r="E434" t="s">
        <v>61</v>
      </c>
      <c r="F434" t="s">
        <v>62</v>
      </c>
      <c r="G434" s="2" t="s">
        <v>85</v>
      </c>
      <c r="H434" s="2" t="s">
        <v>86</v>
      </c>
      <c r="I434" t="s">
        <v>93</v>
      </c>
      <c r="J434" t="s">
        <v>66</v>
      </c>
      <c r="K434" t="s">
        <v>67</v>
      </c>
      <c r="L434">
        <v>19</v>
      </c>
      <c r="M434">
        <v>11</v>
      </c>
      <c r="N434">
        <v>168</v>
      </c>
      <c r="O434" s="41">
        <v>9277</v>
      </c>
      <c r="P434" t="s">
        <v>265</v>
      </c>
      <c r="Q434" s="1">
        <v>45786.607562997684</v>
      </c>
      <c r="R434">
        <v>68.518000000000001</v>
      </c>
      <c r="S434">
        <v>23.234000000000002</v>
      </c>
      <c r="T434">
        <v>2.9489999999999998</v>
      </c>
      <c r="U434">
        <v>7875</v>
      </c>
      <c r="V434">
        <v>578</v>
      </c>
      <c r="W434">
        <v>1915</v>
      </c>
      <c r="X434">
        <v>1906</v>
      </c>
      <c r="Y434">
        <v>0</v>
      </c>
      <c r="Z434">
        <v>16</v>
      </c>
      <c r="AA434">
        <v>0</v>
      </c>
      <c r="AB434">
        <v>0</v>
      </c>
      <c r="AC434">
        <v>90</v>
      </c>
      <c r="AD434">
        <v>31.32</v>
      </c>
      <c r="AE434">
        <v>45.831406999999999</v>
      </c>
      <c r="AF434">
        <v>91.4</v>
      </c>
      <c r="AG434">
        <v>2.4</v>
      </c>
      <c r="AH434">
        <v>2.7</v>
      </c>
      <c r="AI434">
        <v>2.9</v>
      </c>
      <c r="AJ434">
        <v>0.6</v>
      </c>
      <c r="AK434">
        <v>0</v>
      </c>
      <c r="AL434">
        <v>0</v>
      </c>
      <c r="AM434">
        <v>2.61</v>
      </c>
      <c r="AN434">
        <v>45.676000000000002</v>
      </c>
      <c r="AO434">
        <v>7.34</v>
      </c>
      <c r="AP434">
        <v>24.317</v>
      </c>
      <c r="AQ434">
        <v>0.27700000000000002</v>
      </c>
      <c r="AR434">
        <v>0</v>
      </c>
      <c r="AS434">
        <v>23.352</v>
      </c>
      <c r="AT434">
        <v>118.82</v>
      </c>
      <c r="AU434">
        <v>3.12</v>
      </c>
      <c r="AV434">
        <v>3.51</v>
      </c>
      <c r="AW434">
        <v>3.77</v>
      </c>
      <c r="AX434">
        <v>0.78</v>
      </c>
      <c r="AY434">
        <v>0</v>
      </c>
      <c r="AZ434">
        <v>0</v>
      </c>
      <c r="BA434">
        <v>605</v>
      </c>
      <c r="BB434">
        <v>0</v>
      </c>
      <c r="BC434" t="s">
        <v>75</v>
      </c>
      <c r="BD434">
        <v>0</v>
      </c>
      <c r="BE434" t="s">
        <v>69</v>
      </c>
      <c r="BF434" t="s">
        <v>76</v>
      </c>
      <c r="BG434">
        <v>1.1299999999999999</v>
      </c>
      <c r="BH434">
        <v>0</v>
      </c>
      <c r="BI434" s="1">
        <v>45813.466359988422</v>
      </c>
      <c r="BJ434">
        <v>3.7</v>
      </c>
      <c r="BK434" s="4">
        <v>0.79700000000000004</v>
      </c>
      <c r="BL434" s="42">
        <f>HLOOKUP($A434,차량별코스!$E$1:$AO$20,_xlfn.XLOOKUP(탕데이터!$I434,차량별코스!$D$2:$D$20,차량별코스!$A$2:$A$20),0)</f>
        <v>6</v>
      </c>
      <c r="BM434">
        <f>SUMIFS(R:R,I:I,I434,O:O,O434)</f>
        <v>497.48</v>
      </c>
      <c r="BN434">
        <f>SUMIFS(R:R,O:O,O434,BL:BL,BL434,G:G,G434)</f>
        <v>68.518000000000001</v>
      </c>
      <c r="BO434">
        <f>IF(COUNTIFS($BL$2:$BL434,$BL434,$O$2:$O434,$O434,$G$2:$G434,$G434)=1,_xlfn.MAXIFS($BO$2:$BO433,$O$2:$O433,$O434,$G$2:$G433,$G434)+1,_xlfn.MAXIFS($BO$2:$BO433,$O$2:$O433,$O434,$G$2:$G433,$G434))</f>
        <v>3</v>
      </c>
      <c r="BP434">
        <f t="shared" si="115"/>
        <v>4704.75</v>
      </c>
      <c r="BQ434">
        <f t="shared" si="117"/>
        <v>189</v>
      </c>
      <c r="BR434">
        <f t="shared" si="118"/>
        <v>212.62500000000003</v>
      </c>
      <c r="BS434">
        <f t="shared" si="119"/>
        <v>228.37499999999997</v>
      </c>
      <c r="BT434">
        <f t="shared" si="120"/>
        <v>47.25</v>
      </c>
      <c r="BU434">
        <f t="shared" si="121"/>
        <v>0</v>
      </c>
      <c r="BV434">
        <f t="shared" si="122"/>
        <v>0</v>
      </c>
      <c r="BW434">
        <f t="shared" si="116"/>
        <v>5382</v>
      </c>
    </row>
    <row r="435" spans="1:75">
      <c r="A435" s="38">
        <f t="shared" si="114"/>
        <v>45809</v>
      </c>
      <c r="B435" s="3">
        <v>45809.268472222226</v>
      </c>
      <c r="C435" t="s">
        <v>61</v>
      </c>
      <c r="D435" t="s">
        <v>61</v>
      </c>
      <c r="E435" t="s">
        <v>61</v>
      </c>
      <c r="F435" t="s">
        <v>62</v>
      </c>
      <c r="G435" s="2" t="s">
        <v>85</v>
      </c>
      <c r="H435" s="2" t="s">
        <v>86</v>
      </c>
      <c r="I435" t="s">
        <v>94</v>
      </c>
      <c r="J435" t="s">
        <v>66</v>
      </c>
      <c r="K435" t="s">
        <v>67</v>
      </c>
      <c r="L435">
        <v>18</v>
      </c>
      <c r="M435">
        <v>10</v>
      </c>
      <c r="N435">
        <v>168</v>
      </c>
      <c r="O435" s="41">
        <v>7495</v>
      </c>
      <c r="P435" t="s">
        <v>266</v>
      </c>
      <c r="Q435" s="1">
        <v>45786.607561689816</v>
      </c>
      <c r="R435">
        <v>40.622</v>
      </c>
      <c r="S435">
        <v>11.69</v>
      </c>
      <c r="T435">
        <v>3.4750000000000001</v>
      </c>
      <c r="U435">
        <v>4413</v>
      </c>
      <c r="V435">
        <v>208</v>
      </c>
      <c r="W435">
        <v>995</v>
      </c>
      <c r="X435">
        <v>953</v>
      </c>
      <c r="Y435">
        <v>0</v>
      </c>
      <c r="Z435">
        <v>6</v>
      </c>
      <c r="AA435">
        <v>1</v>
      </c>
      <c r="AB435">
        <v>57</v>
      </c>
      <c r="AC435">
        <v>85</v>
      </c>
      <c r="AD435">
        <v>33.14</v>
      </c>
      <c r="AE435">
        <v>45.557315000000003</v>
      </c>
      <c r="AF435">
        <v>95.4</v>
      </c>
      <c r="AG435">
        <v>1</v>
      </c>
      <c r="AH435">
        <v>2.1</v>
      </c>
      <c r="AI435">
        <v>1.5</v>
      </c>
      <c r="AJ435">
        <v>0.1</v>
      </c>
      <c r="AK435">
        <v>0</v>
      </c>
      <c r="AL435">
        <v>0</v>
      </c>
      <c r="AM435">
        <v>2.92</v>
      </c>
      <c r="AN435">
        <v>39.741999999999997</v>
      </c>
      <c r="AO435">
        <v>4.7130000000000001</v>
      </c>
      <c r="AP435">
        <v>22.547000000000001</v>
      </c>
      <c r="AQ435">
        <v>0.222</v>
      </c>
      <c r="AR435">
        <v>0</v>
      </c>
      <c r="AS435">
        <v>14.77</v>
      </c>
      <c r="AT435">
        <v>69.959999999999994</v>
      </c>
      <c r="AU435">
        <v>0.73299999999999998</v>
      </c>
      <c r="AV435">
        <v>1.54</v>
      </c>
      <c r="AW435">
        <v>1.1000000000000001</v>
      </c>
      <c r="AX435">
        <v>7.2999999999999995E-2</v>
      </c>
      <c r="AY435">
        <v>0</v>
      </c>
      <c r="AZ435">
        <v>0</v>
      </c>
      <c r="BA435">
        <v>387</v>
      </c>
      <c r="BB435">
        <v>0</v>
      </c>
      <c r="BC435" t="s">
        <v>75</v>
      </c>
      <c r="BD435">
        <v>0</v>
      </c>
      <c r="BE435" t="s">
        <v>69</v>
      </c>
      <c r="BF435" t="s">
        <v>76</v>
      </c>
      <c r="BG435">
        <v>1.19</v>
      </c>
      <c r="BH435">
        <v>0</v>
      </c>
      <c r="BI435" s="1">
        <v>45809.770400312504</v>
      </c>
      <c r="BJ435">
        <v>3.7</v>
      </c>
      <c r="BK435" s="4">
        <v>0.93920000000000003</v>
      </c>
      <c r="BL435" s="42">
        <f>HLOOKUP($A435,차량별코스!$E$1:$AO$20,_xlfn.XLOOKUP(탕데이터!$I435,차량별코스!$D$2:$D$20,차량별코스!$A$2:$A$20),0)</f>
        <v>1</v>
      </c>
      <c r="BM435">
        <f>SUMIFS(R:R,I:I,I435,O:O,O435)</f>
        <v>201.80700000000002</v>
      </c>
      <c r="BN435">
        <f>SUMIFS(R:R,O:O,O435,BL:BL,BL435,G:G,G435)</f>
        <v>201.80700000000002</v>
      </c>
      <c r="BO435">
        <f>IF(COUNTIFS($BL$2:$BL435,$BL435,$O$2:$O435,$O435,$G$2:$G435,$G435)=1,_xlfn.MAXIFS($BO$2:$BO434,$O$2:$O434,$O435,$G$2:$G434,$G435)+1,_xlfn.MAXIFS($BO$2:$BO434,$O$2:$O434,$O435,$G$2:$G434,$G435))</f>
        <v>1</v>
      </c>
      <c r="BP435">
        <f t="shared" si="115"/>
        <v>3007.0020000000004</v>
      </c>
      <c r="BQ435">
        <f t="shared" si="117"/>
        <v>44.13</v>
      </c>
      <c r="BR435">
        <f t="shared" si="118"/>
        <v>92.673000000000002</v>
      </c>
      <c r="BS435">
        <f t="shared" si="119"/>
        <v>66.194999999999993</v>
      </c>
      <c r="BT435">
        <f t="shared" si="120"/>
        <v>4.4130000000000003</v>
      </c>
      <c r="BU435">
        <f t="shared" si="121"/>
        <v>0</v>
      </c>
      <c r="BV435">
        <f t="shared" si="122"/>
        <v>0</v>
      </c>
      <c r="BW435">
        <f t="shared" si="116"/>
        <v>3214.4130000000005</v>
      </c>
    </row>
    <row r="436" spans="1:75">
      <c r="A436" s="38">
        <f t="shared" si="114"/>
        <v>45809</v>
      </c>
      <c r="B436" s="3">
        <v>45809.381689814814</v>
      </c>
      <c r="C436" t="s">
        <v>61</v>
      </c>
      <c r="D436" t="s">
        <v>61</v>
      </c>
      <c r="E436" t="s">
        <v>61</v>
      </c>
      <c r="F436" t="s">
        <v>62</v>
      </c>
      <c r="G436" s="2" t="s">
        <v>85</v>
      </c>
      <c r="H436" s="2" t="s">
        <v>86</v>
      </c>
      <c r="I436" t="s">
        <v>94</v>
      </c>
      <c r="J436" t="s">
        <v>66</v>
      </c>
      <c r="K436" t="s">
        <v>67</v>
      </c>
      <c r="L436">
        <v>18</v>
      </c>
      <c r="M436">
        <v>10</v>
      </c>
      <c r="N436">
        <v>168</v>
      </c>
      <c r="O436" s="41">
        <v>7495</v>
      </c>
      <c r="P436" t="s">
        <v>266</v>
      </c>
      <c r="Q436" s="1">
        <v>45786.607561689816</v>
      </c>
      <c r="R436">
        <v>66.863</v>
      </c>
      <c r="S436">
        <v>23.51</v>
      </c>
      <c r="T436">
        <v>2.8439999999999999</v>
      </c>
      <c r="U436">
        <v>7939</v>
      </c>
      <c r="V436">
        <v>90</v>
      </c>
      <c r="W436">
        <v>2681</v>
      </c>
      <c r="X436">
        <v>1616</v>
      </c>
      <c r="Y436">
        <v>0</v>
      </c>
      <c r="Z436">
        <v>20</v>
      </c>
      <c r="AA436">
        <v>2</v>
      </c>
      <c r="AB436">
        <v>269</v>
      </c>
      <c r="AC436">
        <v>89</v>
      </c>
      <c r="AD436">
        <v>30.32</v>
      </c>
      <c r="AE436">
        <v>46.576411</v>
      </c>
      <c r="AF436">
        <v>85.8</v>
      </c>
      <c r="AG436">
        <v>3.2</v>
      </c>
      <c r="AH436">
        <v>5.4</v>
      </c>
      <c r="AI436">
        <v>5.2</v>
      </c>
      <c r="AJ436">
        <v>0.5</v>
      </c>
      <c r="AK436">
        <v>0</v>
      </c>
      <c r="AL436">
        <v>0</v>
      </c>
      <c r="AM436">
        <v>2.39</v>
      </c>
      <c r="AN436">
        <v>51.375</v>
      </c>
      <c r="AO436">
        <v>1.1339999999999999</v>
      </c>
      <c r="AP436">
        <v>33.770000000000003</v>
      </c>
      <c r="AQ436">
        <v>0.23899999999999999</v>
      </c>
      <c r="AR436">
        <v>0</v>
      </c>
      <c r="AS436">
        <v>29.911999999999999</v>
      </c>
      <c r="AT436">
        <v>112.97</v>
      </c>
      <c r="AU436">
        <v>4.2130000000000001</v>
      </c>
      <c r="AV436">
        <v>7.11</v>
      </c>
      <c r="AW436">
        <v>6.8470000000000004</v>
      </c>
      <c r="AX436">
        <v>0.65800000000000003</v>
      </c>
      <c r="AY436">
        <v>0</v>
      </c>
      <c r="AZ436">
        <v>0</v>
      </c>
      <c r="BA436">
        <v>653</v>
      </c>
      <c r="BB436">
        <v>1</v>
      </c>
      <c r="BC436" t="s">
        <v>75</v>
      </c>
      <c r="BD436">
        <v>0</v>
      </c>
      <c r="BE436" t="s">
        <v>69</v>
      </c>
      <c r="BF436" t="s">
        <v>76</v>
      </c>
      <c r="BG436">
        <v>1.19</v>
      </c>
      <c r="BH436">
        <v>0</v>
      </c>
      <c r="BI436" s="1">
        <v>45809.770400312504</v>
      </c>
      <c r="BJ436">
        <v>3.7</v>
      </c>
      <c r="BK436" s="4">
        <v>0.76870000000000005</v>
      </c>
      <c r="BL436" s="42">
        <f>HLOOKUP($A436,차량별코스!$E$1:$AO$20,_xlfn.XLOOKUP(탕데이터!$I436,차량별코스!$D$2:$D$20,차량별코스!$A$2:$A$20),0)</f>
        <v>1</v>
      </c>
      <c r="BM436">
        <f>SUMIFS(R:R,I:I,I436,O:O,O436)</f>
        <v>201.80700000000002</v>
      </c>
      <c r="BN436">
        <f>SUMIFS(R:R,O:O,O436,BL:BL,BL436,G:G,G436)</f>
        <v>201.80700000000002</v>
      </c>
      <c r="BO436">
        <f>IF(COUNTIFS($BL$2:$BL436,$BL436,$O$2:$O436,$O436,$G$2:$G436,$G436)=1,_xlfn.MAXIFS($BO$2:$BO435,$O$2:$O435,$O436,$G$2:$G435,$G436)+1,_xlfn.MAXIFS($BO$2:$BO435,$O$2:$O435,$O436,$G$2:$G435,$G436))</f>
        <v>1</v>
      </c>
      <c r="BP436">
        <f t="shared" si="115"/>
        <v>4040.6620000000003</v>
      </c>
      <c r="BQ436">
        <f t="shared" si="117"/>
        <v>254.048</v>
      </c>
      <c r="BR436">
        <f t="shared" si="118"/>
        <v>428.70600000000007</v>
      </c>
      <c r="BS436">
        <f t="shared" si="119"/>
        <v>412.82800000000003</v>
      </c>
      <c r="BT436">
        <f t="shared" si="120"/>
        <v>39.695</v>
      </c>
      <c r="BU436">
        <f t="shared" si="121"/>
        <v>0</v>
      </c>
      <c r="BV436">
        <f t="shared" si="122"/>
        <v>0</v>
      </c>
      <c r="BW436">
        <f t="shared" si="116"/>
        <v>5175.9390000000003</v>
      </c>
    </row>
    <row r="437" spans="1:75">
      <c r="A437" s="38">
        <f t="shared" si="114"/>
        <v>45809</v>
      </c>
      <c r="B437" s="3">
        <v>45809.505995370368</v>
      </c>
      <c r="C437" t="s">
        <v>61</v>
      </c>
      <c r="D437" t="s">
        <v>61</v>
      </c>
      <c r="E437" t="s">
        <v>61</v>
      </c>
      <c r="F437" t="s">
        <v>62</v>
      </c>
      <c r="G437" s="2" t="s">
        <v>85</v>
      </c>
      <c r="H437" s="2" t="s">
        <v>86</v>
      </c>
      <c r="I437" t="s">
        <v>94</v>
      </c>
      <c r="J437" t="s">
        <v>66</v>
      </c>
      <c r="K437" t="s">
        <v>67</v>
      </c>
      <c r="L437">
        <v>18</v>
      </c>
      <c r="M437">
        <v>10</v>
      </c>
      <c r="N437">
        <v>168</v>
      </c>
      <c r="O437" s="41">
        <v>7495</v>
      </c>
      <c r="P437" t="s">
        <v>266</v>
      </c>
      <c r="Q437" s="1">
        <v>45786.607561689816</v>
      </c>
      <c r="R437">
        <v>54.646000000000001</v>
      </c>
      <c r="S437">
        <v>18.367999999999999</v>
      </c>
      <c r="T437">
        <v>2.9750000000000001</v>
      </c>
      <c r="U437">
        <v>5620</v>
      </c>
      <c r="V437">
        <v>37</v>
      </c>
      <c r="W437">
        <v>1385</v>
      </c>
      <c r="X437">
        <v>1201</v>
      </c>
      <c r="Y437">
        <v>0</v>
      </c>
      <c r="Z437">
        <v>6</v>
      </c>
      <c r="AA437">
        <v>1</v>
      </c>
      <c r="AB437">
        <v>278</v>
      </c>
      <c r="AC437">
        <v>94</v>
      </c>
      <c r="AD437">
        <v>35</v>
      </c>
      <c r="AE437">
        <v>46.861707000000003</v>
      </c>
      <c r="AF437">
        <v>85.3</v>
      </c>
      <c r="AG437">
        <v>3.7</v>
      </c>
      <c r="AH437">
        <v>4.9000000000000004</v>
      </c>
      <c r="AI437">
        <v>5.5</v>
      </c>
      <c r="AJ437">
        <v>0.7</v>
      </c>
      <c r="AK437">
        <v>0</v>
      </c>
      <c r="AL437">
        <v>0</v>
      </c>
      <c r="AM437">
        <v>2.5</v>
      </c>
      <c r="AN437">
        <v>49.226999999999997</v>
      </c>
      <c r="AO437">
        <v>0.65800000000000003</v>
      </c>
      <c r="AP437">
        <v>24.643999999999998</v>
      </c>
      <c r="AQ437">
        <v>0.22</v>
      </c>
      <c r="AR437">
        <v>0</v>
      </c>
      <c r="AS437">
        <v>10.98</v>
      </c>
      <c r="AT437">
        <v>79.613</v>
      </c>
      <c r="AU437">
        <v>3.4529999999999998</v>
      </c>
      <c r="AV437">
        <v>4.5730000000000004</v>
      </c>
      <c r="AW437">
        <v>5.133</v>
      </c>
      <c r="AX437">
        <v>0.65300000000000002</v>
      </c>
      <c r="AY437">
        <v>0</v>
      </c>
      <c r="AZ437">
        <v>0</v>
      </c>
      <c r="BA437">
        <v>537</v>
      </c>
      <c r="BB437">
        <v>0</v>
      </c>
      <c r="BC437" t="s">
        <v>75</v>
      </c>
      <c r="BD437">
        <v>0</v>
      </c>
      <c r="BE437" t="s">
        <v>69</v>
      </c>
      <c r="BF437" t="s">
        <v>76</v>
      </c>
      <c r="BG437">
        <v>1.19</v>
      </c>
      <c r="BH437">
        <v>0</v>
      </c>
      <c r="BI437" s="1">
        <v>45809.770400312504</v>
      </c>
      <c r="BJ437">
        <v>3.7</v>
      </c>
      <c r="BK437" s="4">
        <v>0.80410000000000004</v>
      </c>
      <c r="BL437" s="42">
        <f>HLOOKUP($A437,차량별코스!$E$1:$AO$20,_xlfn.XLOOKUP(탕데이터!$I437,차량별코스!$D$2:$D$20,차량별코스!$A$2:$A$20),0)</f>
        <v>1</v>
      </c>
      <c r="BM437">
        <f>SUMIFS(R:R,I:I,I437,O:O,O437)</f>
        <v>201.80700000000002</v>
      </c>
      <c r="BN437">
        <f>SUMIFS(R:R,O:O,O437,BL:BL,BL437,G:G,G437)</f>
        <v>201.80700000000002</v>
      </c>
      <c r="BO437">
        <f>IF(COUNTIFS($BL$2:$BL437,$BL437,$O$2:$O437,$O437,$G$2:$G437,$G437)=1,_xlfn.MAXIFS($BO$2:$BO436,$O$2:$O436,$O437,$G$2:$G436,$G437)+1,_xlfn.MAXIFS($BO$2:$BO436,$O$2:$O436,$O437,$G$2:$G436,$G437))</f>
        <v>1</v>
      </c>
      <c r="BP437">
        <f t="shared" si="115"/>
        <v>3371.8599999999997</v>
      </c>
      <c r="BQ437">
        <f t="shared" si="117"/>
        <v>207.94000000000003</v>
      </c>
      <c r="BR437">
        <f t="shared" si="118"/>
        <v>275.38</v>
      </c>
      <c r="BS437">
        <f t="shared" si="119"/>
        <v>309.10000000000002</v>
      </c>
      <c r="BT437">
        <f t="shared" si="120"/>
        <v>39.339999999999996</v>
      </c>
      <c r="BU437">
        <f t="shared" si="121"/>
        <v>0</v>
      </c>
      <c r="BV437">
        <f t="shared" si="122"/>
        <v>0</v>
      </c>
      <c r="BW437">
        <f t="shared" si="116"/>
        <v>4203.62</v>
      </c>
    </row>
    <row r="438" spans="1:75">
      <c r="A438" s="38">
        <f t="shared" si="114"/>
        <v>45809</v>
      </c>
      <c r="B438" s="3">
        <v>45809.714768518519</v>
      </c>
      <c r="C438" t="s">
        <v>61</v>
      </c>
      <c r="D438" t="s">
        <v>61</v>
      </c>
      <c r="E438" t="s">
        <v>61</v>
      </c>
      <c r="F438" t="s">
        <v>62</v>
      </c>
      <c r="G438" s="2" t="s">
        <v>85</v>
      </c>
      <c r="H438" s="2" t="s">
        <v>86</v>
      </c>
      <c r="I438" t="s">
        <v>94</v>
      </c>
      <c r="J438" t="s">
        <v>66</v>
      </c>
      <c r="K438" t="s">
        <v>67</v>
      </c>
      <c r="L438">
        <v>18</v>
      </c>
      <c r="M438">
        <v>10</v>
      </c>
      <c r="N438">
        <v>168</v>
      </c>
      <c r="O438" s="41">
        <v>7495</v>
      </c>
      <c r="P438" t="s">
        <v>266</v>
      </c>
      <c r="Q438" s="1">
        <v>45786.607561689816</v>
      </c>
      <c r="R438">
        <v>39.676000000000002</v>
      </c>
      <c r="S438">
        <v>14.185</v>
      </c>
      <c r="T438">
        <v>2.7970000000000002</v>
      </c>
      <c r="U438">
        <v>4444</v>
      </c>
      <c r="V438">
        <v>38</v>
      </c>
      <c r="W438">
        <v>1165</v>
      </c>
      <c r="X438">
        <v>1056</v>
      </c>
      <c r="Y438">
        <v>0</v>
      </c>
      <c r="Z438">
        <v>9</v>
      </c>
      <c r="AA438">
        <v>0</v>
      </c>
      <c r="AB438">
        <v>0</v>
      </c>
      <c r="AC438">
        <v>92</v>
      </c>
      <c r="AD438">
        <v>32.14</v>
      </c>
      <c r="AE438">
        <v>44.070830999999998</v>
      </c>
      <c r="AF438">
        <v>88.4</v>
      </c>
      <c r="AG438">
        <v>2.9</v>
      </c>
      <c r="AH438">
        <v>4.4000000000000004</v>
      </c>
      <c r="AI438">
        <v>4</v>
      </c>
      <c r="AJ438">
        <v>0.3</v>
      </c>
      <c r="AK438">
        <v>0</v>
      </c>
      <c r="AL438">
        <v>0</v>
      </c>
      <c r="AM438">
        <v>2.35</v>
      </c>
      <c r="AN438">
        <v>49.218000000000004</v>
      </c>
      <c r="AO438">
        <v>0.85499999999999998</v>
      </c>
      <c r="AP438">
        <v>26.215</v>
      </c>
      <c r="AQ438">
        <v>0.252</v>
      </c>
      <c r="AR438">
        <v>0</v>
      </c>
      <c r="AS438">
        <v>22.684000000000001</v>
      </c>
      <c r="AT438">
        <v>64.826999999999998</v>
      </c>
      <c r="AU438">
        <v>2.1269999999999998</v>
      </c>
      <c r="AV438">
        <v>3.2269999999999999</v>
      </c>
      <c r="AW438">
        <v>2.9329999999999998</v>
      </c>
      <c r="AX438">
        <v>0.22</v>
      </c>
      <c r="AY438">
        <v>0</v>
      </c>
      <c r="AZ438">
        <v>0</v>
      </c>
      <c r="BA438">
        <v>378</v>
      </c>
      <c r="BB438">
        <v>0</v>
      </c>
      <c r="BC438" t="s">
        <v>75</v>
      </c>
      <c r="BD438">
        <v>0</v>
      </c>
      <c r="BE438" t="s">
        <v>69</v>
      </c>
      <c r="BF438" t="s">
        <v>76</v>
      </c>
      <c r="BG438">
        <v>1.19</v>
      </c>
      <c r="BH438">
        <v>0</v>
      </c>
      <c r="BI438" s="1">
        <v>45809.770400312504</v>
      </c>
      <c r="BJ438">
        <v>3.7</v>
      </c>
      <c r="BK438" s="4">
        <v>0.75600000000000001</v>
      </c>
      <c r="BL438" s="42">
        <f>HLOOKUP($A438,차량별코스!$E$1:$AO$20,_xlfn.XLOOKUP(탕데이터!$I438,차량별코스!$D$2:$D$20,차량별코스!$A$2:$A$20),0)</f>
        <v>1</v>
      </c>
      <c r="BM438">
        <f>SUMIFS(R:R,I:I,I438,O:O,O438)</f>
        <v>201.80700000000002</v>
      </c>
      <c r="BN438">
        <f>SUMIFS(R:R,O:O,O438,BL:BL,BL438,G:G,G438)</f>
        <v>201.80700000000002</v>
      </c>
      <c r="BO438">
        <f>IF(COUNTIFS($BL$2:$BL438,$BL438,$O$2:$O438,$O438,$G$2:$G438,$G438)=1,_xlfn.MAXIFS($BO$2:$BO437,$O$2:$O437,$O438,$G$2:$G437,$G438)+1,_xlfn.MAXIFS($BO$2:$BO437,$O$2:$O437,$O438,$G$2:$G437,$G438))</f>
        <v>1</v>
      </c>
      <c r="BP438">
        <f t="shared" si="115"/>
        <v>2725.4960000000001</v>
      </c>
      <c r="BQ438">
        <f t="shared" si="117"/>
        <v>128.876</v>
      </c>
      <c r="BR438">
        <f t="shared" si="118"/>
        <v>195.53600000000003</v>
      </c>
      <c r="BS438">
        <f t="shared" si="119"/>
        <v>177.76</v>
      </c>
      <c r="BT438">
        <f t="shared" si="120"/>
        <v>13.332000000000001</v>
      </c>
      <c r="BU438">
        <f t="shared" si="121"/>
        <v>0</v>
      </c>
      <c r="BV438">
        <f t="shared" si="122"/>
        <v>0</v>
      </c>
      <c r="BW438">
        <f t="shared" si="116"/>
        <v>3241.0000000000005</v>
      </c>
    </row>
    <row r="439" spans="1:75">
      <c r="A439" s="38"/>
      <c r="G439" s="2"/>
      <c r="Q439" s="1"/>
      <c r="BI439" s="1"/>
    </row>
    <row r="440" spans="1:75">
      <c r="A440" s="38"/>
      <c r="G440" s="2"/>
      <c r="Q440" s="1"/>
      <c r="BI440" s="1"/>
    </row>
    <row r="441" spans="1:75">
      <c r="A441" s="38"/>
      <c r="G441" s="2"/>
      <c r="Q441" s="1"/>
      <c r="BI441" s="1"/>
    </row>
    <row r="442" spans="1:75">
      <c r="A442" s="38"/>
      <c r="G442" s="2"/>
      <c r="Q442" s="1"/>
      <c r="BI442" s="1"/>
    </row>
    <row r="443" spans="1:75">
      <c r="A443" s="38"/>
      <c r="G443" s="2"/>
      <c r="Q443" s="1"/>
      <c r="BI443" s="1"/>
    </row>
    <row r="444" spans="1:75">
      <c r="A444" s="38"/>
      <c r="G444" s="2"/>
      <c r="Q444" s="1"/>
      <c r="BI444" s="1"/>
    </row>
    <row r="445" spans="1:75">
      <c r="A445" s="38"/>
      <c r="G445" s="2"/>
      <c r="Q445" s="1"/>
      <c r="BI445" s="1"/>
    </row>
    <row r="446" spans="1:75">
      <c r="A446" s="38"/>
      <c r="G446" s="2"/>
      <c r="Q446" s="1"/>
      <c r="BI446" s="1"/>
    </row>
    <row r="447" spans="1:75">
      <c r="A447" s="38"/>
      <c r="G447" s="2"/>
      <c r="Q447" s="1"/>
      <c r="BI447" s="1"/>
    </row>
    <row r="448" spans="1:75">
      <c r="A448" s="38"/>
      <c r="G448" s="2"/>
      <c r="Q448" s="1"/>
      <c r="BI448" s="1"/>
    </row>
    <row r="449" spans="1:61">
      <c r="A449" s="38"/>
      <c r="G449" s="2"/>
      <c r="Q449" s="1"/>
      <c r="BI449" s="1"/>
    </row>
    <row r="450" spans="1:61">
      <c r="A450" s="38"/>
      <c r="G450" s="2"/>
      <c r="Q450" s="1"/>
      <c r="BI450" s="1"/>
    </row>
    <row r="451" spans="1:61">
      <c r="A451" s="38"/>
      <c r="G451" s="2"/>
      <c r="Q451" s="1"/>
      <c r="BI451" s="1"/>
    </row>
    <row r="452" spans="1:61">
      <c r="A452" s="38"/>
      <c r="G452" s="2"/>
      <c r="Q452" s="1"/>
      <c r="BI452" s="1"/>
    </row>
    <row r="453" spans="1:61">
      <c r="A453" s="38"/>
      <c r="G453" s="2"/>
      <c r="Q453" s="1"/>
      <c r="BI453" s="1"/>
    </row>
    <row r="454" spans="1:61">
      <c r="A454" s="38"/>
      <c r="G454" s="2"/>
      <c r="Q454" s="1"/>
      <c r="BI454" s="1"/>
    </row>
    <row r="455" spans="1:61">
      <c r="A455" s="38"/>
      <c r="G455" s="2"/>
      <c r="Q455" s="1"/>
      <c r="BI455" s="1"/>
    </row>
    <row r="456" spans="1:61">
      <c r="A456" s="38"/>
      <c r="G456" s="2"/>
      <c r="Q456" s="1"/>
      <c r="BI456" s="1"/>
    </row>
    <row r="457" spans="1:61">
      <c r="A457" s="38"/>
      <c r="G457" s="2"/>
      <c r="Q457" s="1"/>
      <c r="BI457" s="1"/>
    </row>
    <row r="458" spans="1:61">
      <c r="A458" s="38"/>
      <c r="G458" s="2"/>
      <c r="Q458" s="1"/>
      <c r="BI458" s="1"/>
    </row>
    <row r="459" spans="1:61">
      <c r="A459" s="38"/>
      <c r="G459" s="2"/>
      <c r="Q459" s="1"/>
      <c r="BI459" s="1"/>
    </row>
    <row r="460" spans="1:61">
      <c r="A460" s="38"/>
      <c r="G460" s="2"/>
      <c r="Q460" s="1"/>
      <c r="BI460" s="1"/>
    </row>
    <row r="461" spans="1:61">
      <c r="A461" s="38"/>
      <c r="G461" s="2"/>
      <c r="Q461" s="1"/>
      <c r="BI461" s="1"/>
    </row>
    <row r="462" spans="1:61">
      <c r="A462" s="38"/>
      <c r="G462" s="2"/>
      <c r="Q462" s="1"/>
      <c r="BI462" s="1"/>
    </row>
    <row r="463" spans="1:61">
      <c r="A463" s="38"/>
      <c r="G463" s="2"/>
      <c r="Q463" s="1"/>
      <c r="BI463" s="1"/>
    </row>
    <row r="464" spans="1:61">
      <c r="A464" s="38"/>
      <c r="G464" s="2"/>
      <c r="Q464" s="1"/>
      <c r="BI464" s="1"/>
    </row>
    <row r="465" spans="1:61">
      <c r="A465" s="38"/>
      <c r="G465" s="2"/>
      <c r="Q465" s="1"/>
      <c r="BI465" s="1"/>
    </row>
    <row r="466" spans="1:61">
      <c r="A466" s="38"/>
      <c r="G466" s="2"/>
      <c r="Q466" s="1"/>
      <c r="BI466" s="1"/>
    </row>
    <row r="467" spans="1:61">
      <c r="A467" s="38"/>
      <c r="G467" s="2"/>
      <c r="Q467" s="1"/>
      <c r="BI467" s="1"/>
    </row>
    <row r="468" spans="1:61">
      <c r="A468" s="38"/>
      <c r="G468" s="2"/>
      <c r="Q468" s="1"/>
      <c r="BI468" s="1"/>
    </row>
    <row r="469" spans="1:61">
      <c r="A469" s="38"/>
      <c r="G469" s="2"/>
      <c r="Q469" s="1"/>
      <c r="BI469" s="1"/>
    </row>
    <row r="470" spans="1:61">
      <c r="A470" s="38"/>
      <c r="G470" s="2"/>
      <c r="Q470" s="1"/>
      <c r="BI470" s="1"/>
    </row>
    <row r="471" spans="1:61">
      <c r="A471" s="38"/>
      <c r="G471" s="2"/>
      <c r="Q471" s="1"/>
      <c r="BI471" s="1"/>
    </row>
    <row r="472" spans="1:61">
      <c r="A472" s="38"/>
      <c r="G472" s="2"/>
      <c r="Q472" s="1"/>
      <c r="BI472" s="1"/>
    </row>
    <row r="473" spans="1:61">
      <c r="A473" s="38"/>
      <c r="G473" s="2"/>
      <c r="Q473" s="1"/>
      <c r="BI473" s="1"/>
    </row>
    <row r="474" spans="1:61">
      <c r="A474" s="38"/>
      <c r="G474" s="2"/>
      <c r="Q474" s="1"/>
      <c r="BI474" s="1"/>
    </row>
    <row r="475" spans="1:61">
      <c r="A475" s="38"/>
      <c r="G475" s="2"/>
      <c r="Q475" s="1"/>
      <c r="BI475" s="1"/>
    </row>
    <row r="476" spans="1:61">
      <c r="A476" s="38"/>
      <c r="G476" s="2"/>
      <c r="Q476" s="1"/>
      <c r="BI476" s="1"/>
    </row>
    <row r="477" spans="1:61">
      <c r="A477" s="38"/>
      <c r="G477" s="2"/>
      <c r="Q477" s="1"/>
      <c r="BI477" s="1"/>
    </row>
    <row r="478" spans="1:61">
      <c r="A478" s="38"/>
      <c r="G478" s="2"/>
      <c r="Q478" s="1"/>
      <c r="BI478" s="1"/>
    </row>
    <row r="479" spans="1:61">
      <c r="A479" s="38"/>
      <c r="G479" s="2"/>
      <c r="Q479" s="1"/>
      <c r="BI479" s="1"/>
    </row>
    <row r="480" spans="1:61">
      <c r="A480" s="38"/>
      <c r="G480" s="2"/>
      <c r="Q480" s="1"/>
      <c r="BI480" s="1"/>
    </row>
    <row r="481" spans="1:61">
      <c r="A481" s="38"/>
      <c r="G481" s="2"/>
      <c r="Q481" s="1"/>
      <c r="BI481" s="1"/>
    </row>
    <row r="482" spans="1:61">
      <c r="A482" s="38"/>
      <c r="G482" s="2"/>
      <c r="Q482" s="1"/>
      <c r="BI482" s="1"/>
    </row>
    <row r="483" spans="1:61">
      <c r="A483" s="38"/>
      <c r="G483" s="2"/>
      <c r="Q483" s="1"/>
      <c r="BI483" s="1"/>
    </row>
    <row r="484" spans="1:61">
      <c r="A484" s="38"/>
      <c r="G484" s="2"/>
      <c r="Q484" s="1"/>
      <c r="BI484" s="1"/>
    </row>
    <row r="485" spans="1:61">
      <c r="A485" s="38"/>
      <c r="G485" s="2"/>
      <c r="Q485" s="1"/>
      <c r="BI485" s="1"/>
    </row>
    <row r="486" spans="1:61">
      <c r="A486" s="38"/>
      <c r="G486" s="2"/>
      <c r="Q486" s="1"/>
      <c r="BI486" s="1"/>
    </row>
    <row r="487" spans="1:61">
      <c r="A487" s="38"/>
      <c r="G487" s="2"/>
      <c r="Q487" s="1"/>
      <c r="BI487" s="1"/>
    </row>
    <row r="488" spans="1:61">
      <c r="A488" s="38"/>
      <c r="G488" s="2"/>
      <c r="Q488" s="1"/>
      <c r="BI488" s="1"/>
    </row>
    <row r="489" spans="1:61">
      <c r="A489" s="38"/>
      <c r="G489" s="2"/>
      <c r="Q489" s="1"/>
      <c r="BI489" s="1"/>
    </row>
    <row r="490" spans="1:61">
      <c r="A490" s="38"/>
      <c r="G490" s="2"/>
      <c r="Q490" s="1"/>
      <c r="BI490" s="1"/>
    </row>
    <row r="491" spans="1:61">
      <c r="A491" s="38"/>
      <c r="G491" s="2"/>
      <c r="Q491" s="1"/>
      <c r="BI491" s="1"/>
    </row>
    <row r="492" spans="1:61">
      <c r="A492" s="38"/>
      <c r="G492" s="2"/>
      <c r="Q492" s="1"/>
      <c r="BI492" s="1"/>
    </row>
    <row r="493" spans="1:61">
      <c r="A493" s="38"/>
      <c r="G493" s="2"/>
      <c r="Q493" s="1"/>
      <c r="BI493" s="1"/>
    </row>
    <row r="494" spans="1:61">
      <c r="A494" s="38"/>
      <c r="G494" s="2"/>
      <c r="Q494" s="1"/>
      <c r="BI494" s="1"/>
    </row>
    <row r="495" spans="1:61">
      <c r="A495" s="38"/>
      <c r="G495" s="2"/>
      <c r="Q495" s="1"/>
      <c r="BI495" s="1"/>
    </row>
    <row r="496" spans="1:61">
      <c r="A496" s="38"/>
      <c r="G496" s="2"/>
      <c r="Q496" s="1"/>
      <c r="BI496" s="1"/>
    </row>
    <row r="497" spans="1:61">
      <c r="A497" s="38"/>
      <c r="G497" s="2"/>
      <c r="Q497" s="1"/>
      <c r="BI497" s="1"/>
    </row>
    <row r="498" spans="1:61">
      <c r="A498" s="38"/>
      <c r="G498" s="2"/>
      <c r="Q498" s="1"/>
      <c r="BI498" s="1"/>
    </row>
    <row r="499" spans="1:61">
      <c r="A499" s="38"/>
      <c r="G499" s="2"/>
      <c r="Q499" s="1"/>
      <c r="BI499" s="1"/>
    </row>
    <row r="500" spans="1:61">
      <c r="A500" s="38"/>
      <c r="G500" s="2"/>
      <c r="Q500" s="1"/>
      <c r="BI500" s="1"/>
    </row>
    <row r="501" spans="1:61">
      <c r="A501" s="38"/>
      <c r="G501" s="2"/>
      <c r="Q501" s="1"/>
      <c r="BI501" s="1"/>
    </row>
    <row r="502" spans="1:61">
      <c r="A502" s="38"/>
      <c r="G502" s="2"/>
      <c r="Q502" s="1"/>
      <c r="BI502" s="1"/>
    </row>
    <row r="503" spans="1:61">
      <c r="A503" s="38"/>
      <c r="G503" s="2"/>
      <c r="Q503" s="1"/>
      <c r="BI503" s="1"/>
    </row>
    <row r="504" spans="1:61">
      <c r="A504" s="38"/>
      <c r="G504" s="2"/>
      <c r="Q504" s="1"/>
      <c r="BI504" s="1"/>
    </row>
    <row r="505" spans="1:61">
      <c r="A505" s="38"/>
      <c r="G505" s="2"/>
      <c r="Q505" s="1"/>
      <c r="BI505" s="1"/>
    </row>
    <row r="506" spans="1:61">
      <c r="A506" s="38"/>
      <c r="G506" s="2"/>
      <c r="Q506" s="1"/>
      <c r="BI506" s="1"/>
    </row>
    <row r="507" spans="1:61">
      <c r="A507" s="38"/>
      <c r="G507" s="2"/>
      <c r="Q507" s="1"/>
      <c r="BI507" s="1"/>
    </row>
    <row r="508" spans="1:61">
      <c r="A508" s="38"/>
      <c r="G508" s="2"/>
      <c r="Q508" s="1"/>
      <c r="BI508" s="1"/>
    </row>
    <row r="509" spans="1:61">
      <c r="A509" s="38"/>
      <c r="G509" s="2"/>
      <c r="Q509" s="1"/>
      <c r="BI509" s="1"/>
    </row>
    <row r="510" spans="1:61">
      <c r="A510" s="38"/>
      <c r="G510" s="2"/>
      <c r="Q510" s="1"/>
      <c r="BI510" s="1"/>
    </row>
    <row r="511" spans="1:61">
      <c r="A511" s="38"/>
      <c r="G511" s="2"/>
      <c r="Q511" s="1"/>
      <c r="BI511" s="1"/>
    </row>
    <row r="512" spans="1:61">
      <c r="A512" s="38"/>
      <c r="G512" s="2"/>
      <c r="Q512" s="1"/>
      <c r="BI512" s="1"/>
    </row>
    <row r="513" spans="1:61">
      <c r="A513" s="38"/>
      <c r="G513" s="2"/>
      <c r="Q513" s="1"/>
      <c r="BI513" s="1"/>
    </row>
    <row r="514" spans="1:61">
      <c r="A514" s="38"/>
      <c r="G514" s="2"/>
      <c r="Q514" s="1"/>
      <c r="BI514" s="1"/>
    </row>
    <row r="515" spans="1:61">
      <c r="A515" s="38"/>
      <c r="G515" s="2"/>
      <c r="Q515" s="1"/>
      <c r="BI515" s="1"/>
    </row>
    <row r="516" spans="1:61">
      <c r="A516" s="38"/>
      <c r="G516" s="2"/>
      <c r="Q516" s="1"/>
      <c r="BI516" s="1"/>
    </row>
    <row r="517" spans="1:61">
      <c r="A517" s="38"/>
      <c r="G517" s="2"/>
      <c r="Q517" s="1"/>
      <c r="BI517" s="1"/>
    </row>
    <row r="518" spans="1:61">
      <c r="A518" s="38"/>
      <c r="G518" s="2"/>
      <c r="Q518" s="1"/>
      <c r="BI518" s="1"/>
    </row>
    <row r="519" spans="1:61">
      <c r="A519" s="38"/>
      <c r="G519" s="2"/>
      <c r="Q519" s="1"/>
      <c r="BI519" s="1"/>
    </row>
    <row r="520" spans="1:61">
      <c r="A520" s="38"/>
      <c r="G520" s="2"/>
      <c r="Q520" s="1"/>
      <c r="BI520" s="1"/>
    </row>
    <row r="521" spans="1:61">
      <c r="A521" s="38"/>
      <c r="G521" s="2"/>
      <c r="Q521" s="1"/>
      <c r="BI521" s="1"/>
    </row>
    <row r="522" spans="1:61">
      <c r="A522" s="38"/>
      <c r="G522" s="2"/>
      <c r="Q522" s="1"/>
      <c r="BI522" s="1"/>
    </row>
    <row r="523" spans="1:61">
      <c r="A523" s="38"/>
      <c r="G523" s="2"/>
      <c r="Q523" s="1"/>
      <c r="BI523" s="1"/>
    </row>
    <row r="524" spans="1:61">
      <c r="A524" s="38"/>
      <c r="G524" s="2"/>
      <c r="Q524" s="1"/>
      <c r="BI524" s="1"/>
    </row>
    <row r="525" spans="1:61">
      <c r="A525" s="38"/>
      <c r="G525" s="2"/>
      <c r="Q525" s="1"/>
      <c r="BI525" s="1"/>
    </row>
    <row r="526" spans="1:61">
      <c r="A526" s="38"/>
      <c r="G526" s="2"/>
      <c r="Q526" s="1"/>
      <c r="BI526" s="1"/>
    </row>
    <row r="527" spans="1:61">
      <c r="A527" s="38"/>
      <c r="G527" s="2"/>
      <c r="Q527" s="1"/>
      <c r="BI527" s="1"/>
    </row>
    <row r="528" spans="1:61">
      <c r="A528" s="38"/>
      <c r="G528" s="2"/>
      <c r="Q528" s="1"/>
      <c r="BI528" s="1"/>
    </row>
    <row r="529" spans="1:61">
      <c r="A529" s="38"/>
      <c r="G529" s="2"/>
      <c r="BI529" s="1"/>
    </row>
    <row r="530" spans="1:61">
      <c r="A530" s="38"/>
      <c r="G530" s="2"/>
      <c r="BI530" s="1"/>
    </row>
    <row r="531" spans="1:61">
      <c r="A531" s="38"/>
      <c r="G531" s="2"/>
      <c r="BI531" s="1"/>
    </row>
    <row r="532" spans="1:61">
      <c r="A532" s="38"/>
      <c r="G532" s="2"/>
      <c r="BI532" s="1"/>
    </row>
    <row r="533" spans="1:61">
      <c r="A533" s="38"/>
      <c r="G533" s="2"/>
      <c r="BI533" s="1"/>
    </row>
    <row r="534" spans="1:61">
      <c r="A534" s="38"/>
      <c r="G534" s="2"/>
      <c r="BI534" s="1"/>
    </row>
    <row r="535" spans="1:61">
      <c r="A535" s="38"/>
      <c r="G535" s="2"/>
      <c r="BI535" s="1"/>
    </row>
    <row r="536" spans="1:61">
      <c r="A536" s="38"/>
      <c r="G536" s="2"/>
      <c r="BI536" s="1"/>
    </row>
    <row r="537" spans="1:61">
      <c r="A537" s="38"/>
      <c r="G537" s="2"/>
      <c r="BI537" s="1"/>
    </row>
    <row r="538" spans="1:61">
      <c r="A538" s="38"/>
      <c r="G538" s="2"/>
      <c r="BI538" s="1"/>
    </row>
    <row r="539" spans="1:61">
      <c r="A539" s="38"/>
      <c r="G539" s="2"/>
      <c r="BI539" s="1"/>
    </row>
    <row r="540" spans="1:61">
      <c r="A540" s="38"/>
      <c r="G540" s="2"/>
      <c r="BI540" s="1"/>
    </row>
    <row r="541" spans="1:61">
      <c r="A541" s="38"/>
      <c r="G541" s="2"/>
      <c r="BI541" s="1"/>
    </row>
    <row r="542" spans="1:61">
      <c r="A542" s="38"/>
      <c r="G542" s="2"/>
      <c r="BI542" s="1"/>
    </row>
    <row r="543" spans="1:61">
      <c r="A543" s="38"/>
      <c r="G543" s="2"/>
      <c r="BI543" s="1"/>
    </row>
    <row r="544" spans="1:61">
      <c r="A544" s="38"/>
      <c r="G544" s="2"/>
      <c r="BI544" s="1"/>
    </row>
    <row r="545" spans="1:61">
      <c r="A545" s="38"/>
      <c r="G545" s="2"/>
      <c r="BI545" s="1"/>
    </row>
    <row r="546" spans="1:61">
      <c r="A546" s="38"/>
      <c r="G546" s="2"/>
      <c r="BI546" s="1"/>
    </row>
    <row r="547" spans="1:61">
      <c r="A547" s="38"/>
      <c r="G547" s="2"/>
      <c r="BI547" s="1"/>
    </row>
    <row r="548" spans="1:61">
      <c r="A548" s="38"/>
      <c r="G548" s="2"/>
      <c r="BI548" s="1"/>
    </row>
    <row r="549" spans="1:61">
      <c r="A549" s="38"/>
      <c r="G549" s="2"/>
      <c r="BI549" s="1"/>
    </row>
    <row r="550" spans="1:61">
      <c r="A550" s="38"/>
      <c r="G550" s="2"/>
      <c r="BI550" s="1"/>
    </row>
    <row r="551" spans="1:61">
      <c r="A551" s="38"/>
      <c r="G551" s="2"/>
      <c r="BI551" s="1"/>
    </row>
    <row r="552" spans="1:61">
      <c r="A552" s="38"/>
      <c r="G552" s="2"/>
      <c r="BI552" s="1"/>
    </row>
    <row r="553" spans="1:61">
      <c r="A553" s="38"/>
      <c r="G553" s="2"/>
      <c r="BI553" s="1"/>
    </row>
    <row r="554" spans="1:61">
      <c r="A554" s="38"/>
      <c r="G554" s="2"/>
      <c r="BI554" s="1"/>
    </row>
    <row r="555" spans="1:61">
      <c r="A555" s="38"/>
      <c r="G555" s="2"/>
      <c r="BI555" s="1"/>
    </row>
    <row r="556" spans="1:61">
      <c r="A556" s="38"/>
      <c r="G556" s="2"/>
      <c r="BI556" s="1"/>
    </row>
    <row r="557" spans="1:61">
      <c r="A557" s="38"/>
      <c r="G557" s="2"/>
      <c r="BI557" s="1"/>
    </row>
    <row r="558" spans="1:61">
      <c r="A558" s="38"/>
      <c r="G558" s="2"/>
      <c r="BI558" s="1"/>
    </row>
    <row r="559" spans="1:61">
      <c r="A559" s="38"/>
      <c r="G559" s="2"/>
      <c r="BI559" s="1"/>
    </row>
    <row r="560" spans="1:61">
      <c r="A560" s="38"/>
      <c r="G560" s="2"/>
      <c r="BI560" s="1"/>
    </row>
    <row r="561" spans="1:61">
      <c r="A561" s="38"/>
      <c r="G561" s="2"/>
      <c r="BI561" s="1"/>
    </row>
    <row r="562" spans="1:61">
      <c r="A562" s="38"/>
      <c r="G562" s="2"/>
      <c r="BI562" s="1"/>
    </row>
    <row r="563" spans="1:61">
      <c r="A563" s="38"/>
      <c r="G563" s="2"/>
      <c r="BI563" s="1"/>
    </row>
    <row r="564" spans="1:61">
      <c r="A564" s="38"/>
      <c r="G564" s="2"/>
      <c r="BI564" s="1"/>
    </row>
    <row r="565" spans="1:61">
      <c r="A565" s="38"/>
      <c r="G565" s="2"/>
      <c r="BI565" s="1"/>
    </row>
    <row r="566" spans="1:61">
      <c r="A566" s="38"/>
      <c r="G566" s="2"/>
      <c r="BI566" s="1"/>
    </row>
    <row r="567" spans="1:61">
      <c r="A567" s="38"/>
      <c r="G567" s="2"/>
      <c r="BI567" s="1"/>
    </row>
    <row r="568" spans="1:61">
      <c r="A568" s="38"/>
      <c r="G568" s="2"/>
      <c r="BI568" s="1"/>
    </row>
    <row r="569" spans="1:61">
      <c r="A569" s="38"/>
      <c r="G569" s="2"/>
      <c r="BI569" s="1"/>
    </row>
    <row r="570" spans="1:61">
      <c r="A570" s="38"/>
      <c r="G570" s="2"/>
      <c r="BI570" s="1"/>
    </row>
    <row r="571" spans="1:61">
      <c r="A571" s="38"/>
      <c r="G571" s="2"/>
      <c r="BI571" s="1"/>
    </row>
    <row r="572" spans="1:61">
      <c r="A572" s="38"/>
      <c r="G572" s="2"/>
      <c r="BI572" s="1"/>
    </row>
    <row r="573" spans="1:61">
      <c r="A573" s="38"/>
      <c r="G573" s="2"/>
      <c r="BI573" s="1"/>
    </row>
    <row r="574" spans="1:61">
      <c r="A574" s="38"/>
      <c r="G574" s="2"/>
      <c r="BI574" s="1"/>
    </row>
    <row r="575" spans="1:61">
      <c r="A575" s="38"/>
      <c r="G575" s="2"/>
      <c r="BI575" s="1"/>
    </row>
    <row r="576" spans="1:61">
      <c r="A576" s="38"/>
      <c r="G576" s="2"/>
      <c r="BI576" s="1"/>
    </row>
    <row r="577" spans="1:61">
      <c r="A577" s="38"/>
      <c r="G577" s="2"/>
      <c r="BI577" s="1"/>
    </row>
    <row r="578" spans="1:61">
      <c r="A578" s="38"/>
      <c r="G578" s="2"/>
      <c r="BI578" s="1"/>
    </row>
    <row r="579" spans="1:61">
      <c r="A579" s="38"/>
      <c r="G579" s="2"/>
      <c r="BI579" s="1"/>
    </row>
    <row r="580" spans="1:61">
      <c r="A580" s="38"/>
      <c r="G580" s="2"/>
      <c r="BI580" s="1"/>
    </row>
    <row r="581" spans="1:61">
      <c r="A581" s="38"/>
      <c r="G581" s="2"/>
      <c r="BI581" s="1"/>
    </row>
    <row r="582" spans="1:61">
      <c r="A582" s="38"/>
      <c r="G582" s="2"/>
      <c r="BI582" s="1"/>
    </row>
    <row r="583" spans="1:61">
      <c r="A583" s="38"/>
      <c r="G583" s="2"/>
      <c r="BI583" s="1"/>
    </row>
    <row r="584" spans="1:61">
      <c r="A584" s="38"/>
      <c r="G584" s="2"/>
      <c r="BI584" s="1"/>
    </row>
    <row r="585" spans="1:61">
      <c r="A585" s="38"/>
      <c r="G585" s="2"/>
      <c r="BI585" s="1"/>
    </row>
    <row r="586" spans="1:61">
      <c r="A586" s="38"/>
      <c r="G586" s="2"/>
      <c r="BI586" s="1"/>
    </row>
    <row r="587" spans="1:61">
      <c r="A587" s="38"/>
      <c r="G587" s="2"/>
      <c r="BI587" s="1"/>
    </row>
    <row r="588" spans="1:61">
      <c r="A588" s="38"/>
      <c r="G588" s="2"/>
      <c r="BI588" s="1"/>
    </row>
    <row r="589" spans="1:61">
      <c r="A589" s="38"/>
      <c r="G589" s="2"/>
      <c r="BI589" s="1"/>
    </row>
    <row r="590" spans="1:61">
      <c r="A590" s="38"/>
      <c r="G590" s="2"/>
      <c r="BI590" s="1"/>
    </row>
    <row r="591" spans="1:61">
      <c r="A591" s="38"/>
      <c r="G591" s="2"/>
      <c r="BI591" s="1"/>
    </row>
    <row r="592" spans="1:61">
      <c r="A592" s="38"/>
      <c r="G592" s="2"/>
      <c r="BI592" s="1"/>
    </row>
    <row r="593" spans="1:61">
      <c r="A593" s="38"/>
      <c r="G593" s="2"/>
      <c r="Q593" s="1"/>
      <c r="BI593" s="1"/>
    </row>
    <row r="594" spans="1:61">
      <c r="A594" s="38"/>
      <c r="G594" s="2"/>
      <c r="Q594" s="1"/>
      <c r="BI594" s="1"/>
    </row>
    <row r="595" spans="1:61">
      <c r="A595" s="38"/>
      <c r="G595" s="2"/>
      <c r="Q595" s="1"/>
      <c r="BI595" s="1"/>
    </row>
    <row r="596" spans="1:61">
      <c r="A596" s="38"/>
      <c r="G596" s="2"/>
      <c r="Q596" s="1"/>
      <c r="BI596" s="1"/>
    </row>
    <row r="597" spans="1:61">
      <c r="A597" s="38"/>
      <c r="G597" s="2"/>
      <c r="Q597" s="1"/>
      <c r="BI597" s="1"/>
    </row>
    <row r="598" spans="1:61">
      <c r="A598" s="38"/>
      <c r="G598" s="2"/>
      <c r="Q598" s="1"/>
      <c r="BI598" s="1"/>
    </row>
    <row r="599" spans="1:61">
      <c r="A599" s="38"/>
      <c r="G599" s="2"/>
      <c r="Q599" s="1"/>
      <c r="BI599" s="1"/>
    </row>
    <row r="600" spans="1:61">
      <c r="A600" s="38"/>
      <c r="G600" s="2"/>
      <c r="Q600" s="1"/>
      <c r="BI600" s="1"/>
    </row>
    <row r="601" spans="1:61">
      <c r="A601" s="38"/>
      <c r="G601" s="2"/>
      <c r="Q601" s="1"/>
      <c r="BI601" s="1"/>
    </row>
    <row r="602" spans="1:61">
      <c r="A602" s="38"/>
      <c r="G602" s="2"/>
      <c r="Q602" s="1"/>
      <c r="BI602" s="1"/>
    </row>
    <row r="603" spans="1:61">
      <c r="A603" s="38"/>
      <c r="G603" s="2"/>
      <c r="Q603" s="1"/>
      <c r="BI603" s="1"/>
    </row>
    <row r="604" spans="1:61">
      <c r="A604" s="38"/>
      <c r="G604" s="2"/>
      <c r="Q604" s="1"/>
      <c r="BI604" s="1"/>
    </row>
    <row r="605" spans="1:61">
      <c r="A605" s="38"/>
      <c r="G605" s="2"/>
      <c r="Q605" s="1"/>
      <c r="BI605" s="1"/>
    </row>
    <row r="606" spans="1:61">
      <c r="A606" s="38"/>
      <c r="G606" s="2"/>
      <c r="Q606" s="1"/>
      <c r="BI606" s="1"/>
    </row>
    <row r="607" spans="1:61">
      <c r="A607" s="38"/>
      <c r="G607" s="2"/>
      <c r="Q607" s="1"/>
      <c r="BI607" s="1"/>
    </row>
    <row r="608" spans="1:61">
      <c r="A608" s="38"/>
      <c r="G608" s="2"/>
      <c r="Q608" s="1"/>
      <c r="BI608" s="1"/>
    </row>
    <row r="609" spans="1:61">
      <c r="A609" s="38"/>
      <c r="G609" s="2"/>
      <c r="Q609" s="1"/>
      <c r="BI609" s="1"/>
    </row>
    <row r="610" spans="1:61">
      <c r="A610" s="38"/>
      <c r="G610" s="2"/>
      <c r="Q610" s="1"/>
      <c r="BI610" s="1"/>
    </row>
    <row r="611" spans="1:61">
      <c r="A611" s="38"/>
      <c r="G611" s="2"/>
      <c r="Q611" s="1"/>
      <c r="BI611" s="1"/>
    </row>
    <row r="612" spans="1:61">
      <c r="A612" s="38"/>
      <c r="G612" s="2"/>
      <c r="Q612" s="1"/>
      <c r="BI612" s="1"/>
    </row>
    <row r="613" spans="1:61">
      <c r="A613" s="38"/>
      <c r="G613" s="2"/>
      <c r="Q613" s="1"/>
      <c r="BI613" s="1"/>
    </row>
    <row r="614" spans="1:61">
      <c r="A614" s="38"/>
      <c r="G614" s="2"/>
      <c r="Q614" s="1"/>
      <c r="BI614" s="1"/>
    </row>
    <row r="615" spans="1:61">
      <c r="A615" s="38"/>
      <c r="G615" s="2"/>
      <c r="Q615" s="1"/>
      <c r="BI615" s="1"/>
    </row>
    <row r="616" spans="1:61">
      <c r="A616" s="38"/>
      <c r="G616" s="2"/>
      <c r="Q616" s="1"/>
      <c r="BI616" s="1"/>
    </row>
    <row r="617" spans="1:61">
      <c r="A617" s="38"/>
      <c r="G617" s="2"/>
      <c r="Q617" s="1"/>
      <c r="BI617" s="1"/>
    </row>
    <row r="618" spans="1:61">
      <c r="A618" s="38"/>
      <c r="G618" s="2"/>
      <c r="Q618" s="1"/>
      <c r="BI618" s="1"/>
    </row>
    <row r="619" spans="1:61">
      <c r="A619" s="38"/>
      <c r="G619" s="2"/>
      <c r="Q619" s="1"/>
      <c r="BI619" s="1"/>
    </row>
    <row r="620" spans="1:61">
      <c r="A620" s="38"/>
      <c r="G620" s="2"/>
      <c r="Q620" s="1"/>
      <c r="BI620" s="1"/>
    </row>
    <row r="621" spans="1:61">
      <c r="A621" s="38"/>
      <c r="G621" s="2"/>
      <c r="Q621" s="1"/>
      <c r="BI621" s="1"/>
    </row>
    <row r="622" spans="1:61">
      <c r="A622" s="38"/>
      <c r="G622" s="2"/>
      <c r="Q622" s="1"/>
      <c r="BI622" s="1"/>
    </row>
    <row r="623" spans="1:61">
      <c r="A623" s="38"/>
      <c r="G623" s="2"/>
      <c r="Q623" s="1"/>
      <c r="BI623" s="1"/>
    </row>
    <row r="624" spans="1:61">
      <c r="A624" s="38"/>
      <c r="G624" s="2"/>
      <c r="Q624" s="1"/>
      <c r="BI624" s="1"/>
    </row>
    <row r="625" spans="1:61">
      <c r="A625" s="38"/>
      <c r="G625" s="2"/>
      <c r="Q625" s="1"/>
      <c r="BI625" s="1"/>
    </row>
    <row r="626" spans="1:61">
      <c r="A626" s="38"/>
      <c r="G626" s="2"/>
      <c r="Q626" s="1"/>
      <c r="BI626" s="1"/>
    </row>
    <row r="627" spans="1:61">
      <c r="A627" s="38"/>
      <c r="G627" s="2"/>
      <c r="Q627" s="1"/>
      <c r="BI627" s="1"/>
    </row>
    <row r="628" spans="1:61">
      <c r="A628" s="38"/>
      <c r="G628" s="2"/>
      <c r="Q628" s="1"/>
      <c r="BI628" s="1"/>
    </row>
    <row r="629" spans="1:61">
      <c r="A629" s="38"/>
      <c r="G629" s="2"/>
      <c r="Q629" s="1"/>
      <c r="BI629" s="1"/>
    </row>
    <row r="630" spans="1:61">
      <c r="A630" s="38"/>
      <c r="G630" s="2"/>
      <c r="Q630" s="1"/>
      <c r="BI630" s="1"/>
    </row>
    <row r="631" spans="1:61">
      <c r="A631" s="38"/>
      <c r="G631" s="2"/>
      <c r="Q631" s="1"/>
      <c r="BI631" s="1"/>
    </row>
    <row r="632" spans="1:61">
      <c r="A632" s="38"/>
      <c r="G632" s="2"/>
      <c r="Q632" s="1"/>
      <c r="BI632" s="1"/>
    </row>
    <row r="633" spans="1:61">
      <c r="A633" s="38"/>
      <c r="G633" s="2"/>
      <c r="Q633" s="1"/>
      <c r="BI633" s="1"/>
    </row>
    <row r="634" spans="1:61">
      <c r="A634" s="38"/>
      <c r="G634" s="2"/>
      <c r="Q634" s="1"/>
      <c r="BI634" s="1"/>
    </row>
    <row r="635" spans="1:61">
      <c r="A635" s="38"/>
      <c r="G635" s="2"/>
      <c r="Q635" s="1"/>
      <c r="BI635" s="1"/>
    </row>
    <row r="636" spans="1:61">
      <c r="A636" s="38"/>
      <c r="G636" s="2"/>
      <c r="Q636" s="1"/>
      <c r="BI636" s="1"/>
    </row>
    <row r="637" spans="1:61">
      <c r="A637" s="38"/>
      <c r="G637" s="2"/>
      <c r="Q637" s="1"/>
      <c r="BI637" s="1"/>
    </row>
    <row r="638" spans="1:61">
      <c r="A638" s="38"/>
      <c r="G638" s="2"/>
      <c r="Q638" s="1"/>
      <c r="BI638" s="1"/>
    </row>
    <row r="639" spans="1:61">
      <c r="A639" s="38"/>
      <c r="G639" s="2"/>
      <c r="Q639" s="1"/>
      <c r="BI639" s="1"/>
    </row>
    <row r="640" spans="1:61">
      <c r="A640" s="38"/>
      <c r="G640" s="2"/>
      <c r="Q640" s="1"/>
      <c r="BI640" s="1"/>
    </row>
    <row r="641" spans="1:61">
      <c r="A641" s="38"/>
      <c r="G641" s="2"/>
      <c r="Q641" s="1"/>
      <c r="BI641" s="1"/>
    </row>
    <row r="642" spans="1:61">
      <c r="A642" s="38"/>
      <c r="G642" s="2"/>
      <c r="Q642" s="1"/>
      <c r="BI642" s="1"/>
    </row>
    <row r="643" spans="1:61">
      <c r="A643" s="38"/>
      <c r="G643" s="2"/>
      <c r="Q643" s="1"/>
      <c r="BI643" s="1"/>
    </row>
    <row r="644" spans="1:61">
      <c r="A644" s="38"/>
      <c r="G644" s="2"/>
      <c r="Q644" s="1"/>
      <c r="BI644" s="1"/>
    </row>
    <row r="645" spans="1:61">
      <c r="A645" s="38"/>
      <c r="G645" s="2"/>
      <c r="Q645" s="1"/>
      <c r="BI645" s="1"/>
    </row>
    <row r="646" spans="1:61">
      <c r="A646" s="38"/>
      <c r="G646" s="2"/>
      <c r="Q646" s="1"/>
      <c r="BI646" s="1"/>
    </row>
    <row r="647" spans="1:61">
      <c r="A647" s="38"/>
      <c r="G647" s="2"/>
      <c r="Q647" s="1"/>
      <c r="BI647" s="1"/>
    </row>
    <row r="648" spans="1:61">
      <c r="A648" s="38"/>
      <c r="G648" s="2"/>
      <c r="Q648" s="1"/>
      <c r="BI648" s="1"/>
    </row>
    <row r="649" spans="1:61">
      <c r="A649" s="38"/>
      <c r="G649" s="2"/>
      <c r="Q649" s="1"/>
      <c r="BI649" s="1"/>
    </row>
    <row r="650" spans="1:61">
      <c r="A650" s="38"/>
      <c r="G650" s="2"/>
      <c r="Q650" s="1"/>
      <c r="BI650" s="1"/>
    </row>
    <row r="651" spans="1:61">
      <c r="A651" s="38"/>
      <c r="G651" s="2"/>
      <c r="Q651" s="1"/>
      <c r="BI651" s="1"/>
    </row>
    <row r="652" spans="1:61">
      <c r="A652" s="38"/>
      <c r="G652" s="2"/>
      <c r="Q652" s="1"/>
      <c r="BI652" s="1"/>
    </row>
    <row r="653" spans="1:61">
      <c r="A653" s="38"/>
      <c r="G653" s="2"/>
      <c r="Q653" s="1"/>
      <c r="BI653" s="1"/>
    </row>
    <row r="654" spans="1:61">
      <c r="A654" s="38"/>
      <c r="G654" s="2"/>
      <c r="Q654" s="1"/>
      <c r="BI654" s="1"/>
    </row>
    <row r="655" spans="1:61">
      <c r="A655" s="38"/>
      <c r="G655" s="2"/>
      <c r="Q655" s="1"/>
      <c r="BI655" s="1"/>
    </row>
    <row r="656" spans="1:61">
      <c r="A656" s="38"/>
      <c r="G656" s="2"/>
      <c r="Q656" s="1"/>
      <c r="BI656" s="1"/>
    </row>
    <row r="657" spans="1:61">
      <c r="A657" s="38"/>
      <c r="G657" s="2"/>
      <c r="Q657" s="1"/>
      <c r="BI657" s="1"/>
    </row>
    <row r="658" spans="1:61">
      <c r="A658" s="38"/>
      <c r="G658" s="2"/>
      <c r="Q658" s="1"/>
      <c r="BI658" s="1"/>
    </row>
    <row r="659" spans="1:61">
      <c r="A659" s="38"/>
      <c r="G659" s="2"/>
      <c r="Q659" s="1"/>
      <c r="BI659" s="1"/>
    </row>
    <row r="660" spans="1:61">
      <c r="A660" s="38"/>
      <c r="G660" s="2"/>
      <c r="Q660" s="1"/>
      <c r="BI660" s="1"/>
    </row>
    <row r="661" spans="1:61">
      <c r="A661" s="38"/>
      <c r="G661" s="2"/>
      <c r="Q661" s="1"/>
      <c r="BI661" s="1"/>
    </row>
    <row r="662" spans="1:61">
      <c r="A662" s="38"/>
      <c r="G662" s="2"/>
      <c r="Q662" s="1"/>
      <c r="BI662" s="1"/>
    </row>
    <row r="663" spans="1:61">
      <c r="A663" s="38"/>
      <c r="G663" s="2"/>
      <c r="Q663" s="1"/>
      <c r="BI663" s="1"/>
    </row>
    <row r="664" spans="1:61">
      <c r="A664" s="38"/>
      <c r="G664" s="2"/>
      <c r="Q664" s="1"/>
      <c r="BI664" s="1"/>
    </row>
    <row r="665" spans="1:61">
      <c r="A665" s="38"/>
      <c r="G665" s="2"/>
      <c r="Q665" s="1"/>
      <c r="BI665" s="1"/>
    </row>
    <row r="666" spans="1:61">
      <c r="A666" s="38"/>
      <c r="G666" s="2"/>
      <c r="Q666" s="1"/>
      <c r="BI666" s="1"/>
    </row>
    <row r="667" spans="1:61">
      <c r="A667" s="38"/>
      <c r="G667" s="2"/>
      <c r="Q667" s="1"/>
      <c r="BI667" s="1"/>
    </row>
    <row r="668" spans="1:61">
      <c r="A668" s="38"/>
      <c r="G668" s="2"/>
      <c r="Q668" s="1"/>
      <c r="BI668" s="1"/>
    </row>
    <row r="669" spans="1:61">
      <c r="A669" s="38"/>
      <c r="G669" s="2"/>
      <c r="Q669" s="1"/>
      <c r="BI669" s="1"/>
    </row>
    <row r="670" spans="1:61">
      <c r="A670" s="38"/>
      <c r="G670" s="2"/>
      <c r="Q670" s="1"/>
      <c r="BI670" s="1"/>
    </row>
    <row r="671" spans="1:61">
      <c r="A671" s="38"/>
      <c r="G671" s="2"/>
      <c r="Q671" s="1"/>
      <c r="BI671" s="1"/>
    </row>
    <row r="672" spans="1:61">
      <c r="A672" s="38"/>
      <c r="G672" s="2"/>
      <c r="Q672" s="1"/>
      <c r="BI672" s="1"/>
    </row>
    <row r="673" spans="1:61">
      <c r="A673" s="38"/>
      <c r="G673" s="2"/>
      <c r="Q673" s="1"/>
      <c r="BI673" s="1"/>
    </row>
    <row r="674" spans="1:61">
      <c r="A674" s="38"/>
      <c r="G674" s="2"/>
      <c r="Q674" s="1"/>
      <c r="BI674" s="1"/>
    </row>
    <row r="675" spans="1:61">
      <c r="A675" s="38"/>
      <c r="G675" s="2"/>
      <c r="Q675" s="1"/>
      <c r="BI675" s="1"/>
    </row>
    <row r="676" spans="1:61">
      <c r="A676" s="38"/>
      <c r="G676" s="2"/>
      <c r="Q676" s="1"/>
      <c r="BI676" s="1"/>
    </row>
    <row r="677" spans="1:61">
      <c r="A677" s="38"/>
      <c r="G677" s="2"/>
      <c r="Q677" s="1"/>
      <c r="BI677" s="1"/>
    </row>
    <row r="678" spans="1:61">
      <c r="A678" s="38"/>
      <c r="G678" s="2"/>
      <c r="Q678" s="1"/>
      <c r="BI678" s="1"/>
    </row>
    <row r="679" spans="1:61">
      <c r="A679" s="38"/>
      <c r="G679" s="2"/>
      <c r="Q679" s="1"/>
      <c r="BI679" s="1"/>
    </row>
    <row r="680" spans="1:61">
      <c r="A680" s="38"/>
      <c r="G680" s="2"/>
      <c r="Q680" s="1"/>
      <c r="BI680" s="1"/>
    </row>
    <row r="681" spans="1:61">
      <c r="A681" s="38"/>
      <c r="G681" s="2"/>
      <c r="Q681" s="1"/>
      <c r="BI681" s="1"/>
    </row>
    <row r="682" spans="1:61">
      <c r="A682" s="38"/>
      <c r="G682" s="2"/>
      <c r="Q682" s="1"/>
      <c r="BI682" s="1"/>
    </row>
    <row r="683" spans="1:61">
      <c r="A683" s="38"/>
      <c r="G683" s="2"/>
      <c r="Q683" s="1"/>
      <c r="BI683" s="1"/>
    </row>
    <row r="684" spans="1:61">
      <c r="A684" s="38"/>
      <c r="G684" s="2"/>
      <c r="Q684" s="1"/>
      <c r="BI684" s="1"/>
    </row>
    <row r="685" spans="1:61">
      <c r="A685" s="38"/>
      <c r="G685" s="2"/>
      <c r="Q685" s="1"/>
      <c r="BI685" s="1"/>
    </row>
    <row r="686" spans="1:61">
      <c r="A686" s="38"/>
      <c r="G686" s="2"/>
      <c r="Q686" s="1"/>
      <c r="BI686" s="1"/>
    </row>
    <row r="687" spans="1:61">
      <c r="A687" s="38"/>
      <c r="G687" s="2"/>
      <c r="Q687" s="1"/>
      <c r="BI687" s="1"/>
    </row>
    <row r="688" spans="1:61">
      <c r="A688" s="38"/>
      <c r="G688" s="2"/>
      <c r="Q688" s="1"/>
      <c r="BI688" s="1"/>
    </row>
    <row r="689" spans="1:61">
      <c r="A689" s="38"/>
      <c r="G689" s="2"/>
      <c r="Q689" s="1"/>
      <c r="BI689" s="1"/>
    </row>
    <row r="690" spans="1:61">
      <c r="A690" s="38"/>
      <c r="G690" s="2"/>
      <c r="Q690" s="1"/>
      <c r="BI690" s="1"/>
    </row>
    <row r="691" spans="1:61">
      <c r="A691" s="38"/>
      <c r="G691" s="2"/>
      <c r="Q691" s="1"/>
      <c r="BI691" s="1"/>
    </row>
    <row r="692" spans="1:61">
      <c r="A692" s="38"/>
      <c r="G692" s="2"/>
      <c r="Q692" s="1"/>
      <c r="BI692" s="1"/>
    </row>
    <row r="693" spans="1:61">
      <c r="A693" s="38"/>
      <c r="G693" s="2"/>
      <c r="Q693" s="1"/>
      <c r="BI693" s="1"/>
    </row>
    <row r="694" spans="1:61">
      <c r="A694" s="38"/>
      <c r="G694" s="2"/>
      <c r="Q694" s="1"/>
      <c r="BI694" s="1"/>
    </row>
    <row r="695" spans="1:61">
      <c r="A695" s="38"/>
      <c r="G695" s="2"/>
      <c r="Q695" s="1"/>
      <c r="BI695" s="1"/>
    </row>
    <row r="696" spans="1:61">
      <c r="A696" s="38"/>
      <c r="G696" s="2"/>
      <c r="Q696" s="1"/>
      <c r="BI696" s="1"/>
    </row>
    <row r="697" spans="1:61">
      <c r="A697" s="38"/>
      <c r="G697" s="2"/>
      <c r="Q697" s="1"/>
      <c r="BI697" s="1"/>
    </row>
    <row r="698" spans="1:61">
      <c r="A698" s="38"/>
      <c r="G698" s="2"/>
      <c r="Q698" s="1"/>
      <c r="BI698" s="1"/>
    </row>
    <row r="699" spans="1:61">
      <c r="A699" s="38"/>
      <c r="G699" s="2"/>
      <c r="Q699" s="1"/>
      <c r="BI699" s="1"/>
    </row>
    <row r="700" spans="1:61">
      <c r="A700" s="38"/>
      <c r="G700" s="2"/>
      <c r="Q700" s="1"/>
      <c r="BI700" s="1"/>
    </row>
    <row r="701" spans="1:61">
      <c r="A701" s="38"/>
      <c r="G701" s="2"/>
      <c r="Q701" s="1"/>
      <c r="BI701" s="1"/>
    </row>
    <row r="702" spans="1:61">
      <c r="A702" s="38"/>
      <c r="G702" s="2"/>
      <c r="Q702" s="1"/>
      <c r="BI702" s="1"/>
    </row>
    <row r="703" spans="1:61">
      <c r="A703" s="38"/>
      <c r="G703" s="2"/>
      <c r="Q703" s="1"/>
      <c r="BI703" s="1"/>
    </row>
    <row r="704" spans="1:61">
      <c r="A704" s="38"/>
      <c r="G704" s="2"/>
      <c r="Q704" s="1"/>
      <c r="BI704" s="1"/>
    </row>
    <row r="705" spans="1:61">
      <c r="A705" s="38"/>
      <c r="G705" s="2"/>
      <c r="Q705" s="1"/>
      <c r="BI705" s="1"/>
    </row>
    <row r="706" spans="1:61">
      <c r="A706" s="38"/>
      <c r="G706" s="2"/>
      <c r="Q706" s="1"/>
      <c r="BI706" s="1"/>
    </row>
    <row r="707" spans="1:61">
      <c r="A707" s="38"/>
      <c r="G707" s="2"/>
      <c r="Q707" s="1"/>
      <c r="BI707" s="1"/>
    </row>
    <row r="708" spans="1:61">
      <c r="A708" s="38"/>
      <c r="G708" s="2"/>
      <c r="Q708" s="1"/>
      <c r="BI708" s="1"/>
    </row>
    <row r="709" spans="1:61">
      <c r="A709" s="38"/>
      <c r="G709" s="2"/>
      <c r="Q709" s="1"/>
      <c r="BI709" s="1"/>
    </row>
    <row r="710" spans="1:61">
      <c r="A710" s="38"/>
      <c r="G710" s="2"/>
      <c r="Q710" s="1"/>
      <c r="BI710" s="1"/>
    </row>
    <row r="711" spans="1:61">
      <c r="A711" s="38"/>
      <c r="G711" s="2"/>
      <c r="Q711" s="1"/>
      <c r="BI711" s="1"/>
    </row>
    <row r="712" spans="1:61">
      <c r="A712" s="38"/>
      <c r="G712" s="2"/>
      <c r="Q712" s="1"/>
      <c r="BI712" s="1"/>
    </row>
    <row r="713" spans="1:61">
      <c r="A713" s="38"/>
      <c r="G713" s="2"/>
      <c r="Q713" s="1"/>
      <c r="BI713" s="1"/>
    </row>
    <row r="714" spans="1:61">
      <c r="A714" s="38"/>
      <c r="G714" s="2"/>
      <c r="Q714" s="1"/>
      <c r="BI714" s="1"/>
    </row>
    <row r="715" spans="1:61">
      <c r="A715" s="38"/>
      <c r="G715" s="2"/>
      <c r="Q715" s="1"/>
      <c r="BI715" s="1"/>
    </row>
    <row r="716" spans="1:61">
      <c r="A716" s="38"/>
      <c r="G716" s="2"/>
      <c r="Q716" s="1"/>
      <c r="BI716" s="1"/>
    </row>
    <row r="717" spans="1:61">
      <c r="A717" s="38"/>
      <c r="G717" s="2"/>
      <c r="Q717" s="1"/>
      <c r="BI717" s="1"/>
    </row>
    <row r="718" spans="1:61">
      <c r="A718" s="38"/>
      <c r="G718" s="2"/>
      <c r="Q718" s="1"/>
      <c r="BI718" s="1"/>
    </row>
    <row r="719" spans="1:61">
      <c r="A719" s="38"/>
      <c r="G719" s="2"/>
      <c r="Q719" s="1"/>
      <c r="BI719" s="1"/>
    </row>
    <row r="720" spans="1:61">
      <c r="A720" s="38"/>
      <c r="G720" s="2"/>
      <c r="Q720" s="1"/>
      <c r="BI720" s="1"/>
    </row>
    <row r="721" spans="1:61">
      <c r="A721" s="38"/>
      <c r="G721" s="2"/>
      <c r="Q721" s="1"/>
      <c r="BI721" s="1"/>
    </row>
    <row r="722" spans="1:61">
      <c r="A722" s="38"/>
      <c r="G722" s="2"/>
      <c r="Q722" s="1"/>
      <c r="BI722" s="1"/>
    </row>
    <row r="723" spans="1:61">
      <c r="A723" s="38"/>
      <c r="G723" s="2"/>
      <c r="Q723" s="1"/>
      <c r="BI723" s="1"/>
    </row>
    <row r="724" spans="1:61">
      <c r="A724" s="38"/>
      <c r="G724" s="2"/>
      <c r="Q724" s="1"/>
      <c r="BI724" s="1"/>
    </row>
    <row r="725" spans="1:61">
      <c r="A725" s="38"/>
      <c r="G725" s="2"/>
      <c r="Q725" s="1"/>
      <c r="BI725" s="1"/>
    </row>
    <row r="726" spans="1:61">
      <c r="A726" s="38"/>
      <c r="G726" s="2"/>
      <c r="Q726" s="1"/>
      <c r="BI726" s="1"/>
    </row>
    <row r="727" spans="1:61">
      <c r="A727" s="38"/>
      <c r="G727" s="2"/>
      <c r="Q727" s="1"/>
      <c r="BI727" s="1"/>
    </row>
    <row r="728" spans="1:61">
      <c r="A728" s="38"/>
      <c r="G728" s="2"/>
      <c r="Q728" s="1"/>
      <c r="BI728" s="1"/>
    </row>
    <row r="729" spans="1:61">
      <c r="A729" s="38"/>
      <c r="G729" s="2"/>
      <c r="Q729" s="1"/>
      <c r="BI729" s="1"/>
    </row>
    <row r="730" spans="1:61">
      <c r="A730" s="38"/>
      <c r="G730" s="2"/>
      <c r="Q730" s="1"/>
      <c r="BI730" s="1"/>
    </row>
    <row r="731" spans="1:61">
      <c r="A731" s="38"/>
      <c r="G731" s="2"/>
      <c r="Q731" s="1"/>
      <c r="BI731" s="1"/>
    </row>
    <row r="732" spans="1:61">
      <c r="A732" s="38"/>
      <c r="G732" s="2"/>
      <c r="Q732" s="1"/>
      <c r="BI732" s="1"/>
    </row>
    <row r="733" spans="1:61">
      <c r="A733" s="38"/>
      <c r="G733" s="2"/>
      <c r="Q733" s="1"/>
      <c r="BI733" s="1"/>
    </row>
    <row r="734" spans="1:61">
      <c r="A734" s="38"/>
      <c r="G734" s="2"/>
      <c r="Q734" s="1"/>
      <c r="BI734" s="1"/>
    </row>
    <row r="735" spans="1:61">
      <c r="A735" s="38"/>
      <c r="G735" s="2"/>
      <c r="Q735" s="1"/>
      <c r="BI735" s="1"/>
    </row>
    <row r="736" spans="1:61">
      <c r="A736" s="38"/>
      <c r="G736" s="2"/>
      <c r="Q736" s="1"/>
      <c r="BI736" s="1"/>
    </row>
    <row r="737" spans="1:61">
      <c r="A737" s="38"/>
      <c r="G737" s="2"/>
      <c r="Q737" s="1"/>
      <c r="BI737" s="1"/>
    </row>
    <row r="738" spans="1:61">
      <c r="A738" s="38"/>
      <c r="G738" s="2"/>
      <c r="Q738" s="1"/>
      <c r="BI738" s="1"/>
    </row>
    <row r="739" spans="1:61">
      <c r="A739" s="38"/>
      <c r="G739" s="2"/>
      <c r="Q739" s="1"/>
      <c r="BI739" s="1"/>
    </row>
    <row r="740" spans="1:61">
      <c r="A740" s="38"/>
      <c r="G740" s="2"/>
      <c r="Q740" s="1"/>
      <c r="BI740" s="1"/>
    </row>
    <row r="741" spans="1:61">
      <c r="A741" s="38"/>
      <c r="G741" s="2"/>
      <c r="Q741" s="1"/>
      <c r="BI741" s="1"/>
    </row>
    <row r="742" spans="1:61">
      <c r="A742" s="38"/>
      <c r="G742" s="2"/>
      <c r="Q742" s="1"/>
      <c r="BI742" s="1"/>
    </row>
    <row r="743" spans="1:61">
      <c r="A743" s="38"/>
      <c r="G743" s="2"/>
      <c r="Q743" s="1"/>
      <c r="BI743" s="1"/>
    </row>
    <row r="744" spans="1:61">
      <c r="A744" s="38"/>
      <c r="G744" s="2"/>
      <c r="Q744" s="1"/>
      <c r="BI744" s="1"/>
    </row>
    <row r="745" spans="1:61">
      <c r="A745" s="38"/>
      <c r="G745" s="2"/>
      <c r="Q745" s="1"/>
      <c r="BI745" s="1"/>
    </row>
    <row r="746" spans="1:61">
      <c r="A746" s="38"/>
      <c r="G746" s="2"/>
      <c r="Q746" s="1"/>
      <c r="BI746" s="1"/>
    </row>
    <row r="747" spans="1:61">
      <c r="A747" s="38"/>
      <c r="G747" s="2"/>
      <c r="Q747" s="1"/>
      <c r="BI747" s="1"/>
    </row>
    <row r="748" spans="1:61">
      <c r="A748" s="38"/>
      <c r="G748" s="2"/>
      <c r="Q748" s="1"/>
      <c r="BI748" s="1"/>
    </row>
    <row r="749" spans="1:61">
      <c r="A749" s="38"/>
      <c r="G749" s="2"/>
      <c r="Q749" s="1"/>
      <c r="BI749" s="1"/>
    </row>
    <row r="750" spans="1:61">
      <c r="A750" s="38"/>
      <c r="G750" s="2"/>
      <c r="Q750" s="1"/>
      <c r="BI750" s="1"/>
    </row>
    <row r="751" spans="1:61">
      <c r="A751" s="38"/>
      <c r="G751" s="2"/>
      <c r="Q751" s="1"/>
      <c r="BI751" s="1"/>
    </row>
    <row r="752" spans="1:61">
      <c r="A752" s="38"/>
      <c r="G752" s="2"/>
      <c r="Q752" s="1"/>
      <c r="BI752" s="1"/>
    </row>
    <row r="753" spans="1:61">
      <c r="A753" s="38"/>
      <c r="G753" s="2"/>
      <c r="Q753" s="1"/>
      <c r="BI753" s="1"/>
    </row>
    <row r="754" spans="1:61">
      <c r="A754" s="38"/>
      <c r="G754" s="2"/>
      <c r="Q754" s="1"/>
      <c r="BI754" s="1"/>
    </row>
    <row r="755" spans="1:61">
      <c r="A755" s="38"/>
      <c r="G755" s="2"/>
      <c r="Q755" s="1"/>
      <c r="BI755" s="1"/>
    </row>
    <row r="756" spans="1:61">
      <c r="A756" s="38"/>
      <c r="G756" s="2"/>
      <c r="Q756" s="1"/>
      <c r="BI756" s="1"/>
    </row>
    <row r="757" spans="1:61">
      <c r="A757" s="38"/>
      <c r="G757" s="2"/>
      <c r="Q757" s="1"/>
      <c r="BI757" s="1"/>
    </row>
    <row r="758" spans="1:61">
      <c r="A758" s="38"/>
      <c r="G758" s="2"/>
      <c r="Q758" s="1"/>
      <c r="BI758" s="1"/>
    </row>
    <row r="759" spans="1:61">
      <c r="A759" s="38"/>
      <c r="G759" s="2"/>
      <c r="Q759" s="1"/>
      <c r="BI759" s="1"/>
    </row>
    <row r="760" spans="1:61">
      <c r="A760" s="38"/>
      <c r="G760" s="2"/>
      <c r="Q760" s="1"/>
      <c r="BI760" s="1"/>
    </row>
    <row r="761" spans="1:61">
      <c r="A761" s="38"/>
      <c r="G761" s="2"/>
      <c r="Q761" s="1"/>
      <c r="BI761" s="1"/>
    </row>
    <row r="762" spans="1:61">
      <c r="A762" s="38"/>
      <c r="G762" s="2"/>
      <c r="Q762" s="1"/>
      <c r="BI762" s="1"/>
    </row>
    <row r="763" spans="1:61">
      <c r="A763" s="38"/>
      <c r="G763" s="2"/>
      <c r="Q763" s="1"/>
      <c r="BI763" s="1"/>
    </row>
    <row r="764" spans="1:61">
      <c r="A764" s="38"/>
      <c r="G764" s="2"/>
      <c r="Q764" s="1"/>
      <c r="BI764" s="1"/>
    </row>
    <row r="765" spans="1:61">
      <c r="A765" s="38"/>
      <c r="G765" s="2"/>
      <c r="Q765" s="1"/>
      <c r="BI765" s="1"/>
    </row>
    <row r="766" spans="1:61">
      <c r="A766" s="38"/>
      <c r="G766" s="2"/>
      <c r="Q766" s="1"/>
      <c r="BI766" s="1"/>
    </row>
    <row r="767" spans="1:61">
      <c r="A767" s="38"/>
      <c r="G767" s="2"/>
      <c r="Q767" s="1"/>
      <c r="BI767" s="1"/>
    </row>
    <row r="768" spans="1:61">
      <c r="A768" s="38"/>
      <c r="G768" s="2"/>
      <c r="Q768" s="1"/>
      <c r="BI768" s="1"/>
    </row>
    <row r="769" spans="1:61">
      <c r="A769" s="38"/>
      <c r="G769" s="2"/>
      <c r="Q769" s="1"/>
      <c r="BI769" s="1"/>
    </row>
    <row r="770" spans="1:61">
      <c r="A770" s="38"/>
      <c r="G770" s="2"/>
      <c r="Q770" s="1"/>
      <c r="BI770" s="1"/>
    </row>
    <row r="771" spans="1:61">
      <c r="A771" s="38"/>
      <c r="G771" s="2"/>
      <c r="Q771" s="1"/>
      <c r="BI771" s="1"/>
    </row>
    <row r="772" spans="1:61">
      <c r="A772" s="38"/>
      <c r="G772" s="2"/>
      <c r="Q772" s="1"/>
      <c r="BI772" s="1"/>
    </row>
    <row r="773" spans="1:61">
      <c r="A773" s="38"/>
      <c r="G773" s="2"/>
      <c r="Q773" s="1"/>
      <c r="BI773" s="1"/>
    </row>
    <row r="774" spans="1:61">
      <c r="A774" s="38"/>
      <c r="G774" s="2"/>
      <c r="Q774" s="1"/>
      <c r="BI774" s="1"/>
    </row>
    <row r="775" spans="1:61">
      <c r="A775" s="38"/>
      <c r="G775" s="2"/>
      <c r="Q775" s="1"/>
      <c r="BI775" s="1"/>
    </row>
    <row r="776" spans="1:61">
      <c r="A776" s="38"/>
      <c r="G776" s="2"/>
      <c r="Q776" s="1"/>
      <c r="BI776" s="1"/>
    </row>
    <row r="777" spans="1:61">
      <c r="A777" s="38"/>
      <c r="G777" s="2"/>
      <c r="Q777" s="1"/>
      <c r="BI777" s="1"/>
    </row>
    <row r="778" spans="1:61">
      <c r="A778" s="38"/>
      <c r="G778" s="2"/>
      <c r="Q778" s="1"/>
      <c r="BI778" s="1"/>
    </row>
    <row r="779" spans="1:61">
      <c r="A779" s="38"/>
      <c r="G779" s="2"/>
      <c r="Q779" s="1"/>
      <c r="BI779" s="1"/>
    </row>
    <row r="780" spans="1:61">
      <c r="A780" s="38"/>
      <c r="G780" s="2"/>
      <c r="Q780" s="1"/>
      <c r="BI780" s="1"/>
    </row>
    <row r="781" spans="1:61">
      <c r="A781" s="38"/>
      <c r="G781" s="2"/>
      <c r="Q781" s="1"/>
      <c r="BI781" s="1"/>
    </row>
    <row r="782" spans="1:61">
      <c r="A782" s="38"/>
      <c r="G782" s="2"/>
      <c r="Q782" s="1"/>
      <c r="BI782" s="1"/>
    </row>
    <row r="783" spans="1:61">
      <c r="A783" s="38"/>
      <c r="G783" s="2"/>
      <c r="Q783" s="1"/>
      <c r="BI783" s="1"/>
    </row>
    <row r="784" spans="1:61">
      <c r="A784" s="38"/>
      <c r="G784" s="2"/>
      <c r="Q784" s="1"/>
      <c r="BI784" s="1"/>
    </row>
    <row r="785" spans="1:61">
      <c r="A785" s="38"/>
      <c r="G785" s="2"/>
      <c r="Q785" s="1"/>
      <c r="BI785" s="1"/>
    </row>
    <row r="786" spans="1:61">
      <c r="A786" s="38"/>
      <c r="G786" s="2"/>
      <c r="Q786" s="1"/>
      <c r="BI786" s="1"/>
    </row>
    <row r="787" spans="1:61">
      <c r="A787" s="38"/>
      <c r="G787" s="2"/>
      <c r="Q787" s="1"/>
      <c r="BI787" s="1"/>
    </row>
    <row r="788" spans="1:61">
      <c r="A788" s="38"/>
      <c r="G788" s="2"/>
      <c r="Q788" s="1"/>
      <c r="BI788" s="1"/>
    </row>
    <row r="789" spans="1:61">
      <c r="A789" s="38"/>
      <c r="G789" s="2"/>
      <c r="Q789" s="1"/>
      <c r="BI789" s="1"/>
    </row>
    <row r="790" spans="1:61">
      <c r="A790" s="38"/>
      <c r="G790" s="2"/>
      <c r="Q790" s="1"/>
      <c r="BI790" s="1"/>
    </row>
    <row r="791" spans="1:61">
      <c r="A791" s="38"/>
      <c r="G791" s="2"/>
      <c r="Q791" s="1"/>
      <c r="BI791" s="1"/>
    </row>
    <row r="792" spans="1:61">
      <c r="A792" s="38"/>
      <c r="G792" s="2"/>
      <c r="Q792" s="1"/>
      <c r="BI792" s="1"/>
    </row>
    <row r="793" spans="1:61">
      <c r="A793" s="38"/>
      <c r="G793" s="2"/>
      <c r="Q793" s="1"/>
      <c r="BI793" s="1"/>
    </row>
    <row r="794" spans="1:61">
      <c r="A794" s="38"/>
      <c r="G794" s="2"/>
      <c r="Q794" s="1"/>
      <c r="BI794" s="1"/>
    </row>
    <row r="795" spans="1:61">
      <c r="A795" s="38"/>
      <c r="G795" s="2"/>
      <c r="Q795" s="1"/>
      <c r="BI795" s="1"/>
    </row>
    <row r="796" spans="1:61">
      <c r="A796" s="38"/>
      <c r="G796" s="2"/>
      <c r="Q796" s="1"/>
      <c r="BI796" s="1"/>
    </row>
    <row r="797" spans="1:61">
      <c r="A797" s="38"/>
      <c r="G797" s="2"/>
      <c r="Q797" s="1"/>
      <c r="BI797" s="1"/>
    </row>
    <row r="798" spans="1:61">
      <c r="A798" s="38"/>
      <c r="G798" s="2"/>
      <c r="Q798" s="1"/>
      <c r="BI798" s="1"/>
    </row>
    <row r="799" spans="1:61">
      <c r="A799" s="38"/>
      <c r="G799" s="2"/>
      <c r="Q799" s="1"/>
      <c r="BI799" s="1"/>
    </row>
    <row r="800" spans="1:61">
      <c r="A800" s="38"/>
      <c r="G800" s="2"/>
      <c r="Q800" s="1"/>
      <c r="BI800" s="1"/>
    </row>
    <row r="801" spans="1:61">
      <c r="A801" s="38"/>
      <c r="G801" s="2"/>
      <c r="Q801" s="1"/>
      <c r="BI801" s="1"/>
    </row>
    <row r="802" spans="1:61">
      <c r="A802" s="38"/>
      <c r="G802" s="2"/>
      <c r="Q802" s="1"/>
      <c r="BI802" s="1"/>
    </row>
    <row r="803" spans="1:61">
      <c r="A803" s="38"/>
      <c r="G803" s="2"/>
      <c r="Q803" s="1"/>
      <c r="BI803" s="1"/>
    </row>
    <row r="804" spans="1:61">
      <c r="A804" s="38"/>
      <c r="G804" s="2"/>
      <c r="Q804" s="1"/>
      <c r="BI804" s="1"/>
    </row>
    <row r="805" spans="1:61">
      <c r="A805" s="38"/>
      <c r="G805" s="2"/>
      <c r="Q805" s="1"/>
      <c r="BI805" s="1"/>
    </row>
    <row r="806" spans="1:61">
      <c r="A806" s="38"/>
      <c r="G806" s="2"/>
      <c r="Q806" s="1"/>
      <c r="BI806" s="1"/>
    </row>
    <row r="807" spans="1:61">
      <c r="A807" s="38"/>
      <c r="G807" s="2"/>
      <c r="Q807" s="1"/>
      <c r="BI807" s="1"/>
    </row>
    <row r="808" spans="1:61">
      <c r="A808" s="38"/>
      <c r="G808" s="2"/>
      <c r="Q808" s="1"/>
      <c r="BI808" s="1"/>
    </row>
    <row r="809" spans="1:61">
      <c r="A809" s="38"/>
      <c r="G809" s="2"/>
      <c r="Q809" s="1"/>
      <c r="BI809" s="1"/>
    </row>
    <row r="810" spans="1:61">
      <c r="A810" s="38"/>
      <c r="G810" s="2"/>
      <c r="Q810" s="1"/>
      <c r="BI810" s="1"/>
    </row>
    <row r="811" spans="1:61">
      <c r="A811" s="38"/>
      <c r="G811" s="2"/>
      <c r="Q811" s="1"/>
      <c r="BI811" s="1"/>
    </row>
    <row r="812" spans="1:61">
      <c r="A812" s="38"/>
      <c r="G812" s="2"/>
      <c r="Q812" s="1"/>
      <c r="BI812" s="1"/>
    </row>
    <row r="813" spans="1:61">
      <c r="A813" s="38"/>
      <c r="G813" s="2"/>
      <c r="Q813" s="1"/>
      <c r="BI813" s="1"/>
    </row>
    <row r="814" spans="1:61">
      <c r="A814" s="38"/>
      <c r="G814" s="2"/>
      <c r="Q814" s="1"/>
      <c r="BI814" s="1"/>
    </row>
    <row r="815" spans="1:61">
      <c r="A815" s="38"/>
      <c r="G815" s="2"/>
      <c r="Q815" s="1"/>
      <c r="BI815" s="1"/>
    </row>
    <row r="816" spans="1:61">
      <c r="A816" s="38"/>
      <c r="G816" s="2"/>
      <c r="Q816" s="1"/>
      <c r="BI816" s="1"/>
    </row>
    <row r="817" spans="1:61">
      <c r="A817" s="38"/>
      <c r="G817" s="2"/>
      <c r="Q817" s="1"/>
      <c r="BI817" s="1"/>
    </row>
    <row r="818" spans="1:61">
      <c r="A818" s="38"/>
      <c r="G818" s="2"/>
      <c r="Q818" s="1"/>
      <c r="BI818" s="1"/>
    </row>
    <row r="819" spans="1:61">
      <c r="A819" s="38"/>
      <c r="G819" s="2"/>
      <c r="Q819" s="1"/>
      <c r="BI819" s="1"/>
    </row>
    <row r="820" spans="1:61">
      <c r="A820" s="38"/>
      <c r="G820" s="2"/>
      <c r="Q820" s="1"/>
      <c r="BI820" s="1"/>
    </row>
    <row r="821" spans="1:61">
      <c r="A821" s="38"/>
      <c r="G821" s="2"/>
      <c r="Q821" s="1"/>
      <c r="BI821" s="1"/>
    </row>
    <row r="822" spans="1:61">
      <c r="A822" s="38"/>
      <c r="G822" s="2"/>
      <c r="Q822" s="1"/>
      <c r="BI822" s="1"/>
    </row>
    <row r="823" spans="1:61">
      <c r="A823" s="38"/>
      <c r="G823" s="2"/>
      <c r="Q823" s="1"/>
      <c r="BI823" s="1"/>
    </row>
    <row r="824" spans="1:61">
      <c r="A824" s="38"/>
      <c r="G824" s="2"/>
      <c r="Q824" s="1"/>
      <c r="BI824" s="1"/>
    </row>
    <row r="825" spans="1:61">
      <c r="A825" s="38"/>
      <c r="G825" s="2"/>
      <c r="Q825" s="1"/>
      <c r="BI825" s="1"/>
    </row>
    <row r="826" spans="1:61">
      <c r="A826" s="38"/>
      <c r="G826" s="2"/>
      <c r="Q826" s="1"/>
      <c r="BI826" s="1"/>
    </row>
    <row r="827" spans="1:61">
      <c r="A827" s="38"/>
      <c r="G827" s="2"/>
      <c r="Q827" s="1"/>
      <c r="BI827" s="1"/>
    </row>
    <row r="828" spans="1:61">
      <c r="A828" s="38"/>
      <c r="G828" s="2"/>
      <c r="Q828" s="1"/>
      <c r="BI828" s="1"/>
    </row>
    <row r="829" spans="1:61">
      <c r="A829" s="38"/>
      <c r="G829" s="2"/>
      <c r="Q829" s="1"/>
      <c r="BI829" s="1"/>
    </row>
    <row r="830" spans="1:61">
      <c r="A830" s="38"/>
      <c r="G830" s="2"/>
      <c r="Q830" s="1"/>
      <c r="BI830" s="1"/>
    </row>
    <row r="831" spans="1:61">
      <c r="A831" s="38"/>
      <c r="G831" s="2"/>
      <c r="Q831" s="1"/>
      <c r="BI831" s="1"/>
    </row>
    <row r="832" spans="1:61">
      <c r="A832" s="38"/>
      <c r="G832" s="2"/>
      <c r="Q832" s="1"/>
      <c r="BI832" s="1"/>
    </row>
    <row r="833" spans="1:61">
      <c r="A833" s="38"/>
      <c r="G833" s="2"/>
      <c r="Q833" s="1"/>
      <c r="BI833" s="1"/>
    </row>
    <row r="834" spans="1:61">
      <c r="A834" s="38"/>
      <c r="G834" s="2"/>
      <c r="Q834" s="1"/>
      <c r="BI834" s="1"/>
    </row>
    <row r="835" spans="1:61">
      <c r="A835" s="38"/>
      <c r="G835" s="2"/>
      <c r="Q835" s="1"/>
      <c r="BI835" s="1"/>
    </row>
    <row r="836" spans="1:61">
      <c r="A836" s="38"/>
      <c r="G836" s="2"/>
      <c r="Q836" s="1"/>
      <c r="BI836" s="1"/>
    </row>
    <row r="837" spans="1:61">
      <c r="A837" s="38"/>
      <c r="G837" s="2"/>
      <c r="Q837" s="1"/>
      <c r="BI837" s="1"/>
    </row>
    <row r="838" spans="1:61">
      <c r="A838" s="38"/>
      <c r="G838" s="2"/>
      <c r="Q838" s="1"/>
      <c r="BI838" s="1"/>
    </row>
    <row r="839" spans="1:61">
      <c r="A839" s="38"/>
      <c r="G839" s="2"/>
      <c r="Q839" s="1"/>
      <c r="BI839" s="1"/>
    </row>
    <row r="840" spans="1:61">
      <c r="A840" s="38"/>
      <c r="G840" s="2"/>
      <c r="Q840" s="1"/>
      <c r="BI840" s="1"/>
    </row>
    <row r="841" spans="1:61">
      <c r="A841" s="38"/>
      <c r="G841" s="2"/>
      <c r="Q841" s="1"/>
      <c r="BI841" s="1"/>
    </row>
    <row r="842" spans="1:61">
      <c r="A842" s="38"/>
      <c r="G842" s="2"/>
      <c r="Q842" s="1"/>
      <c r="BI842" s="1"/>
    </row>
    <row r="843" spans="1:61">
      <c r="A843" s="38"/>
      <c r="G843" s="2"/>
      <c r="Q843" s="1"/>
      <c r="BI843" s="1"/>
    </row>
    <row r="844" spans="1:61">
      <c r="A844" s="38"/>
      <c r="G844" s="2"/>
      <c r="Q844" s="1"/>
      <c r="BI844" s="1"/>
    </row>
    <row r="845" spans="1:61">
      <c r="A845" s="38"/>
      <c r="G845" s="2"/>
      <c r="Q845" s="1"/>
      <c r="BI845" s="1"/>
    </row>
    <row r="846" spans="1:61">
      <c r="A846" s="38"/>
      <c r="G846" s="2"/>
      <c r="Q846" s="1"/>
      <c r="BI846" s="1"/>
    </row>
    <row r="847" spans="1:61">
      <c r="A847" s="38"/>
      <c r="G847" s="2"/>
      <c r="Q847" s="1"/>
      <c r="BI847" s="1"/>
    </row>
    <row r="848" spans="1:61">
      <c r="A848" s="38"/>
      <c r="G848" s="2"/>
      <c r="Q848" s="1"/>
      <c r="BI848" s="1"/>
    </row>
    <row r="849" spans="1:61">
      <c r="A849" s="38"/>
      <c r="G849" s="2"/>
      <c r="Q849" s="1"/>
      <c r="BI849" s="1"/>
    </row>
    <row r="850" spans="1:61">
      <c r="A850" s="38"/>
      <c r="G850" s="2"/>
      <c r="Q850" s="1"/>
      <c r="BI850" s="1"/>
    </row>
    <row r="851" spans="1:61">
      <c r="A851" s="38"/>
      <c r="G851" s="2"/>
      <c r="Q851" s="1"/>
      <c r="BI851" s="1"/>
    </row>
    <row r="852" spans="1:61">
      <c r="A852" s="38"/>
      <c r="G852" s="2"/>
      <c r="Q852" s="1"/>
      <c r="BI852" s="1"/>
    </row>
    <row r="853" spans="1:61">
      <c r="A853" s="38"/>
      <c r="G853" s="2"/>
      <c r="Q853" s="1"/>
      <c r="BI853" s="1"/>
    </row>
    <row r="854" spans="1:61">
      <c r="A854" s="38"/>
      <c r="G854" s="2"/>
      <c r="Q854" s="1"/>
      <c r="BI854" s="1"/>
    </row>
    <row r="855" spans="1:61">
      <c r="A855" s="38"/>
      <c r="G855" s="2"/>
      <c r="Q855" s="1"/>
      <c r="BI855" s="1"/>
    </row>
    <row r="856" spans="1:61">
      <c r="A856" s="38"/>
      <c r="G856" s="2"/>
      <c r="Q856" s="1"/>
      <c r="BI856" s="1"/>
    </row>
    <row r="857" spans="1:61">
      <c r="A857" s="38"/>
      <c r="G857" s="2"/>
      <c r="Q857" s="1"/>
      <c r="BI857" s="1"/>
    </row>
    <row r="858" spans="1:61">
      <c r="A858" s="38"/>
      <c r="G858" s="2"/>
      <c r="Q858" s="1"/>
      <c r="BI858" s="1"/>
    </row>
    <row r="859" spans="1:61">
      <c r="A859" s="38"/>
      <c r="G859" s="2"/>
      <c r="Q859" s="1"/>
      <c r="BI859" s="1"/>
    </row>
    <row r="860" spans="1:61">
      <c r="A860" s="38"/>
      <c r="G860" s="2"/>
      <c r="Q860" s="1"/>
      <c r="BI860" s="1"/>
    </row>
    <row r="861" spans="1:61">
      <c r="A861" s="38"/>
      <c r="G861" s="2"/>
      <c r="Q861" s="1"/>
      <c r="BI861" s="1"/>
    </row>
    <row r="862" spans="1:61">
      <c r="A862" s="38"/>
      <c r="G862" s="2"/>
      <c r="Q862" s="1"/>
      <c r="BI862" s="1"/>
    </row>
    <row r="863" spans="1:61">
      <c r="A863" s="38"/>
      <c r="G863" s="2"/>
      <c r="Q863" s="1"/>
      <c r="BI863" s="1"/>
    </row>
    <row r="864" spans="1:61">
      <c r="A864" s="38"/>
      <c r="G864" s="2"/>
      <c r="Q864" s="1"/>
      <c r="BI864" s="1"/>
    </row>
    <row r="865" spans="1:61">
      <c r="A865" s="38"/>
      <c r="G865" s="2"/>
      <c r="Q865" s="1"/>
      <c r="BI865" s="1"/>
    </row>
    <row r="866" spans="1:61">
      <c r="A866" s="38"/>
      <c r="G866" s="2"/>
      <c r="Q866" s="1"/>
      <c r="BI866" s="1"/>
    </row>
    <row r="867" spans="1:61">
      <c r="A867" s="38"/>
      <c r="G867" s="2"/>
      <c r="Q867" s="1"/>
      <c r="BI867" s="1"/>
    </row>
    <row r="868" spans="1:61">
      <c r="A868" s="38"/>
      <c r="G868" s="2"/>
      <c r="Q868" s="1"/>
      <c r="BI868" s="1"/>
    </row>
    <row r="869" spans="1:61">
      <c r="A869" s="38"/>
      <c r="G869" s="2"/>
      <c r="Q869" s="1"/>
      <c r="BI869" s="1"/>
    </row>
    <row r="870" spans="1:61">
      <c r="A870" s="38"/>
      <c r="G870" s="2"/>
      <c r="Q870" s="1"/>
      <c r="BI870" s="1"/>
    </row>
    <row r="871" spans="1:61">
      <c r="A871" s="38"/>
      <c r="G871" s="2"/>
      <c r="Q871" s="1"/>
      <c r="BI871" s="1"/>
    </row>
    <row r="872" spans="1:61">
      <c r="A872" s="38"/>
      <c r="G872" s="2"/>
      <c r="Q872" s="1"/>
      <c r="BI872" s="1"/>
    </row>
    <row r="873" spans="1:61">
      <c r="A873" s="38"/>
      <c r="G873" s="2"/>
      <c r="Q873" s="1"/>
      <c r="BI873" s="1"/>
    </row>
    <row r="874" spans="1:61">
      <c r="A874" s="38"/>
      <c r="G874" s="2"/>
      <c r="Q874" s="1"/>
      <c r="BI874" s="1"/>
    </row>
    <row r="875" spans="1:61">
      <c r="A875" s="38"/>
      <c r="G875" s="2"/>
      <c r="Q875" s="1"/>
      <c r="BI875" s="1"/>
    </row>
    <row r="876" spans="1:61">
      <c r="A876" s="38"/>
      <c r="G876" s="2"/>
      <c r="Q876" s="1"/>
      <c r="BI876" s="1"/>
    </row>
    <row r="877" spans="1:61">
      <c r="A877" s="38"/>
      <c r="G877" s="2"/>
      <c r="Q877" s="1"/>
      <c r="BI877" s="1"/>
    </row>
    <row r="878" spans="1:61">
      <c r="A878" s="38"/>
      <c r="G878" s="2"/>
      <c r="Q878" s="1"/>
      <c r="BI878" s="1"/>
    </row>
    <row r="879" spans="1:61">
      <c r="A879" s="38"/>
      <c r="G879" s="2"/>
      <c r="Q879" s="1"/>
      <c r="BI879" s="1"/>
    </row>
    <row r="880" spans="1:61">
      <c r="A880" s="38"/>
      <c r="G880" s="2"/>
      <c r="Q880" s="1"/>
      <c r="BI880" s="1"/>
    </row>
    <row r="881" spans="1:61">
      <c r="A881" s="38"/>
      <c r="G881" s="2"/>
      <c r="Q881" s="1"/>
      <c r="BI881" s="1"/>
    </row>
    <row r="882" spans="1:61">
      <c r="A882" s="38"/>
      <c r="G882" s="2"/>
      <c r="Q882" s="1"/>
      <c r="BI882" s="1"/>
    </row>
    <row r="883" spans="1:61">
      <c r="A883" s="38"/>
      <c r="G883" s="2"/>
      <c r="Q883" s="1"/>
      <c r="BI883" s="1"/>
    </row>
    <row r="884" spans="1:61">
      <c r="A884" s="38"/>
      <c r="G884" s="2"/>
      <c r="Q884" s="1"/>
      <c r="BI884" s="1"/>
    </row>
    <row r="885" spans="1:61">
      <c r="A885" s="38"/>
      <c r="G885" s="2"/>
      <c r="Q885" s="1"/>
      <c r="BI885" s="1"/>
    </row>
    <row r="886" spans="1:61">
      <c r="A886" s="38"/>
      <c r="G886" s="2"/>
      <c r="Q886" s="1"/>
      <c r="BI886" s="1"/>
    </row>
    <row r="887" spans="1:61">
      <c r="A887" s="38"/>
      <c r="G887" s="2"/>
      <c r="Q887" s="1"/>
      <c r="BI887" s="1"/>
    </row>
    <row r="888" spans="1:61">
      <c r="A888" s="38"/>
      <c r="G888" s="2"/>
      <c r="Q888" s="1"/>
      <c r="BI888" s="1"/>
    </row>
    <row r="889" spans="1:61">
      <c r="A889" s="38"/>
      <c r="G889" s="2"/>
      <c r="Q889" s="1"/>
      <c r="BI889" s="1"/>
    </row>
    <row r="890" spans="1:61">
      <c r="A890" s="38"/>
      <c r="G890" s="2"/>
      <c r="Q890" s="1"/>
      <c r="BI890" s="1"/>
    </row>
    <row r="891" spans="1:61">
      <c r="A891" s="38"/>
      <c r="G891" s="2"/>
      <c r="Q891" s="1"/>
      <c r="BI891" s="1"/>
    </row>
    <row r="892" spans="1:61">
      <c r="A892" s="38"/>
      <c r="G892" s="2"/>
      <c r="Q892" s="1"/>
      <c r="BI892" s="1"/>
    </row>
    <row r="893" spans="1:61">
      <c r="A893" s="38"/>
      <c r="G893" s="2"/>
      <c r="Q893" s="1"/>
      <c r="BI893" s="1"/>
    </row>
    <row r="894" spans="1:61">
      <c r="A894" s="38"/>
      <c r="G894" s="2"/>
      <c r="Q894" s="1"/>
      <c r="BI894" s="1"/>
    </row>
    <row r="895" spans="1:61">
      <c r="A895" s="38"/>
      <c r="G895" s="2"/>
      <c r="Q895" s="1"/>
      <c r="BI895" s="1"/>
    </row>
    <row r="896" spans="1:61">
      <c r="A896" s="38"/>
      <c r="G896" s="2"/>
      <c r="Q896" s="1"/>
      <c r="BI896" s="1"/>
    </row>
    <row r="897" spans="1:61">
      <c r="A897" s="38"/>
      <c r="G897" s="2"/>
      <c r="Q897" s="1"/>
      <c r="BI897" s="1"/>
    </row>
    <row r="898" spans="1:61">
      <c r="A898" s="38"/>
      <c r="G898" s="2"/>
      <c r="Q898" s="1"/>
      <c r="BI898" s="1"/>
    </row>
    <row r="899" spans="1:61">
      <c r="A899" s="38"/>
      <c r="G899" s="2"/>
      <c r="Q899" s="1"/>
      <c r="BI899" s="1"/>
    </row>
    <row r="900" spans="1:61">
      <c r="A900" s="38"/>
      <c r="G900" s="2"/>
      <c r="Q900" s="1"/>
      <c r="BI900" s="1"/>
    </row>
    <row r="901" spans="1:61">
      <c r="A901" s="38"/>
      <c r="G901" s="2"/>
      <c r="Q901" s="1"/>
      <c r="BI901" s="1"/>
    </row>
    <row r="902" spans="1:61">
      <c r="A902" s="38"/>
      <c r="G902" s="2"/>
      <c r="Q902" s="1"/>
      <c r="BI902" s="1"/>
    </row>
    <row r="903" spans="1:61">
      <c r="A903" s="38"/>
      <c r="G903" s="2"/>
      <c r="Q903" s="1"/>
      <c r="BI903" s="1"/>
    </row>
    <row r="904" spans="1:61">
      <c r="A904" s="38"/>
      <c r="G904" s="2"/>
      <c r="Q904" s="1"/>
      <c r="BI904" s="1"/>
    </row>
    <row r="905" spans="1:61">
      <c r="A905" s="38"/>
      <c r="G905" s="2"/>
      <c r="Q905" s="1"/>
      <c r="BI905" s="1"/>
    </row>
    <row r="906" spans="1:61">
      <c r="A906" s="38"/>
      <c r="G906" s="2"/>
      <c r="Q906" s="1"/>
      <c r="BI906" s="1"/>
    </row>
    <row r="907" spans="1:61">
      <c r="A907" s="38"/>
      <c r="G907" s="2"/>
      <c r="Q907" s="1"/>
      <c r="BI907" s="1"/>
    </row>
    <row r="908" spans="1:61">
      <c r="A908" s="38"/>
      <c r="G908" s="2"/>
      <c r="Q908" s="1"/>
      <c r="BI908" s="1"/>
    </row>
    <row r="909" spans="1:61">
      <c r="A909" s="38"/>
      <c r="G909" s="2"/>
      <c r="Q909" s="1"/>
      <c r="BI909" s="1"/>
    </row>
    <row r="910" spans="1:61">
      <c r="A910" s="38"/>
      <c r="G910" s="2"/>
      <c r="Q910" s="1"/>
      <c r="BI910" s="1"/>
    </row>
    <row r="911" spans="1:61">
      <c r="A911" s="38"/>
      <c r="G911" s="2"/>
      <c r="Q911" s="1"/>
      <c r="BI911" s="1"/>
    </row>
    <row r="912" spans="1:61">
      <c r="A912" s="38"/>
      <c r="G912" s="2"/>
      <c r="Q912" s="1"/>
      <c r="BI912" s="1"/>
    </row>
    <row r="913" spans="1:61">
      <c r="A913" s="38"/>
      <c r="G913" s="2"/>
      <c r="Q913" s="1"/>
      <c r="BI913" s="1"/>
    </row>
    <row r="914" spans="1:61">
      <c r="A914" s="38"/>
      <c r="G914" s="2"/>
      <c r="Q914" s="1"/>
      <c r="BI914" s="1"/>
    </row>
    <row r="915" spans="1:61">
      <c r="A915" s="38"/>
      <c r="G915" s="2"/>
      <c r="Q915" s="1"/>
      <c r="BI915" s="1"/>
    </row>
    <row r="916" spans="1:61">
      <c r="A916" s="38"/>
      <c r="G916" s="2"/>
      <c r="Q916" s="1"/>
      <c r="BI916" s="1"/>
    </row>
    <row r="917" spans="1:61">
      <c r="A917" s="38"/>
      <c r="G917" s="2"/>
      <c r="Q917" s="1"/>
      <c r="BI917" s="1"/>
    </row>
    <row r="918" spans="1:61">
      <c r="A918" s="38"/>
      <c r="G918" s="2"/>
      <c r="Q918" s="1"/>
      <c r="BI918" s="1"/>
    </row>
    <row r="919" spans="1:61">
      <c r="A919" s="38"/>
      <c r="G919" s="2"/>
      <c r="Q919" s="1"/>
      <c r="BI919" s="1"/>
    </row>
    <row r="920" spans="1:61">
      <c r="A920" s="38"/>
      <c r="G920" s="2"/>
      <c r="Q920" s="1"/>
      <c r="BI920" s="1"/>
    </row>
    <row r="921" spans="1:61">
      <c r="A921" s="38"/>
      <c r="G921" s="2"/>
      <c r="Q921" s="1"/>
      <c r="BI921" s="1"/>
    </row>
    <row r="922" spans="1:61">
      <c r="A922" s="38"/>
      <c r="G922" s="2"/>
      <c r="Q922" s="1"/>
      <c r="BI922" s="1"/>
    </row>
    <row r="923" spans="1:61">
      <c r="A923" s="38"/>
      <c r="G923" s="2"/>
      <c r="Q923" s="1"/>
      <c r="BI923" s="1"/>
    </row>
    <row r="924" spans="1:61">
      <c r="A924" s="38"/>
      <c r="G924" s="2"/>
      <c r="Q924" s="1"/>
      <c r="BI924" s="1"/>
    </row>
    <row r="925" spans="1:61">
      <c r="A925" s="38"/>
      <c r="G925" s="2"/>
      <c r="Q925" s="1"/>
      <c r="BI925" s="1"/>
    </row>
    <row r="926" spans="1:61">
      <c r="A926" s="38"/>
      <c r="G926" s="2"/>
      <c r="Q926" s="1"/>
      <c r="BI926" s="1"/>
    </row>
    <row r="927" spans="1:61">
      <c r="A927" s="38"/>
      <c r="G927" s="2"/>
      <c r="Q927" s="1"/>
      <c r="BI927" s="1"/>
    </row>
    <row r="928" spans="1:61">
      <c r="A928" s="38"/>
      <c r="G928" s="2"/>
      <c r="Q928" s="1"/>
      <c r="BI928" s="1"/>
    </row>
    <row r="929" spans="1:61">
      <c r="A929" s="38"/>
      <c r="G929" s="2"/>
      <c r="Q929" s="1"/>
      <c r="BI929" s="1"/>
    </row>
    <row r="930" spans="1:61">
      <c r="A930" s="38"/>
      <c r="G930" s="2"/>
      <c r="Q930" s="1"/>
      <c r="BI930" s="1"/>
    </row>
    <row r="931" spans="1:61">
      <c r="A931" s="38"/>
      <c r="G931" s="2"/>
      <c r="Q931" s="1"/>
      <c r="BI931" s="1"/>
    </row>
    <row r="932" spans="1:61">
      <c r="A932" s="38"/>
      <c r="G932" s="2"/>
      <c r="Q932" s="1"/>
      <c r="BI932" s="1"/>
    </row>
    <row r="933" spans="1:61">
      <c r="A933" s="38"/>
      <c r="G933" s="2"/>
      <c r="Q933" s="1"/>
      <c r="BI933" s="1"/>
    </row>
    <row r="934" spans="1:61">
      <c r="A934" s="38"/>
      <c r="G934" s="2"/>
      <c r="Q934" s="1"/>
      <c r="BI934" s="1"/>
    </row>
    <row r="935" spans="1:61">
      <c r="A935" s="38"/>
      <c r="G935" s="2"/>
      <c r="Q935" s="1"/>
      <c r="BI935" s="1"/>
    </row>
    <row r="936" spans="1:61">
      <c r="A936" s="38"/>
      <c r="G936" s="2"/>
      <c r="Q936" s="1"/>
      <c r="BI936" s="1"/>
    </row>
    <row r="937" spans="1:61">
      <c r="A937" s="38"/>
      <c r="G937" s="2"/>
      <c r="BI937" s="1"/>
    </row>
    <row r="938" spans="1:61">
      <c r="A938" s="38"/>
      <c r="G938" s="2"/>
      <c r="BI938" s="1"/>
    </row>
    <row r="939" spans="1:61">
      <c r="A939" s="38"/>
      <c r="G939" s="2"/>
      <c r="BI939" s="1"/>
    </row>
    <row r="940" spans="1:61">
      <c r="A940" s="38"/>
      <c r="G940" s="2"/>
      <c r="BI940" s="1"/>
    </row>
    <row r="941" spans="1:61">
      <c r="A941" s="38"/>
      <c r="G941" s="2"/>
      <c r="BI941" s="1"/>
    </row>
    <row r="942" spans="1:61">
      <c r="A942" s="38"/>
      <c r="G942" s="2"/>
      <c r="BI942" s="1"/>
    </row>
    <row r="943" spans="1:61">
      <c r="A943" s="38"/>
      <c r="G943" s="2"/>
      <c r="BI943" s="1"/>
    </row>
    <row r="944" spans="1:61">
      <c r="A944" s="38"/>
      <c r="G944" s="2"/>
      <c r="BI944" s="1"/>
    </row>
    <row r="945" spans="1:61">
      <c r="A945" s="38"/>
      <c r="G945" s="2"/>
      <c r="BI945" s="1"/>
    </row>
    <row r="946" spans="1:61">
      <c r="A946" s="38"/>
      <c r="G946" s="2"/>
      <c r="BI946" s="1"/>
    </row>
    <row r="947" spans="1:61">
      <c r="A947" s="38"/>
      <c r="G947" s="2"/>
      <c r="BI947" s="1"/>
    </row>
    <row r="948" spans="1:61">
      <c r="A948" s="38"/>
      <c r="G948" s="2"/>
      <c r="BI948" s="1"/>
    </row>
    <row r="949" spans="1:61">
      <c r="A949" s="38"/>
      <c r="G949" s="2"/>
      <c r="BI949" s="1"/>
    </row>
    <row r="950" spans="1:61">
      <c r="A950" s="38"/>
      <c r="G950" s="2"/>
      <c r="BI950" s="1"/>
    </row>
    <row r="951" spans="1:61">
      <c r="A951" s="38"/>
      <c r="G951" s="2"/>
      <c r="BI951" s="1"/>
    </row>
    <row r="952" spans="1:61">
      <c r="A952" s="38"/>
      <c r="G952" s="2"/>
      <c r="BI952" s="1"/>
    </row>
    <row r="953" spans="1:61">
      <c r="A953" s="38"/>
      <c r="G953" s="2"/>
      <c r="BI953" s="1"/>
    </row>
    <row r="954" spans="1:61">
      <c r="A954" s="38"/>
      <c r="G954" s="2"/>
      <c r="BI954" s="1"/>
    </row>
    <row r="955" spans="1:61">
      <c r="A955" s="38"/>
      <c r="G955" s="2"/>
      <c r="BI955" s="1"/>
    </row>
    <row r="956" spans="1:61">
      <c r="A956" s="38"/>
      <c r="G956" s="2"/>
      <c r="BI956" s="1"/>
    </row>
    <row r="957" spans="1:61">
      <c r="A957" s="38"/>
      <c r="G957" s="2"/>
      <c r="BI957" s="1"/>
    </row>
    <row r="958" spans="1:61">
      <c r="A958" s="38"/>
      <c r="G958" s="2"/>
      <c r="BI958" s="1"/>
    </row>
    <row r="959" spans="1:61">
      <c r="A959" s="38"/>
      <c r="G959" s="2"/>
      <c r="BI959" s="1"/>
    </row>
    <row r="960" spans="1:61">
      <c r="A960" s="38"/>
      <c r="G960" s="2"/>
      <c r="BI960" s="1"/>
    </row>
    <row r="961" spans="1:61">
      <c r="A961" s="38"/>
      <c r="G961" s="2"/>
      <c r="BI961" s="1"/>
    </row>
    <row r="962" spans="1:61">
      <c r="A962" s="38"/>
      <c r="G962" s="2"/>
      <c r="BI962" s="1"/>
    </row>
    <row r="963" spans="1:61">
      <c r="A963" s="38"/>
      <c r="G963" s="2"/>
      <c r="BI963" s="1"/>
    </row>
    <row r="964" spans="1:61">
      <c r="A964" s="38"/>
      <c r="G964" s="2"/>
      <c r="BI964" s="1"/>
    </row>
    <row r="965" spans="1:61">
      <c r="A965" s="38"/>
      <c r="G965" s="2"/>
      <c r="BI965" s="1"/>
    </row>
    <row r="966" spans="1:61">
      <c r="A966" s="38"/>
      <c r="G966" s="2"/>
      <c r="BI966" s="1"/>
    </row>
    <row r="967" spans="1:61">
      <c r="A967" s="38"/>
      <c r="G967" s="2"/>
      <c r="BI967" s="1"/>
    </row>
    <row r="968" spans="1:61">
      <c r="A968" s="38"/>
      <c r="G968" s="2"/>
      <c r="BI968" s="1"/>
    </row>
    <row r="969" spans="1:61">
      <c r="A969" s="38"/>
      <c r="G969" s="2"/>
      <c r="BI969" s="1"/>
    </row>
    <row r="970" spans="1:61">
      <c r="A970" s="38"/>
      <c r="G970" s="2"/>
      <c r="BI970" s="1"/>
    </row>
    <row r="971" spans="1:61">
      <c r="A971" s="38"/>
      <c r="G971" s="2"/>
      <c r="BI971" s="1"/>
    </row>
    <row r="972" spans="1:61">
      <c r="A972" s="38"/>
      <c r="G972" s="2"/>
      <c r="BI972" s="1"/>
    </row>
    <row r="973" spans="1:61">
      <c r="A973" s="38"/>
      <c r="G973" s="2"/>
      <c r="BI973" s="1"/>
    </row>
    <row r="974" spans="1:61">
      <c r="A974" s="38"/>
      <c r="G974" s="2"/>
      <c r="BI974" s="1"/>
    </row>
    <row r="975" spans="1:61">
      <c r="A975" s="38"/>
      <c r="G975" s="2"/>
      <c r="BI975" s="1"/>
    </row>
    <row r="976" spans="1:61">
      <c r="A976" s="38"/>
      <c r="G976" s="2"/>
      <c r="BI976" s="1"/>
    </row>
    <row r="977" spans="1:61">
      <c r="A977" s="38"/>
      <c r="G977" s="2"/>
      <c r="BI977" s="1"/>
    </row>
    <row r="978" spans="1:61">
      <c r="A978" s="38"/>
      <c r="G978" s="2"/>
      <c r="BI978" s="1"/>
    </row>
    <row r="979" spans="1:61">
      <c r="A979" s="38"/>
      <c r="G979" s="2"/>
      <c r="BI979" s="1"/>
    </row>
    <row r="980" spans="1:61">
      <c r="A980" s="38"/>
      <c r="G980" s="2"/>
      <c r="BI980" s="1"/>
    </row>
    <row r="981" spans="1:61">
      <c r="A981" s="38"/>
      <c r="G981" s="2"/>
      <c r="BI981" s="1"/>
    </row>
    <row r="982" spans="1:61">
      <c r="A982" s="38"/>
      <c r="G982" s="2"/>
      <c r="BI982" s="1"/>
    </row>
    <row r="983" spans="1:61">
      <c r="A983" s="38"/>
      <c r="G983" s="2"/>
      <c r="BI983" s="1"/>
    </row>
    <row r="984" spans="1:61">
      <c r="A984" s="38"/>
      <c r="G984" s="2"/>
      <c r="BI984" s="1"/>
    </row>
    <row r="985" spans="1:61">
      <c r="A985" s="38"/>
      <c r="G985" s="2"/>
      <c r="BI985" s="1"/>
    </row>
    <row r="986" spans="1:61">
      <c r="A986" s="38"/>
      <c r="G986" s="2"/>
      <c r="BI986" s="1"/>
    </row>
    <row r="987" spans="1:61">
      <c r="A987" s="38"/>
      <c r="G987" s="2"/>
      <c r="BI987" s="1"/>
    </row>
    <row r="988" spans="1:61">
      <c r="A988" s="38"/>
      <c r="G988" s="2"/>
      <c r="BI988" s="1"/>
    </row>
    <row r="989" spans="1:61">
      <c r="A989" s="38"/>
      <c r="G989" s="2"/>
      <c r="BI989" s="1"/>
    </row>
    <row r="990" spans="1:61">
      <c r="A990" s="38"/>
      <c r="G990" s="2"/>
      <c r="BI990" s="1"/>
    </row>
    <row r="991" spans="1:61">
      <c r="A991" s="38"/>
      <c r="G991" s="2"/>
      <c r="BI991" s="1"/>
    </row>
    <row r="992" spans="1:61">
      <c r="A992" s="38"/>
      <c r="G992" s="2"/>
      <c r="BI992" s="1"/>
    </row>
    <row r="993" spans="1:61">
      <c r="A993" s="38"/>
      <c r="G993" s="2"/>
      <c r="BI993" s="1"/>
    </row>
    <row r="994" spans="1:61">
      <c r="A994" s="38"/>
      <c r="G994" s="2"/>
      <c r="BI994" s="1"/>
    </row>
    <row r="995" spans="1:61">
      <c r="A995" s="38"/>
      <c r="G995" s="2"/>
      <c r="BI995" s="1"/>
    </row>
    <row r="996" spans="1:61">
      <c r="A996" s="38"/>
      <c r="G996" s="2"/>
      <c r="BI996" s="1"/>
    </row>
    <row r="997" spans="1:61">
      <c r="A997" s="38"/>
      <c r="G997" s="2"/>
      <c r="BI997" s="1"/>
    </row>
    <row r="998" spans="1:61">
      <c r="A998" s="38"/>
      <c r="G998" s="2"/>
      <c r="BI998" s="1"/>
    </row>
    <row r="999" spans="1:61">
      <c r="A999" s="38"/>
      <c r="G999" s="2"/>
      <c r="BI999" s="1"/>
    </row>
    <row r="1000" spans="1:61">
      <c r="A1000" s="38"/>
      <c r="G1000" s="2"/>
      <c r="BI1000" s="1"/>
    </row>
    <row r="1001" spans="1:61">
      <c r="A1001" s="38"/>
      <c r="G1001" s="2"/>
      <c r="BI1001" s="1"/>
    </row>
    <row r="1002" spans="1:61">
      <c r="A1002" s="38"/>
      <c r="G1002" s="2"/>
      <c r="BI1002" s="1"/>
    </row>
    <row r="1003" spans="1:61">
      <c r="A1003" s="38"/>
      <c r="G1003" s="2"/>
      <c r="BI1003" s="1"/>
    </row>
    <row r="1004" spans="1:61">
      <c r="A1004" s="38"/>
      <c r="G1004" s="2"/>
      <c r="BI1004" s="1"/>
    </row>
    <row r="1005" spans="1:61">
      <c r="A1005" s="38"/>
      <c r="G1005" s="2"/>
      <c r="BI1005" s="1"/>
    </row>
    <row r="1006" spans="1:61">
      <c r="A1006" s="38"/>
      <c r="G1006" s="2"/>
      <c r="BI1006" s="1"/>
    </row>
    <row r="1007" spans="1:61">
      <c r="A1007" s="38"/>
      <c r="G1007" s="2"/>
      <c r="BI1007" s="1"/>
    </row>
    <row r="1008" spans="1:61">
      <c r="A1008" s="38"/>
      <c r="G1008" s="2"/>
      <c r="BI1008" s="1"/>
    </row>
    <row r="1009" spans="1:61">
      <c r="A1009" s="38"/>
      <c r="G1009" s="2"/>
      <c r="BI1009" s="1"/>
    </row>
    <row r="1010" spans="1:61">
      <c r="A1010" s="38"/>
      <c r="G1010" s="2"/>
      <c r="BI1010" s="1"/>
    </row>
    <row r="1011" spans="1:61">
      <c r="A1011" s="38"/>
      <c r="G1011" s="2"/>
      <c r="BI1011" s="1"/>
    </row>
    <row r="1012" spans="1:61">
      <c r="A1012" s="38"/>
      <c r="G1012" s="2"/>
      <c r="BI1012" s="1"/>
    </row>
    <row r="1013" spans="1:61">
      <c r="A1013" s="38"/>
      <c r="G1013" s="2"/>
      <c r="BI1013" s="1"/>
    </row>
    <row r="1014" spans="1:61">
      <c r="A1014" s="38"/>
      <c r="G1014" s="2"/>
      <c r="BI1014" s="1"/>
    </row>
    <row r="1015" spans="1:61">
      <c r="A1015" s="38"/>
      <c r="G1015" s="2"/>
      <c r="BI1015" s="1"/>
    </row>
    <row r="1016" spans="1:61">
      <c r="A1016" s="38"/>
      <c r="G1016" s="2"/>
      <c r="BI1016" s="1"/>
    </row>
    <row r="1017" spans="1:61">
      <c r="A1017" s="38"/>
      <c r="G1017" s="2"/>
      <c r="BI1017" s="1"/>
    </row>
    <row r="1018" spans="1:61">
      <c r="A1018" s="38"/>
      <c r="G1018" s="2"/>
      <c r="BI1018" s="1"/>
    </row>
    <row r="1019" spans="1:61">
      <c r="A1019" s="38"/>
      <c r="G1019" s="2"/>
      <c r="BI1019" s="1"/>
    </row>
    <row r="1020" spans="1:61">
      <c r="A1020" s="38"/>
      <c r="G1020" s="2"/>
      <c r="BI1020" s="1"/>
    </row>
    <row r="1021" spans="1:61">
      <c r="A1021" s="38"/>
      <c r="G1021" s="2"/>
      <c r="BI1021" s="1"/>
    </row>
    <row r="1022" spans="1:61">
      <c r="A1022" s="38"/>
      <c r="G1022" s="2"/>
      <c r="BI1022" s="1"/>
    </row>
    <row r="1023" spans="1:61">
      <c r="A1023" s="38"/>
      <c r="G1023" s="2"/>
      <c r="BI1023" s="1"/>
    </row>
    <row r="1024" spans="1:61">
      <c r="A1024" s="38"/>
      <c r="G1024" s="2"/>
      <c r="BI1024" s="1"/>
    </row>
    <row r="1025" spans="1:61">
      <c r="A1025" s="38"/>
      <c r="G1025" s="2"/>
      <c r="BI1025" s="1"/>
    </row>
    <row r="1026" spans="1:61">
      <c r="A1026" s="38"/>
      <c r="G1026" s="2"/>
      <c r="BI1026" s="1"/>
    </row>
    <row r="1027" spans="1:61">
      <c r="A1027" s="38"/>
      <c r="G1027" s="2"/>
      <c r="BI1027" s="1"/>
    </row>
    <row r="1028" spans="1:61">
      <c r="A1028" s="38"/>
      <c r="G1028" s="2"/>
      <c r="BI1028" s="1"/>
    </row>
    <row r="1029" spans="1:61">
      <c r="A1029" s="38"/>
      <c r="G1029" s="2"/>
      <c r="BI1029" s="1"/>
    </row>
    <row r="1030" spans="1:61">
      <c r="A1030" s="38"/>
      <c r="G1030" s="2"/>
      <c r="BI1030" s="1"/>
    </row>
    <row r="1031" spans="1:61">
      <c r="A1031" s="38"/>
      <c r="G1031" s="2"/>
      <c r="BI1031" s="1"/>
    </row>
    <row r="1032" spans="1:61">
      <c r="A1032" s="38"/>
      <c r="G1032" s="2"/>
      <c r="BI1032" s="1"/>
    </row>
    <row r="1033" spans="1:61">
      <c r="A1033" s="38"/>
      <c r="G1033" s="2"/>
      <c r="BI1033" s="1"/>
    </row>
    <row r="1034" spans="1:61">
      <c r="A1034" s="38"/>
      <c r="G1034" s="2"/>
      <c r="BI1034" s="1"/>
    </row>
    <row r="1035" spans="1:61">
      <c r="A1035" s="38"/>
      <c r="G1035" s="2"/>
      <c r="BI1035" s="1"/>
    </row>
    <row r="1036" spans="1:61">
      <c r="A1036" s="38"/>
      <c r="G1036" s="2"/>
      <c r="BI1036" s="1"/>
    </row>
    <row r="1037" spans="1:61">
      <c r="A1037" s="38"/>
      <c r="G1037" s="2"/>
      <c r="BI1037" s="1"/>
    </row>
    <row r="1038" spans="1:61">
      <c r="A1038" s="38"/>
      <c r="G1038" s="2"/>
      <c r="BI1038" s="1"/>
    </row>
    <row r="1039" spans="1:61">
      <c r="A1039" s="38"/>
      <c r="G1039" s="2"/>
      <c r="BI1039" s="1"/>
    </row>
    <row r="1040" spans="1:61">
      <c r="A1040" s="38"/>
      <c r="G1040" s="2"/>
      <c r="BI1040" s="1"/>
    </row>
    <row r="1041" spans="1:61">
      <c r="A1041" s="38"/>
      <c r="G1041" s="2"/>
      <c r="BI1041" s="1"/>
    </row>
    <row r="1042" spans="1:61">
      <c r="A1042" s="38"/>
      <c r="G1042" s="2"/>
      <c r="BI1042" s="1"/>
    </row>
    <row r="1043" spans="1:61">
      <c r="A1043" s="38"/>
      <c r="G1043" s="2"/>
      <c r="BI1043" s="1"/>
    </row>
    <row r="1044" spans="1:61">
      <c r="A1044" s="38"/>
      <c r="G1044" s="2"/>
      <c r="BI1044" s="1"/>
    </row>
    <row r="1045" spans="1:61">
      <c r="A1045" s="38"/>
      <c r="G1045" s="2"/>
      <c r="BI1045" s="1"/>
    </row>
    <row r="1046" spans="1:61">
      <c r="A1046" s="38"/>
      <c r="G1046" s="2"/>
      <c r="BI1046" s="1"/>
    </row>
    <row r="1047" spans="1:61">
      <c r="A1047" s="38"/>
      <c r="G1047" s="2"/>
      <c r="BI1047" s="1"/>
    </row>
    <row r="1048" spans="1:61">
      <c r="A1048" s="38"/>
      <c r="G1048" s="2"/>
      <c r="BI1048" s="1"/>
    </row>
    <row r="1049" spans="1:61">
      <c r="A1049" s="38"/>
      <c r="G1049" s="2"/>
      <c r="BI1049" s="1"/>
    </row>
    <row r="1050" spans="1:61">
      <c r="A1050" s="38"/>
      <c r="G1050" s="2"/>
      <c r="BI1050" s="1"/>
    </row>
    <row r="1051" spans="1:61">
      <c r="A1051" s="38"/>
      <c r="G1051" s="2"/>
      <c r="BI1051" s="1"/>
    </row>
    <row r="1052" spans="1:61">
      <c r="A1052" s="38"/>
      <c r="G1052" s="2"/>
      <c r="BI1052" s="1"/>
    </row>
    <row r="1053" spans="1:61">
      <c r="A1053" s="38"/>
      <c r="G1053" s="2"/>
      <c r="BI1053" s="1"/>
    </row>
    <row r="1054" spans="1:61">
      <c r="A1054" s="38"/>
      <c r="G1054" s="2"/>
      <c r="BI1054" s="1"/>
    </row>
    <row r="1055" spans="1:61">
      <c r="A1055" s="38"/>
      <c r="G1055" s="2"/>
      <c r="BI1055" s="1"/>
    </row>
    <row r="1056" spans="1:61">
      <c r="A1056" s="38"/>
      <c r="G1056" s="2"/>
      <c r="BI1056" s="1"/>
    </row>
    <row r="1057" spans="1:61">
      <c r="A1057" s="38"/>
      <c r="G1057" s="2"/>
      <c r="BI1057" s="1"/>
    </row>
    <row r="1058" spans="1:61">
      <c r="A1058" s="38"/>
      <c r="G1058" s="2"/>
      <c r="BI1058" s="1"/>
    </row>
    <row r="1059" spans="1:61">
      <c r="A1059" s="38"/>
      <c r="G1059" s="2"/>
      <c r="BI1059" s="1"/>
    </row>
    <row r="1060" spans="1:61">
      <c r="A1060" s="38"/>
      <c r="G1060" s="2"/>
      <c r="BI1060" s="1"/>
    </row>
    <row r="1061" spans="1:61">
      <c r="A1061" s="38"/>
      <c r="G1061" s="2"/>
      <c r="BI1061" s="1"/>
    </row>
    <row r="1062" spans="1:61">
      <c r="A1062" s="38"/>
      <c r="G1062" s="2"/>
      <c r="BI1062" s="1"/>
    </row>
    <row r="1063" spans="1:61">
      <c r="A1063" s="38"/>
      <c r="G1063" s="2"/>
      <c r="BI1063" s="1"/>
    </row>
    <row r="1064" spans="1:61">
      <c r="A1064" s="38"/>
      <c r="G1064" s="2"/>
      <c r="BI1064" s="1"/>
    </row>
    <row r="1065" spans="1:61">
      <c r="A1065" s="38"/>
      <c r="G1065" s="2"/>
      <c r="BI1065" s="1"/>
    </row>
    <row r="1066" spans="1:61">
      <c r="A1066" s="38"/>
      <c r="G1066" s="2"/>
      <c r="BI1066" s="1"/>
    </row>
    <row r="1067" spans="1:61">
      <c r="A1067" s="38"/>
      <c r="G1067" s="2"/>
      <c r="BI1067" s="1"/>
    </row>
    <row r="1068" spans="1:61">
      <c r="A1068" s="38"/>
      <c r="G1068" s="2"/>
      <c r="BI1068" s="1"/>
    </row>
    <row r="1069" spans="1:61">
      <c r="A1069" s="38"/>
      <c r="G1069" s="2"/>
      <c r="BI1069" s="1"/>
    </row>
    <row r="1070" spans="1:61">
      <c r="A1070" s="38"/>
      <c r="G1070" s="2"/>
      <c r="BI1070" s="1"/>
    </row>
    <row r="1071" spans="1:61">
      <c r="A1071" s="38"/>
      <c r="G1071" s="2"/>
      <c r="BI1071" s="1"/>
    </row>
    <row r="1072" spans="1:61">
      <c r="A1072" s="38"/>
      <c r="G1072" s="2"/>
      <c r="BI1072" s="1"/>
    </row>
    <row r="1073" spans="1:61">
      <c r="A1073" s="38"/>
      <c r="G1073" s="2"/>
      <c r="BI1073" s="1"/>
    </row>
    <row r="1074" spans="1:61">
      <c r="A1074" s="38"/>
      <c r="G1074" s="2"/>
      <c r="BI1074" s="1"/>
    </row>
    <row r="1075" spans="1:61">
      <c r="A1075" s="38"/>
      <c r="G1075" s="2"/>
      <c r="BI1075" s="1"/>
    </row>
    <row r="1076" spans="1:61">
      <c r="A1076" s="38"/>
      <c r="G1076" s="2"/>
      <c r="BI1076" s="1"/>
    </row>
    <row r="1077" spans="1:61">
      <c r="A1077" s="38"/>
      <c r="G1077" s="2"/>
      <c r="BI1077" s="1"/>
    </row>
    <row r="1078" spans="1:61">
      <c r="A1078" s="38"/>
      <c r="G1078" s="2"/>
      <c r="BI1078" s="1"/>
    </row>
    <row r="1079" spans="1:61">
      <c r="A1079" s="38"/>
      <c r="G1079" s="2"/>
      <c r="BI1079" s="1"/>
    </row>
    <row r="1080" spans="1:61">
      <c r="A1080" s="38"/>
      <c r="G1080" s="2"/>
      <c r="BI1080" s="1"/>
    </row>
    <row r="1081" spans="1:61">
      <c r="A1081" s="38"/>
      <c r="G1081" s="2"/>
      <c r="BI1081" s="1"/>
    </row>
    <row r="1082" spans="1:61">
      <c r="A1082" s="38"/>
      <c r="G1082" s="2"/>
      <c r="BI1082" s="1"/>
    </row>
    <row r="1083" spans="1:61">
      <c r="A1083" s="38"/>
      <c r="G1083" s="2"/>
      <c r="BI1083" s="1"/>
    </row>
    <row r="1084" spans="1:61">
      <c r="A1084" s="38"/>
      <c r="G1084" s="2"/>
      <c r="Q1084" s="1"/>
      <c r="BI1084" s="1"/>
    </row>
    <row r="1085" spans="1:61">
      <c r="A1085" s="38"/>
      <c r="G1085" s="2"/>
      <c r="Q1085" s="1"/>
      <c r="BI1085" s="1"/>
    </row>
    <row r="1086" spans="1:61">
      <c r="A1086" s="38"/>
      <c r="G1086" s="2"/>
      <c r="Q1086" s="1"/>
      <c r="BI1086" s="1"/>
    </row>
    <row r="1087" spans="1:61">
      <c r="A1087" s="38"/>
      <c r="G1087" s="2"/>
      <c r="Q1087" s="1"/>
      <c r="BI1087" s="1"/>
    </row>
    <row r="1088" spans="1:61">
      <c r="A1088" s="38"/>
      <c r="G1088" s="2"/>
      <c r="Q1088" s="1"/>
      <c r="BI1088" s="1"/>
    </row>
    <row r="1089" spans="1:61">
      <c r="A1089" s="38"/>
      <c r="G1089" s="2"/>
      <c r="Q1089" s="1"/>
      <c r="BI1089" s="1"/>
    </row>
    <row r="1090" spans="1:61">
      <c r="A1090" s="38"/>
      <c r="G1090" s="2"/>
      <c r="Q1090" s="1"/>
      <c r="BI1090" s="1"/>
    </row>
    <row r="1091" spans="1:61">
      <c r="A1091" s="38"/>
      <c r="G1091" s="2"/>
      <c r="Q1091" s="1"/>
      <c r="BI1091" s="1"/>
    </row>
    <row r="1092" spans="1:61">
      <c r="A1092" s="38"/>
      <c r="G1092" s="2"/>
      <c r="Q1092" s="1"/>
      <c r="BI1092" s="1"/>
    </row>
    <row r="1093" spans="1:61">
      <c r="A1093" s="38"/>
      <c r="G1093" s="2"/>
      <c r="Q1093" s="1"/>
      <c r="BI1093" s="1"/>
    </row>
    <row r="1094" spans="1:61">
      <c r="A1094" s="38"/>
      <c r="G1094" s="2"/>
      <c r="Q1094" s="1"/>
      <c r="BI1094" s="1"/>
    </row>
    <row r="1095" spans="1:61">
      <c r="A1095" s="38"/>
      <c r="G1095" s="2"/>
      <c r="Q1095" s="1"/>
      <c r="BI1095" s="1"/>
    </row>
    <row r="1096" spans="1:61">
      <c r="A1096" s="38"/>
      <c r="G1096" s="2"/>
      <c r="Q1096" s="1"/>
      <c r="BI1096" s="1"/>
    </row>
    <row r="1097" spans="1:61">
      <c r="A1097" s="38"/>
      <c r="G1097" s="2"/>
      <c r="Q1097" s="1"/>
      <c r="BI1097" s="1"/>
    </row>
    <row r="1098" spans="1:61">
      <c r="A1098" s="38"/>
      <c r="G1098" s="2"/>
      <c r="Q1098" s="1"/>
      <c r="BI1098" s="1"/>
    </row>
    <row r="1099" spans="1:61">
      <c r="A1099" s="38"/>
      <c r="G1099" s="2"/>
      <c r="Q1099" s="1"/>
      <c r="BI1099" s="1"/>
    </row>
    <row r="1100" spans="1:61">
      <c r="A1100" s="38"/>
      <c r="G1100" s="2"/>
      <c r="Q1100" s="1"/>
      <c r="BI1100" s="1"/>
    </row>
    <row r="1101" spans="1:61">
      <c r="A1101" s="38"/>
      <c r="G1101" s="2"/>
      <c r="Q1101" s="1"/>
      <c r="BI1101" s="1"/>
    </row>
    <row r="1102" spans="1:61">
      <c r="A1102" s="38"/>
      <c r="G1102" s="2"/>
      <c r="Q1102" s="1"/>
      <c r="BI1102" s="1"/>
    </row>
    <row r="1103" spans="1:61">
      <c r="A1103" s="38"/>
      <c r="G1103" s="2"/>
      <c r="Q1103" s="1"/>
      <c r="BI1103" s="1"/>
    </row>
    <row r="1104" spans="1:61">
      <c r="A1104" s="38"/>
      <c r="G1104" s="2"/>
      <c r="Q1104" s="1"/>
      <c r="BI1104" s="1"/>
    </row>
    <row r="1105" spans="1:61">
      <c r="A1105" s="38"/>
      <c r="G1105" s="2"/>
      <c r="Q1105" s="1"/>
      <c r="BI1105" s="1"/>
    </row>
    <row r="1106" spans="1:61">
      <c r="A1106" s="38"/>
      <c r="G1106" s="2"/>
      <c r="Q1106" s="1"/>
      <c r="BI1106" s="1"/>
    </row>
    <row r="1107" spans="1:61">
      <c r="A1107" s="38"/>
      <c r="G1107" s="2"/>
      <c r="Q1107" s="1"/>
      <c r="BI1107" s="1"/>
    </row>
    <row r="1108" spans="1:61">
      <c r="A1108" s="38"/>
      <c r="G1108" s="2"/>
      <c r="Q1108" s="1"/>
      <c r="BI1108" s="1"/>
    </row>
    <row r="1109" spans="1:61">
      <c r="A1109" s="38"/>
      <c r="G1109" s="2"/>
      <c r="Q1109" s="1"/>
      <c r="BI1109" s="1"/>
    </row>
    <row r="1110" spans="1:61">
      <c r="A1110" s="38"/>
      <c r="G1110" s="2"/>
      <c r="Q1110" s="1"/>
      <c r="BI1110" s="1"/>
    </row>
    <row r="1111" spans="1:61">
      <c r="A1111" s="38"/>
      <c r="G1111" s="2"/>
      <c r="Q1111" s="1"/>
      <c r="BI1111" s="1"/>
    </row>
    <row r="1112" spans="1:61">
      <c r="A1112" s="38"/>
      <c r="G1112" s="2"/>
      <c r="Q1112" s="1"/>
      <c r="BI1112" s="1"/>
    </row>
    <row r="1113" spans="1:61">
      <c r="A1113" s="38"/>
      <c r="G1113" s="2"/>
      <c r="Q1113" s="1"/>
      <c r="BI1113" s="1"/>
    </row>
    <row r="1114" spans="1:61">
      <c r="A1114" s="38"/>
      <c r="G1114" s="2"/>
      <c r="Q1114" s="1"/>
      <c r="BI1114" s="1"/>
    </row>
    <row r="1115" spans="1:61">
      <c r="A1115" s="38"/>
      <c r="G1115" s="2"/>
      <c r="Q1115" s="1"/>
      <c r="BI1115" s="1"/>
    </row>
    <row r="1116" spans="1:61">
      <c r="A1116" s="38"/>
      <c r="G1116" s="2"/>
      <c r="Q1116" s="1"/>
      <c r="BI1116" s="1"/>
    </row>
    <row r="1117" spans="1:61">
      <c r="A1117" s="38"/>
      <c r="G1117" s="2"/>
      <c r="Q1117" s="1"/>
      <c r="BI1117" s="1"/>
    </row>
    <row r="1118" spans="1:61">
      <c r="A1118" s="38"/>
      <c r="G1118" s="2"/>
      <c r="Q1118" s="1"/>
      <c r="BI1118" s="1"/>
    </row>
    <row r="1119" spans="1:61">
      <c r="A1119" s="38"/>
      <c r="G1119" s="2"/>
      <c r="Q1119" s="1"/>
      <c r="BI1119" s="1"/>
    </row>
    <row r="1120" spans="1:61">
      <c r="A1120" s="38"/>
      <c r="G1120" s="2"/>
      <c r="Q1120" s="1"/>
      <c r="BI1120" s="1"/>
    </row>
    <row r="1121" spans="1:61">
      <c r="A1121" s="38"/>
      <c r="G1121" s="2"/>
      <c r="Q1121" s="1"/>
      <c r="BI1121" s="1"/>
    </row>
    <row r="1122" spans="1:61">
      <c r="A1122" s="38"/>
      <c r="G1122" s="2"/>
      <c r="Q1122" s="1"/>
      <c r="BI1122" s="1"/>
    </row>
    <row r="1123" spans="1:61">
      <c r="A1123" s="38"/>
      <c r="G1123" s="2"/>
      <c r="Q1123" s="1"/>
      <c r="BI1123" s="1"/>
    </row>
    <row r="1124" spans="1:61">
      <c r="A1124" s="38"/>
      <c r="G1124" s="2"/>
      <c r="Q1124" s="1"/>
      <c r="BI1124" s="1"/>
    </row>
    <row r="1125" spans="1:61">
      <c r="A1125" s="38"/>
      <c r="G1125" s="2"/>
      <c r="Q1125" s="1"/>
      <c r="BI1125" s="1"/>
    </row>
    <row r="1126" spans="1:61">
      <c r="A1126" s="38"/>
      <c r="G1126" s="2"/>
      <c r="Q1126" s="1"/>
      <c r="BI1126" s="1"/>
    </row>
    <row r="1127" spans="1:61">
      <c r="A1127" s="38"/>
      <c r="G1127" s="2"/>
      <c r="Q1127" s="1"/>
      <c r="BI1127" s="1"/>
    </row>
    <row r="1128" spans="1:61">
      <c r="A1128" s="38"/>
      <c r="G1128" s="2"/>
      <c r="Q1128" s="1"/>
      <c r="BI1128" s="1"/>
    </row>
    <row r="1129" spans="1:61">
      <c r="A1129" s="38"/>
      <c r="G1129" s="2"/>
      <c r="Q1129" s="1"/>
      <c r="BI1129" s="1"/>
    </row>
    <row r="1130" spans="1:61">
      <c r="A1130" s="38"/>
      <c r="G1130" s="2"/>
      <c r="Q1130" s="1"/>
      <c r="BI1130" s="1"/>
    </row>
    <row r="1131" spans="1:61">
      <c r="A1131" s="38"/>
      <c r="G1131" s="2"/>
      <c r="Q1131" s="1"/>
      <c r="BI1131" s="1"/>
    </row>
    <row r="1132" spans="1:61">
      <c r="A1132" s="38"/>
      <c r="G1132" s="2"/>
      <c r="Q1132" s="1"/>
      <c r="BI1132" s="1"/>
    </row>
    <row r="1133" spans="1:61">
      <c r="A1133" s="38"/>
      <c r="G1133" s="2"/>
      <c r="Q1133" s="1"/>
      <c r="BI1133" s="1"/>
    </row>
    <row r="1134" spans="1:61">
      <c r="A1134" s="38"/>
      <c r="G1134" s="2"/>
      <c r="Q1134" s="1"/>
      <c r="BI1134" s="1"/>
    </row>
    <row r="1135" spans="1:61">
      <c r="A1135" s="38"/>
      <c r="G1135" s="2"/>
      <c r="Q1135" s="1"/>
      <c r="BI1135" s="1"/>
    </row>
    <row r="1136" spans="1:61">
      <c r="A1136" s="38"/>
      <c r="G1136" s="2"/>
      <c r="Q1136" s="1"/>
      <c r="BI1136" s="1"/>
    </row>
    <row r="1137" spans="1:61">
      <c r="A1137" s="38"/>
      <c r="G1137" s="2"/>
      <c r="Q1137" s="1"/>
      <c r="BI1137" s="1"/>
    </row>
    <row r="1138" spans="1:61">
      <c r="A1138" s="38"/>
      <c r="G1138" s="2"/>
      <c r="Q1138" s="1"/>
      <c r="BI1138" s="1"/>
    </row>
    <row r="1139" spans="1:61">
      <c r="A1139" s="38"/>
      <c r="G1139" s="2"/>
      <c r="Q1139" s="1"/>
      <c r="BI1139" s="1"/>
    </row>
    <row r="1140" spans="1:61">
      <c r="A1140" s="38"/>
      <c r="G1140" s="2"/>
      <c r="Q1140" s="1"/>
      <c r="BI1140" s="1"/>
    </row>
    <row r="1141" spans="1:61">
      <c r="A1141" s="38"/>
      <c r="G1141" s="2"/>
      <c r="Q1141" s="1"/>
      <c r="BI1141" s="1"/>
    </row>
    <row r="1142" spans="1:61">
      <c r="A1142" s="38"/>
      <c r="G1142" s="2"/>
      <c r="Q1142" s="1"/>
      <c r="BI1142" s="1"/>
    </row>
    <row r="1143" spans="1:61">
      <c r="A1143" s="38"/>
      <c r="G1143" s="2"/>
      <c r="Q1143" s="1"/>
      <c r="BI1143" s="1"/>
    </row>
    <row r="1144" spans="1:61">
      <c r="A1144" s="38"/>
      <c r="G1144" s="2"/>
      <c r="Q1144" s="1"/>
      <c r="BI1144" s="1"/>
    </row>
    <row r="1145" spans="1:61">
      <c r="A1145" s="38"/>
      <c r="G1145" s="2"/>
      <c r="Q1145" s="1"/>
      <c r="BI1145" s="1"/>
    </row>
    <row r="1146" spans="1:61">
      <c r="A1146" s="38"/>
      <c r="G1146" s="2"/>
      <c r="Q1146" s="1"/>
      <c r="BI1146" s="1"/>
    </row>
    <row r="1147" spans="1:61">
      <c r="A1147" s="38"/>
      <c r="G1147" s="2"/>
      <c r="Q1147" s="1"/>
      <c r="BI1147" s="1"/>
    </row>
    <row r="1148" spans="1:61">
      <c r="A1148" s="38"/>
      <c r="G1148" s="2"/>
      <c r="Q1148" s="1"/>
      <c r="BI1148" s="1"/>
    </row>
    <row r="1149" spans="1:61">
      <c r="A1149" s="38"/>
      <c r="G1149" s="2"/>
      <c r="Q1149" s="1"/>
      <c r="BI1149" s="1"/>
    </row>
    <row r="1150" spans="1:61">
      <c r="A1150" s="38"/>
      <c r="G1150" s="2"/>
      <c r="Q1150" s="1"/>
      <c r="BI1150" s="1"/>
    </row>
    <row r="1151" spans="1:61">
      <c r="A1151" s="38"/>
      <c r="G1151" s="2"/>
      <c r="Q1151" s="1"/>
      <c r="BI1151" s="1"/>
    </row>
    <row r="1152" spans="1:61">
      <c r="A1152" s="38"/>
      <c r="G1152" s="2"/>
      <c r="Q1152" s="1"/>
      <c r="BI1152" s="1"/>
    </row>
    <row r="1153" spans="1:61">
      <c r="A1153" s="38"/>
      <c r="G1153" s="2"/>
      <c r="Q1153" s="1"/>
      <c r="BI1153" s="1"/>
    </row>
    <row r="1154" spans="1:61">
      <c r="A1154" s="38"/>
      <c r="G1154" s="2"/>
      <c r="Q1154" s="1"/>
      <c r="BI1154" s="1"/>
    </row>
    <row r="1155" spans="1:61">
      <c r="A1155" s="38"/>
      <c r="G1155" s="2"/>
      <c r="Q1155" s="1"/>
      <c r="BI1155" s="1"/>
    </row>
    <row r="1156" spans="1:61">
      <c r="A1156" s="38"/>
      <c r="G1156" s="2"/>
      <c r="Q1156" s="1"/>
      <c r="BI115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BD9D-92BF-4742-BF34-D8F975B1F3F2}">
  <dimension ref="A1:AD20"/>
  <sheetViews>
    <sheetView workbookViewId="0"/>
  </sheetViews>
  <sheetFormatPr defaultRowHeight="16.5"/>
  <sheetData>
    <row r="1" spans="1:30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219</v>
      </c>
      <c r="H1" t="s">
        <v>11</v>
      </c>
      <c r="I1" t="s">
        <v>15</v>
      </c>
      <c r="J1" t="s">
        <v>16</v>
      </c>
      <c r="K1" t="s">
        <v>17</v>
      </c>
      <c r="L1" t="s">
        <v>220</v>
      </c>
      <c r="M1" t="s">
        <v>37</v>
      </c>
      <c r="N1" t="s">
        <v>117</v>
      </c>
      <c r="O1" t="s">
        <v>118</v>
      </c>
      <c r="P1" t="s">
        <v>119</v>
      </c>
      <c r="Q1" t="s">
        <v>120</v>
      </c>
      <c r="R1" t="s">
        <v>22</v>
      </c>
      <c r="S1" t="s">
        <v>23</v>
      </c>
      <c r="T1" t="s">
        <v>121</v>
      </c>
      <c r="U1" t="s">
        <v>27</v>
      </c>
      <c r="V1" t="s">
        <v>122</v>
      </c>
      <c r="W1" t="s">
        <v>123</v>
      </c>
      <c r="X1" t="s">
        <v>24</v>
      </c>
      <c r="Y1" t="s">
        <v>25</v>
      </c>
      <c r="Z1" t="s">
        <v>41</v>
      </c>
      <c r="AA1" t="s">
        <v>42</v>
      </c>
      <c r="AB1" t="s">
        <v>50</v>
      </c>
      <c r="AC1" t="s">
        <v>57</v>
      </c>
      <c r="AD1" t="s">
        <v>56</v>
      </c>
    </row>
    <row r="2" spans="1:30">
      <c r="A2" t="s">
        <v>62</v>
      </c>
      <c r="B2" s="2" t="s">
        <v>63</v>
      </c>
      <c r="C2" t="s">
        <v>62</v>
      </c>
      <c r="D2" s="2" t="s">
        <v>63</v>
      </c>
      <c r="E2" t="s">
        <v>65</v>
      </c>
      <c r="F2" t="s">
        <v>66</v>
      </c>
      <c r="G2" t="s">
        <v>67</v>
      </c>
      <c r="H2">
        <v>168</v>
      </c>
      <c r="I2">
        <v>1189.7719999999999</v>
      </c>
      <c r="J2">
        <v>352.88299999999998</v>
      </c>
      <c r="K2">
        <v>3.3719999999999999</v>
      </c>
      <c r="L2">
        <v>3.6</v>
      </c>
      <c r="M2">
        <v>41.920999999999999</v>
      </c>
      <c r="N2">
        <v>31.779702</v>
      </c>
      <c r="O2">
        <v>0.73608499999999999</v>
      </c>
      <c r="P2">
        <v>6.3694269999999999</v>
      </c>
      <c r="Q2">
        <v>267</v>
      </c>
      <c r="R2">
        <v>55</v>
      </c>
      <c r="S2">
        <v>180</v>
      </c>
      <c r="T2">
        <v>102</v>
      </c>
      <c r="U2">
        <v>37.438110000000002</v>
      </c>
      <c r="V2">
        <v>9207.7999999999993</v>
      </c>
      <c r="W2">
        <v>2301.6999999999998</v>
      </c>
      <c r="X2">
        <v>3</v>
      </c>
      <c r="Y2">
        <v>363</v>
      </c>
      <c r="Z2">
        <v>4.6230000000000002</v>
      </c>
      <c r="AA2">
        <v>15.129</v>
      </c>
      <c r="AB2">
        <v>11460</v>
      </c>
      <c r="AC2">
        <v>0</v>
      </c>
      <c r="AD2">
        <v>1.1399999999999999</v>
      </c>
    </row>
    <row r="3" spans="1:30">
      <c r="A3" t="s">
        <v>62</v>
      </c>
      <c r="B3" s="2" t="s">
        <v>63</v>
      </c>
      <c r="C3" t="s">
        <v>62</v>
      </c>
      <c r="D3" s="2" t="s">
        <v>63</v>
      </c>
      <c r="E3" t="s">
        <v>71</v>
      </c>
      <c r="F3" t="s">
        <v>66</v>
      </c>
      <c r="G3" t="s">
        <v>72</v>
      </c>
      <c r="H3">
        <v>168</v>
      </c>
      <c r="I3">
        <v>1105.008</v>
      </c>
      <c r="J3">
        <v>375.84500000000003</v>
      </c>
      <c r="K3">
        <v>2.94</v>
      </c>
      <c r="L3">
        <v>3.6</v>
      </c>
      <c r="M3">
        <v>49.875999999999998</v>
      </c>
      <c r="N3">
        <v>32.880254000000001</v>
      </c>
      <c r="O3">
        <v>1.8838710000000001</v>
      </c>
      <c r="P3">
        <v>7.5722060000000004</v>
      </c>
      <c r="Q3">
        <v>271</v>
      </c>
      <c r="R3">
        <v>3</v>
      </c>
      <c r="S3">
        <v>154</v>
      </c>
      <c r="T3">
        <v>113</v>
      </c>
      <c r="U3">
        <v>33.607039</v>
      </c>
      <c r="V3">
        <v>12742.4</v>
      </c>
      <c r="W3">
        <v>3511.2</v>
      </c>
      <c r="X3">
        <v>11</v>
      </c>
      <c r="Y3">
        <v>3332</v>
      </c>
      <c r="Z3">
        <v>0.27100000000000002</v>
      </c>
      <c r="AA3">
        <v>13.936999999999999</v>
      </c>
      <c r="AB3">
        <v>11091</v>
      </c>
      <c r="AC3">
        <v>0</v>
      </c>
      <c r="AD3">
        <v>1.18</v>
      </c>
    </row>
    <row r="4" spans="1:30">
      <c r="A4" t="s">
        <v>62</v>
      </c>
      <c r="B4" s="2" t="s">
        <v>63</v>
      </c>
      <c r="C4" t="s">
        <v>62</v>
      </c>
      <c r="D4" s="2" t="s">
        <v>63</v>
      </c>
      <c r="E4" t="s">
        <v>74</v>
      </c>
      <c r="F4" t="s">
        <v>66</v>
      </c>
      <c r="G4" t="s">
        <v>67</v>
      </c>
      <c r="H4">
        <v>168</v>
      </c>
      <c r="I4">
        <v>1412.93</v>
      </c>
      <c r="J4">
        <v>400.899</v>
      </c>
      <c r="K4">
        <v>3.524</v>
      </c>
      <c r="L4">
        <v>3.6</v>
      </c>
      <c r="M4">
        <v>35.893999999999998</v>
      </c>
      <c r="N4">
        <v>42.358870000000003</v>
      </c>
      <c r="O4">
        <v>1.2430369999999999</v>
      </c>
      <c r="P4">
        <v>10.211648</v>
      </c>
      <c r="Q4">
        <v>347</v>
      </c>
      <c r="R4">
        <v>1</v>
      </c>
      <c r="S4">
        <v>163</v>
      </c>
      <c r="T4">
        <v>102</v>
      </c>
      <c r="U4">
        <v>33.356177000000002</v>
      </c>
      <c r="V4">
        <v>9889.2000000000007</v>
      </c>
      <c r="W4">
        <v>1660.7</v>
      </c>
      <c r="X4">
        <v>13</v>
      </c>
      <c r="Y4">
        <v>5867</v>
      </c>
      <c r="Z4">
        <v>7.0999999999999994E-2</v>
      </c>
      <c r="AA4">
        <v>11.536</v>
      </c>
      <c r="AB4">
        <v>13765</v>
      </c>
      <c r="AC4">
        <v>0</v>
      </c>
      <c r="AD4">
        <v>1.1000000000000001</v>
      </c>
    </row>
    <row r="5" spans="1:30">
      <c r="A5" t="s">
        <v>62</v>
      </c>
      <c r="B5" s="2" t="s">
        <v>63</v>
      </c>
      <c r="C5" t="s">
        <v>62</v>
      </c>
      <c r="D5" s="2" t="s">
        <v>63</v>
      </c>
      <c r="E5" t="s">
        <v>77</v>
      </c>
      <c r="F5" t="s">
        <v>66</v>
      </c>
      <c r="G5" t="s">
        <v>67</v>
      </c>
      <c r="H5">
        <v>168</v>
      </c>
      <c r="I5">
        <v>1534.836</v>
      </c>
      <c r="J5">
        <v>487.55500000000001</v>
      </c>
      <c r="K5">
        <v>3.1480000000000001</v>
      </c>
      <c r="L5">
        <v>3.6</v>
      </c>
      <c r="M5">
        <v>47.359000000000002</v>
      </c>
      <c r="N5">
        <v>40.500805999999997</v>
      </c>
      <c r="O5">
        <v>0.96441699999999997</v>
      </c>
      <c r="P5">
        <v>8.0485849999999992</v>
      </c>
      <c r="Q5">
        <v>362</v>
      </c>
      <c r="R5">
        <v>17</v>
      </c>
      <c r="S5">
        <v>581</v>
      </c>
      <c r="T5">
        <v>110</v>
      </c>
      <c r="U5">
        <v>37.896430000000002</v>
      </c>
      <c r="V5">
        <v>6885.4</v>
      </c>
      <c r="W5">
        <v>2091.1</v>
      </c>
      <c r="X5">
        <v>3</v>
      </c>
      <c r="Y5">
        <v>314</v>
      </c>
      <c r="Z5">
        <v>1.1080000000000001</v>
      </c>
      <c r="AA5">
        <v>37.853999999999999</v>
      </c>
      <c r="AB5">
        <v>14693</v>
      </c>
      <c r="AC5">
        <v>0</v>
      </c>
      <c r="AD5">
        <v>1.17</v>
      </c>
    </row>
    <row r="6" spans="1:30">
      <c r="A6" t="s">
        <v>62</v>
      </c>
      <c r="B6" s="2" t="s">
        <v>63</v>
      </c>
      <c r="C6" t="s">
        <v>62</v>
      </c>
      <c r="D6" s="2" t="s">
        <v>63</v>
      </c>
      <c r="E6" t="s">
        <v>78</v>
      </c>
      <c r="F6" t="s">
        <v>66</v>
      </c>
      <c r="G6" t="s">
        <v>67</v>
      </c>
      <c r="H6">
        <v>168</v>
      </c>
      <c r="I6">
        <v>1556.239</v>
      </c>
      <c r="J6">
        <v>493.96199999999999</v>
      </c>
      <c r="K6">
        <v>3.1509999999999998</v>
      </c>
      <c r="L6">
        <v>3.6</v>
      </c>
      <c r="M6">
        <v>47.826000000000001</v>
      </c>
      <c r="N6">
        <v>42.713590000000003</v>
      </c>
      <c r="O6">
        <v>2.8035800000000002</v>
      </c>
      <c r="P6">
        <v>9.0494210000000006</v>
      </c>
      <c r="Q6">
        <v>351</v>
      </c>
      <c r="R6">
        <v>70</v>
      </c>
      <c r="S6">
        <v>408</v>
      </c>
      <c r="T6">
        <v>106</v>
      </c>
      <c r="U6">
        <v>36.434282000000003</v>
      </c>
      <c r="V6">
        <v>9125.7000000000007</v>
      </c>
      <c r="W6">
        <v>2939.6</v>
      </c>
      <c r="X6">
        <v>13</v>
      </c>
      <c r="Y6">
        <v>1652</v>
      </c>
      <c r="Z6">
        <v>4.4980000000000002</v>
      </c>
      <c r="AA6">
        <v>26.216999999999999</v>
      </c>
      <c r="AB6">
        <v>15016</v>
      </c>
      <c r="AC6">
        <v>0</v>
      </c>
      <c r="AD6">
        <v>1.1399999999999999</v>
      </c>
    </row>
    <row r="7" spans="1:30">
      <c r="A7" t="s">
        <v>62</v>
      </c>
      <c r="B7" s="2" t="s">
        <v>63</v>
      </c>
      <c r="C7" t="s">
        <v>62</v>
      </c>
      <c r="D7" s="2" t="s">
        <v>63</v>
      </c>
      <c r="E7" t="s">
        <v>79</v>
      </c>
      <c r="F7" t="s">
        <v>66</v>
      </c>
      <c r="G7" t="s">
        <v>67</v>
      </c>
      <c r="H7">
        <v>168</v>
      </c>
      <c r="I7">
        <v>1442.748</v>
      </c>
      <c r="J7">
        <v>432.19</v>
      </c>
      <c r="K7">
        <v>3.3380000000000001</v>
      </c>
      <c r="L7">
        <v>3.6</v>
      </c>
      <c r="M7">
        <v>43.521999999999998</v>
      </c>
      <c r="N7">
        <v>42.703315000000003</v>
      </c>
      <c r="O7">
        <v>2.091926</v>
      </c>
      <c r="P7">
        <v>10.609703</v>
      </c>
      <c r="Q7">
        <v>481</v>
      </c>
      <c r="R7">
        <v>14</v>
      </c>
      <c r="S7">
        <v>287</v>
      </c>
      <c r="T7">
        <v>105</v>
      </c>
      <c r="U7">
        <v>33.785386000000003</v>
      </c>
      <c r="V7">
        <v>17482.3</v>
      </c>
      <c r="W7">
        <v>4262.7</v>
      </c>
      <c r="X7">
        <v>12</v>
      </c>
      <c r="Y7">
        <v>6697</v>
      </c>
      <c r="Z7">
        <v>0.97</v>
      </c>
      <c r="AA7">
        <v>19.893000000000001</v>
      </c>
      <c r="AB7">
        <v>12698</v>
      </c>
      <c r="AC7">
        <v>0</v>
      </c>
      <c r="AD7">
        <v>1.1399999999999999</v>
      </c>
    </row>
    <row r="8" spans="1:30">
      <c r="A8" t="s">
        <v>62</v>
      </c>
      <c r="B8" s="2" t="s">
        <v>63</v>
      </c>
      <c r="C8" t="s">
        <v>62</v>
      </c>
      <c r="D8" s="2" t="s">
        <v>63</v>
      </c>
      <c r="E8" t="s">
        <v>80</v>
      </c>
      <c r="F8" t="s">
        <v>66</v>
      </c>
      <c r="G8" t="s">
        <v>67</v>
      </c>
      <c r="H8">
        <v>168</v>
      </c>
      <c r="I8">
        <v>1499.152</v>
      </c>
      <c r="J8">
        <v>500.84399999999999</v>
      </c>
      <c r="K8">
        <v>2.9929999999999999</v>
      </c>
      <c r="L8">
        <v>3.6</v>
      </c>
      <c r="M8">
        <v>49.238</v>
      </c>
      <c r="N8">
        <v>43.026366000000003</v>
      </c>
      <c r="O8">
        <v>2.1860849999999998</v>
      </c>
      <c r="P8">
        <v>10.042204</v>
      </c>
      <c r="Q8">
        <v>359</v>
      </c>
      <c r="R8">
        <v>5</v>
      </c>
      <c r="S8">
        <v>301</v>
      </c>
      <c r="T8">
        <v>107</v>
      </c>
      <c r="U8">
        <v>34.842635000000001</v>
      </c>
      <c r="V8">
        <v>10013.1</v>
      </c>
      <c r="W8">
        <v>3279.1</v>
      </c>
      <c r="X8">
        <v>11</v>
      </c>
      <c r="Y8">
        <v>5413</v>
      </c>
      <c r="Z8">
        <v>0.33400000000000002</v>
      </c>
      <c r="AA8">
        <v>20.077999999999999</v>
      </c>
      <c r="AB8">
        <v>13825</v>
      </c>
      <c r="AC8">
        <v>0</v>
      </c>
      <c r="AD8">
        <v>1.1399999999999999</v>
      </c>
    </row>
    <row r="9" spans="1:30">
      <c r="A9" t="s">
        <v>62</v>
      </c>
      <c r="B9" s="2" t="s">
        <v>63</v>
      </c>
      <c r="C9" t="s">
        <v>62</v>
      </c>
      <c r="D9" s="2" t="s">
        <v>63</v>
      </c>
      <c r="E9" t="s">
        <v>81</v>
      </c>
      <c r="F9" t="s">
        <v>66</v>
      </c>
      <c r="G9" t="s">
        <v>72</v>
      </c>
      <c r="H9">
        <v>168</v>
      </c>
      <c r="I9">
        <v>408.19799999999998</v>
      </c>
      <c r="J9">
        <v>103.938</v>
      </c>
      <c r="K9">
        <v>3.927</v>
      </c>
      <c r="L9">
        <v>3.6</v>
      </c>
      <c r="M9">
        <v>33.206000000000003</v>
      </c>
      <c r="N9">
        <v>11.866104</v>
      </c>
      <c r="O9">
        <v>0.55443600000000004</v>
      </c>
      <c r="P9">
        <v>2.54583</v>
      </c>
      <c r="Q9">
        <v>110</v>
      </c>
      <c r="R9">
        <v>0</v>
      </c>
      <c r="S9">
        <v>49</v>
      </c>
      <c r="T9">
        <v>94</v>
      </c>
      <c r="U9">
        <v>34.400337999999998</v>
      </c>
      <c r="V9">
        <v>3393.3</v>
      </c>
      <c r="W9">
        <v>420.3</v>
      </c>
      <c r="X9">
        <v>3</v>
      </c>
      <c r="Y9">
        <v>526</v>
      </c>
      <c r="Z9">
        <v>0</v>
      </c>
      <c r="AA9">
        <v>12.004</v>
      </c>
      <c r="AB9">
        <v>4000</v>
      </c>
      <c r="AC9">
        <v>0</v>
      </c>
      <c r="AD9">
        <v>1.1200000000000001</v>
      </c>
    </row>
    <row r="10" spans="1:30">
      <c r="A10" t="s">
        <v>62</v>
      </c>
      <c r="B10" s="2" t="s">
        <v>63</v>
      </c>
      <c r="C10" t="s">
        <v>62</v>
      </c>
      <c r="D10" s="2" t="s">
        <v>63</v>
      </c>
      <c r="E10" t="s">
        <v>82</v>
      </c>
      <c r="F10" t="s">
        <v>66</v>
      </c>
      <c r="G10" t="s">
        <v>67</v>
      </c>
      <c r="H10">
        <v>168</v>
      </c>
      <c r="I10">
        <v>390.54899999999998</v>
      </c>
      <c r="J10">
        <v>128.346</v>
      </c>
      <c r="K10">
        <v>3.0430000000000001</v>
      </c>
      <c r="L10">
        <v>3.6</v>
      </c>
      <c r="M10">
        <v>44.353000000000002</v>
      </c>
      <c r="N10">
        <v>11.710273000000001</v>
      </c>
      <c r="O10">
        <v>0.19583</v>
      </c>
      <c r="P10">
        <v>2.972496</v>
      </c>
      <c r="Q10">
        <v>125</v>
      </c>
      <c r="R10">
        <v>1</v>
      </c>
      <c r="S10">
        <v>120</v>
      </c>
      <c r="T10">
        <v>101</v>
      </c>
      <c r="U10">
        <v>33.350973000000003</v>
      </c>
      <c r="V10">
        <v>1868.9</v>
      </c>
      <c r="W10">
        <v>299.7</v>
      </c>
      <c r="X10">
        <v>3</v>
      </c>
      <c r="Y10">
        <v>1657</v>
      </c>
      <c r="Z10">
        <v>0.25600000000000001</v>
      </c>
      <c r="AA10">
        <v>30.725999999999999</v>
      </c>
      <c r="AB10">
        <v>3832</v>
      </c>
      <c r="AC10">
        <v>0</v>
      </c>
      <c r="AD10">
        <v>1.1399999999999999</v>
      </c>
    </row>
    <row r="11" spans="1:30">
      <c r="A11" t="s">
        <v>62</v>
      </c>
      <c r="B11" s="2" t="s">
        <v>63</v>
      </c>
      <c r="C11" t="s">
        <v>62</v>
      </c>
      <c r="D11" s="2" t="s">
        <v>63</v>
      </c>
      <c r="E11" t="s">
        <v>83</v>
      </c>
      <c r="F11" t="s">
        <v>66</v>
      </c>
      <c r="G11" t="s">
        <v>67</v>
      </c>
      <c r="H11">
        <v>168</v>
      </c>
      <c r="I11">
        <v>1522.32</v>
      </c>
      <c r="J11">
        <v>531.67100000000005</v>
      </c>
      <c r="K11">
        <v>2.863</v>
      </c>
      <c r="L11">
        <v>3.6</v>
      </c>
      <c r="M11">
        <v>53.570999999999998</v>
      </c>
      <c r="N11">
        <v>42.068306</v>
      </c>
      <c r="O11">
        <v>0.86885999999999997</v>
      </c>
      <c r="P11">
        <v>10.802754</v>
      </c>
      <c r="Q11">
        <v>292</v>
      </c>
      <c r="R11">
        <v>30</v>
      </c>
      <c r="S11">
        <v>676</v>
      </c>
      <c r="T11">
        <v>112</v>
      </c>
      <c r="U11">
        <v>36.186861999999998</v>
      </c>
      <c r="V11">
        <v>6735.3</v>
      </c>
      <c r="W11">
        <v>1894.7</v>
      </c>
      <c r="X11">
        <v>11</v>
      </c>
      <c r="Y11">
        <v>8337</v>
      </c>
      <c r="Z11">
        <v>1.9710000000000001</v>
      </c>
      <c r="AA11">
        <v>44.405999999999999</v>
      </c>
      <c r="AB11">
        <v>14661</v>
      </c>
      <c r="AC11">
        <v>0</v>
      </c>
      <c r="AD11">
        <v>1.1399999999999999</v>
      </c>
    </row>
    <row r="12" spans="1:30">
      <c r="A12" t="s">
        <v>62</v>
      </c>
      <c r="B12" s="2" t="s">
        <v>63</v>
      </c>
      <c r="C12" t="s">
        <v>62</v>
      </c>
      <c r="D12" s="2" t="s">
        <v>63</v>
      </c>
      <c r="E12" t="s">
        <v>84</v>
      </c>
      <c r="F12" t="s">
        <v>66</v>
      </c>
      <c r="G12" t="s">
        <v>67</v>
      </c>
      <c r="H12">
        <v>168</v>
      </c>
      <c r="I12">
        <v>1636.6369999999999</v>
      </c>
      <c r="J12">
        <v>560.52200000000005</v>
      </c>
      <c r="K12">
        <v>2.92</v>
      </c>
      <c r="L12">
        <v>3.6</v>
      </c>
      <c r="M12">
        <v>50.436</v>
      </c>
      <c r="N12">
        <v>48.642749000000002</v>
      </c>
      <c r="O12">
        <v>2.532756</v>
      </c>
      <c r="P12">
        <v>12.593310000000001</v>
      </c>
      <c r="Q12">
        <v>494</v>
      </c>
      <c r="R12">
        <v>6</v>
      </c>
      <c r="S12">
        <v>281</v>
      </c>
      <c r="T12">
        <v>110</v>
      </c>
      <c r="U12">
        <v>33.646062999999998</v>
      </c>
      <c r="V12">
        <v>16218.8</v>
      </c>
      <c r="W12">
        <v>5097.7</v>
      </c>
      <c r="X12">
        <v>21</v>
      </c>
      <c r="Y12">
        <v>11105</v>
      </c>
      <c r="Z12">
        <v>0.36699999999999999</v>
      </c>
      <c r="AA12">
        <v>17.169</v>
      </c>
      <c r="AB12">
        <v>15950</v>
      </c>
      <c r="AC12">
        <v>0</v>
      </c>
      <c r="AD12">
        <v>1.1399999999999999</v>
      </c>
    </row>
    <row r="13" spans="1:30">
      <c r="A13" t="s">
        <v>62</v>
      </c>
      <c r="B13" s="2" t="s">
        <v>85</v>
      </c>
      <c r="C13" t="s">
        <v>62</v>
      </c>
      <c r="D13" s="2" t="s">
        <v>85</v>
      </c>
      <c r="E13" t="s">
        <v>87</v>
      </c>
      <c r="F13" t="s">
        <v>66</v>
      </c>
      <c r="G13" t="s">
        <v>72</v>
      </c>
      <c r="H13">
        <v>168</v>
      </c>
      <c r="I13">
        <v>1519.828</v>
      </c>
      <c r="J13">
        <v>476.62700000000001</v>
      </c>
      <c r="K13">
        <v>3.1890000000000001</v>
      </c>
      <c r="L13">
        <v>3.7</v>
      </c>
      <c r="M13">
        <v>44.473999999999997</v>
      </c>
      <c r="N13">
        <v>41.121642999999999</v>
      </c>
      <c r="O13">
        <v>1.473309</v>
      </c>
      <c r="P13">
        <v>8.5449819999999992</v>
      </c>
      <c r="Q13">
        <v>402</v>
      </c>
      <c r="R13">
        <v>16</v>
      </c>
      <c r="S13">
        <v>275</v>
      </c>
      <c r="T13">
        <v>108</v>
      </c>
      <c r="U13">
        <v>36.959319999999998</v>
      </c>
      <c r="V13">
        <v>9431.2999999999993</v>
      </c>
      <c r="W13">
        <v>2776</v>
      </c>
      <c r="X13">
        <v>16</v>
      </c>
      <c r="Y13">
        <v>3004</v>
      </c>
      <c r="Z13">
        <v>1.0529999999999999</v>
      </c>
      <c r="AA13">
        <v>18.094000000000001</v>
      </c>
      <c r="AB13">
        <v>14676</v>
      </c>
      <c r="AC13">
        <v>0</v>
      </c>
      <c r="AD13">
        <v>1.1200000000000001</v>
      </c>
    </row>
    <row r="14" spans="1:30">
      <c r="A14" t="s">
        <v>62</v>
      </c>
      <c r="B14" s="2" t="s">
        <v>85</v>
      </c>
      <c r="C14" t="s">
        <v>62</v>
      </c>
      <c r="D14" s="2" t="s">
        <v>85</v>
      </c>
      <c r="E14" t="s">
        <v>88</v>
      </c>
      <c r="F14" t="s">
        <v>66</v>
      </c>
      <c r="G14" t="s">
        <v>67</v>
      </c>
      <c r="H14">
        <v>168</v>
      </c>
      <c r="I14">
        <v>1415.883</v>
      </c>
      <c r="J14">
        <v>477.25900000000001</v>
      </c>
      <c r="K14">
        <v>2.9670000000000001</v>
      </c>
      <c r="L14">
        <v>3.7</v>
      </c>
      <c r="M14">
        <v>48.19</v>
      </c>
      <c r="N14">
        <v>44.044153000000001</v>
      </c>
      <c r="O14">
        <v>0.63553999999999999</v>
      </c>
      <c r="P14">
        <v>13.914987</v>
      </c>
      <c r="Q14">
        <v>518</v>
      </c>
      <c r="R14">
        <v>73</v>
      </c>
      <c r="S14">
        <v>361</v>
      </c>
      <c r="T14">
        <v>110</v>
      </c>
      <c r="U14">
        <v>32.146900000000002</v>
      </c>
      <c r="V14">
        <v>12783.8</v>
      </c>
      <c r="W14">
        <v>4017.5</v>
      </c>
      <c r="X14">
        <v>25</v>
      </c>
      <c r="Y14">
        <v>10277</v>
      </c>
      <c r="Z14">
        <v>5.1559999999999997</v>
      </c>
      <c r="AA14">
        <v>25.495999999999999</v>
      </c>
      <c r="AB14">
        <v>14016</v>
      </c>
      <c r="AC14">
        <v>0</v>
      </c>
      <c r="AD14">
        <v>1.1399999999999999</v>
      </c>
    </row>
    <row r="15" spans="1:30">
      <c r="A15" t="s">
        <v>62</v>
      </c>
      <c r="B15" s="2" t="s">
        <v>85</v>
      </c>
      <c r="C15" t="s">
        <v>62</v>
      </c>
      <c r="D15" s="2" t="s">
        <v>85</v>
      </c>
      <c r="E15" t="s">
        <v>89</v>
      </c>
      <c r="F15" t="s">
        <v>66</v>
      </c>
      <c r="G15" t="s">
        <v>67</v>
      </c>
      <c r="H15">
        <v>168</v>
      </c>
      <c r="I15">
        <v>1503.2560000000001</v>
      </c>
      <c r="J15">
        <v>475.74599999999998</v>
      </c>
      <c r="K15">
        <v>3.16</v>
      </c>
      <c r="L15">
        <v>3.7</v>
      </c>
      <c r="M15">
        <v>44.871000000000002</v>
      </c>
      <c r="N15">
        <v>41.666367000000001</v>
      </c>
      <c r="O15">
        <v>1.811091</v>
      </c>
      <c r="P15">
        <v>8.4366400000000006</v>
      </c>
      <c r="Q15">
        <v>438</v>
      </c>
      <c r="R15">
        <v>79</v>
      </c>
      <c r="S15">
        <v>472</v>
      </c>
      <c r="T15">
        <v>113</v>
      </c>
      <c r="U15">
        <v>36.078403000000002</v>
      </c>
      <c r="V15">
        <v>11346.5</v>
      </c>
      <c r="W15">
        <v>3521.3</v>
      </c>
      <c r="X15">
        <v>7</v>
      </c>
      <c r="Y15">
        <v>992</v>
      </c>
      <c r="Z15">
        <v>5.2549999999999999</v>
      </c>
      <c r="AA15">
        <v>31.399000000000001</v>
      </c>
      <c r="AB15">
        <v>14709</v>
      </c>
      <c r="AC15">
        <v>0</v>
      </c>
      <c r="AD15">
        <v>1.1399999999999999</v>
      </c>
    </row>
    <row r="16" spans="1:30">
      <c r="A16" t="s">
        <v>62</v>
      </c>
      <c r="B16" s="2" t="s">
        <v>85</v>
      </c>
      <c r="C16" t="s">
        <v>62</v>
      </c>
      <c r="D16" s="2" t="s">
        <v>85</v>
      </c>
      <c r="E16" t="s">
        <v>90</v>
      </c>
      <c r="F16" t="s">
        <v>66</v>
      </c>
      <c r="G16" t="s">
        <v>67</v>
      </c>
      <c r="H16">
        <v>168</v>
      </c>
      <c r="I16">
        <v>1440.9169999999999</v>
      </c>
      <c r="J16">
        <v>415.69499999999999</v>
      </c>
      <c r="K16">
        <v>3.4660000000000002</v>
      </c>
      <c r="L16">
        <v>3.7</v>
      </c>
      <c r="M16">
        <v>41.557000000000002</v>
      </c>
      <c r="N16">
        <v>37.498024999999998</v>
      </c>
      <c r="O16">
        <v>1.2352540000000001</v>
      </c>
      <c r="P16">
        <v>6.9935900000000002</v>
      </c>
      <c r="Q16">
        <v>282</v>
      </c>
      <c r="R16">
        <v>9</v>
      </c>
      <c r="S16">
        <v>339</v>
      </c>
      <c r="T16">
        <v>109</v>
      </c>
      <c r="U16">
        <v>38.426476999999998</v>
      </c>
      <c r="V16">
        <v>6962.2</v>
      </c>
      <c r="W16">
        <v>2618.5</v>
      </c>
      <c r="X16">
        <v>3</v>
      </c>
      <c r="Y16">
        <v>506</v>
      </c>
      <c r="Z16">
        <v>0.625</v>
      </c>
      <c r="AA16">
        <v>23.527000000000001</v>
      </c>
      <c r="AB16">
        <v>13830</v>
      </c>
      <c r="AC16">
        <v>0</v>
      </c>
      <c r="AD16">
        <v>1.1399999999999999</v>
      </c>
    </row>
    <row r="17" spans="1:30">
      <c r="A17" t="s">
        <v>62</v>
      </c>
      <c r="B17" s="2" t="s">
        <v>85</v>
      </c>
      <c r="C17" t="s">
        <v>62</v>
      </c>
      <c r="D17" s="2" t="s">
        <v>85</v>
      </c>
      <c r="E17" t="s">
        <v>91</v>
      </c>
      <c r="F17" t="s">
        <v>66</v>
      </c>
      <c r="G17" t="s">
        <v>67</v>
      </c>
      <c r="H17">
        <v>168</v>
      </c>
      <c r="I17">
        <v>301.72300000000001</v>
      </c>
      <c r="J17">
        <v>91.409000000000006</v>
      </c>
      <c r="K17">
        <v>3.3010000000000002</v>
      </c>
      <c r="L17">
        <v>3.7</v>
      </c>
      <c r="M17">
        <v>44.901000000000003</v>
      </c>
      <c r="N17">
        <v>7.9322179999999998</v>
      </c>
      <c r="O17">
        <v>0.222217</v>
      </c>
      <c r="P17">
        <v>1.690272</v>
      </c>
      <c r="Q17">
        <v>70</v>
      </c>
      <c r="R17">
        <v>2</v>
      </c>
      <c r="S17">
        <v>9</v>
      </c>
      <c r="T17">
        <v>104</v>
      </c>
      <c r="U17">
        <v>38.037658</v>
      </c>
      <c r="V17">
        <v>1019.2</v>
      </c>
      <c r="W17">
        <v>280.60000000000002</v>
      </c>
      <c r="X17">
        <v>3</v>
      </c>
      <c r="Y17">
        <v>446</v>
      </c>
      <c r="Z17">
        <v>0.66300000000000003</v>
      </c>
      <c r="AA17">
        <v>2.9830000000000001</v>
      </c>
      <c r="AB17">
        <v>2950</v>
      </c>
      <c r="AC17">
        <v>0</v>
      </c>
      <c r="AD17">
        <v>1.1399999999999999</v>
      </c>
    </row>
    <row r="18" spans="1:30">
      <c r="A18" t="s">
        <v>62</v>
      </c>
      <c r="B18" s="2" t="s">
        <v>85</v>
      </c>
      <c r="C18" t="s">
        <v>62</v>
      </c>
      <c r="D18" s="2" t="s">
        <v>85</v>
      </c>
      <c r="E18" t="s">
        <v>92</v>
      </c>
      <c r="F18" t="s">
        <v>66</v>
      </c>
      <c r="G18" t="s">
        <v>67</v>
      </c>
      <c r="H18">
        <v>168</v>
      </c>
      <c r="I18">
        <v>1507.546</v>
      </c>
      <c r="J18">
        <v>487.65899999999999</v>
      </c>
      <c r="K18">
        <v>3.0910000000000002</v>
      </c>
      <c r="L18">
        <v>3.7</v>
      </c>
      <c r="M18">
        <v>43.805</v>
      </c>
      <c r="N18">
        <v>48.602488000000001</v>
      </c>
      <c r="O18">
        <v>2.5763769999999999</v>
      </c>
      <c r="P18">
        <v>13.99999</v>
      </c>
      <c r="Q18">
        <v>416</v>
      </c>
      <c r="R18">
        <v>7</v>
      </c>
      <c r="S18">
        <v>134</v>
      </c>
      <c r="T18">
        <v>105</v>
      </c>
      <c r="U18">
        <v>31.017876999999999</v>
      </c>
      <c r="V18">
        <v>14578.6</v>
      </c>
      <c r="W18">
        <v>4494.1000000000004</v>
      </c>
      <c r="X18">
        <v>32</v>
      </c>
      <c r="Y18">
        <v>14673</v>
      </c>
      <c r="Z18">
        <v>0.46400000000000002</v>
      </c>
      <c r="AA18">
        <v>8.8889999999999993</v>
      </c>
      <c r="AB18">
        <v>14612</v>
      </c>
      <c r="AC18">
        <v>0</v>
      </c>
      <c r="AD18">
        <v>1.1100000000000001</v>
      </c>
    </row>
    <row r="19" spans="1:30">
      <c r="A19" t="s">
        <v>62</v>
      </c>
      <c r="B19" s="2" t="s">
        <v>85</v>
      </c>
      <c r="C19" t="s">
        <v>62</v>
      </c>
      <c r="D19" s="2" t="s">
        <v>85</v>
      </c>
      <c r="E19" t="s">
        <v>93</v>
      </c>
      <c r="F19" t="s">
        <v>66</v>
      </c>
      <c r="G19" t="s">
        <v>67</v>
      </c>
      <c r="H19">
        <v>168</v>
      </c>
      <c r="I19">
        <v>1371.671</v>
      </c>
      <c r="J19">
        <v>440.315</v>
      </c>
      <c r="K19">
        <v>3.1150000000000002</v>
      </c>
      <c r="L19">
        <v>3.7</v>
      </c>
      <c r="M19">
        <v>47.798000000000002</v>
      </c>
      <c r="N19">
        <v>40.589424999999999</v>
      </c>
      <c r="O19">
        <v>2.0747040000000001</v>
      </c>
      <c r="P19">
        <v>11.039707999999999</v>
      </c>
      <c r="Q19">
        <v>390</v>
      </c>
      <c r="R19">
        <v>11</v>
      </c>
      <c r="S19">
        <v>158</v>
      </c>
      <c r="T19">
        <v>109</v>
      </c>
      <c r="U19">
        <v>33.793801999999999</v>
      </c>
      <c r="V19">
        <v>10745.7</v>
      </c>
      <c r="W19">
        <v>4486.8</v>
      </c>
      <c r="X19">
        <v>21</v>
      </c>
      <c r="Y19">
        <v>7861</v>
      </c>
      <c r="Z19">
        <v>0.80200000000000005</v>
      </c>
      <c r="AA19">
        <v>11.519</v>
      </c>
      <c r="AB19">
        <v>12968</v>
      </c>
      <c r="AC19">
        <v>0</v>
      </c>
      <c r="AD19">
        <v>1.1299999999999999</v>
      </c>
    </row>
    <row r="20" spans="1:30">
      <c r="A20" t="s">
        <v>62</v>
      </c>
      <c r="B20" s="2" t="s">
        <v>85</v>
      </c>
      <c r="C20" t="s">
        <v>62</v>
      </c>
      <c r="D20" s="2" t="s">
        <v>85</v>
      </c>
      <c r="E20" t="s">
        <v>94</v>
      </c>
      <c r="F20" t="s">
        <v>66</v>
      </c>
      <c r="G20" t="s">
        <v>67</v>
      </c>
      <c r="H20">
        <v>168</v>
      </c>
      <c r="I20">
        <v>201.80799999999999</v>
      </c>
      <c r="J20">
        <v>67.781000000000006</v>
      </c>
      <c r="K20">
        <v>2.9769999999999999</v>
      </c>
      <c r="L20">
        <v>3.7</v>
      </c>
      <c r="M20">
        <v>48.027999999999999</v>
      </c>
      <c r="N20">
        <v>6.2372199999999998</v>
      </c>
      <c r="O20">
        <v>0.114164</v>
      </c>
      <c r="P20">
        <v>1.7294430000000001</v>
      </c>
      <c r="Q20">
        <v>48</v>
      </c>
      <c r="R20">
        <v>0</v>
      </c>
      <c r="S20">
        <v>41</v>
      </c>
      <c r="T20">
        <v>94</v>
      </c>
      <c r="U20">
        <v>32.355440000000002</v>
      </c>
      <c r="V20">
        <v>1057.0999999999999</v>
      </c>
      <c r="W20">
        <v>96.3</v>
      </c>
      <c r="X20">
        <v>4</v>
      </c>
      <c r="Y20">
        <v>604</v>
      </c>
      <c r="Z20">
        <v>0</v>
      </c>
      <c r="AA20">
        <v>20.315999999999999</v>
      </c>
      <c r="AB20">
        <v>1955</v>
      </c>
      <c r="AC20">
        <v>0</v>
      </c>
      <c r="AD20">
        <v>1.19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CA47-A0B4-47CD-97FD-187847B9E851}">
  <dimension ref="A1:Z39"/>
  <sheetViews>
    <sheetView workbookViewId="0">
      <selection activeCell="N10" sqref="N10"/>
    </sheetView>
  </sheetViews>
  <sheetFormatPr defaultRowHeight="16.5"/>
  <sheetData>
    <row r="1" spans="1:26">
      <c r="A1" s="40" t="s">
        <v>11</v>
      </c>
      <c r="B1" s="40" t="s">
        <v>116</v>
      </c>
      <c r="C1" s="40" t="s">
        <v>13</v>
      </c>
      <c r="D1" s="40" t="s">
        <v>15</v>
      </c>
      <c r="E1" s="40" t="s">
        <v>16</v>
      </c>
      <c r="F1" s="40" t="s">
        <v>17</v>
      </c>
      <c r="G1" s="40" t="s">
        <v>37</v>
      </c>
      <c r="H1" s="40" t="s">
        <v>117</v>
      </c>
      <c r="I1" s="40" t="s">
        <v>118</v>
      </c>
      <c r="J1" s="40" t="s">
        <v>119</v>
      </c>
      <c r="K1" s="40" t="s">
        <v>120</v>
      </c>
      <c r="L1" s="40" t="s">
        <v>22</v>
      </c>
      <c r="M1" s="40" t="s">
        <v>23</v>
      </c>
      <c r="N1" s="40" t="s">
        <v>121</v>
      </c>
      <c r="O1" s="40" t="s">
        <v>27</v>
      </c>
      <c r="P1" s="40" t="s">
        <v>122</v>
      </c>
      <c r="Q1" s="40" t="s">
        <v>123</v>
      </c>
      <c r="R1" s="40" t="s">
        <v>24</v>
      </c>
      <c r="S1" s="40" t="s">
        <v>25</v>
      </c>
      <c r="T1" s="45" t="s">
        <v>124</v>
      </c>
      <c r="U1" s="45" t="s">
        <v>131</v>
      </c>
      <c r="V1" s="45" t="s">
        <v>132</v>
      </c>
      <c r="W1" s="45" t="s">
        <v>133</v>
      </c>
      <c r="X1" s="45" t="s">
        <v>140</v>
      </c>
      <c r="Y1" s="45" t="s">
        <v>169</v>
      </c>
      <c r="Z1" s="45" t="s">
        <v>160</v>
      </c>
    </row>
    <row r="2" spans="1:26">
      <c r="A2">
        <v>168</v>
      </c>
      <c r="B2">
        <v>0</v>
      </c>
      <c r="C2" t="s">
        <v>61</v>
      </c>
      <c r="D2">
        <v>559.79499999999996</v>
      </c>
      <c r="E2">
        <v>190.18600000000001</v>
      </c>
      <c r="F2">
        <v>2.9430000000000001</v>
      </c>
      <c r="G2">
        <v>51.911000000000001</v>
      </c>
      <c r="H2">
        <v>17.133876000000001</v>
      </c>
      <c r="I2">
        <v>1.8641529999999999</v>
      </c>
      <c r="J2">
        <v>3.7830439999999999</v>
      </c>
      <c r="K2">
        <v>137</v>
      </c>
      <c r="L2">
        <v>3</v>
      </c>
      <c r="M2">
        <v>137</v>
      </c>
      <c r="N2">
        <v>107</v>
      </c>
      <c r="O2">
        <v>32.671824999999998</v>
      </c>
      <c r="P2">
        <v>4622.1000000000004</v>
      </c>
      <c r="Q2">
        <v>1692.3</v>
      </c>
      <c r="R2">
        <v>7</v>
      </c>
      <c r="S2">
        <v>1653</v>
      </c>
      <c r="T2" cm="1">
        <f t="array" ref="T2">COUNTA(_xlfn.UNIQUE(_xlfn._xlws.FILTER(탕데이터!$BL$2:$BL$1156,(탕데이터!$O$2:$O$1156=운전자별!$B2))))</f>
        <v>5</v>
      </c>
      <c r="U2" t="str" cm="1">
        <f t="array" ref="U2">INDEX(탕데이터!$I:$I, MATCH(1, (_xlfn.MAXIFS(탕데이터!BM:BM,탕데이터!O:O,운전자별!B2)=탕데이터!$BM:$BM)*(운전자별!B2=탕데이터!O:O),0))</f>
        <v>76아3514</v>
      </c>
      <c r="V2" t="str">
        <f>_xlfn.XLOOKUP(U2,탕데이터!I:I,탕데이터!G:G)</f>
        <v>직행1</v>
      </c>
      <c r="W2" cm="1">
        <f t="array" ref="W2">INDEX(탕데이터!$BL:$BL, MATCH(1, (_xlfn.MAXIFS(탕데이터!BN:BN,탕데이터!O:O,운전자별!B2)=탕데이터!$BN:$BN)*(운전자별!B2=탕데이터!O:O),0))</f>
        <v>4</v>
      </c>
      <c r="X2" cm="1">
        <f t="array" ref="X2">COUNTA(_xlfn.UNIQUE(_xlfn._xlws.FILTER(탕데이터!$I$2:$I$1156,(탕데이터!$O$2:$O$1156=운전자별!$B2))))</f>
        <v>4</v>
      </c>
      <c r="Y2" s="4">
        <f>SUMIFS('차량+운전자별'!AG:AG,'차량+운전자별'!I:I,운전자별!B2)</f>
        <v>0.81626991980950137</v>
      </c>
      <c r="Z2" s="128" t="str" cm="1">
        <f t="array" ref="Z2">_xlfn.IFS(OR(Y2&gt;125%,Y2&lt;65%),"이상",
Y2&gt;=100%,"S",
AND(Y2&lt;100%,Y2&gt;=95%),"A",
AND(Y2&lt;95%,Y2&gt;=90%),"B",
AND(Y2&lt;90%,Y2&gt;=85%),"C",
AND(Y2&lt;85%,Y2&gt;=80%),"D",
Y2&lt;80%,"F")</f>
        <v>D</v>
      </c>
    </row>
    <row r="3" spans="1:26">
      <c r="A3">
        <v>168</v>
      </c>
      <c r="B3">
        <v>336</v>
      </c>
      <c r="C3" t="s">
        <v>61</v>
      </c>
      <c r="D3">
        <v>72.299000000000007</v>
      </c>
      <c r="E3">
        <v>24.07</v>
      </c>
      <c r="F3">
        <v>3.004</v>
      </c>
      <c r="G3">
        <v>45.671999999999997</v>
      </c>
      <c r="H3">
        <v>2.0780530000000002</v>
      </c>
      <c r="I3">
        <v>9.4164999999999999E-2</v>
      </c>
      <c r="J3">
        <v>0.41999700000000001</v>
      </c>
      <c r="K3">
        <v>21</v>
      </c>
      <c r="L3">
        <v>0</v>
      </c>
      <c r="M3">
        <v>17</v>
      </c>
      <c r="N3">
        <v>101</v>
      </c>
      <c r="O3">
        <v>34.791701000000003</v>
      </c>
      <c r="P3">
        <v>248.4</v>
      </c>
      <c r="Q3">
        <v>75.900000000000006</v>
      </c>
      <c r="R3">
        <v>0</v>
      </c>
      <c r="S3">
        <v>0</v>
      </c>
      <c r="T3" cm="1">
        <f t="array" ref="T3">COUNTA(_xlfn.UNIQUE(_xlfn._xlws.FILTER(탕데이터!$BL$2:$BL$1156,(탕데이터!$O$2:$O$1156=운전자별!$B3))))</f>
        <v>1</v>
      </c>
      <c r="U3" t="str" cm="1">
        <f t="array" ref="U3">INDEX(탕데이터!$I:$I, MATCH(1, (_xlfn.MAXIFS(탕데이터!BM:BM,탕데이터!O:O,운전자별!B3)=탕데이터!$BM:$BM)*(운전자별!B3=탕데이터!O:O),0))</f>
        <v>76아7383</v>
      </c>
      <c r="V3" t="str">
        <f>_xlfn.XLOOKUP(U3,탕데이터!I:I,탕데이터!G:G)</f>
        <v>직행1</v>
      </c>
      <c r="W3" cm="1">
        <f t="array" ref="W3">INDEX(탕데이터!$BL:$BL, MATCH(1, (_xlfn.MAXIFS(탕데이터!BN:BN,탕데이터!O:O,운전자별!B3)=탕데이터!$BN:$BN)*(운전자별!B3=탕데이터!O:O),0))</f>
        <v>1</v>
      </c>
      <c r="X3" cm="1">
        <f t="array" ref="X3">COUNTA(_xlfn.UNIQUE(_xlfn._xlws.FILTER(탕데이터!$I$2:$I$1156,(탕데이터!$O$2:$O$1156=운전자별!$B3))))</f>
        <v>1</v>
      </c>
      <c r="Y3" s="4">
        <f>SUMIFS('차량+운전자별'!AG:AG,'차량+운전자별'!I:I,운전자별!B3)</f>
        <v>0.83444444444444443</v>
      </c>
      <c r="Z3" s="128" t="str" cm="1">
        <f t="array" ref="Z3">_xlfn.IFS(OR(Y3&gt;125%,Y3&lt;65%),"이상",
Y3&gt;=100%,"S",
AND(Y3&lt;100%,Y3&gt;=95%),"A",
AND(Y3&lt;95%,Y3&gt;=90%),"B",
AND(Y3&lt;90%,Y3&gt;=85%),"C",
AND(Y3&lt;85%,Y3&gt;=80%),"D",
Y3&lt;80%,"F")</f>
        <v>D</v>
      </c>
    </row>
    <row r="4" spans="1:26">
      <c r="A4">
        <v>168</v>
      </c>
      <c r="B4">
        <v>813</v>
      </c>
      <c r="C4" t="s">
        <v>61</v>
      </c>
      <c r="D4">
        <v>214.059</v>
      </c>
      <c r="E4">
        <v>70.015000000000001</v>
      </c>
      <c r="F4">
        <v>3.0569999999999999</v>
      </c>
      <c r="G4">
        <v>51.862000000000002</v>
      </c>
      <c r="H4">
        <v>5.5613859999999997</v>
      </c>
      <c r="I4">
        <v>0.46582800000000002</v>
      </c>
      <c r="J4">
        <v>1.0136069999999999</v>
      </c>
      <c r="K4">
        <v>45</v>
      </c>
      <c r="L4">
        <v>13</v>
      </c>
      <c r="M4">
        <v>42</v>
      </c>
      <c r="N4">
        <v>106</v>
      </c>
      <c r="O4">
        <v>38.490225000000002</v>
      </c>
      <c r="P4">
        <v>1104.8</v>
      </c>
      <c r="Q4">
        <v>379.7</v>
      </c>
      <c r="R4">
        <v>2</v>
      </c>
      <c r="S4">
        <v>144</v>
      </c>
      <c r="T4" cm="1">
        <f t="array" ref="T4">COUNTA(_xlfn.UNIQUE(_xlfn._xlws.FILTER(탕데이터!$BL$2:$BL$1156,(탕데이터!$O$2:$O$1156=운전자별!$B4))))</f>
        <v>1</v>
      </c>
      <c r="U4" t="str" cm="1">
        <f t="array" ref="U4">INDEX(탕데이터!$I:$I, MATCH(1, (_xlfn.MAXIFS(탕데이터!BM:BM,탕데이터!O:O,운전자별!B4)=탕데이터!$BM:$BM)*(운전자별!B4=탕데이터!O:O),0))</f>
        <v>75아7352</v>
      </c>
      <c r="V4" t="str">
        <f>_xlfn.XLOOKUP(U4,탕데이터!I:I,탕데이터!G:G)</f>
        <v>직행1</v>
      </c>
      <c r="W4" cm="1">
        <f t="array" ref="W4">INDEX(탕데이터!$BL:$BL, MATCH(1, (_xlfn.MAXIFS(탕데이터!BN:BN,탕데이터!O:O,운전자별!B4)=탕데이터!$BN:$BN)*(운전자별!B4=탕데이터!O:O),0))</f>
        <v>4</v>
      </c>
      <c r="X4" cm="1">
        <f t="array" ref="X4">COUNTA(_xlfn.UNIQUE(_xlfn._xlws.FILTER(탕데이터!$I$2:$I$1156,(탕데이터!$O$2:$O$1156=운전자별!$B4))))</f>
        <v>1</v>
      </c>
      <c r="Y4" s="4">
        <f>SUMIFS('차량+운전자별'!AG:AG,'차량+운전자별'!I:I,운전자별!B4)</f>
        <v>0.84916666666666663</v>
      </c>
      <c r="Z4" s="128" t="str" cm="1">
        <f t="array" ref="Z4">_xlfn.IFS(OR(Y4&gt;125%,Y4&lt;65%),"이상",
Y4&gt;=100%,"S",
AND(Y4&lt;100%,Y4&gt;=95%),"A",
AND(Y4&lt;95%,Y4&gt;=90%),"B",
AND(Y4&lt;90%,Y4&gt;=85%),"C",
AND(Y4&lt;85%,Y4&gt;=80%),"D",
Y4&lt;80%,"F")</f>
        <v>D</v>
      </c>
    </row>
    <row r="5" spans="1:26">
      <c r="A5">
        <v>168</v>
      </c>
      <c r="B5">
        <v>921</v>
      </c>
      <c r="C5" t="s">
        <v>61</v>
      </c>
      <c r="D5">
        <v>36.420999999999999</v>
      </c>
      <c r="E5">
        <v>8.9600000000000009</v>
      </c>
      <c r="F5">
        <v>4.0650000000000004</v>
      </c>
      <c r="G5">
        <v>44.057000000000002</v>
      </c>
      <c r="H5">
        <v>0.75944299999999998</v>
      </c>
      <c r="I5">
        <v>2.1943000000000001E-2</v>
      </c>
      <c r="J5">
        <v>0.13722100000000001</v>
      </c>
      <c r="K5">
        <v>7</v>
      </c>
      <c r="L5">
        <v>3</v>
      </c>
      <c r="M5">
        <v>1</v>
      </c>
      <c r="N5">
        <v>101</v>
      </c>
      <c r="O5">
        <v>47.957515999999998</v>
      </c>
      <c r="P5">
        <v>46.8</v>
      </c>
      <c r="Q5">
        <v>31.2</v>
      </c>
      <c r="R5">
        <v>0</v>
      </c>
      <c r="S5">
        <v>0</v>
      </c>
      <c r="T5" cm="1">
        <f t="array" ref="T5">COUNTA(_xlfn.UNIQUE(_xlfn._xlws.FILTER(탕데이터!$BL$2:$BL$1156,(탕데이터!$O$2:$O$1156=운전자별!$B5))))</f>
        <v>1</v>
      </c>
      <c r="U5" t="str" cm="1">
        <f t="array" ref="U5">INDEX(탕데이터!$I:$I, MATCH(1, (_xlfn.MAXIFS(탕데이터!BM:BM,탕데이터!O:O,운전자별!B5)=탕데이터!$BM:$BM)*(운전자별!B5=탕데이터!O:O),0))</f>
        <v>72아7200</v>
      </c>
      <c r="V5" t="str">
        <f>_xlfn.XLOOKUP(U5,탕데이터!I:I,탕데이터!G:G)</f>
        <v>직행1</v>
      </c>
      <c r="W5" cm="1">
        <f t="array" ref="W5">INDEX(탕데이터!$BL:$BL, MATCH(1, (_xlfn.MAXIFS(탕데이터!BN:BN,탕데이터!O:O,운전자별!B5)=탕데이터!$BN:$BN)*(운전자별!B5=탕데이터!O:O),0))</f>
        <v>4</v>
      </c>
      <c r="X5" cm="1">
        <f t="array" ref="X5">COUNTA(_xlfn.UNIQUE(_xlfn._xlws.FILTER(탕데이터!$I$2:$I$1156,(탕데이터!$O$2:$O$1156=운전자별!$B5))))</f>
        <v>1</v>
      </c>
      <c r="Y5" s="4">
        <f>SUMIFS('차량+운전자별'!AG:AG,'차량+운전자별'!I:I,운전자별!B5)</f>
        <v>1.1291666666666667</v>
      </c>
      <c r="Z5" s="128" t="str" cm="1">
        <f t="array" ref="Z5">_xlfn.IFS(OR(Y5&gt;125%,Y5&lt;65%),"이상",
Y5&gt;=100%,"S",
AND(Y5&lt;100%,Y5&gt;=95%),"A",
AND(Y5&lt;95%,Y5&gt;=90%),"B",
AND(Y5&lt;90%,Y5&gt;=85%),"C",
AND(Y5&lt;85%,Y5&gt;=80%),"D",
Y5&lt;80%,"F")</f>
        <v>S</v>
      </c>
    </row>
    <row r="6" spans="1:26">
      <c r="A6">
        <v>168</v>
      </c>
      <c r="B6">
        <v>1060</v>
      </c>
      <c r="C6" t="s">
        <v>61</v>
      </c>
      <c r="D6">
        <v>122.85299999999999</v>
      </c>
      <c r="E6">
        <v>37.290999999999997</v>
      </c>
      <c r="F6">
        <v>3.294</v>
      </c>
      <c r="G6">
        <v>45.468000000000004</v>
      </c>
      <c r="H6">
        <v>3.413608</v>
      </c>
      <c r="I6">
        <v>0.109441</v>
      </c>
      <c r="J6">
        <v>0.87110799999999999</v>
      </c>
      <c r="K6">
        <v>38</v>
      </c>
      <c r="L6">
        <v>4</v>
      </c>
      <c r="M6">
        <v>32</v>
      </c>
      <c r="N6">
        <v>102</v>
      </c>
      <c r="O6">
        <v>35.989193</v>
      </c>
      <c r="P6">
        <v>1523.9</v>
      </c>
      <c r="Q6">
        <v>714.5</v>
      </c>
      <c r="R6">
        <v>1</v>
      </c>
      <c r="S6">
        <v>198</v>
      </c>
      <c r="T6" cm="1">
        <f t="array" ref="T6">COUNTA(_xlfn.UNIQUE(_xlfn._xlws.FILTER(탕데이터!$BL$2:$BL$1156,(탕데이터!$O$2:$O$1156=운전자별!$B6))))</f>
        <v>1</v>
      </c>
      <c r="U6" t="str" cm="1">
        <f t="array" ref="U6">INDEX(탕데이터!$I:$I, MATCH(1, (_xlfn.MAXIFS(탕데이터!BM:BM,탕데이터!O:O,운전자별!B6)=탕데이터!$BM:$BM)*(운전자별!B6=탕데이터!O:O),0))</f>
        <v>76아3507</v>
      </c>
      <c r="V6" t="str">
        <f>_xlfn.XLOOKUP(U6,탕데이터!I:I,탕데이터!G:G)</f>
        <v>직행1</v>
      </c>
      <c r="W6" cm="1">
        <f t="array" ref="W6">INDEX(탕데이터!$BL:$BL, MATCH(1, (_xlfn.MAXIFS(탕데이터!BN:BN,탕데이터!O:O,운전자별!B6)=탕데이터!$BN:$BN)*(운전자별!B6=탕데이터!O:O),0))</f>
        <v>5</v>
      </c>
      <c r="X6" cm="1">
        <f t="array" ref="X6">COUNTA(_xlfn.UNIQUE(_xlfn._xlws.FILTER(탕데이터!$I$2:$I$1156,(탕데이터!$O$2:$O$1156=운전자별!$B6))))</f>
        <v>1</v>
      </c>
      <c r="Y6" s="4">
        <f>SUMIFS('차량+운전자별'!AG:AG,'차량+운전자별'!I:I,운전자별!B6)</f>
        <v>0.91500000000000004</v>
      </c>
      <c r="Z6" s="128" t="str" cm="1">
        <f t="array" ref="Z6">_xlfn.IFS(OR(Y6&gt;125%,Y6&lt;65%),"이상",
Y6&gt;=100%,"S",
AND(Y6&lt;100%,Y6&gt;=95%),"A",
AND(Y6&lt;95%,Y6&gt;=90%),"B",
AND(Y6&lt;90%,Y6&gt;=85%),"C",
AND(Y6&lt;85%,Y6&gt;=80%),"D",
Y6&lt;80%,"F")</f>
        <v>B</v>
      </c>
    </row>
    <row r="7" spans="1:26">
      <c r="A7">
        <v>168</v>
      </c>
      <c r="B7">
        <v>7310</v>
      </c>
      <c r="C7" t="s">
        <v>61</v>
      </c>
      <c r="D7">
        <v>66.856999999999999</v>
      </c>
      <c r="E7">
        <v>16.928000000000001</v>
      </c>
      <c r="F7">
        <v>3.9489999999999998</v>
      </c>
      <c r="G7">
        <v>34.57</v>
      </c>
      <c r="H7">
        <v>1.720553</v>
      </c>
      <c r="I7">
        <v>0.122499</v>
      </c>
      <c r="J7">
        <v>0.20638699999999999</v>
      </c>
      <c r="K7">
        <v>13</v>
      </c>
      <c r="L7">
        <v>0</v>
      </c>
      <c r="M7">
        <v>3</v>
      </c>
      <c r="N7">
        <v>97</v>
      </c>
      <c r="O7">
        <v>38.857855000000001</v>
      </c>
      <c r="P7">
        <v>115.4</v>
      </c>
      <c r="Q7">
        <v>37.1</v>
      </c>
      <c r="R7">
        <v>0</v>
      </c>
      <c r="S7">
        <v>0</v>
      </c>
      <c r="T7" cm="1">
        <f t="array" ref="T7">COUNTA(_xlfn.UNIQUE(_xlfn._xlws.FILTER(탕데이터!$BL$2:$BL$1156,(탕데이터!$O$2:$O$1156=운전자별!$B7))))</f>
        <v>1</v>
      </c>
      <c r="U7" t="str" cm="1">
        <f t="array" ref="U7">INDEX(탕데이터!$I:$I, MATCH(1, (_xlfn.MAXIFS(탕데이터!BM:BM,탕데이터!O:O,운전자별!B7)=탕데이터!$BM:$BM)*(운전자별!B7=탕데이터!O:O),0))</f>
        <v>76아7310</v>
      </c>
      <c r="V7" t="str">
        <f>_xlfn.XLOOKUP(U7,탕데이터!I:I,탕데이터!G:G)</f>
        <v>직행2</v>
      </c>
      <c r="W7" cm="1">
        <f t="array" ref="W7">INDEX(탕데이터!$BL:$BL, MATCH(1, (_xlfn.MAXIFS(탕데이터!BN:BN,탕데이터!O:O,운전자별!B7)=탕데이터!$BN:$BN)*(운전자별!B7=탕데이터!O:O),0))</f>
        <v>3</v>
      </c>
      <c r="X7" cm="1">
        <f t="array" ref="X7">COUNTA(_xlfn.UNIQUE(_xlfn._xlws.FILTER(탕데이터!$I$2:$I$1156,(탕데이터!$O$2:$O$1156=운전자별!$B7))))</f>
        <v>1</v>
      </c>
      <c r="Y7" s="4">
        <f>SUMIFS('차량+운전자별'!AG:AG,'차량+운전자별'!I:I,운전자별!B7)</f>
        <v>1.0672972972972972</v>
      </c>
      <c r="Z7" s="128" t="str" cm="1">
        <f t="array" ref="Z7">_xlfn.IFS(OR(Y7&gt;125%,Y7&lt;65%),"이상",
Y7&gt;=100%,"S",
AND(Y7&lt;100%,Y7&gt;=95%),"A",
AND(Y7&lt;95%,Y7&gt;=90%),"B",
AND(Y7&lt;90%,Y7&gt;=85%),"C",
AND(Y7&lt;85%,Y7&gt;=80%),"D",
Y7&lt;80%,"F")</f>
        <v>S</v>
      </c>
    </row>
    <row r="8" spans="1:26">
      <c r="A8">
        <v>168</v>
      </c>
      <c r="B8">
        <v>7390</v>
      </c>
      <c r="C8" t="s">
        <v>61</v>
      </c>
      <c r="D8">
        <v>414.08100000000002</v>
      </c>
      <c r="E8">
        <v>116.986</v>
      </c>
      <c r="F8">
        <v>3.54</v>
      </c>
      <c r="G8">
        <v>46.814</v>
      </c>
      <c r="H8">
        <v>9.5755520000000001</v>
      </c>
      <c r="I8">
        <v>0.21638499999999999</v>
      </c>
      <c r="J8">
        <v>1.9680530000000001</v>
      </c>
      <c r="K8">
        <v>102</v>
      </c>
      <c r="L8">
        <v>2</v>
      </c>
      <c r="M8">
        <v>31</v>
      </c>
      <c r="N8">
        <v>109</v>
      </c>
      <c r="O8">
        <v>43.243563999999999</v>
      </c>
      <c r="P8">
        <v>2600.1999999999998</v>
      </c>
      <c r="Q8">
        <v>2383.5</v>
      </c>
      <c r="R8">
        <v>4</v>
      </c>
      <c r="S8">
        <v>342</v>
      </c>
      <c r="T8" cm="1">
        <f t="array" ref="T8">COUNTA(_xlfn.UNIQUE(_xlfn._xlws.FILTER(탕데이터!$BL$2:$BL$1156,(탕데이터!$O$2:$O$1156=운전자별!$B8))))</f>
        <v>2</v>
      </c>
      <c r="U8" t="str" cm="1">
        <f t="array" ref="U8">INDEX(탕데이터!$I:$I, MATCH(1, (_xlfn.MAXIFS(탕데이터!BM:BM,탕데이터!O:O,운전자별!B8)=탕데이터!$BM:$BM)*(운전자별!B8=탕데이터!O:O),0))</f>
        <v>77아7105</v>
      </c>
      <c r="V8" t="str">
        <f>_xlfn.XLOOKUP(U8,탕데이터!I:I,탕데이터!G:G)</f>
        <v>직행2</v>
      </c>
      <c r="W8" cm="1">
        <f t="array" ref="W8">INDEX(탕데이터!$BL:$BL, MATCH(1, (_xlfn.MAXIFS(탕데이터!BN:BN,탕데이터!O:O,운전자별!B8)=탕데이터!$BN:$BN)*(운전자별!B8=탕데이터!O:O),0))</f>
        <v>4</v>
      </c>
      <c r="X8" cm="1">
        <f t="array" ref="X8">COUNTA(_xlfn.UNIQUE(_xlfn._xlws.FILTER(탕데이터!$I$2:$I$1156,(탕데이터!$O$2:$O$1156=운전자별!$B8))))</f>
        <v>1</v>
      </c>
      <c r="Y8" s="4">
        <f>SUMIFS('차량+운전자별'!AG:AG,'차량+운전자별'!I:I,운전자별!B8)</f>
        <v>0.95675675675675675</v>
      </c>
      <c r="Z8" s="128" t="str" cm="1">
        <f t="array" ref="Z8">_xlfn.IFS(OR(Y8&gt;125%,Y8&lt;65%),"이상",
Y8&gt;=100%,"S",
AND(Y8&lt;100%,Y8&gt;=95%),"A",
AND(Y8&lt;95%,Y8&gt;=90%),"B",
AND(Y8&lt;90%,Y8&gt;=85%),"C",
AND(Y8&lt;85%,Y8&gt;=80%),"D",
Y8&lt;80%,"F")</f>
        <v>A</v>
      </c>
    </row>
    <row r="9" spans="1:26">
      <c r="A9">
        <v>168</v>
      </c>
      <c r="B9">
        <v>6694</v>
      </c>
      <c r="C9" t="s">
        <v>260</v>
      </c>
      <c r="D9">
        <v>1374.06</v>
      </c>
      <c r="E9">
        <v>398.767</v>
      </c>
      <c r="F9">
        <v>3.4460000000000002</v>
      </c>
      <c r="G9">
        <v>41.905999999999999</v>
      </c>
      <c r="H9">
        <v>35.777472000000003</v>
      </c>
      <c r="I9">
        <v>1.1127549999999999</v>
      </c>
      <c r="J9">
        <v>6.7872029999999999</v>
      </c>
      <c r="K9">
        <v>268</v>
      </c>
      <c r="L9">
        <v>9</v>
      </c>
      <c r="M9">
        <v>336</v>
      </c>
      <c r="N9">
        <v>109</v>
      </c>
      <c r="O9">
        <v>38.405731000000003</v>
      </c>
      <c r="P9">
        <v>6846.8</v>
      </c>
      <c r="Q9">
        <v>2581.4</v>
      </c>
      <c r="R9">
        <v>3</v>
      </c>
      <c r="S9">
        <v>506</v>
      </c>
      <c r="T9" cm="1">
        <f t="array" ref="T9">COUNTA(_xlfn.UNIQUE(_xlfn._xlws.FILTER(탕데이터!$BL$2:$BL$1156,(탕데이터!$O$2:$O$1156=운전자별!$B9))))</f>
        <v>5</v>
      </c>
      <c r="U9" t="str" cm="1">
        <f t="array" ref="U9">INDEX(탕데이터!$I:$I, MATCH(1, (_xlfn.MAXIFS(탕데이터!BM:BM,탕데이터!O:O,운전자별!B9)=탕데이터!$BM:$BM)*(운전자별!B9=탕데이터!O:O),0))</f>
        <v>76아7310</v>
      </c>
      <c r="V9" t="str">
        <f>_xlfn.XLOOKUP(U9,탕데이터!I:I,탕데이터!G:G)</f>
        <v>직행2</v>
      </c>
      <c r="W9" cm="1">
        <f t="array" ref="W9">INDEX(탕데이터!$BL:$BL, MATCH(1, (_xlfn.MAXIFS(탕데이터!BN:BN,탕데이터!O:O,운전자별!B9)=탕데이터!$BN:$BN)*(운전자별!B9=탕데이터!O:O),0))</f>
        <v>4</v>
      </c>
      <c r="X9" cm="1">
        <f t="array" ref="X9">COUNTA(_xlfn.UNIQUE(_xlfn._xlws.FILTER(탕데이터!$I$2:$I$1156,(탕데이터!$O$2:$O$1156=운전자별!$B9))))</f>
        <v>1</v>
      </c>
      <c r="Y9" s="4">
        <f>SUMIFS('차량+운전자별'!AG:AG,'차량+운전자별'!I:I,운전자별!B9)</f>
        <v>0.93135135135135128</v>
      </c>
      <c r="Z9" s="128" t="str" cm="1">
        <f t="array" ref="Z9">_xlfn.IFS(OR(Y9&gt;125%,Y9&lt;65%),"이상",
Y9&gt;=100%,"S",
AND(Y9&lt;100%,Y9&gt;=95%),"A",
AND(Y9&lt;95%,Y9&gt;=90%),"B",
AND(Y9&lt;90%,Y9&gt;=85%),"C",
AND(Y9&lt;85%,Y9&gt;=80%),"D",
Y9&lt;80%,"F")</f>
        <v>B</v>
      </c>
    </row>
    <row r="10" spans="1:26">
      <c r="A10">
        <v>168</v>
      </c>
      <c r="B10">
        <v>1355</v>
      </c>
      <c r="C10" t="s">
        <v>255</v>
      </c>
      <c r="D10">
        <v>586.62900000000002</v>
      </c>
      <c r="E10">
        <v>169.17699999999999</v>
      </c>
      <c r="F10">
        <v>3.468</v>
      </c>
      <c r="G10">
        <v>43.997</v>
      </c>
      <c r="H10">
        <v>13.696935</v>
      </c>
      <c r="I10">
        <v>0.52304399999999995</v>
      </c>
      <c r="J10">
        <v>2.0288810000000002</v>
      </c>
      <c r="K10">
        <v>244</v>
      </c>
      <c r="L10">
        <v>11</v>
      </c>
      <c r="M10">
        <v>86</v>
      </c>
      <c r="N10">
        <v>108</v>
      </c>
      <c r="O10">
        <v>42.829216000000002</v>
      </c>
      <c r="P10">
        <v>3390.5</v>
      </c>
      <c r="Q10">
        <v>1278.5999999999999</v>
      </c>
      <c r="R10">
        <v>0</v>
      </c>
      <c r="S10">
        <v>0</v>
      </c>
      <c r="T10" cm="1">
        <f t="array" ref="T10">COUNTA(_xlfn.UNIQUE(_xlfn._xlws.FILTER(탕데이터!$BL$2:$BL$1156,(탕데이터!$O$2:$O$1156=운전자별!$B10))))</f>
        <v>2</v>
      </c>
      <c r="U10" t="str" cm="1">
        <f t="array" ref="U10">INDEX(탕데이터!$I:$I, MATCH(1, (_xlfn.MAXIFS(탕데이터!BM:BM,탕데이터!O:O,운전자별!B10)=탕데이터!$BM:$BM)*(운전자별!B10=탕데이터!O:O),0))</f>
        <v>72아7213</v>
      </c>
      <c r="V10" t="str">
        <f>_xlfn.XLOOKUP(U10,탕데이터!I:I,탕데이터!G:G)</f>
        <v>직행2</v>
      </c>
      <c r="W10" cm="1">
        <f t="array" ref="W10">INDEX(탕데이터!$BL:$BL, MATCH(1, (_xlfn.MAXIFS(탕데이터!BN:BN,탕데이터!O:O,운전자별!B10)=탕데이터!$BN:$BN)*(운전자별!B10=탕데이터!O:O),0))</f>
        <v>3</v>
      </c>
      <c r="X10" cm="1">
        <f t="array" ref="X10">COUNTA(_xlfn.UNIQUE(_xlfn._xlws.FILTER(탕데이터!$I$2:$I$1156,(탕데이터!$O$2:$O$1156=운전자별!$B10))))</f>
        <v>1</v>
      </c>
      <c r="Y10" s="4">
        <f>SUMIFS('차량+운전자별'!AG:AG,'차량+운전자별'!I:I,운전자별!B10)</f>
        <v>0.93729729729729727</v>
      </c>
      <c r="Z10" s="128" t="str" cm="1">
        <f t="array" ref="Z10">_xlfn.IFS(OR(Y10&gt;125%,Y10&lt;65%),"이상",
Y10&gt;=100%,"S",
AND(Y10&lt;100%,Y10&gt;=95%),"A",
AND(Y10&lt;95%,Y10&gt;=90%),"B",
AND(Y10&lt;90%,Y10&gt;=85%),"C",
AND(Y10&lt;85%,Y10&gt;=80%),"D",
Y10&lt;80%,"F")</f>
        <v>B</v>
      </c>
    </row>
    <row r="11" spans="1:26">
      <c r="A11">
        <v>168</v>
      </c>
      <c r="B11">
        <v>7890</v>
      </c>
      <c r="C11" t="s">
        <v>251</v>
      </c>
      <c r="D11">
        <v>1368.0830000000001</v>
      </c>
      <c r="E11">
        <v>481.95699999999999</v>
      </c>
      <c r="F11">
        <v>2.839</v>
      </c>
      <c r="G11">
        <v>54.540999999999997</v>
      </c>
      <c r="H11">
        <v>37.971367000000001</v>
      </c>
      <c r="I11">
        <v>0.72247600000000001</v>
      </c>
      <c r="J11">
        <v>10.096088999999999</v>
      </c>
      <c r="K11">
        <v>254</v>
      </c>
      <c r="L11">
        <v>26</v>
      </c>
      <c r="M11">
        <v>634</v>
      </c>
      <c r="N11">
        <v>112</v>
      </c>
      <c r="O11">
        <v>36.029331999999997</v>
      </c>
      <c r="P11">
        <v>6119.1</v>
      </c>
      <c r="Q11">
        <v>1831.4</v>
      </c>
      <c r="R11">
        <v>11</v>
      </c>
      <c r="S11">
        <v>8337</v>
      </c>
      <c r="T11" cm="1">
        <f t="array" ref="T11">COUNTA(_xlfn.UNIQUE(_xlfn._xlws.FILTER(탕데이터!$BL$2:$BL$1156,(탕데이터!$O$2:$O$1156=운전자별!$B11))))</f>
        <v>4</v>
      </c>
      <c r="U11" t="str" cm="1">
        <f t="array" ref="U11">INDEX(탕데이터!$I:$I, MATCH(1, (_xlfn.MAXIFS(탕데이터!BM:BM,탕데이터!O:O,운전자별!B11)=탕데이터!$BM:$BM)*(운전자별!B11=탕데이터!O:O),0))</f>
        <v>76아7378</v>
      </c>
      <c r="V11" t="str">
        <f>_xlfn.XLOOKUP(U11,탕데이터!I:I,탕데이터!G:G)</f>
        <v>직행1</v>
      </c>
      <c r="W11" cm="1">
        <f t="array" ref="W11">INDEX(탕데이터!$BL:$BL, MATCH(1, (_xlfn.MAXIFS(탕데이터!BN:BN,탕데이터!O:O,운전자별!B11)=탕데이터!$BN:$BN)*(운전자별!B11=탕데이터!O:O),0))</f>
        <v>11</v>
      </c>
      <c r="X11" cm="1">
        <f t="array" ref="X11">COUNTA(_xlfn.UNIQUE(_xlfn._xlws.FILTER(탕데이터!$I$2:$I$1156,(탕데이터!$O$2:$O$1156=운전자별!$B11))))</f>
        <v>1</v>
      </c>
      <c r="Y11" s="4">
        <f>SUMIFS('차량+운전자별'!AG:AG,'차량+운전자별'!I:I,운전자별!B11)</f>
        <v>0.78861111111111104</v>
      </c>
      <c r="Z11" s="128" t="str" cm="1">
        <f t="array" ref="Z11">_xlfn.IFS(OR(Y11&gt;125%,Y11&lt;65%),"이상",
Y11&gt;=100%,"S",
AND(Y11&lt;100%,Y11&gt;=95%),"A",
AND(Y11&lt;95%,Y11&gt;=90%),"B",
AND(Y11&lt;90%,Y11&gt;=85%),"C",
AND(Y11&lt;85%,Y11&gt;=80%),"D",
Y11&lt;80%,"F")</f>
        <v>F</v>
      </c>
    </row>
    <row r="12" spans="1:26">
      <c r="A12">
        <v>168</v>
      </c>
      <c r="B12">
        <v>5673</v>
      </c>
      <c r="C12" t="s">
        <v>237</v>
      </c>
      <c r="D12">
        <v>260.36200000000002</v>
      </c>
      <c r="E12">
        <v>69.52</v>
      </c>
      <c r="F12">
        <v>3.7450000000000001</v>
      </c>
      <c r="G12">
        <v>35.637999999999998</v>
      </c>
      <c r="H12">
        <v>7.2644419999999998</v>
      </c>
      <c r="I12">
        <v>6.8331000000000003E-2</v>
      </c>
      <c r="J12">
        <v>1.622776</v>
      </c>
      <c r="K12">
        <v>67</v>
      </c>
      <c r="L12">
        <v>0</v>
      </c>
      <c r="M12">
        <v>28</v>
      </c>
      <c r="N12">
        <v>102</v>
      </c>
      <c r="O12">
        <v>35.840604999999996</v>
      </c>
      <c r="P12">
        <v>4575.8</v>
      </c>
      <c r="Q12">
        <v>937.4</v>
      </c>
      <c r="R12">
        <v>1</v>
      </c>
      <c r="S12">
        <v>109</v>
      </c>
      <c r="T12" cm="1">
        <f t="array" ref="T12">COUNTA(_xlfn.UNIQUE(_xlfn._xlws.FILTER(탕데이터!$BL$2:$BL$1156,(탕데이터!$O$2:$O$1156=운전자별!$B12))))</f>
        <v>2</v>
      </c>
      <c r="U12" t="str" cm="1">
        <f t="array" ref="U12">INDEX(탕데이터!$I:$I, MATCH(1, (_xlfn.MAXIFS(탕데이터!BM:BM,탕데이터!O:O,운전자별!B12)=탕데이터!$BM:$BM)*(운전자별!B12=탕데이터!O:O),0))</f>
        <v>72아7200</v>
      </c>
      <c r="V12" t="str">
        <f>_xlfn.XLOOKUP(U12,탕데이터!I:I,탕데이터!G:G)</f>
        <v>직행1</v>
      </c>
      <c r="W12" cm="1">
        <f t="array" ref="W12">INDEX(탕데이터!$BL:$BL, MATCH(1, (_xlfn.MAXIFS(탕데이터!BN:BN,탕데이터!O:O,운전자별!B12)=탕데이터!$BN:$BN)*(운전자별!B12=탕데이터!O:O),0))</f>
        <v>6</v>
      </c>
      <c r="X12" cm="1">
        <f t="array" ref="X12">COUNTA(_xlfn.UNIQUE(_xlfn._xlws.FILTER(탕데이터!$I$2:$I$1156,(탕데이터!$O$2:$O$1156=운전자별!$B12))))</f>
        <v>1</v>
      </c>
      <c r="Y12" s="4">
        <f>SUMIFS('차량+운전자별'!AG:AG,'차량+운전자별'!I:I,운전자별!B12)</f>
        <v>1.0402777777777779</v>
      </c>
      <c r="Z12" s="128" t="str" cm="1">
        <f t="array" ref="Z12">_xlfn.IFS(OR(Y12&gt;125%,Y12&lt;65%),"이상",
Y12&gt;=100%,"S",
AND(Y12&lt;100%,Y12&gt;=95%),"A",
AND(Y12&lt;95%,Y12&gt;=90%),"B",
AND(Y12&lt;90%,Y12&gt;=85%),"C",
AND(Y12&lt;85%,Y12&gt;=80%),"D",
Y12&lt;80%,"F")</f>
        <v>S</v>
      </c>
    </row>
    <row r="13" spans="1:26">
      <c r="A13">
        <v>168</v>
      </c>
      <c r="B13">
        <v>4257</v>
      </c>
      <c r="C13" t="s">
        <v>252</v>
      </c>
      <c r="D13">
        <v>592.678</v>
      </c>
      <c r="E13">
        <v>200.04300000000001</v>
      </c>
      <c r="F13">
        <v>2.9630000000000001</v>
      </c>
      <c r="G13">
        <v>50.509</v>
      </c>
      <c r="H13">
        <v>16.827766</v>
      </c>
      <c r="I13">
        <v>1.052767</v>
      </c>
      <c r="J13">
        <v>3.7813810000000001</v>
      </c>
      <c r="K13">
        <v>205</v>
      </c>
      <c r="L13">
        <v>5</v>
      </c>
      <c r="M13">
        <v>149</v>
      </c>
      <c r="N13">
        <v>109</v>
      </c>
      <c r="O13">
        <v>35.220241999999999</v>
      </c>
      <c r="P13">
        <v>3495.3</v>
      </c>
      <c r="Q13">
        <v>1341.3</v>
      </c>
      <c r="R13">
        <v>4</v>
      </c>
      <c r="S13">
        <v>2452</v>
      </c>
      <c r="T13" cm="1">
        <f t="array" ref="T13">COUNTA(_xlfn.UNIQUE(_xlfn._xlws.FILTER(탕데이터!$BL$2:$BL$1156,(탕데이터!$O$2:$O$1156=운전자별!$B13))))</f>
        <v>2</v>
      </c>
      <c r="U13" t="str" cm="1">
        <f t="array" ref="U13">INDEX(탕데이터!$I:$I, MATCH(1, (_xlfn.MAXIFS(탕데이터!BM:BM,탕데이터!O:O,운전자별!B13)=탕데이터!$BM:$BM)*(운전자별!B13=탕데이터!O:O),0))</f>
        <v>76아7383</v>
      </c>
      <c r="V13" t="str">
        <f>_xlfn.XLOOKUP(U13,탕데이터!I:I,탕데이터!G:G)</f>
        <v>직행1</v>
      </c>
      <c r="W13" cm="1">
        <f t="array" ref="W13">INDEX(탕데이터!$BL:$BL, MATCH(1, (_xlfn.MAXIFS(탕데이터!BN:BN,탕데이터!O:O,운전자별!B13)=탕데이터!$BN:$BN)*(운전자별!B13=탕데이터!O:O),0))</f>
        <v>11</v>
      </c>
      <c r="X13" cm="1">
        <f t="array" ref="X13">COUNTA(_xlfn.UNIQUE(_xlfn._xlws.FILTER(탕데이터!$I$2:$I$1156,(탕데이터!$O$2:$O$1156=운전자별!$B13))))</f>
        <v>1</v>
      </c>
      <c r="Y13" s="4">
        <f>SUMIFS('차량+운전자별'!AG:AG,'차량+운전자별'!I:I,운전자별!B13)</f>
        <v>0.82305555555555554</v>
      </c>
      <c r="Z13" s="128" t="str" cm="1">
        <f t="array" ref="Z13">_xlfn.IFS(OR(Y13&gt;125%,Y13&lt;65%),"이상",
Y13&gt;=100%,"S",
AND(Y13&lt;100%,Y13&gt;=95%),"A",
AND(Y13&lt;95%,Y13&gt;=90%),"B",
AND(Y13&lt;90%,Y13&gt;=85%),"C",
AND(Y13&lt;85%,Y13&gt;=80%),"D",
Y13&lt;80%,"F")</f>
        <v>D</v>
      </c>
    </row>
    <row r="14" spans="1:26">
      <c r="A14">
        <v>168</v>
      </c>
      <c r="B14">
        <v>1003</v>
      </c>
      <c r="C14" t="s">
        <v>245</v>
      </c>
      <c r="D14">
        <v>452.54399999999998</v>
      </c>
      <c r="E14">
        <v>145.38</v>
      </c>
      <c r="F14">
        <v>3.113</v>
      </c>
      <c r="G14">
        <v>46.554000000000002</v>
      </c>
      <c r="H14">
        <v>13.892773999999999</v>
      </c>
      <c r="I14">
        <v>1.2127730000000001</v>
      </c>
      <c r="J14">
        <v>3.3933300000000002</v>
      </c>
      <c r="K14">
        <v>126</v>
      </c>
      <c r="L14">
        <v>13</v>
      </c>
      <c r="M14">
        <v>110</v>
      </c>
      <c r="N14">
        <v>101</v>
      </c>
      <c r="O14">
        <v>32.574055999999999</v>
      </c>
      <c r="P14">
        <v>4186.2</v>
      </c>
      <c r="Q14">
        <v>1374.2</v>
      </c>
      <c r="R14">
        <v>8</v>
      </c>
      <c r="S14">
        <v>1087</v>
      </c>
      <c r="T14" cm="1">
        <f t="array" ref="T14">COUNTA(_xlfn.UNIQUE(_xlfn._xlws.FILTER(탕데이터!$BL$2:$BL$1156,(탕데이터!$O$2:$O$1156=운전자별!$B14))))</f>
        <v>2</v>
      </c>
      <c r="U14" t="str" cm="1">
        <f t="array" ref="U14">INDEX(탕데이터!$I:$I, MATCH(1, (_xlfn.MAXIFS(탕데이터!BM:BM,탕데이터!O:O,운전자별!B14)=탕데이터!$BM:$BM)*(운전자별!B14=탕데이터!O:O),0))</f>
        <v>75아7352</v>
      </c>
      <c r="V14" t="str">
        <f>_xlfn.XLOOKUP(U14,탕데이터!I:I,탕데이터!G:G)</f>
        <v>직행1</v>
      </c>
      <c r="W14" cm="1">
        <f t="array" ref="W14">INDEX(탕데이터!$BL:$BL, MATCH(1, (_xlfn.MAXIFS(탕데이터!BN:BN,탕데이터!O:O,운전자별!B14)=탕데이터!$BN:$BN)*(운전자별!B14=탕데이터!O:O),0))</f>
        <v>7</v>
      </c>
      <c r="X14" cm="1">
        <f t="array" ref="X14">COUNTA(_xlfn.UNIQUE(_xlfn._xlws.FILTER(탕데이터!$I$2:$I$1156,(탕데이터!$O$2:$O$1156=운전자별!$B14))))</f>
        <v>1</v>
      </c>
      <c r="Y14" s="4">
        <f>SUMIFS('차량+운전자별'!AG:AG,'차량+운전자별'!I:I,운전자별!B14)</f>
        <v>0.86472222222222217</v>
      </c>
      <c r="Z14" s="128" t="str" cm="1">
        <f t="array" ref="Z14">_xlfn.IFS(OR(Y14&gt;125%,Y14&lt;65%),"이상",
Y14&gt;=100%,"S",
AND(Y14&lt;100%,Y14&gt;=95%),"A",
AND(Y14&lt;95%,Y14&gt;=90%),"B",
AND(Y14&lt;90%,Y14&gt;=85%),"C",
AND(Y14&lt;85%,Y14&gt;=80%),"D",
Y14&lt;80%,"F")</f>
        <v>C</v>
      </c>
    </row>
    <row r="15" spans="1:26">
      <c r="A15">
        <v>168</v>
      </c>
      <c r="B15">
        <v>6278</v>
      </c>
      <c r="C15" t="s">
        <v>254</v>
      </c>
      <c r="D15">
        <v>705.84199999999998</v>
      </c>
      <c r="E15">
        <v>231.911</v>
      </c>
      <c r="F15">
        <v>3.044</v>
      </c>
      <c r="G15">
        <v>44.427</v>
      </c>
      <c r="H15">
        <v>20.696380000000001</v>
      </c>
      <c r="I15">
        <v>0.61193699999999995</v>
      </c>
      <c r="J15">
        <v>4.9369389999999997</v>
      </c>
      <c r="K15">
        <v>126</v>
      </c>
      <c r="L15">
        <v>3</v>
      </c>
      <c r="M15">
        <v>148</v>
      </c>
      <c r="N15">
        <v>106</v>
      </c>
      <c r="O15">
        <v>34.104610999999998</v>
      </c>
      <c r="P15">
        <v>4056.7</v>
      </c>
      <c r="Q15">
        <v>898.6</v>
      </c>
      <c r="R15">
        <v>11</v>
      </c>
      <c r="S15">
        <v>1645</v>
      </c>
      <c r="T15" cm="1">
        <f t="array" ref="T15">COUNTA(_xlfn.UNIQUE(_xlfn._xlws.FILTER(탕데이터!$BL$2:$BL$1156,(탕데이터!$O$2:$O$1156=운전자별!$B15))))</f>
        <v>3</v>
      </c>
      <c r="U15" t="str" cm="1">
        <f t="array" ref="U15">INDEX(탕데이터!$I:$I, MATCH(1, (_xlfn.MAXIFS(탕데이터!BM:BM,탕데이터!O:O,운전자별!B15)=탕데이터!$BM:$BM)*(운전자별!B15=탕데이터!O:O),0))</f>
        <v>72아7213</v>
      </c>
      <c r="V15" t="str">
        <f>_xlfn.XLOOKUP(U15,탕데이터!I:I,탕데이터!G:G)</f>
        <v>직행2</v>
      </c>
      <c r="W15" cm="1">
        <f t="array" ref="W15">INDEX(탕데이터!$BL:$BL, MATCH(1, (_xlfn.MAXIFS(탕데이터!BN:BN,탕데이터!O:O,운전자별!B15)=탕데이터!$BN:$BN)*(운전자별!B15=탕데이터!O:O),0))</f>
        <v>2</v>
      </c>
      <c r="X15" cm="1">
        <f t="array" ref="X15">COUNTA(_xlfn.UNIQUE(_xlfn._xlws.FILTER(탕데이터!$I$2:$I$1156,(탕데이터!$O$2:$O$1156=운전자별!$B15))))</f>
        <v>1</v>
      </c>
      <c r="Y15" s="4">
        <f>SUMIFS('차량+운전자별'!AG:AG,'차량+운전자별'!I:I,운전자별!B15)</f>
        <v>0.82270270270270263</v>
      </c>
      <c r="Z15" s="128" t="str" cm="1">
        <f t="array" ref="Z15">_xlfn.IFS(OR(Y15&gt;125%,Y15&lt;65%),"이상",
Y15&gt;=100%,"S",
AND(Y15&lt;100%,Y15&gt;=95%),"A",
AND(Y15&lt;95%,Y15&gt;=90%),"B",
AND(Y15&lt;90%,Y15&gt;=85%),"C",
AND(Y15&lt;85%,Y15&gt;=80%),"D",
Y15&lt;80%,"F")</f>
        <v>D</v>
      </c>
    </row>
    <row r="16" spans="1:26">
      <c r="A16">
        <v>168</v>
      </c>
      <c r="B16">
        <v>7308</v>
      </c>
      <c r="C16" t="s">
        <v>264</v>
      </c>
      <c r="D16">
        <v>358.60700000000003</v>
      </c>
      <c r="E16">
        <v>124.67100000000001</v>
      </c>
      <c r="F16">
        <v>2.8759999999999999</v>
      </c>
      <c r="G16">
        <v>46.634999999999998</v>
      </c>
      <c r="H16">
        <v>11.921104</v>
      </c>
      <c r="I16">
        <v>0.36471799999999999</v>
      </c>
      <c r="J16">
        <v>3.6655519999999999</v>
      </c>
      <c r="K16">
        <v>116</v>
      </c>
      <c r="L16">
        <v>4</v>
      </c>
      <c r="M16">
        <v>44</v>
      </c>
      <c r="N16">
        <v>106</v>
      </c>
      <c r="O16">
        <v>30.081693000000001</v>
      </c>
      <c r="P16">
        <v>2018.3</v>
      </c>
      <c r="Q16">
        <v>692.2</v>
      </c>
      <c r="R16">
        <v>5</v>
      </c>
      <c r="S16">
        <v>2656</v>
      </c>
      <c r="T16" cm="1">
        <f t="array" ref="T16">COUNTA(_xlfn.UNIQUE(_xlfn._xlws.FILTER(탕데이터!$BL$2:$BL$1156,(탕데이터!$O$2:$O$1156=운전자별!$B16))))</f>
        <v>2</v>
      </c>
      <c r="U16" t="str" cm="1">
        <f t="array" ref="U16">INDEX(탕데이터!$I:$I, MATCH(1, (_xlfn.MAXIFS(탕데이터!BM:BM,탕데이터!O:O,운전자별!B16)=탕데이터!$BM:$BM)*(운전자별!B16=탕데이터!O:O),0))</f>
        <v>77아7105</v>
      </c>
      <c r="V16" t="str">
        <f>_xlfn.XLOOKUP(U16,탕데이터!I:I,탕데이터!G:G)</f>
        <v>직행2</v>
      </c>
      <c r="W16" cm="1">
        <f t="array" ref="W16">INDEX(탕데이터!$BL:$BL, MATCH(1, (_xlfn.MAXIFS(탕데이터!BN:BN,탕데이터!O:O,운전자별!B16)=탕데이터!$BN:$BN)*(운전자별!B16=탕데이터!O:O),0))</f>
        <v>2</v>
      </c>
      <c r="X16" cm="1">
        <f t="array" ref="X16">COUNTA(_xlfn.UNIQUE(_xlfn._xlws.FILTER(탕데이터!$I$2:$I$1156,(탕데이터!$O$2:$O$1156=운전자별!$B16))))</f>
        <v>1</v>
      </c>
      <c r="Y16" s="4">
        <f>SUMIFS('차량+운전자별'!AG:AG,'차량+운전자별'!I:I,운전자별!B16)</f>
        <v>0.77729729729729724</v>
      </c>
      <c r="Z16" s="128" t="str" cm="1">
        <f t="array" ref="Z16">_xlfn.IFS(OR(Y16&gt;125%,Y16&lt;65%),"이상",
Y16&gt;=100%,"S",
AND(Y16&lt;100%,Y16&gt;=95%),"A",
AND(Y16&lt;95%,Y16&gt;=90%),"B",
AND(Y16&lt;90%,Y16&gt;=85%),"C",
AND(Y16&lt;85%,Y16&gt;=80%),"D",
Y16&lt;80%,"F")</f>
        <v>F</v>
      </c>
    </row>
    <row r="17" spans="1:26">
      <c r="A17">
        <v>168</v>
      </c>
      <c r="B17">
        <v>7891</v>
      </c>
      <c r="C17" t="s">
        <v>239</v>
      </c>
      <c r="D17">
        <v>784.13800000000003</v>
      </c>
      <c r="E17">
        <v>258.66000000000003</v>
      </c>
      <c r="F17">
        <v>3.032</v>
      </c>
      <c r="G17">
        <v>46.966999999999999</v>
      </c>
      <c r="H17">
        <v>22.248595000000002</v>
      </c>
      <c r="I17">
        <v>0.85054300000000005</v>
      </c>
      <c r="J17">
        <v>4.4266529999999999</v>
      </c>
      <c r="K17">
        <v>211</v>
      </c>
      <c r="L17">
        <v>2</v>
      </c>
      <c r="M17">
        <v>48</v>
      </c>
      <c r="N17">
        <v>113</v>
      </c>
      <c r="O17">
        <v>35.244382000000002</v>
      </c>
      <c r="P17">
        <v>5215</v>
      </c>
      <c r="Q17">
        <v>1189.4000000000001</v>
      </c>
      <c r="R17">
        <v>4</v>
      </c>
      <c r="S17">
        <v>846</v>
      </c>
      <c r="T17" cm="1">
        <f t="array" ref="T17">COUNTA(_xlfn.UNIQUE(_xlfn._xlws.FILTER(탕데이터!$BL$2:$BL$1156,(탕데이터!$O$2:$O$1156=운전자별!$B17))))</f>
        <v>3</v>
      </c>
      <c r="U17" t="str" cm="1">
        <f t="array" ref="U17">INDEX(탕데이터!$I:$I, MATCH(1, (_xlfn.MAXIFS(탕데이터!BM:BM,탕데이터!O:O,운전자별!B17)=탕데이터!$BM:$BM)*(운전자별!B17=탕데이터!O:O),0))</f>
        <v>72아7225</v>
      </c>
      <c r="V17" t="str">
        <f>_xlfn.XLOOKUP(U17,탕데이터!I:I,탕데이터!G:G)</f>
        <v>직행1</v>
      </c>
      <c r="W17" cm="1">
        <f t="array" ref="W17">INDEX(탕데이터!$BL:$BL, MATCH(1, (_xlfn.MAXIFS(탕데이터!BN:BN,탕데이터!O:O,운전자별!B17)=탕데이터!$BN:$BN)*(운전자별!B17=탕데이터!O:O),0))</f>
        <v>8</v>
      </c>
      <c r="X17" cm="1">
        <f t="array" ref="X17">COUNTA(_xlfn.UNIQUE(_xlfn._xlws.FILTER(탕데이터!$I$2:$I$1156,(탕데이터!$O$2:$O$1156=운전자별!$B17))))</f>
        <v>1</v>
      </c>
      <c r="Y17" s="4">
        <f>SUMIFS('차량+운전자별'!AG:AG,'차량+운전자별'!I:I,운전자별!B17)</f>
        <v>0.84222222222222221</v>
      </c>
      <c r="Z17" s="128" t="str" cm="1">
        <f t="array" ref="Z17">_xlfn.IFS(OR(Y17&gt;125%,Y17&lt;65%),"이상",
Y17&gt;=100%,"S",
AND(Y17&lt;100%,Y17&gt;=95%),"A",
AND(Y17&lt;95%,Y17&gt;=90%),"B",
AND(Y17&lt;90%,Y17&gt;=85%),"C",
AND(Y17&lt;85%,Y17&gt;=80%),"D",
Y17&lt;80%,"F")</f>
        <v>D</v>
      </c>
    </row>
    <row r="18" spans="1:26">
      <c r="A18">
        <v>168</v>
      </c>
      <c r="B18">
        <v>8181</v>
      </c>
      <c r="C18" t="s">
        <v>256</v>
      </c>
      <c r="D18">
        <v>980.01800000000003</v>
      </c>
      <c r="E18">
        <v>333.351</v>
      </c>
      <c r="F18">
        <v>2.94</v>
      </c>
      <c r="G18">
        <v>48.018000000000001</v>
      </c>
      <c r="H18">
        <v>31.254712999999999</v>
      </c>
      <c r="I18">
        <v>0.36943399999999998</v>
      </c>
      <c r="J18">
        <v>10.253323999999999</v>
      </c>
      <c r="K18">
        <v>373</v>
      </c>
      <c r="L18">
        <v>61</v>
      </c>
      <c r="M18">
        <v>283</v>
      </c>
      <c r="N18">
        <v>110</v>
      </c>
      <c r="O18">
        <v>31.355847000000001</v>
      </c>
      <c r="P18">
        <v>7703.5</v>
      </c>
      <c r="Q18">
        <v>2339.6999999999998</v>
      </c>
      <c r="R18">
        <v>19</v>
      </c>
      <c r="S18">
        <v>8387</v>
      </c>
      <c r="T18" cm="1">
        <f t="array" ref="T18">COUNTA(_xlfn.UNIQUE(_xlfn._xlws.FILTER(탕데이터!$BL$2:$BL$1156,(탕데이터!$O$2:$O$1156=운전자별!$B18))))</f>
        <v>3</v>
      </c>
      <c r="U18" t="str" cm="1">
        <f t="array" ref="U18">INDEX(탕데이터!$I:$I, MATCH(1, (_xlfn.MAXIFS(탕데이터!BM:BM,탕데이터!O:O,운전자별!B18)=탕데이터!$BM:$BM)*(운전자별!B18=탕데이터!O:O),0))</f>
        <v>76아3525</v>
      </c>
      <c r="V18" t="str">
        <f>_xlfn.XLOOKUP(U18,탕데이터!I:I,탕데이터!G:G)</f>
        <v>직행2</v>
      </c>
      <c r="W18" cm="1">
        <f t="array" ref="W18">INDEX(탕데이터!$BL:$BL, MATCH(1, (_xlfn.MAXIFS(탕데이터!BN:BN,탕데이터!O:O,운전자별!B18)=탕데이터!$BN:$BN)*(운전자별!B18=탕데이터!O:O),0))</f>
        <v>8</v>
      </c>
      <c r="X18" cm="1">
        <f t="array" ref="X18">COUNTA(_xlfn.UNIQUE(_xlfn._xlws.FILTER(탕데이터!$I$2:$I$1156,(탕데이터!$O$2:$O$1156=운전자별!$B18))))</f>
        <v>1</v>
      </c>
      <c r="Y18" s="4">
        <f>SUMIFS('차량+운전자별'!AG:AG,'차량+운전자별'!I:I,운전자별!B18)</f>
        <v>0.79459459459459458</v>
      </c>
      <c r="Z18" s="128" t="str" cm="1">
        <f t="array" ref="Z18">_xlfn.IFS(OR(Y18&gt;125%,Y18&lt;65%),"이상",
Y18&gt;=100%,"S",
AND(Y18&lt;100%,Y18&gt;=95%),"A",
AND(Y18&lt;95%,Y18&gt;=90%),"B",
AND(Y18&lt;90%,Y18&gt;=85%),"C",
AND(Y18&lt;85%,Y18&gt;=80%),"D",
Y18&lt;80%,"F")</f>
        <v>F</v>
      </c>
    </row>
    <row r="19" spans="1:26">
      <c r="A19">
        <v>168</v>
      </c>
      <c r="B19">
        <v>7720</v>
      </c>
      <c r="C19" t="s">
        <v>246</v>
      </c>
      <c r="D19">
        <v>1319.895</v>
      </c>
      <c r="E19">
        <v>394.899</v>
      </c>
      <c r="F19">
        <v>3.3420000000000001</v>
      </c>
      <c r="G19">
        <v>43.35</v>
      </c>
      <c r="H19">
        <v>39.289707</v>
      </c>
      <c r="I19">
        <v>1.9824850000000001</v>
      </c>
      <c r="J19">
        <v>9.7385950000000001</v>
      </c>
      <c r="K19">
        <v>442</v>
      </c>
      <c r="L19">
        <v>10</v>
      </c>
      <c r="M19">
        <v>255</v>
      </c>
      <c r="N19">
        <v>105</v>
      </c>
      <c r="O19">
        <v>33.593913000000001</v>
      </c>
      <c r="P19">
        <v>15958.4</v>
      </c>
      <c r="Q19">
        <v>3548.2</v>
      </c>
      <c r="R19">
        <v>11</v>
      </c>
      <c r="S19">
        <v>6499</v>
      </c>
      <c r="T19" cm="1">
        <f t="array" ref="T19">COUNTA(_xlfn.UNIQUE(_xlfn._xlws.FILTER(탕데이터!$BL$2:$BL$1156,(탕데이터!$O$2:$O$1156=운전자별!$B19))))</f>
        <v>5</v>
      </c>
      <c r="U19" t="str" cm="1">
        <f t="array" ref="U19">INDEX(탕데이터!$I:$I, MATCH(1, (_xlfn.MAXIFS(탕데이터!BM:BM,탕데이터!O:O,운전자별!B19)=탕데이터!$BM:$BM)*(운전자별!B19=탕데이터!O:O),0))</f>
        <v>76아3507</v>
      </c>
      <c r="V19" t="str">
        <f>_xlfn.XLOOKUP(U19,탕데이터!I:I,탕데이터!G:G)</f>
        <v>직행1</v>
      </c>
      <c r="W19" cm="1">
        <f t="array" ref="W19">INDEX(탕데이터!$BL:$BL, MATCH(1, (_xlfn.MAXIFS(탕데이터!BN:BN,탕데이터!O:O,운전자별!B19)=탕데이터!$BN:$BN)*(운전자별!B19=탕데이터!O:O),0))</f>
        <v>8</v>
      </c>
      <c r="X19" cm="1">
        <f t="array" ref="X19">COUNTA(_xlfn.UNIQUE(_xlfn._xlws.FILTER(탕데이터!$I$2:$I$1156,(탕데이터!$O$2:$O$1156=운전자별!$B19))))</f>
        <v>1</v>
      </c>
      <c r="Y19" s="4">
        <f>SUMIFS('차량+운전자별'!AG:AG,'차량+운전자별'!I:I,운전자별!B19)</f>
        <v>0.92833333333333334</v>
      </c>
      <c r="Z19" s="128" t="str" cm="1">
        <f t="array" ref="Z19">_xlfn.IFS(OR(Y19&gt;125%,Y19&lt;65%),"이상",
Y19&gt;=100%,"S",
AND(Y19&lt;100%,Y19&gt;=95%),"A",
AND(Y19&lt;95%,Y19&gt;=90%),"B",
AND(Y19&lt;90%,Y19&gt;=85%),"C",
AND(Y19&lt;85%,Y19&gt;=80%),"D",
Y19&lt;80%,"F")</f>
        <v>B</v>
      </c>
    </row>
    <row r="20" spans="1:26">
      <c r="A20">
        <v>168</v>
      </c>
      <c r="B20">
        <v>3562</v>
      </c>
      <c r="C20" t="s">
        <v>253</v>
      </c>
      <c r="D20">
        <v>851.92700000000002</v>
      </c>
      <c r="E20">
        <v>295.06799999999998</v>
      </c>
      <c r="F20">
        <v>2.887</v>
      </c>
      <c r="G20">
        <v>50.216999999999999</v>
      </c>
      <c r="H20">
        <v>26.697766999999999</v>
      </c>
      <c r="I20">
        <v>1.218326</v>
      </c>
      <c r="J20">
        <v>7.8011010000000001</v>
      </c>
      <c r="K20">
        <v>227</v>
      </c>
      <c r="L20">
        <v>0</v>
      </c>
      <c r="M20">
        <v>69</v>
      </c>
      <c r="N20">
        <v>110</v>
      </c>
      <c r="O20">
        <v>31.910046999999999</v>
      </c>
      <c r="P20">
        <v>12254.3</v>
      </c>
      <c r="Q20">
        <v>3569.1</v>
      </c>
      <c r="R20">
        <v>17</v>
      </c>
      <c r="S20">
        <v>8653</v>
      </c>
      <c r="T20" cm="1">
        <f t="array" ref="T20">COUNTA(_xlfn.UNIQUE(_xlfn._xlws.FILTER(탕데이터!$BL$2:$BL$1156,(탕데이터!$O$2:$O$1156=운전자별!$B20))))</f>
        <v>3</v>
      </c>
      <c r="U20" t="str" cm="1">
        <f t="array" ref="U20">INDEX(탕데이터!$I:$I, MATCH(1, (_xlfn.MAXIFS(탕데이터!BM:BM,탕데이터!O:O,운전자별!B20)=탕데이터!$BM:$BM)*(운전자별!B20=탕데이터!O:O),0))</f>
        <v>76아7383</v>
      </c>
      <c r="V20" t="str">
        <f>_xlfn.XLOOKUP(U20,탕데이터!I:I,탕데이터!G:G)</f>
        <v>직행1</v>
      </c>
      <c r="W20" cm="1">
        <f t="array" ref="W20">INDEX(탕데이터!$BL:$BL, MATCH(1, (_xlfn.MAXIFS(탕데이터!BN:BN,탕데이터!O:O,운전자별!B20)=탕데이터!$BN:$BN)*(운전자별!B20=탕데이터!O:O),0))</f>
        <v>2</v>
      </c>
      <c r="X20" cm="1">
        <f t="array" ref="X20">COUNTA(_xlfn.UNIQUE(_xlfn._xlws.FILTER(탕데이터!$I$2:$I$1156,(탕데이터!$O$2:$O$1156=운전자별!$B20))))</f>
        <v>1</v>
      </c>
      <c r="Y20" s="4">
        <f>SUMIFS('차량+운전자별'!AG:AG,'차량+운전자별'!I:I,운전자별!B20)</f>
        <v>0.80194444444444446</v>
      </c>
      <c r="Z20" s="128" t="str" cm="1">
        <f t="array" ref="Z20">_xlfn.IFS(OR(Y20&gt;125%,Y20&lt;65%),"이상",
Y20&gt;=100%,"S",
AND(Y20&lt;100%,Y20&gt;=95%),"A",
AND(Y20&lt;95%,Y20&gt;=90%),"B",
AND(Y20&lt;90%,Y20&gt;=85%),"C",
AND(Y20&lt;85%,Y20&gt;=80%),"D",
Y20&lt;80%,"F")</f>
        <v>D</v>
      </c>
    </row>
    <row r="21" spans="1:26">
      <c r="A21">
        <v>168</v>
      </c>
      <c r="B21">
        <v>2880</v>
      </c>
      <c r="C21" t="s">
        <v>241</v>
      </c>
      <c r="D21">
        <v>126.467</v>
      </c>
      <c r="E21">
        <v>36.851999999999997</v>
      </c>
      <c r="F21">
        <v>3.4319999999999999</v>
      </c>
      <c r="G21">
        <v>42.103000000000002</v>
      </c>
      <c r="H21">
        <v>3.2313860000000001</v>
      </c>
      <c r="I21">
        <v>0.191942</v>
      </c>
      <c r="J21">
        <v>0.54999799999999999</v>
      </c>
      <c r="K21">
        <v>31</v>
      </c>
      <c r="L21">
        <v>1</v>
      </c>
      <c r="M21">
        <v>37</v>
      </c>
      <c r="N21">
        <v>102</v>
      </c>
      <c r="O21">
        <v>39.137076</v>
      </c>
      <c r="P21">
        <v>321.3</v>
      </c>
      <c r="Q21">
        <v>147.1</v>
      </c>
      <c r="R21">
        <v>0</v>
      </c>
      <c r="S21">
        <v>0</v>
      </c>
      <c r="T21" cm="1">
        <f t="array" ref="T21">COUNTA(_xlfn.UNIQUE(_xlfn._xlws.FILTER(탕데이터!$BL$2:$BL$1156,(탕데이터!$O$2:$O$1156=운전자별!$B21))))</f>
        <v>1</v>
      </c>
      <c r="U21" t="str" cm="1">
        <f t="array" ref="U21">INDEX(탕데이터!$I:$I, MATCH(1, (_xlfn.MAXIFS(탕데이터!BM:BM,탕데이터!O:O,운전자별!B21)=탕데이터!$BM:$BM)*(운전자별!B21=탕데이터!O:O),0))</f>
        <v>75아7017</v>
      </c>
      <c r="V21" t="str">
        <f>_xlfn.XLOOKUP(U21,탕데이터!I:I,탕데이터!G:G)</f>
        <v>직행1</v>
      </c>
      <c r="W21" cm="1">
        <f t="array" ref="W21">INDEX(탕데이터!$BL:$BL, MATCH(1, (_xlfn.MAXIFS(탕데이터!BN:BN,탕데이터!O:O,운전자별!B21)=탕데이터!$BN:$BN)*(운전자별!B21=탕데이터!O:O),0))</f>
        <v>5</v>
      </c>
      <c r="X21" cm="1">
        <f t="array" ref="X21">COUNTA(_xlfn.UNIQUE(_xlfn._xlws.FILTER(탕데이터!$I$2:$I$1156,(탕데이터!$O$2:$O$1156=운전자별!$B21))))</f>
        <v>1</v>
      </c>
      <c r="Y21" s="4">
        <f>SUMIFS('차량+운전자별'!AG:AG,'차량+운전자별'!I:I,운전자별!B21)</f>
        <v>0.95333333333333325</v>
      </c>
      <c r="Z21" s="128" t="str" cm="1">
        <f t="array" ref="Z21">_xlfn.IFS(OR(Y21&gt;125%,Y21&lt;65%),"이상",
Y21&gt;=100%,"S",
AND(Y21&lt;100%,Y21&gt;=95%),"A",
AND(Y21&lt;95%,Y21&gt;=90%),"B",
AND(Y21&lt;90%,Y21&gt;=85%),"C",
AND(Y21&lt;85%,Y21&gt;=80%),"D",
Y21&lt;80%,"F")</f>
        <v>A</v>
      </c>
    </row>
    <row r="22" spans="1:26">
      <c r="A22">
        <v>168</v>
      </c>
      <c r="B22">
        <v>6948</v>
      </c>
      <c r="C22" t="s">
        <v>244</v>
      </c>
      <c r="D22">
        <v>1043.8710000000001</v>
      </c>
      <c r="E22">
        <v>328.14699999999999</v>
      </c>
      <c r="F22">
        <v>3.181</v>
      </c>
      <c r="G22">
        <v>47.206000000000003</v>
      </c>
      <c r="H22">
        <v>27.321648</v>
      </c>
      <c r="I22">
        <v>1.236642</v>
      </c>
      <c r="J22">
        <v>5.3491489999999997</v>
      </c>
      <c r="K22">
        <v>216</v>
      </c>
      <c r="L22">
        <v>48</v>
      </c>
      <c r="M22">
        <v>298</v>
      </c>
      <c r="N22">
        <v>106</v>
      </c>
      <c r="O22">
        <v>38.206735999999999</v>
      </c>
      <c r="P22">
        <v>4450.8999999999996</v>
      </c>
      <c r="Q22">
        <v>1249</v>
      </c>
      <c r="R22">
        <v>3</v>
      </c>
      <c r="S22">
        <v>421</v>
      </c>
      <c r="T22" cm="1">
        <f t="array" ref="T22">COUNTA(_xlfn.UNIQUE(_xlfn._xlws.FILTER(탕데이터!$BL$2:$BL$1156,(탕데이터!$O$2:$O$1156=운전자별!$B22))))</f>
        <v>4</v>
      </c>
      <c r="U22" t="str" cm="1">
        <f t="array" ref="U22">INDEX(탕데이터!$I:$I, MATCH(1, (_xlfn.MAXIFS(탕데이터!BM:BM,탕데이터!O:O,운전자별!B22)=탕데이터!$BM:$BM)*(운전자별!B22=탕데이터!O:O),0))</f>
        <v>75아7352</v>
      </c>
      <c r="V22" t="str">
        <f>_xlfn.XLOOKUP(U22,탕데이터!I:I,탕데이터!G:G)</f>
        <v>직행1</v>
      </c>
      <c r="W22" cm="1">
        <f t="array" ref="W22">INDEX(탕데이터!$BL:$BL, MATCH(1, (_xlfn.MAXIFS(탕데이터!BN:BN,탕데이터!O:O,운전자별!B22)=탕데이터!$BN:$BN)*(운전자별!B22=탕데이터!O:O),0))</f>
        <v>5</v>
      </c>
      <c r="X22" cm="1">
        <f t="array" ref="X22">COUNTA(_xlfn.UNIQUE(_xlfn._xlws.FILTER(탕데이터!$I$2:$I$1156,(탕데이터!$O$2:$O$1156=운전자별!$B22))))</f>
        <v>2</v>
      </c>
      <c r="Y22" s="4">
        <f>SUMIFS('차량+운전자별'!AG:AG,'차량+운전자별'!I:I,운전자별!B22)</f>
        <v>0.88381569630943102</v>
      </c>
      <c r="Z22" s="128" t="str" cm="1">
        <f t="array" ref="Z22">_xlfn.IFS(OR(Y22&gt;125%,Y22&lt;65%),"이상",
Y22&gt;=100%,"S",
AND(Y22&lt;100%,Y22&gt;=95%),"A",
AND(Y22&lt;95%,Y22&gt;=90%),"B",
AND(Y22&lt;90%,Y22&gt;=85%),"C",
AND(Y22&lt;85%,Y22&gt;=80%),"D",
Y22&lt;80%,"F")</f>
        <v>C</v>
      </c>
    </row>
    <row r="23" spans="1:26">
      <c r="A23">
        <v>168</v>
      </c>
      <c r="B23">
        <v>9277</v>
      </c>
      <c r="C23" t="s">
        <v>265</v>
      </c>
      <c r="D23">
        <v>497.69499999999999</v>
      </c>
      <c r="E23">
        <v>169.56399999999999</v>
      </c>
      <c r="F23">
        <v>2.9350000000000001</v>
      </c>
      <c r="G23">
        <v>49.616999999999997</v>
      </c>
      <c r="H23">
        <v>15.781938999999999</v>
      </c>
      <c r="I23">
        <v>0.87249299999999996</v>
      </c>
      <c r="J23">
        <v>4.7688829999999998</v>
      </c>
      <c r="K23">
        <v>135</v>
      </c>
      <c r="L23">
        <v>4</v>
      </c>
      <c r="M23">
        <v>66</v>
      </c>
      <c r="N23">
        <v>105</v>
      </c>
      <c r="O23">
        <v>31.535731999999999</v>
      </c>
      <c r="P23">
        <v>5717.8</v>
      </c>
      <c r="Q23">
        <v>1331</v>
      </c>
      <c r="R23">
        <v>10</v>
      </c>
      <c r="S23">
        <v>4508</v>
      </c>
      <c r="T23" cm="1">
        <f t="array" ref="T23">COUNTA(_xlfn.UNIQUE(_xlfn._xlws.FILTER(탕데이터!$BL$2:$BL$1156,(탕데이터!$O$2:$O$1156=운전자별!$B23))))</f>
        <v>3</v>
      </c>
      <c r="U23" t="str" cm="1">
        <f t="array" ref="U23">INDEX(탕데이터!$I:$I, MATCH(1, (_xlfn.MAXIFS(탕데이터!BM:BM,탕데이터!O:O,운전자별!B23)=탕데이터!$BM:$BM)*(운전자별!B23=탕데이터!O:O),0))</f>
        <v>77아7105</v>
      </c>
      <c r="V23" t="str">
        <f>_xlfn.XLOOKUP(U23,탕데이터!I:I,탕데이터!G:G)</f>
        <v>직행2</v>
      </c>
      <c r="W23" cm="1">
        <f t="array" ref="W23">INDEX(탕데이터!$BL:$BL, MATCH(1, (_xlfn.MAXIFS(탕데이터!BN:BN,탕데이터!O:O,운전자별!B23)=탕데이터!$BN:$BN)*(운전자별!B23=탕데이터!O:O),0))</f>
        <v>5</v>
      </c>
      <c r="X23" cm="1">
        <f t="array" ref="X23">COUNTA(_xlfn.UNIQUE(_xlfn._xlws.FILTER(탕데이터!$I$2:$I$1156,(탕데이터!$O$2:$O$1156=운전자별!$B23))))</f>
        <v>1</v>
      </c>
      <c r="Y23" s="4">
        <f>SUMIFS('차량+운전자별'!AG:AG,'차량+운전자별'!I:I,운전자별!B23)</f>
        <v>0.79324324324324325</v>
      </c>
      <c r="Z23" s="128" t="str" cm="1">
        <f t="array" ref="Z23">_xlfn.IFS(OR(Y23&gt;125%,Y23&lt;65%),"이상",
Y23&gt;=100%,"S",
AND(Y23&lt;100%,Y23&gt;=95%),"A",
AND(Y23&lt;95%,Y23&gt;=90%),"B",
AND(Y23&lt;90%,Y23&gt;=85%),"C",
AND(Y23&lt;85%,Y23&gt;=80%),"D",
Y23&lt;80%,"F")</f>
        <v>F</v>
      </c>
    </row>
    <row r="24" spans="1:26">
      <c r="A24">
        <v>168</v>
      </c>
      <c r="B24">
        <v>3406</v>
      </c>
      <c r="C24" t="s">
        <v>262</v>
      </c>
      <c r="D24">
        <v>169.99</v>
      </c>
      <c r="E24">
        <v>63.784999999999997</v>
      </c>
      <c r="F24">
        <v>2.665</v>
      </c>
      <c r="G24">
        <v>52.566000000000003</v>
      </c>
      <c r="H24">
        <v>5.9049969999999998</v>
      </c>
      <c r="I24">
        <v>0.36277500000000001</v>
      </c>
      <c r="J24">
        <v>1.954442</v>
      </c>
      <c r="K24">
        <v>40</v>
      </c>
      <c r="L24">
        <v>7</v>
      </c>
      <c r="M24">
        <v>22</v>
      </c>
      <c r="N24">
        <v>99</v>
      </c>
      <c r="O24">
        <v>28.787482000000001</v>
      </c>
      <c r="P24">
        <v>841.4</v>
      </c>
      <c r="Q24">
        <v>92.4</v>
      </c>
      <c r="R24">
        <v>2</v>
      </c>
      <c r="S24">
        <v>3224</v>
      </c>
      <c r="T24" cm="1">
        <f t="array" ref="T24">COUNTA(_xlfn.UNIQUE(_xlfn._xlws.FILTER(탕데이터!$BL$2:$BL$1156,(탕데이터!$O$2:$O$1156=운전자별!$B24))))</f>
        <v>1</v>
      </c>
      <c r="U24" t="e" cm="1">
        <f t="array" ref="U24">INDEX(탕데이터!$I:$I, MATCH(1, (_xlfn.MAXIFS(탕데이터!BM:BM,탕데이터!O:O,운전자별!B24)=탕데이터!$BM:$BM)*(운전자별!B24=탕데이터!O:O),0))</f>
        <v>#N/A</v>
      </c>
      <c r="V24" t="e">
        <f>_xlfn.XLOOKUP(U24,탕데이터!I:I,탕데이터!G:G)</f>
        <v>#N/A</v>
      </c>
      <c r="W24" t="e" cm="1">
        <f t="array" ref="W24">INDEX(탕데이터!$BL:$BL, MATCH(1, (_xlfn.MAXIFS(탕데이터!BN:BN,탕데이터!O:O,운전자별!B24)=탕데이터!$BN:$BN)*(운전자별!B24=탕데이터!O:O),0))</f>
        <v>#N/A</v>
      </c>
      <c r="X24" cm="1">
        <f t="array" ref="X24">COUNTA(_xlfn.UNIQUE(_xlfn._xlws.FILTER(탕데이터!$I$2:$I$1156,(탕데이터!$O$2:$O$1156=운전자별!$B24))))</f>
        <v>1</v>
      </c>
      <c r="Y24" s="4">
        <f>SUMIFS('차량+운전자별'!AG:AG,'차량+운전자별'!I:I,운전자별!B24)</f>
        <v>0.72027027027027024</v>
      </c>
      <c r="Z24" s="128" t="str" cm="1">
        <f t="array" ref="Z24">_xlfn.IFS(OR(Y24&gt;125%,Y24&lt;65%),"이상",
Y24&gt;=100%,"S",
AND(Y24&lt;100%,Y24&gt;=95%),"A",
AND(Y24&lt;95%,Y24&gt;=90%),"B",
AND(Y24&lt;90%,Y24&gt;=85%),"C",
AND(Y24&lt;85%,Y24&gt;=80%),"D",
Y24&lt;80%,"F")</f>
        <v>F</v>
      </c>
    </row>
    <row r="25" spans="1:26">
      <c r="A25">
        <v>168</v>
      </c>
      <c r="B25">
        <v>7495</v>
      </c>
      <c r="C25" t="s">
        <v>266</v>
      </c>
      <c r="D25">
        <v>201.80799999999999</v>
      </c>
      <c r="E25">
        <v>67.781000000000006</v>
      </c>
      <c r="F25">
        <v>2.9769999999999999</v>
      </c>
      <c r="G25">
        <v>48.027999999999999</v>
      </c>
      <c r="H25">
        <v>6.2372199999999998</v>
      </c>
      <c r="I25">
        <v>0.114164</v>
      </c>
      <c r="J25">
        <v>1.7294430000000001</v>
      </c>
      <c r="K25">
        <v>48</v>
      </c>
      <c r="L25">
        <v>0</v>
      </c>
      <c r="M25">
        <v>41</v>
      </c>
      <c r="N25">
        <v>94</v>
      </c>
      <c r="O25">
        <v>32.355440000000002</v>
      </c>
      <c r="P25">
        <v>1057.0999999999999</v>
      </c>
      <c r="Q25">
        <v>96.3</v>
      </c>
      <c r="R25">
        <v>4</v>
      </c>
      <c r="S25">
        <v>604</v>
      </c>
      <c r="T25" cm="1">
        <f t="array" ref="T25">COUNTA(_xlfn.UNIQUE(_xlfn._xlws.FILTER(탕데이터!$BL$2:$BL$1156,(탕데이터!$O$2:$O$1156=운전자별!$B25))))</f>
        <v>1</v>
      </c>
      <c r="U25" t="str" cm="1">
        <f t="array" ref="U25">INDEX(탕데이터!$I:$I, MATCH(1, (_xlfn.MAXIFS(탕데이터!BM:BM,탕데이터!O:O,운전자별!B25)=탕데이터!$BM:$BM)*(운전자별!B25=탕데이터!O:O),0))</f>
        <v>77아7117</v>
      </c>
      <c r="V25" t="str">
        <f>_xlfn.XLOOKUP(U25,탕데이터!I:I,탕데이터!G:G)</f>
        <v>직행2</v>
      </c>
      <c r="W25" cm="1">
        <f t="array" ref="W25">INDEX(탕데이터!$BL:$BL, MATCH(1, (_xlfn.MAXIFS(탕데이터!BN:BN,탕데이터!O:O,운전자별!B25)=탕데이터!$BN:$BN)*(운전자별!B25=탕데이터!O:O),0))</f>
        <v>1</v>
      </c>
      <c r="X25" cm="1">
        <f t="array" ref="X25">COUNTA(_xlfn.UNIQUE(_xlfn._xlws.FILTER(탕데이터!$I$2:$I$1156,(탕데이터!$O$2:$O$1156=운전자별!$B25))))</f>
        <v>1</v>
      </c>
      <c r="Y25" s="4">
        <f>SUMIFS('차량+운전자별'!AG:AG,'차량+운전자별'!I:I,운전자별!B25)</f>
        <v>0.80459459459459448</v>
      </c>
      <c r="Z25" s="128" t="str" cm="1">
        <f t="array" ref="Z25">_xlfn.IFS(OR(Y25&gt;125%,Y25&lt;65%),"이상",
Y25&gt;=100%,"S",
AND(Y25&lt;100%,Y25&gt;=95%),"A",
AND(Y25&lt;95%,Y25&gt;=90%),"B",
AND(Y25&lt;90%,Y25&gt;=85%),"C",
AND(Y25&lt;85%,Y25&gt;=80%),"D",
Y25&lt;80%,"F")</f>
        <v>D</v>
      </c>
    </row>
    <row r="26" spans="1:26">
      <c r="A26">
        <v>168</v>
      </c>
      <c r="B26">
        <v>3584</v>
      </c>
      <c r="C26" t="s">
        <v>248</v>
      </c>
      <c r="D26">
        <v>655.67</v>
      </c>
      <c r="E26">
        <v>224.75200000000001</v>
      </c>
      <c r="F26">
        <v>2.9169999999999998</v>
      </c>
      <c r="G26">
        <v>52.853000000000002</v>
      </c>
      <c r="H26">
        <v>17.532767</v>
      </c>
      <c r="I26">
        <v>0.53554500000000005</v>
      </c>
      <c r="J26">
        <v>4.1361030000000003</v>
      </c>
      <c r="K26">
        <v>153</v>
      </c>
      <c r="L26">
        <v>4</v>
      </c>
      <c r="M26">
        <v>137</v>
      </c>
      <c r="N26">
        <v>106</v>
      </c>
      <c r="O26">
        <v>37.396835000000003</v>
      </c>
      <c r="P26">
        <v>3530.7</v>
      </c>
      <c r="Q26">
        <v>1424.2</v>
      </c>
      <c r="R26">
        <v>4</v>
      </c>
      <c r="S26">
        <v>2595</v>
      </c>
      <c r="T26" cm="1">
        <f t="array" ref="T26">COUNTA(_xlfn.UNIQUE(_xlfn._xlws.FILTER(탕데이터!$BL$2:$BL$1156,(탕데이터!$O$2:$O$1156=운전자별!$B26))))</f>
        <v>3</v>
      </c>
      <c r="U26" t="str" cm="1">
        <f t="array" ref="U26">INDEX(탕데이터!$I:$I, MATCH(1, (_xlfn.MAXIFS(탕데이터!BM:BM,탕데이터!O:O,운전자별!B26)=탕데이터!$BM:$BM)*(운전자별!B26=탕데이터!O:O),0))</f>
        <v>76아3514</v>
      </c>
      <c r="V26" t="str">
        <f>_xlfn.XLOOKUP(U26,탕데이터!I:I,탕데이터!G:G)</f>
        <v>직행1</v>
      </c>
      <c r="W26" cm="1">
        <f t="array" ref="W26">INDEX(탕데이터!$BL:$BL, MATCH(1, (_xlfn.MAXIFS(탕데이터!BN:BN,탕데이터!O:O,운전자별!B26)=탕데이터!$BN:$BN)*(운전자별!B26=탕데이터!O:O),0))</f>
        <v>5</v>
      </c>
      <c r="X26" cm="1">
        <f t="array" ref="X26">COUNTA(_xlfn.UNIQUE(_xlfn._xlws.FILTER(탕데이터!$I$2:$I$1156,(탕데이터!$O$2:$O$1156=운전자별!$B26))))</f>
        <v>1</v>
      </c>
      <c r="Y26" s="4">
        <f>SUMIFS('차량+운전자별'!AG:AG,'차량+운전자별'!I:I,운전자별!B26)</f>
        <v>0.81027777777777765</v>
      </c>
      <c r="Z26" s="128" t="str" cm="1">
        <f t="array" ref="Z26">_xlfn.IFS(OR(Y26&gt;125%,Y26&lt;65%),"이상",
Y26&gt;=100%,"S",
AND(Y26&lt;100%,Y26&gt;=95%),"A",
AND(Y26&lt;95%,Y26&gt;=90%),"B",
AND(Y26&lt;90%,Y26&gt;=85%),"C",
AND(Y26&lt;85%,Y26&gt;=80%),"D",
Y26&lt;80%,"F")</f>
        <v>D</v>
      </c>
    </row>
    <row r="27" spans="1:26">
      <c r="A27">
        <v>168</v>
      </c>
      <c r="B27">
        <v>4069</v>
      </c>
      <c r="C27" t="s">
        <v>263</v>
      </c>
      <c r="D27">
        <v>1337.556</v>
      </c>
      <c r="E27">
        <v>423.87400000000002</v>
      </c>
      <c r="F27">
        <v>3.1560000000000001</v>
      </c>
      <c r="G27">
        <v>42.7</v>
      </c>
      <c r="H27">
        <v>42.697490999999999</v>
      </c>
      <c r="I27">
        <v>2.2136019999999998</v>
      </c>
      <c r="J27">
        <v>12.045548</v>
      </c>
      <c r="K27">
        <v>376</v>
      </c>
      <c r="L27">
        <v>0</v>
      </c>
      <c r="M27">
        <v>112</v>
      </c>
      <c r="N27">
        <v>105</v>
      </c>
      <c r="O27">
        <v>31.326336999999999</v>
      </c>
      <c r="P27">
        <v>13737.2</v>
      </c>
      <c r="Q27">
        <v>4401.7</v>
      </c>
      <c r="R27">
        <v>30</v>
      </c>
      <c r="S27">
        <v>11449</v>
      </c>
      <c r="T27" cm="1">
        <f t="array" ref="T27">COUNTA(_xlfn.UNIQUE(_xlfn._xlws.FILTER(탕데이터!$BL$2:$BL$1156,(탕데이터!$O$2:$O$1156=운전자별!$B27))))</f>
        <v>4</v>
      </c>
      <c r="U27" t="str" cm="1">
        <f t="array" ref="U27">INDEX(탕데이터!$I:$I, MATCH(1, (_xlfn.MAXIFS(탕데이터!BM:BM,탕데이터!O:O,운전자별!B27)=탕데이터!$BM:$BM)*(운전자별!B27=탕데이터!O:O),0))</f>
        <v>76아7459</v>
      </c>
      <c r="V27" t="str">
        <f>_xlfn.XLOOKUP(U27,탕데이터!I:I,탕데이터!G:G)</f>
        <v>직행2</v>
      </c>
      <c r="W27" cm="1">
        <f t="array" ref="W27">INDEX(탕데이터!$BL:$BL, MATCH(1, (_xlfn.MAXIFS(탕데이터!BN:BN,탕데이터!O:O,운전자별!B27)=탕데이터!$BN:$BN)*(운전자별!B27=탕데이터!O:O),0))</f>
        <v>8</v>
      </c>
      <c r="X27" cm="1">
        <f t="array" ref="X27">COUNTA(_xlfn.UNIQUE(_xlfn._xlws.FILTER(탕데이터!$I$2:$I$1156,(탕데이터!$O$2:$O$1156=운전자별!$B27))))</f>
        <v>1</v>
      </c>
      <c r="Y27" s="4">
        <f>SUMIFS('차량+운전자별'!AG:AG,'차량+운전자별'!I:I,운전자별!B27)</f>
        <v>0.85297297297297292</v>
      </c>
      <c r="Z27" s="128" t="str" cm="1">
        <f t="array" ref="Z27">_xlfn.IFS(OR(Y27&gt;125%,Y27&lt;65%),"이상",
Y27&gt;=100%,"S",
AND(Y27&lt;100%,Y27&gt;=95%),"A",
AND(Y27&lt;95%,Y27&gt;=90%),"B",
AND(Y27&lt;90%,Y27&gt;=85%),"C",
AND(Y27&lt;85%,Y27&gt;=80%),"D",
Y27&lt;80%,"F")</f>
        <v>C</v>
      </c>
    </row>
    <row r="28" spans="1:26">
      <c r="A28">
        <v>168</v>
      </c>
      <c r="B28">
        <v>2982</v>
      </c>
      <c r="C28" t="s">
        <v>257</v>
      </c>
      <c r="D28">
        <v>366.87799999999999</v>
      </c>
      <c r="E28">
        <v>122.223</v>
      </c>
      <c r="F28">
        <v>3.0019999999999998</v>
      </c>
      <c r="G28">
        <v>48.969000000000001</v>
      </c>
      <c r="H28">
        <v>10.826385999999999</v>
      </c>
      <c r="I28">
        <v>0.188052</v>
      </c>
      <c r="J28">
        <v>3.1736080000000002</v>
      </c>
      <c r="K28">
        <v>120</v>
      </c>
      <c r="L28">
        <v>9</v>
      </c>
      <c r="M28">
        <v>44</v>
      </c>
      <c r="N28">
        <v>106</v>
      </c>
      <c r="O28">
        <v>33.887393000000003</v>
      </c>
      <c r="P28">
        <v>4011.5</v>
      </c>
      <c r="Q28">
        <v>1332.2</v>
      </c>
      <c r="R28">
        <v>6</v>
      </c>
      <c r="S28">
        <v>1890</v>
      </c>
      <c r="T28" cm="1">
        <f t="array" ref="T28">COUNTA(_xlfn.UNIQUE(_xlfn._xlws.FILTER(탕데이터!$BL$2:$BL$1156,(탕데이터!$O$2:$O$1156=운전자별!$B28))))</f>
        <v>2</v>
      </c>
      <c r="U28" t="str" cm="1">
        <f t="array" ref="U28">INDEX(탕데이터!$I:$I, MATCH(1, (_xlfn.MAXIFS(탕데이터!BM:BM,탕데이터!O:O,운전자별!B28)=탕데이터!$BM:$BM)*(운전자별!B28=탕데이터!O:O),0))</f>
        <v>76아3525</v>
      </c>
      <c r="V28" t="str">
        <f>_xlfn.XLOOKUP(U28,탕데이터!I:I,탕데이터!G:G)</f>
        <v>직행2</v>
      </c>
      <c r="W28" cm="1">
        <f t="array" ref="W28">INDEX(탕데이터!$BL:$BL, MATCH(1, (_xlfn.MAXIFS(탕데이터!BN:BN,탕데이터!O:O,운전자별!B28)=탕데이터!$BN:$BN)*(운전자별!B28=탕데이터!O:O),0))</f>
        <v>1</v>
      </c>
      <c r="X28" cm="1">
        <f t="array" ref="X28">COUNTA(_xlfn.UNIQUE(_xlfn._xlws.FILTER(탕데이터!$I$2:$I$1156,(탕데이터!$O$2:$O$1156=운전자별!$B28))))</f>
        <v>1</v>
      </c>
      <c r="Y28" s="4">
        <f>SUMIFS('차량+운전자별'!AG:AG,'차량+운전자별'!I:I,운전자별!B28)</f>
        <v>0.81135135135135139</v>
      </c>
      <c r="Z28" s="128" t="str" cm="1">
        <f t="array" ref="Z28">_xlfn.IFS(OR(Y28&gt;125%,Y28&lt;65%),"이상",
Y28&gt;=100%,"S",
AND(Y28&lt;100%,Y28&gt;=95%),"A",
AND(Y28&lt;95%,Y28&gt;=90%),"B",
AND(Y28&lt;90%,Y28&gt;=85%),"C",
AND(Y28&lt;85%,Y28&gt;=80%),"D",
Y28&lt;80%,"F")</f>
        <v>D</v>
      </c>
    </row>
    <row r="29" spans="1:26">
      <c r="A29">
        <v>168</v>
      </c>
      <c r="B29">
        <v>1353</v>
      </c>
      <c r="C29" t="s">
        <v>242</v>
      </c>
      <c r="D29">
        <v>250.375</v>
      </c>
      <c r="E29">
        <v>95.911000000000001</v>
      </c>
      <c r="F29">
        <v>2.61</v>
      </c>
      <c r="G29">
        <v>68.313000000000002</v>
      </c>
      <c r="H29">
        <v>6.0286049999999998</v>
      </c>
      <c r="I29">
        <v>0.36832700000000002</v>
      </c>
      <c r="J29">
        <v>1.177495</v>
      </c>
      <c r="K29">
        <v>53</v>
      </c>
      <c r="L29">
        <v>8</v>
      </c>
      <c r="M29">
        <v>159</v>
      </c>
      <c r="N29">
        <v>110</v>
      </c>
      <c r="O29">
        <v>41.531165999999999</v>
      </c>
      <c r="P29">
        <v>1638.5</v>
      </c>
      <c r="Q29">
        <v>1052.5999999999999</v>
      </c>
      <c r="R29">
        <v>1</v>
      </c>
      <c r="S29">
        <v>42</v>
      </c>
      <c r="T29" cm="1">
        <f t="array" ref="T29">COUNTA(_xlfn.UNIQUE(_xlfn._xlws.FILTER(탕데이터!$BL$2:$BL$1156,(탕데이터!$O$2:$O$1156=운전자별!$B29))))</f>
        <v>1</v>
      </c>
      <c r="U29" t="str" cm="1">
        <f t="array" ref="U29">INDEX(탕데이터!$I:$I, MATCH(1, (_xlfn.MAXIFS(탕데이터!BM:BM,탕데이터!O:O,운전자별!B29)=탕데이터!$BM:$BM)*(운전자별!B29=탕데이터!O:O),0))</f>
        <v>75아7025</v>
      </c>
      <c r="V29" t="str">
        <f>_xlfn.XLOOKUP(U29,탕데이터!I:I,탕데이터!G:G)</f>
        <v>직행1</v>
      </c>
      <c r="W29" cm="1">
        <f t="array" ref="W29">INDEX(탕데이터!$BL:$BL, MATCH(1, (_xlfn.MAXIFS(탕데이터!BN:BN,탕데이터!O:O,운전자별!B29)=탕데이터!$BN:$BN)*(운전자별!B29=탕데이터!O:O),0))</f>
        <v>8</v>
      </c>
      <c r="X29" cm="1">
        <f t="array" ref="X29">COUNTA(_xlfn.UNIQUE(_xlfn._xlws.FILTER(탕데이터!$I$2:$I$1156,(탕데이터!$O$2:$O$1156=운전자별!$B29))))</f>
        <v>1</v>
      </c>
      <c r="Y29" s="4">
        <f>SUMIFS('차량+운전자별'!AG:AG,'차량+운전자별'!I:I,운전자별!B29)</f>
        <v>0.72499999999999998</v>
      </c>
      <c r="Z29" s="128" t="str" cm="1">
        <f t="array" ref="Z29">_xlfn.IFS(OR(Y29&gt;125%,Y29&lt;65%),"이상",
Y29&gt;=100%,"S",
AND(Y29&lt;100%,Y29&gt;=95%),"A",
AND(Y29&lt;95%,Y29&gt;=90%),"B",
AND(Y29&lt;90%,Y29&gt;=85%),"C",
AND(Y29&lt;85%,Y29&gt;=80%),"D",
Y29&lt;80%,"F")</f>
        <v>F</v>
      </c>
    </row>
    <row r="30" spans="1:26">
      <c r="A30">
        <v>168</v>
      </c>
      <c r="B30">
        <v>8415</v>
      </c>
      <c r="C30" t="s">
        <v>243</v>
      </c>
      <c r="D30">
        <v>1163.047</v>
      </c>
      <c r="E30">
        <v>347.55500000000001</v>
      </c>
      <c r="F30">
        <v>3.3460000000000001</v>
      </c>
      <c r="G30">
        <v>42.02</v>
      </c>
      <c r="H30">
        <v>31.687206</v>
      </c>
      <c r="I30">
        <v>0.40498200000000001</v>
      </c>
      <c r="J30">
        <v>6.4058159999999997</v>
      </c>
      <c r="K30">
        <v>284</v>
      </c>
      <c r="L30">
        <v>5</v>
      </c>
      <c r="M30">
        <v>362</v>
      </c>
      <c r="N30">
        <v>105</v>
      </c>
      <c r="O30">
        <v>36.703992999999997</v>
      </c>
      <c r="P30">
        <v>4207.2</v>
      </c>
      <c r="Q30">
        <v>430.1</v>
      </c>
      <c r="R30">
        <v>2</v>
      </c>
      <c r="S30">
        <v>272</v>
      </c>
      <c r="T30" cm="1">
        <f t="array" ref="T30">COUNTA(_xlfn.UNIQUE(_xlfn._xlws.FILTER(탕데이터!$BL$2:$BL$1156,(탕데이터!$O$2:$O$1156=운전자별!$B30))))</f>
        <v>4</v>
      </c>
      <c r="U30" t="str" cm="1">
        <f t="array" ref="U30">INDEX(탕데이터!$I:$I, MATCH(1, (_xlfn.MAXIFS(탕데이터!BM:BM,탕데이터!O:O,운전자별!B30)=탕데이터!$BM:$BM)*(운전자별!B30=탕데이터!O:O),0))</f>
        <v>75아7025</v>
      </c>
      <c r="V30" t="str">
        <f>_xlfn.XLOOKUP(U30,탕데이터!I:I,탕데이터!G:G)</f>
        <v>직행1</v>
      </c>
      <c r="W30" cm="1">
        <f t="array" ref="W30">INDEX(탕데이터!$BL:$BL, MATCH(1, (_xlfn.MAXIFS(탕데이터!BN:BN,탕데이터!O:O,운전자별!B30)=탕데이터!$BN:$BN)*(운전자별!B30=탕데이터!O:O),0))</f>
        <v>11</v>
      </c>
      <c r="X30" cm="1">
        <f t="array" ref="X30">COUNTA(_xlfn.UNIQUE(_xlfn._xlws.FILTER(탕데이터!$I$2:$I$1156,(탕데이터!$O$2:$O$1156=운전자별!$B30))))</f>
        <v>1</v>
      </c>
      <c r="Y30" s="4">
        <f>SUMIFS('차량+운전자별'!AG:AG,'차량+운전자별'!I:I,운전자별!B30)</f>
        <v>0.92944444444444441</v>
      </c>
      <c r="Z30" s="128" t="str" cm="1">
        <f t="array" ref="Z30">_xlfn.IFS(OR(Y30&gt;125%,Y30&lt;65%),"이상",
Y30&gt;=100%,"S",
AND(Y30&lt;100%,Y30&gt;=95%),"A",
AND(Y30&lt;95%,Y30&gt;=90%),"B",
AND(Y30&lt;90%,Y30&gt;=85%),"C",
AND(Y30&lt;85%,Y30&gt;=80%),"D",
Y30&lt;80%,"F")</f>
        <v>B</v>
      </c>
    </row>
    <row r="31" spans="1:26">
      <c r="A31">
        <v>168</v>
      </c>
      <c r="B31">
        <v>5223</v>
      </c>
      <c r="C31" t="s">
        <v>249</v>
      </c>
      <c r="D31">
        <v>293.666</v>
      </c>
      <c r="E31">
        <v>81.679000000000002</v>
      </c>
      <c r="F31">
        <v>3.5950000000000002</v>
      </c>
      <c r="G31">
        <v>37.515000000000001</v>
      </c>
      <c r="H31">
        <v>8.4769389999999998</v>
      </c>
      <c r="I31">
        <v>0.33721600000000002</v>
      </c>
      <c r="J31">
        <v>1.9030530000000001</v>
      </c>
      <c r="K31">
        <v>76</v>
      </c>
      <c r="L31">
        <v>0</v>
      </c>
      <c r="M31">
        <v>44</v>
      </c>
      <c r="N31">
        <v>94</v>
      </c>
      <c r="O31">
        <v>34.642929000000002</v>
      </c>
      <c r="P31">
        <v>2686.5</v>
      </c>
      <c r="Q31">
        <v>294.89999999999998</v>
      </c>
      <c r="R31">
        <v>3</v>
      </c>
      <c r="S31">
        <v>526</v>
      </c>
      <c r="T31" cm="1">
        <f t="array" ref="T31">COUNTA(_xlfn.UNIQUE(_xlfn._xlws.FILTER(탕데이터!$BL$2:$BL$1156,(탕데이터!$O$2:$O$1156=운전자별!$B31))))</f>
        <v>2</v>
      </c>
      <c r="U31" t="str" cm="1">
        <f t="array" ref="U31">INDEX(탕데이터!$I:$I, MATCH(1, (_xlfn.MAXIFS(탕데이터!BM:BM,탕데이터!O:O,운전자별!B31)=탕데이터!$BM:$BM)*(운전자별!B31=탕데이터!O:O),0))</f>
        <v>76아7325</v>
      </c>
      <c r="V31" t="str">
        <f>_xlfn.XLOOKUP(U31,탕데이터!I:I,탕데이터!G:G)</f>
        <v>직행1</v>
      </c>
      <c r="W31" cm="1">
        <f t="array" ref="W31">INDEX(탕데이터!$BL:$BL, MATCH(1, (_xlfn.MAXIFS(탕데이터!BN:BN,탕데이터!O:O,운전자별!B31)=탕데이터!$BN:$BN)*(운전자별!B31=탕데이터!O:O),0))</f>
        <v>7</v>
      </c>
      <c r="X31" cm="1">
        <f t="array" ref="X31">COUNTA(_xlfn.UNIQUE(_xlfn._xlws.FILTER(탕데이터!$I$2:$I$1156,(탕데이터!$O$2:$O$1156=운전자별!$B31))))</f>
        <v>1</v>
      </c>
      <c r="Y31" s="4">
        <f>SUMIFS('차량+운전자별'!AG:AG,'차량+운전자별'!I:I,운전자별!B31)</f>
        <v>0.99861111111111112</v>
      </c>
      <c r="Z31" s="128" t="str" cm="1">
        <f t="array" ref="Z31">_xlfn.IFS(OR(Y31&gt;125%,Y31&lt;65%),"이상",
Y31&gt;=100%,"S",
AND(Y31&lt;100%,Y31&gt;=95%),"A",
AND(Y31&lt;95%,Y31&gt;=90%),"B",
AND(Y31&lt;90%,Y31&gt;=85%),"C",
AND(Y31&lt;85%,Y31&gt;=80%),"D",
Y31&lt;80%,"F")</f>
        <v>A</v>
      </c>
    </row>
    <row r="32" spans="1:26">
      <c r="A32">
        <v>168</v>
      </c>
      <c r="B32">
        <v>4884</v>
      </c>
      <c r="C32" t="s">
        <v>261</v>
      </c>
      <c r="D32">
        <v>301.72300000000001</v>
      </c>
      <c r="E32">
        <v>91.409000000000006</v>
      </c>
      <c r="F32">
        <v>3.3010000000000002</v>
      </c>
      <c r="G32">
        <v>44.901000000000003</v>
      </c>
      <c r="H32">
        <v>7.9322179999999998</v>
      </c>
      <c r="I32">
        <v>0.222217</v>
      </c>
      <c r="J32">
        <v>1.690272</v>
      </c>
      <c r="K32">
        <v>70</v>
      </c>
      <c r="L32">
        <v>2</v>
      </c>
      <c r="M32">
        <v>9</v>
      </c>
      <c r="N32">
        <v>104</v>
      </c>
      <c r="O32">
        <v>38.037658</v>
      </c>
      <c r="P32">
        <v>1019.2</v>
      </c>
      <c r="Q32">
        <v>280.60000000000002</v>
      </c>
      <c r="R32">
        <v>3</v>
      </c>
      <c r="S32">
        <v>446</v>
      </c>
      <c r="T32" cm="1">
        <f t="array" ref="T32">COUNTA(_xlfn.UNIQUE(_xlfn._xlws.FILTER(탕데이터!$BL$2:$BL$1156,(탕데이터!$O$2:$O$1156=운전자별!$B32))))</f>
        <v>1</v>
      </c>
      <c r="U32" t="str" cm="1">
        <f t="array" ref="U32">INDEX(탕데이터!$I:$I, MATCH(1, (_xlfn.MAXIFS(탕데이터!BM:BM,탕데이터!O:O,운전자별!B32)=탕데이터!$BM:$BM)*(운전자별!B32=탕데이터!O:O),0))</f>
        <v>76아7405</v>
      </c>
      <c r="V32" t="str">
        <f>_xlfn.XLOOKUP(U32,탕데이터!I:I,탕데이터!G:G)</f>
        <v>직행2</v>
      </c>
      <c r="W32" cm="1">
        <f t="array" ref="W32">INDEX(탕데이터!$BL:$BL, MATCH(1, (_xlfn.MAXIFS(탕데이터!BN:BN,탕데이터!O:O,운전자별!B32)=탕데이터!$BN:$BN)*(운전자별!B32=탕데이터!O:O),0))</f>
        <v>7</v>
      </c>
      <c r="X32" cm="1">
        <f t="array" ref="X32">COUNTA(_xlfn.UNIQUE(_xlfn._xlws.FILTER(탕데이터!$I$2:$I$1156,(탕데이터!$O$2:$O$1156=운전자별!$B32))))</f>
        <v>1</v>
      </c>
      <c r="Y32" s="4">
        <f>SUMIFS('차량+운전자별'!AG:AG,'차량+운전자별'!I:I,운전자별!B32)</f>
        <v>0.89216216216216226</v>
      </c>
      <c r="Z32" s="128" t="str" cm="1">
        <f t="array" ref="Z32">_xlfn.IFS(OR(Y32&gt;125%,Y32&lt;65%),"이상",
Y32&gt;=100%,"S",
AND(Y32&lt;100%,Y32&gt;=95%),"A",
AND(Y32&lt;95%,Y32&gt;=90%),"B",
AND(Y32&lt;90%,Y32&gt;=85%),"C",
AND(Y32&lt;85%,Y32&gt;=80%),"D",
Y32&lt;80%,"F")</f>
        <v>C</v>
      </c>
    </row>
    <row r="33" spans="1:26">
      <c r="A33">
        <v>168</v>
      </c>
      <c r="B33">
        <v>9454</v>
      </c>
      <c r="C33" t="s">
        <v>250</v>
      </c>
      <c r="D33">
        <v>229.001</v>
      </c>
      <c r="E33">
        <v>68.156999999999996</v>
      </c>
      <c r="F33">
        <v>3.36</v>
      </c>
      <c r="G33">
        <v>37.448</v>
      </c>
      <c r="H33">
        <v>6.6783320000000002</v>
      </c>
      <c r="I33">
        <v>0.114999</v>
      </c>
      <c r="J33">
        <v>1.3177760000000001</v>
      </c>
      <c r="K33">
        <v>65</v>
      </c>
      <c r="L33">
        <v>1</v>
      </c>
      <c r="M33">
        <v>67</v>
      </c>
      <c r="N33">
        <v>96</v>
      </c>
      <c r="O33">
        <v>34.290149</v>
      </c>
      <c r="P33">
        <v>1014.1</v>
      </c>
      <c r="Q33">
        <v>94.7</v>
      </c>
      <c r="R33">
        <v>0</v>
      </c>
      <c r="S33">
        <v>0</v>
      </c>
      <c r="T33" cm="1">
        <f t="array" ref="T33">COUNTA(_xlfn.UNIQUE(_xlfn._xlws.FILTER(탕데이터!$BL$2:$BL$1156,(탕데이터!$O$2:$O$1156=운전자별!$B33))))</f>
        <v>2</v>
      </c>
      <c r="U33" t="str" cm="1">
        <f t="array" ref="U33">INDEX(탕데이터!$I:$I, MATCH(1, (_xlfn.MAXIFS(탕데이터!BM:BM,탕데이터!O:O,운전자별!B33)=탕데이터!$BM:$BM)*(운전자별!B33=탕데이터!O:O),0))</f>
        <v>76아7338</v>
      </c>
      <c r="V33" t="str">
        <f>_xlfn.XLOOKUP(U33,탕데이터!I:I,탕데이터!G:G)</f>
        <v>직행1</v>
      </c>
      <c r="W33" cm="1">
        <f t="array" ref="W33">INDEX(탕데이터!$BL:$BL, MATCH(1, (_xlfn.MAXIFS(탕데이터!BN:BN,탕데이터!O:O,운전자별!B33)=탕데이터!$BN:$BN)*(운전자별!B33=탕데이터!O:O),0))</f>
        <v>11</v>
      </c>
      <c r="X33" cm="1">
        <f t="array" ref="X33">COUNTA(_xlfn.UNIQUE(_xlfn._xlws.FILTER(탕데이터!$I$2:$I$1156,(탕데이터!$O$2:$O$1156=운전자별!$B33))))</f>
        <v>1</v>
      </c>
      <c r="Y33" s="4">
        <f>SUMIFS('차량+운전자별'!AG:AG,'차량+운전자별'!I:I,운전자별!B33)</f>
        <v>0.93333333333333324</v>
      </c>
      <c r="Z33" s="128" t="str" cm="1">
        <f t="array" ref="Z33">_xlfn.IFS(OR(Y33&gt;125%,Y33&lt;65%),"이상",
Y33&gt;=100%,"S",
AND(Y33&lt;100%,Y33&gt;=95%),"A",
AND(Y33&lt;95%,Y33&gt;=90%),"B",
AND(Y33&lt;90%,Y33&gt;=85%),"C",
AND(Y33&lt;85%,Y33&gt;=80%),"D",
Y33&lt;80%,"F")</f>
        <v>B</v>
      </c>
    </row>
    <row r="34" spans="1:26">
      <c r="A34">
        <v>168</v>
      </c>
      <c r="B34">
        <v>2065</v>
      </c>
      <c r="C34" t="s">
        <v>240</v>
      </c>
      <c r="D34">
        <v>1286.2819999999999</v>
      </c>
      <c r="E34">
        <v>363.601</v>
      </c>
      <c r="F34">
        <v>3.5379999999999998</v>
      </c>
      <c r="G34">
        <v>35.340000000000003</v>
      </c>
      <c r="H34">
        <v>39.004984999999998</v>
      </c>
      <c r="I34">
        <v>0.96748599999999996</v>
      </c>
      <c r="J34">
        <v>9.6513729999999995</v>
      </c>
      <c r="K34">
        <v>316</v>
      </c>
      <c r="L34">
        <v>0</v>
      </c>
      <c r="M34">
        <v>126</v>
      </c>
      <c r="N34">
        <v>100</v>
      </c>
      <c r="O34">
        <v>32.977373999999998</v>
      </c>
      <c r="P34">
        <v>9567.9</v>
      </c>
      <c r="Q34">
        <v>1513.6</v>
      </c>
      <c r="R34">
        <v>13</v>
      </c>
      <c r="S34">
        <v>5867</v>
      </c>
      <c r="T34" cm="1">
        <f t="array" ref="T34">COUNTA(_xlfn.UNIQUE(_xlfn._xlws.FILTER(탕데이터!$BL$2:$BL$1156,(탕데이터!$O$2:$O$1156=운전자별!$B34))))</f>
        <v>4</v>
      </c>
      <c r="U34" t="str" cm="1">
        <f t="array" ref="U34">INDEX(탕데이터!$I:$I, MATCH(1, (_xlfn.MAXIFS(탕데이터!BM:BM,탕데이터!O:O,운전자별!B34)=탕데이터!$BM:$BM)*(운전자별!B34=탕데이터!O:O),0))</f>
        <v>75아7017</v>
      </c>
      <c r="V34" t="str">
        <f>_xlfn.XLOOKUP(U34,탕데이터!I:I,탕데이터!G:G)</f>
        <v>직행1</v>
      </c>
      <c r="W34" cm="1">
        <f t="array" ref="W34">INDEX(탕데이터!$BL:$BL, MATCH(1, (_xlfn.MAXIFS(탕데이터!BN:BN,탕데이터!O:O,운전자별!B34)=탕데이터!$BN:$BN)*(운전자별!B34=탕데이터!O:O),0))</f>
        <v>2</v>
      </c>
      <c r="X34" cm="1">
        <f t="array" ref="X34">COUNTA(_xlfn.UNIQUE(_xlfn._xlws.FILTER(탕데이터!$I$2:$I$1156,(탕데이터!$O$2:$O$1156=운전자별!$B34))))</f>
        <v>1</v>
      </c>
      <c r="Y34" s="4">
        <f>SUMIFS('차량+운전자별'!AG:AG,'차량+운전자별'!I:I,운전자별!B34)</f>
        <v>0.98277777777777786</v>
      </c>
      <c r="Z34" s="128" t="str" cm="1">
        <f t="array" ref="Z34">_xlfn.IFS(OR(Y34&gt;125%,Y34&lt;65%),"이상",
Y34&gt;=100%,"S",
AND(Y34&lt;100%,Y34&gt;=95%),"A",
AND(Y34&lt;95%,Y34&gt;=90%),"B",
AND(Y34&lt;90%,Y34&gt;=85%),"C",
AND(Y34&lt;85%,Y34&gt;=80%),"D",
Y34&lt;80%,"F")</f>
        <v>A</v>
      </c>
    </row>
    <row r="35" spans="1:26">
      <c r="A35">
        <v>168</v>
      </c>
      <c r="B35">
        <v>9211</v>
      </c>
      <c r="C35" t="s">
        <v>236</v>
      </c>
      <c r="D35">
        <v>737.79899999999998</v>
      </c>
      <c r="E35">
        <v>224.17400000000001</v>
      </c>
      <c r="F35">
        <v>3.2909999999999999</v>
      </c>
      <c r="G35">
        <v>42.74</v>
      </c>
      <c r="H35">
        <v>19.724708</v>
      </c>
      <c r="I35">
        <v>0.49025800000000003</v>
      </c>
      <c r="J35">
        <v>3.8160980000000002</v>
      </c>
      <c r="K35">
        <v>161</v>
      </c>
      <c r="L35">
        <v>37</v>
      </c>
      <c r="M35">
        <v>114</v>
      </c>
      <c r="N35">
        <v>102</v>
      </c>
      <c r="O35">
        <v>37.404812</v>
      </c>
      <c r="P35">
        <v>3990.2</v>
      </c>
      <c r="Q35">
        <v>1103</v>
      </c>
      <c r="R35">
        <v>2</v>
      </c>
      <c r="S35">
        <v>254</v>
      </c>
      <c r="T35" cm="1">
        <f t="array" ref="T35">COUNTA(_xlfn.UNIQUE(_xlfn._xlws.FILTER(탕데이터!$BL$2:$BL$1156,(탕데이터!$O$2:$O$1156=운전자별!$B35))))</f>
        <v>3</v>
      </c>
      <c r="U35" t="str" cm="1">
        <f t="array" ref="U35">INDEX(탕데이터!$I:$I, MATCH(1, (_xlfn.MAXIFS(탕데이터!BM:BM,탕데이터!O:O,운전자별!B35)=탕데이터!$BM:$BM)*(운전자별!B35=탕데이터!O:O),0))</f>
        <v>72아7200</v>
      </c>
      <c r="V35" t="str">
        <f>_xlfn.XLOOKUP(U35,탕데이터!I:I,탕데이터!G:G)</f>
        <v>직행1</v>
      </c>
      <c r="W35" cm="1">
        <f t="array" ref="W35">INDEX(탕데이터!$BL:$BL, MATCH(1, (_xlfn.MAXIFS(탕데이터!BN:BN,탕데이터!O:O,운전자별!B35)=탕데이터!$BN:$BN)*(운전자별!B35=탕데이터!O:O),0))</f>
        <v>4</v>
      </c>
      <c r="X35" cm="1">
        <f t="array" ref="X35">COUNTA(_xlfn.UNIQUE(_xlfn._xlws.FILTER(탕데이터!$I$2:$I$1156,(탕데이터!$O$2:$O$1156=운전자별!$B35))))</f>
        <v>1</v>
      </c>
      <c r="Y35" s="4">
        <f>SUMIFS('차량+운전자별'!AG:AG,'차량+운전자별'!I:I,운전자별!B35)</f>
        <v>0.91416666666666657</v>
      </c>
      <c r="Z35" s="128" t="str" cm="1">
        <f t="array" ref="Z35">_xlfn.IFS(OR(Y35&gt;125%,Y35&lt;65%),"이상",
Y35&gt;=100%,"S",
AND(Y35&lt;100%,Y35&gt;=95%),"A",
AND(Y35&lt;95%,Y35&gt;=90%),"B",
AND(Y35&lt;90%,Y35&gt;=85%),"C",
AND(Y35&lt;85%,Y35&gt;=80%),"D",
Y35&lt;80%,"F")</f>
        <v>B</v>
      </c>
    </row>
    <row r="36" spans="1:26">
      <c r="A36">
        <v>168</v>
      </c>
      <c r="B36">
        <v>3489</v>
      </c>
      <c r="C36" t="s">
        <v>258</v>
      </c>
      <c r="D36">
        <v>1503.2550000000001</v>
      </c>
      <c r="E36">
        <v>475.72399999999999</v>
      </c>
      <c r="F36">
        <v>3.16</v>
      </c>
      <c r="G36">
        <v>44.869</v>
      </c>
      <c r="H36">
        <v>41.657201000000001</v>
      </c>
      <c r="I36">
        <v>1.801925</v>
      </c>
      <c r="J36">
        <v>8.4366400000000006</v>
      </c>
      <c r="K36">
        <v>438</v>
      </c>
      <c r="L36">
        <v>79</v>
      </c>
      <c r="M36">
        <v>472</v>
      </c>
      <c r="N36">
        <v>113</v>
      </c>
      <c r="O36">
        <v>36.086317000000001</v>
      </c>
      <c r="P36">
        <v>11346.5</v>
      </c>
      <c r="Q36">
        <v>3521.3</v>
      </c>
      <c r="R36">
        <v>7</v>
      </c>
      <c r="S36">
        <v>992</v>
      </c>
      <c r="T36" cm="1">
        <f t="array" ref="T36">COUNTA(_xlfn.UNIQUE(_xlfn._xlws.FILTER(탕데이터!$BL$2:$BL$1156,(탕데이터!$O$2:$O$1156=운전자별!$B36))))</f>
        <v>5</v>
      </c>
      <c r="U36" t="str" cm="1">
        <f t="array" ref="U36">INDEX(탕데이터!$I:$I, MATCH(1, (_xlfn.MAXIFS(탕데이터!BM:BM,탕데이터!O:O,운전자별!B36)=탕데이터!$BM:$BM)*(운전자별!B36=탕데이터!O:O),0))</f>
        <v>76아7306</v>
      </c>
      <c r="V36" t="str">
        <f>_xlfn.XLOOKUP(U36,탕데이터!I:I,탕데이터!G:G)</f>
        <v>직행2</v>
      </c>
      <c r="W36" cm="1">
        <f t="array" ref="W36">INDEX(탕데이터!$BL:$BL, MATCH(1, (_xlfn.MAXIFS(탕데이터!BN:BN,탕데이터!O:O,운전자별!B36)=탕데이터!$BN:$BN)*(운전자별!B36=탕데이터!O:O),0))</f>
        <v>4</v>
      </c>
      <c r="X36" cm="1">
        <f t="array" ref="X36">COUNTA(_xlfn.UNIQUE(_xlfn._xlws.FILTER(탕데이터!$I$2:$I$1156,(탕데이터!$O$2:$O$1156=운전자별!$B36))))</f>
        <v>1</v>
      </c>
      <c r="Y36" s="4">
        <f>SUMIFS('차량+운전자별'!AG:AG,'차량+운전자별'!I:I,운전자별!B36)</f>
        <v>0.8540540540540541</v>
      </c>
      <c r="Z36" s="128" t="str" cm="1">
        <f t="array" ref="Z36">_xlfn.IFS(OR(Y36&gt;125%,Y36&lt;65%),"이상",
Y36&gt;=100%,"S",
AND(Y36&lt;100%,Y36&gt;=95%),"A",
AND(Y36&lt;95%,Y36&gt;=90%),"B",
AND(Y36&lt;90%,Y36&gt;=85%),"C",
AND(Y36&lt;85%,Y36&gt;=80%),"D",
Y36&lt;80%,"F")</f>
        <v>C</v>
      </c>
    </row>
    <row r="37" spans="1:26">
      <c r="A37">
        <v>168</v>
      </c>
      <c r="B37">
        <v>2730</v>
      </c>
      <c r="C37" t="s">
        <v>238</v>
      </c>
      <c r="D37">
        <v>223.56</v>
      </c>
      <c r="E37">
        <v>81.754000000000005</v>
      </c>
      <c r="F37">
        <v>2.7349999999999999</v>
      </c>
      <c r="G37">
        <v>56.036000000000001</v>
      </c>
      <c r="H37">
        <v>7.1005500000000001</v>
      </c>
      <c r="I37">
        <v>0.567774</v>
      </c>
      <c r="J37">
        <v>1.906944</v>
      </c>
      <c r="K37">
        <v>43</v>
      </c>
      <c r="L37">
        <v>1</v>
      </c>
      <c r="M37">
        <v>76</v>
      </c>
      <c r="N37">
        <v>109</v>
      </c>
      <c r="O37">
        <v>31.484884000000001</v>
      </c>
      <c r="P37">
        <v>4964.3999999999996</v>
      </c>
      <c r="Q37">
        <v>1408.8</v>
      </c>
      <c r="R37">
        <v>3</v>
      </c>
      <c r="S37">
        <v>587</v>
      </c>
      <c r="T37" cm="1">
        <f t="array" ref="T37">COUNTA(_xlfn.UNIQUE(_xlfn._xlws.FILTER(탕데이터!$BL$2:$BL$1156,(탕데이터!$O$2:$O$1156=운전자별!$B37))))</f>
        <v>1</v>
      </c>
      <c r="U37" t="str" cm="1">
        <f t="array" ref="U37">INDEX(탕데이터!$I:$I, MATCH(1, (_xlfn.MAXIFS(탕데이터!BM:BM,탕데이터!O:O,운전자별!B37)=탕데이터!$BM:$BM)*(운전자별!B37=탕데이터!O:O),0))</f>
        <v>72아7225</v>
      </c>
      <c r="V37" t="str">
        <f>_xlfn.XLOOKUP(U37,탕데이터!I:I,탕데이터!G:G)</f>
        <v>직행1</v>
      </c>
      <c r="W37" cm="1">
        <f t="array" ref="W37">INDEX(탕데이터!$BL:$BL, MATCH(1, (_xlfn.MAXIFS(탕데이터!BN:BN,탕데이터!O:O,운전자별!B37)=탕데이터!$BN:$BN)*(운전자별!B37=탕데이터!O:O),0))</f>
        <v>6</v>
      </c>
      <c r="X37" cm="1">
        <f t="array" ref="X37">COUNTA(_xlfn.UNIQUE(_xlfn._xlws.FILTER(탕데이터!$I$2:$I$1156,(탕데이터!$O$2:$O$1156=운전자별!$B37))))</f>
        <v>1</v>
      </c>
      <c r="Y37" s="4">
        <f>SUMIFS('차량+운전자별'!AG:AG,'차량+운전자별'!I:I,운전자별!B37)</f>
        <v>0.75972222222222219</v>
      </c>
      <c r="Z37" s="128" t="str" cm="1">
        <f t="array" ref="Z37">_xlfn.IFS(OR(Y37&gt;125%,Y37&lt;65%),"이상",
Y37&gt;=100%,"S",
AND(Y37&lt;100%,Y37&gt;=95%),"A",
AND(Y37&lt;95%,Y37&gt;=90%),"B",
AND(Y37&lt;90%,Y37&gt;=85%),"C",
AND(Y37&lt;85%,Y37&gt;=80%),"D",
Y37&lt;80%,"F")</f>
        <v>F</v>
      </c>
    </row>
    <row r="38" spans="1:26">
      <c r="A38">
        <v>168</v>
      </c>
      <c r="B38">
        <v>9999</v>
      </c>
      <c r="C38" t="s">
        <v>62</v>
      </c>
      <c r="D38">
        <v>947.44500000000005</v>
      </c>
      <c r="E38">
        <v>304.517</v>
      </c>
      <c r="F38">
        <v>3.1110000000000002</v>
      </c>
      <c r="G38">
        <v>48.237000000000002</v>
      </c>
      <c r="H38">
        <v>27.031089000000001</v>
      </c>
      <c r="I38">
        <v>1.727201</v>
      </c>
      <c r="J38">
        <v>6.3722079999999997</v>
      </c>
      <c r="K38">
        <v>246</v>
      </c>
      <c r="L38">
        <v>23</v>
      </c>
      <c r="M38">
        <v>266</v>
      </c>
      <c r="N38">
        <v>109</v>
      </c>
      <c r="O38">
        <v>35.050196999999997</v>
      </c>
      <c r="P38">
        <v>8864.6</v>
      </c>
      <c r="Q38">
        <v>3064.4</v>
      </c>
      <c r="R38">
        <v>9</v>
      </c>
      <c r="S38">
        <v>3812</v>
      </c>
      <c r="T38" cm="1">
        <f t="array" ref="T38">COUNTA(_xlfn.UNIQUE(_xlfn._xlws.FILTER(탕데이터!$BL$2:$BL$1156,(탕데이터!$O$2:$O$1156=운전자별!$B38))))</f>
        <v>6</v>
      </c>
      <c r="U38" t="str" cm="1">
        <f t="array" ref="U38">INDEX(탕데이터!$I:$I, MATCH(1, (_xlfn.MAXIFS(탕데이터!BM:BM,탕데이터!O:O,운전자별!B38)=탕데이터!$BM:$BM)*(운전자별!B38=탕데이터!O:O),0))</f>
        <v>76아7338</v>
      </c>
      <c r="V38" t="str">
        <f>_xlfn.XLOOKUP(U38,탕데이터!I:I,탕데이터!G:G)</f>
        <v>직행1</v>
      </c>
      <c r="W38" cm="1">
        <f t="array" ref="W38">INDEX(탕데이터!$BL:$BL, MATCH(1, (_xlfn.MAXIFS(탕데이터!BN:BN,탕데이터!O:O,운전자별!B38)=탕데이터!$BN:$BN)*(운전자별!B38=탕데이터!O:O),0))</f>
        <v>10</v>
      </c>
      <c r="X38" cm="1">
        <f t="array" ref="X38">COUNTA(_xlfn.UNIQUE(_xlfn._xlws.FILTER(탕데이터!$I$2:$I$1156,(탕데이터!$O$2:$O$1156=운전자별!$B38))))</f>
        <v>8</v>
      </c>
      <c r="Y38" s="4">
        <f>SUMIFS('차량+운전자별'!AG:AG,'차량+운전자별'!I:I,운전자별!B38)</f>
        <v>0.89256396209074185</v>
      </c>
      <c r="Z38" s="128" t="str" cm="1">
        <f t="array" ref="Z38">_xlfn.IFS(OR(Y38&gt;125%,Y38&lt;65%),"이상",
Y38&gt;=100%,"S",
AND(Y38&lt;100%,Y38&gt;=95%),"A",
AND(Y38&lt;95%,Y38&gt;=90%),"B",
AND(Y38&lt;90%,Y38&gt;=85%),"C",
AND(Y38&lt;85%,Y38&gt;=80%),"D",
Y38&lt;80%,"F")</f>
        <v>C</v>
      </c>
    </row>
    <row r="39" spans="1:26">
      <c r="A39">
        <v>168</v>
      </c>
      <c r="B39">
        <v>6870</v>
      </c>
      <c r="C39" t="s">
        <v>247</v>
      </c>
      <c r="D39">
        <v>503.18900000000002</v>
      </c>
      <c r="E39">
        <v>160.88999999999999</v>
      </c>
      <c r="F39">
        <v>3.1280000000000001</v>
      </c>
      <c r="G39">
        <v>43.524999999999999</v>
      </c>
      <c r="H39">
        <v>15.091384</v>
      </c>
      <c r="I39">
        <v>0.35332799999999998</v>
      </c>
      <c r="J39">
        <v>3.8405520000000002</v>
      </c>
      <c r="K39">
        <v>122</v>
      </c>
      <c r="L39">
        <v>1</v>
      </c>
      <c r="M39">
        <v>84</v>
      </c>
      <c r="N39">
        <v>101</v>
      </c>
      <c r="O39">
        <v>33.342799999999997</v>
      </c>
      <c r="P39">
        <v>2438.1</v>
      </c>
      <c r="Q39">
        <v>316</v>
      </c>
      <c r="R39">
        <v>5</v>
      </c>
      <c r="S39">
        <v>2623</v>
      </c>
      <c r="T39" cm="1">
        <f t="array" ref="T39">COUNTA(_xlfn.UNIQUE(_xlfn._xlws.FILTER(탕데이터!$BL$2:$BL$1156,(탕데이터!$O$2:$O$1156=운전자별!$B39))))</f>
        <v>2</v>
      </c>
      <c r="U39" t="str" cm="1">
        <f t="array" ref="U39">INDEX(탕데이터!$I:$I, MATCH(1, (_xlfn.MAXIFS(탕데이터!BM:BM,탕데이터!O:O,운전자별!B39)=탕데이터!$BM:$BM)*(운전자별!B39=탕데이터!O:O),0))</f>
        <v>76아3514</v>
      </c>
      <c r="V39" t="str">
        <f>_xlfn.XLOOKUP(U39,탕데이터!I:I,탕데이터!G:G)</f>
        <v>직행1</v>
      </c>
      <c r="W39" cm="1">
        <f t="array" ref="W39">INDEX(탕데이터!$BL:$BL, MATCH(1, (_xlfn.MAXIFS(탕데이터!BN:BN,탕데이터!O:O,운전자별!B39)=탕데이터!$BN:$BN)*(운전자별!B39=탕데이터!O:O),0))</f>
        <v>2</v>
      </c>
      <c r="X39" cm="1">
        <f t="array" ref="X39">COUNTA(_xlfn.UNIQUE(_xlfn._xlws.FILTER(탕데이터!$I$2:$I$1156,(탕데이터!$O$2:$O$1156=운전자별!$B39))))</f>
        <v>1</v>
      </c>
      <c r="Y39" s="4">
        <f>SUMIFS('차량+운전자별'!AG:AG,'차량+운전자별'!I:I,운전자별!B39)</f>
        <v>0.86888888888888893</v>
      </c>
      <c r="Z39" s="128" t="str" cm="1">
        <f t="array" ref="Z39">_xlfn.IFS(OR(Y39&gt;125%,Y39&lt;65%),"이상",
Y39&gt;=100%,"S",
AND(Y39&lt;100%,Y39&gt;=95%),"A",
AND(Y39&lt;95%,Y39&gt;=90%),"B",
AND(Y39&lt;90%,Y39&gt;=85%),"C",
AND(Y39&lt;85%,Y39&gt;=80%),"D",
Y39&lt;80%,"F")</f>
        <v>C</v>
      </c>
    </row>
  </sheetData>
  <autoFilter ref="A1:Z39" xr:uid="{7507CA47-A0B4-47CD-97FD-187847B9E851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0EFF-3E8F-4A9F-835C-39CA67BC5D88}">
  <dimension ref="A1:AG58"/>
  <sheetViews>
    <sheetView zoomScale="85" zoomScaleNormal="85" workbookViewId="0">
      <selection activeCell="V1" sqref="V1"/>
    </sheetView>
  </sheetViews>
  <sheetFormatPr defaultRowHeight="16.5"/>
  <sheetData>
    <row r="1" spans="1:33">
      <c r="A1" t="s">
        <v>1</v>
      </c>
      <c r="B1" s="2" t="s">
        <v>2</v>
      </c>
      <c r="C1" t="s">
        <v>4</v>
      </c>
      <c r="D1" s="2" t="s">
        <v>5</v>
      </c>
      <c r="E1" t="s">
        <v>6</v>
      </c>
      <c r="F1" t="s">
        <v>7</v>
      </c>
      <c r="G1" t="s">
        <v>219</v>
      </c>
      <c r="H1" t="s">
        <v>11</v>
      </c>
      <c r="I1" t="s">
        <v>116</v>
      </c>
      <c r="J1" t="s">
        <v>13</v>
      </c>
      <c r="K1" t="s">
        <v>15</v>
      </c>
      <c r="L1" t="s">
        <v>16</v>
      </c>
      <c r="M1" t="s">
        <v>17</v>
      </c>
      <c r="N1" t="s">
        <v>220</v>
      </c>
      <c r="O1" t="s">
        <v>37</v>
      </c>
      <c r="P1" t="s">
        <v>117</v>
      </c>
      <c r="Q1" t="s">
        <v>118</v>
      </c>
      <c r="R1" t="s">
        <v>119</v>
      </c>
      <c r="S1" t="s">
        <v>120</v>
      </c>
      <c r="T1" t="s">
        <v>22</v>
      </c>
      <c r="U1" t="s">
        <v>23</v>
      </c>
      <c r="V1" t="s">
        <v>121</v>
      </c>
      <c r="W1" t="s">
        <v>27</v>
      </c>
      <c r="X1" t="s">
        <v>122</v>
      </c>
      <c r="Y1" t="s">
        <v>123</v>
      </c>
      <c r="Z1" t="s">
        <v>24</v>
      </c>
      <c r="AA1" t="s">
        <v>25</v>
      </c>
      <c r="AB1" t="s">
        <v>50</v>
      </c>
      <c r="AC1" t="s">
        <v>57</v>
      </c>
      <c r="AD1" t="s">
        <v>56</v>
      </c>
      <c r="AE1" s="131" t="s">
        <v>169</v>
      </c>
      <c r="AF1" s="131" t="s">
        <v>221</v>
      </c>
      <c r="AG1" s="131" t="s">
        <v>222</v>
      </c>
    </row>
    <row r="2" spans="1:33">
      <c r="A2" t="s">
        <v>62</v>
      </c>
      <c r="B2" s="2" t="s">
        <v>63</v>
      </c>
      <c r="C2" t="s">
        <v>62</v>
      </c>
      <c r="D2" s="2" t="s">
        <v>63</v>
      </c>
      <c r="E2" t="s">
        <v>65</v>
      </c>
      <c r="F2" t="s">
        <v>66</v>
      </c>
      <c r="G2" t="s">
        <v>67</v>
      </c>
      <c r="H2">
        <v>168</v>
      </c>
      <c r="I2">
        <v>921</v>
      </c>
      <c r="J2" t="s">
        <v>61</v>
      </c>
      <c r="K2">
        <v>36.420999999999999</v>
      </c>
      <c r="L2">
        <v>8.9600000000000009</v>
      </c>
      <c r="M2">
        <v>4.0650000000000004</v>
      </c>
      <c r="N2">
        <v>3.6</v>
      </c>
      <c r="O2">
        <v>44.057000000000002</v>
      </c>
      <c r="P2">
        <v>0.75944299999999998</v>
      </c>
      <c r="Q2">
        <v>2.1943000000000001E-2</v>
      </c>
      <c r="R2">
        <v>0.13722100000000001</v>
      </c>
      <c r="S2">
        <v>7</v>
      </c>
      <c r="T2">
        <v>3</v>
      </c>
      <c r="U2">
        <v>1</v>
      </c>
      <c r="V2">
        <v>101</v>
      </c>
      <c r="W2">
        <v>47.957515999999998</v>
      </c>
      <c r="X2">
        <v>46.8</v>
      </c>
      <c r="Y2">
        <v>31.2</v>
      </c>
      <c r="Z2">
        <v>0</v>
      </c>
      <c r="AA2">
        <v>0</v>
      </c>
      <c r="AB2">
        <v>342</v>
      </c>
      <c r="AC2">
        <v>0</v>
      </c>
      <c r="AD2">
        <v>1.1399999999999999</v>
      </c>
      <c r="AE2" s="4">
        <f>M2/N2</f>
        <v>1.1291666666666667</v>
      </c>
      <c r="AF2">
        <f>SUMIFS(K:K,I:I,I2)</f>
        <v>36.420999999999999</v>
      </c>
      <c r="AG2" s="4">
        <f>AE2*K2/AF2</f>
        <v>1.1291666666666667</v>
      </c>
    </row>
    <row r="3" spans="1:33">
      <c r="A3" t="s">
        <v>62</v>
      </c>
      <c r="B3" s="2" t="s">
        <v>63</v>
      </c>
      <c r="C3" t="s">
        <v>62</v>
      </c>
      <c r="D3" s="2" t="s">
        <v>63</v>
      </c>
      <c r="E3" t="s">
        <v>65</v>
      </c>
      <c r="F3" t="s">
        <v>66</v>
      </c>
      <c r="G3" t="s">
        <v>67</v>
      </c>
      <c r="H3">
        <v>168</v>
      </c>
      <c r="I3">
        <v>5673</v>
      </c>
      <c r="J3" t="s">
        <v>237</v>
      </c>
      <c r="K3">
        <v>260.36200000000002</v>
      </c>
      <c r="L3">
        <v>69.52</v>
      </c>
      <c r="M3">
        <v>3.7450000000000001</v>
      </c>
      <c r="N3">
        <v>3.6</v>
      </c>
      <c r="O3">
        <v>35.637999999999998</v>
      </c>
      <c r="P3">
        <v>7.2644419999999998</v>
      </c>
      <c r="Q3">
        <v>6.8331000000000003E-2</v>
      </c>
      <c r="R3">
        <v>1.622776</v>
      </c>
      <c r="S3">
        <v>67</v>
      </c>
      <c r="T3">
        <v>0</v>
      </c>
      <c r="U3">
        <v>28</v>
      </c>
      <c r="V3">
        <v>102</v>
      </c>
      <c r="W3">
        <v>35.840604999999996</v>
      </c>
      <c r="X3">
        <v>4575.8</v>
      </c>
      <c r="Y3">
        <v>937.4</v>
      </c>
      <c r="Z3">
        <v>1</v>
      </c>
      <c r="AA3">
        <v>109</v>
      </c>
      <c r="AB3">
        <v>2524</v>
      </c>
      <c r="AC3">
        <v>0</v>
      </c>
      <c r="AD3">
        <v>1.1399999999999999</v>
      </c>
      <c r="AE3" s="4">
        <f t="shared" ref="AE3:AE25" si="0">M3/N3</f>
        <v>1.0402777777777779</v>
      </c>
      <c r="AF3">
        <f>SUMIFS(K:K,I:I,I3)</f>
        <v>260.36200000000002</v>
      </c>
      <c r="AG3" s="4">
        <f t="shared" ref="AG3:AG25" si="1">AE3*K3/AF3</f>
        <v>1.0402777777777779</v>
      </c>
    </row>
    <row r="4" spans="1:33">
      <c r="A4" t="s">
        <v>62</v>
      </c>
      <c r="B4" s="2" t="s">
        <v>63</v>
      </c>
      <c r="C4" t="s">
        <v>62</v>
      </c>
      <c r="D4" s="2" t="s">
        <v>63</v>
      </c>
      <c r="E4" t="s">
        <v>65</v>
      </c>
      <c r="F4" t="s">
        <v>66</v>
      </c>
      <c r="G4" t="s">
        <v>67</v>
      </c>
      <c r="H4">
        <v>168</v>
      </c>
      <c r="I4">
        <v>9211</v>
      </c>
      <c r="J4" t="s">
        <v>236</v>
      </c>
      <c r="K4">
        <v>737.79899999999998</v>
      </c>
      <c r="L4">
        <v>224.17400000000001</v>
      </c>
      <c r="M4">
        <v>3.2909999999999999</v>
      </c>
      <c r="N4">
        <v>3.6</v>
      </c>
      <c r="O4">
        <v>42.74</v>
      </c>
      <c r="P4">
        <v>19.724708</v>
      </c>
      <c r="Q4">
        <v>0.49025800000000003</v>
      </c>
      <c r="R4">
        <v>3.8160980000000002</v>
      </c>
      <c r="S4">
        <v>161</v>
      </c>
      <c r="T4">
        <v>37</v>
      </c>
      <c r="U4">
        <v>114</v>
      </c>
      <c r="V4">
        <v>102</v>
      </c>
      <c r="W4">
        <v>37.404812</v>
      </c>
      <c r="X4">
        <v>3990.2</v>
      </c>
      <c r="Y4">
        <v>1103</v>
      </c>
      <c r="Z4">
        <v>2</v>
      </c>
      <c r="AA4">
        <v>254</v>
      </c>
      <c r="AB4">
        <v>7084</v>
      </c>
      <c r="AC4">
        <v>0</v>
      </c>
      <c r="AD4">
        <v>1.1399999999999999</v>
      </c>
      <c r="AE4" s="4">
        <f t="shared" si="0"/>
        <v>0.91416666666666657</v>
      </c>
      <c r="AF4">
        <f>SUMIFS(K:K,I:I,I4)</f>
        <v>737.79899999999998</v>
      </c>
      <c r="AG4" s="4">
        <f t="shared" si="1"/>
        <v>0.91416666666666657</v>
      </c>
    </row>
    <row r="5" spans="1:33">
      <c r="A5" t="s">
        <v>62</v>
      </c>
      <c r="B5" s="2" t="s">
        <v>63</v>
      </c>
      <c r="C5" t="s">
        <v>62</v>
      </c>
      <c r="D5" s="2" t="s">
        <v>63</v>
      </c>
      <c r="E5" t="s">
        <v>65</v>
      </c>
      <c r="F5" t="s">
        <v>66</v>
      </c>
      <c r="G5" t="s">
        <v>67</v>
      </c>
      <c r="H5">
        <v>168</v>
      </c>
      <c r="I5">
        <v>9999</v>
      </c>
      <c r="J5" t="s">
        <v>62</v>
      </c>
      <c r="K5">
        <v>155.19</v>
      </c>
      <c r="L5">
        <v>50.228999999999999</v>
      </c>
      <c r="M5">
        <v>3.09</v>
      </c>
      <c r="N5">
        <v>3.6</v>
      </c>
      <c r="O5">
        <v>48.771999999999998</v>
      </c>
      <c r="P5">
        <v>4.0311089999999998</v>
      </c>
      <c r="Q5">
        <v>0.155553</v>
      </c>
      <c r="R5">
        <v>0.79333200000000004</v>
      </c>
      <c r="S5">
        <v>31</v>
      </c>
      <c r="T5">
        <v>15</v>
      </c>
      <c r="U5">
        <v>37</v>
      </c>
      <c r="V5">
        <v>102</v>
      </c>
      <c r="W5">
        <v>38.498089999999998</v>
      </c>
      <c r="X5">
        <v>595</v>
      </c>
      <c r="Y5">
        <v>230.1</v>
      </c>
      <c r="Z5">
        <v>0</v>
      </c>
      <c r="AA5">
        <v>0</v>
      </c>
      <c r="AB5">
        <v>1510</v>
      </c>
      <c r="AC5">
        <v>0</v>
      </c>
      <c r="AD5">
        <v>1.1399999999999999</v>
      </c>
      <c r="AE5" s="4">
        <f t="shared" si="0"/>
        <v>0.85833333333333328</v>
      </c>
      <c r="AF5">
        <f>SUMIFS(K:K,I:I,I5)</f>
        <v>947.44500000000005</v>
      </c>
      <c r="AG5" s="4">
        <f t="shared" si="1"/>
        <v>0.14059364923557566</v>
      </c>
    </row>
    <row r="6" spans="1:33">
      <c r="A6" t="s">
        <v>62</v>
      </c>
      <c r="B6" s="2" t="s">
        <v>63</v>
      </c>
      <c r="C6" t="s">
        <v>62</v>
      </c>
      <c r="D6" s="2" t="s">
        <v>63</v>
      </c>
      <c r="E6" t="s">
        <v>71</v>
      </c>
      <c r="F6" t="s">
        <v>66</v>
      </c>
      <c r="G6" t="s">
        <v>72</v>
      </c>
      <c r="H6">
        <v>168</v>
      </c>
      <c r="I6">
        <v>7891</v>
      </c>
      <c r="J6" t="s">
        <v>239</v>
      </c>
      <c r="K6">
        <v>784.13800000000003</v>
      </c>
      <c r="L6">
        <v>258.66000000000003</v>
      </c>
      <c r="M6">
        <v>3.032</v>
      </c>
      <c r="N6">
        <v>3.6</v>
      </c>
      <c r="O6">
        <v>46.966999999999999</v>
      </c>
      <c r="P6">
        <v>22.248595000000002</v>
      </c>
      <c r="Q6">
        <v>0.85054300000000005</v>
      </c>
      <c r="R6">
        <v>4.4266529999999999</v>
      </c>
      <c r="S6">
        <v>211</v>
      </c>
      <c r="T6">
        <v>2</v>
      </c>
      <c r="U6">
        <v>48</v>
      </c>
      <c r="V6">
        <v>113</v>
      </c>
      <c r="W6">
        <v>35.244382000000002</v>
      </c>
      <c r="X6">
        <v>5215</v>
      </c>
      <c r="Y6">
        <v>1189.4000000000001</v>
      </c>
      <c r="Z6">
        <v>4</v>
      </c>
      <c r="AA6">
        <v>846</v>
      </c>
      <c r="AB6">
        <v>7867</v>
      </c>
      <c r="AC6">
        <v>0</v>
      </c>
      <c r="AD6">
        <v>1.18</v>
      </c>
      <c r="AE6" s="4">
        <f t="shared" si="0"/>
        <v>0.84222222222222221</v>
      </c>
      <c r="AF6">
        <f>SUMIFS(K:K,I:I,I6)</f>
        <v>784.13800000000003</v>
      </c>
      <c r="AG6" s="4">
        <f t="shared" si="1"/>
        <v>0.84222222222222221</v>
      </c>
    </row>
    <row r="7" spans="1:33">
      <c r="A7" t="s">
        <v>62</v>
      </c>
      <c r="B7" s="2" t="s">
        <v>63</v>
      </c>
      <c r="C7" t="s">
        <v>62</v>
      </c>
      <c r="D7" s="2" t="s">
        <v>63</v>
      </c>
      <c r="E7" t="s">
        <v>71</v>
      </c>
      <c r="F7" t="s">
        <v>66</v>
      </c>
      <c r="G7" t="s">
        <v>72</v>
      </c>
      <c r="H7">
        <v>168</v>
      </c>
      <c r="I7">
        <v>9999</v>
      </c>
      <c r="J7" t="s">
        <v>62</v>
      </c>
      <c r="K7">
        <v>96.316000000000003</v>
      </c>
      <c r="L7">
        <v>34.948</v>
      </c>
      <c r="M7">
        <v>2.7559999999999998</v>
      </c>
      <c r="N7">
        <v>3.6</v>
      </c>
      <c r="O7">
        <v>61.523000000000003</v>
      </c>
      <c r="P7">
        <v>3.4902769999999999</v>
      </c>
      <c r="Q7">
        <v>0.45694299999999999</v>
      </c>
      <c r="R7">
        <v>1.2372209999999999</v>
      </c>
      <c r="S7">
        <v>16</v>
      </c>
      <c r="T7">
        <v>0</v>
      </c>
      <c r="U7">
        <v>30</v>
      </c>
      <c r="V7">
        <v>108</v>
      </c>
      <c r="W7">
        <v>27.595517000000001</v>
      </c>
      <c r="X7">
        <v>2563</v>
      </c>
      <c r="Y7">
        <v>913</v>
      </c>
      <c r="Z7">
        <v>4</v>
      </c>
      <c r="AA7">
        <v>1899</v>
      </c>
      <c r="AB7">
        <v>965</v>
      </c>
      <c r="AC7">
        <v>0</v>
      </c>
      <c r="AD7">
        <v>1.18</v>
      </c>
      <c r="AE7" s="4">
        <f t="shared" si="0"/>
        <v>0.76555555555555543</v>
      </c>
      <c r="AF7">
        <f>SUMIFS(K:K,I:I,I7)</f>
        <v>947.44500000000005</v>
      </c>
      <c r="AG7" s="4">
        <f t="shared" si="1"/>
        <v>7.7825360721613251E-2</v>
      </c>
    </row>
    <row r="8" spans="1:33">
      <c r="A8" t="s">
        <v>62</v>
      </c>
      <c r="B8" s="2" t="s">
        <v>63</v>
      </c>
      <c r="C8" t="s">
        <v>62</v>
      </c>
      <c r="D8" s="2" t="s">
        <v>63</v>
      </c>
      <c r="E8" t="s">
        <v>71</v>
      </c>
      <c r="F8" t="s">
        <v>66</v>
      </c>
      <c r="G8" t="s">
        <v>72</v>
      </c>
      <c r="H8">
        <v>168</v>
      </c>
      <c r="I8">
        <v>2730</v>
      </c>
      <c r="J8" t="s">
        <v>238</v>
      </c>
      <c r="K8">
        <v>223.56</v>
      </c>
      <c r="L8">
        <v>81.754000000000005</v>
      </c>
      <c r="M8">
        <v>2.7349999999999999</v>
      </c>
      <c r="N8">
        <v>3.6</v>
      </c>
      <c r="O8">
        <v>56.036000000000001</v>
      </c>
      <c r="P8">
        <v>7.1005500000000001</v>
      </c>
      <c r="Q8">
        <v>0.567774</v>
      </c>
      <c r="R8">
        <v>1.906944</v>
      </c>
      <c r="S8">
        <v>43</v>
      </c>
      <c r="T8">
        <v>1</v>
      </c>
      <c r="U8">
        <v>76</v>
      </c>
      <c r="V8">
        <v>109</v>
      </c>
      <c r="W8">
        <v>31.484884000000001</v>
      </c>
      <c r="X8">
        <v>4964.3999999999996</v>
      </c>
      <c r="Y8">
        <v>1408.8</v>
      </c>
      <c r="Z8">
        <v>3</v>
      </c>
      <c r="AA8">
        <v>587</v>
      </c>
      <c r="AB8">
        <v>2252</v>
      </c>
      <c r="AC8">
        <v>0</v>
      </c>
      <c r="AD8">
        <v>1.18</v>
      </c>
      <c r="AE8" s="4">
        <f t="shared" si="0"/>
        <v>0.75972222222222219</v>
      </c>
      <c r="AF8">
        <f>SUMIFS(K:K,I:I,I8)</f>
        <v>223.56</v>
      </c>
      <c r="AG8" s="4">
        <f t="shared" si="1"/>
        <v>0.75972222222222219</v>
      </c>
    </row>
    <row r="9" spans="1:33">
      <c r="A9" t="s">
        <v>62</v>
      </c>
      <c r="B9" s="2" t="s">
        <v>63</v>
      </c>
      <c r="C9" t="s">
        <v>62</v>
      </c>
      <c r="D9" s="2" t="s">
        <v>63</v>
      </c>
      <c r="E9" t="s">
        <v>71</v>
      </c>
      <c r="F9" t="s">
        <v>66</v>
      </c>
      <c r="G9" t="s">
        <v>72</v>
      </c>
      <c r="H9">
        <v>168</v>
      </c>
      <c r="I9">
        <v>0</v>
      </c>
      <c r="J9" t="s">
        <v>61</v>
      </c>
      <c r="K9">
        <v>0.68600000000000005</v>
      </c>
      <c r="L9">
        <v>0.26</v>
      </c>
      <c r="M9">
        <v>2.6379999999999999</v>
      </c>
      <c r="N9">
        <v>3.6</v>
      </c>
      <c r="O9">
        <v>52.015000000000001</v>
      </c>
      <c r="P9">
        <v>1.9443999999999999E-2</v>
      </c>
      <c r="Q9">
        <v>2.5000000000000001E-3</v>
      </c>
      <c r="R9">
        <v>1.3879999999999999E-3</v>
      </c>
      <c r="S9">
        <v>0</v>
      </c>
      <c r="T9">
        <v>0</v>
      </c>
      <c r="U9">
        <v>0</v>
      </c>
      <c r="V9">
        <v>66</v>
      </c>
      <c r="W9">
        <v>35.280805999999998</v>
      </c>
      <c r="X9">
        <v>0</v>
      </c>
      <c r="Y9">
        <v>0</v>
      </c>
      <c r="Z9">
        <v>0</v>
      </c>
      <c r="AA9">
        <v>0</v>
      </c>
      <c r="AB9">
        <v>6</v>
      </c>
      <c r="AC9">
        <v>0</v>
      </c>
      <c r="AD9">
        <v>1.18</v>
      </c>
      <c r="AE9" s="4">
        <f t="shared" si="0"/>
        <v>0.73277777777777775</v>
      </c>
      <c r="AF9">
        <f>SUMIFS(K:K,I:I,I9)</f>
        <v>559.79499999999996</v>
      </c>
      <c r="AG9" s="4">
        <f t="shared" si="1"/>
        <v>8.979815031494666E-4</v>
      </c>
    </row>
    <row r="10" spans="1:33">
      <c r="A10" t="s">
        <v>62</v>
      </c>
      <c r="B10" s="2" t="s">
        <v>63</v>
      </c>
      <c r="C10" t="s">
        <v>62</v>
      </c>
      <c r="D10" s="2" t="s">
        <v>63</v>
      </c>
      <c r="E10" t="s">
        <v>71</v>
      </c>
      <c r="F10" t="s">
        <v>66</v>
      </c>
      <c r="G10" t="s">
        <v>72</v>
      </c>
      <c r="H10">
        <v>168</v>
      </c>
      <c r="I10">
        <v>8789</v>
      </c>
      <c r="J10" t="s">
        <v>61</v>
      </c>
      <c r="K10">
        <v>0.308</v>
      </c>
      <c r="L10">
        <v>0.223</v>
      </c>
      <c r="M10">
        <v>1.381</v>
      </c>
      <c r="N10">
        <v>3.6</v>
      </c>
      <c r="O10">
        <v>44.8</v>
      </c>
      <c r="P10">
        <v>2.1388000000000001E-2</v>
      </c>
      <c r="Q10">
        <v>6.1110000000000001E-3</v>
      </c>
      <c r="R10">
        <v>0</v>
      </c>
      <c r="S10">
        <v>0</v>
      </c>
      <c r="T10">
        <v>0</v>
      </c>
      <c r="U10">
        <v>0</v>
      </c>
      <c r="V10">
        <v>37</v>
      </c>
      <c r="W10">
        <v>14.400598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1.18</v>
      </c>
      <c r="AE10" s="4">
        <f t="shared" si="0"/>
        <v>0.38361111111111112</v>
      </c>
      <c r="AF10">
        <f>SUMIFS(K:K,I:I,I10)</f>
        <v>0.308</v>
      </c>
      <c r="AG10" s="4">
        <f t="shared" si="1"/>
        <v>0.38361111111111112</v>
      </c>
    </row>
    <row r="11" spans="1:33">
      <c r="A11" t="s">
        <v>62</v>
      </c>
      <c r="B11" s="2" t="s">
        <v>63</v>
      </c>
      <c r="C11" t="s">
        <v>62</v>
      </c>
      <c r="D11" s="2" t="s">
        <v>63</v>
      </c>
      <c r="E11" t="s">
        <v>74</v>
      </c>
      <c r="F11" t="s">
        <v>66</v>
      </c>
      <c r="G11" t="s">
        <v>67</v>
      </c>
      <c r="H11">
        <v>168</v>
      </c>
      <c r="I11">
        <v>2065</v>
      </c>
      <c r="J11" t="s">
        <v>240</v>
      </c>
      <c r="K11">
        <v>1286.2819999999999</v>
      </c>
      <c r="L11">
        <v>363.601</v>
      </c>
      <c r="M11">
        <v>3.5379999999999998</v>
      </c>
      <c r="N11">
        <v>3.6</v>
      </c>
      <c r="O11">
        <v>35.340000000000003</v>
      </c>
      <c r="P11">
        <v>39.004984999999998</v>
      </c>
      <c r="Q11">
        <v>0.96748599999999996</v>
      </c>
      <c r="R11">
        <v>9.6513729999999995</v>
      </c>
      <c r="S11">
        <v>316</v>
      </c>
      <c r="T11">
        <v>0</v>
      </c>
      <c r="U11">
        <v>126</v>
      </c>
      <c r="V11">
        <v>100</v>
      </c>
      <c r="W11">
        <v>32.977373999999998</v>
      </c>
      <c r="X11">
        <v>9567.9</v>
      </c>
      <c r="Y11">
        <v>1513.6</v>
      </c>
      <c r="Z11">
        <v>13</v>
      </c>
      <c r="AA11">
        <v>5867</v>
      </c>
      <c r="AB11">
        <v>12529</v>
      </c>
      <c r="AC11">
        <v>0</v>
      </c>
      <c r="AD11">
        <v>1.1000000000000001</v>
      </c>
      <c r="AE11" s="4">
        <f t="shared" si="0"/>
        <v>0.98277777777777775</v>
      </c>
      <c r="AF11">
        <f>SUMIFS(K:K,I:I,I11)</f>
        <v>1286.2819999999999</v>
      </c>
      <c r="AG11" s="4">
        <f t="shared" si="1"/>
        <v>0.98277777777777786</v>
      </c>
    </row>
    <row r="12" spans="1:33">
      <c r="A12" t="s">
        <v>62</v>
      </c>
      <c r="B12" s="2" t="s">
        <v>63</v>
      </c>
      <c r="C12" t="s">
        <v>62</v>
      </c>
      <c r="D12" s="2" t="s">
        <v>63</v>
      </c>
      <c r="E12" t="s">
        <v>74</v>
      </c>
      <c r="F12" t="s">
        <v>66</v>
      </c>
      <c r="G12" t="s">
        <v>67</v>
      </c>
      <c r="H12">
        <v>168</v>
      </c>
      <c r="I12">
        <v>2880</v>
      </c>
      <c r="J12" t="s">
        <v>241</v>
      </c>
      <c r="K12">
        <v>126.467</v>
      </c>
      <c r="L12">
        <v>36.851999999999997</v>
      </c>
      <c r="M12">
        <v>3.4319999999999999</v>
      </c>
      <c r="N12">
        <v>3.6</v>
      </c>
      <c r="O12">
        <v>42.103000000000002</v>
      </c>
      <c r="P12">
        <v>3.2313860000000001</v>
      </c>
      <c r="Q12">
        <v>0.191942</v>
      </c>
      <c r="R12">
        <v>0.54999799999999999</v>
      </c>
      <c r="S12">
        <v>31</v>
      </c>
      <c r="T12">
        <v>1</v>
      </c>
      <c r="U12">
        <v>37</v>
      </c>
      <c r="V12">
        <v>102</v>
      </c>
      <c r="W12">
        <v>39.137076</v>
      </c>
      <c r="X12">
        <v>321.3</v>
      </c>
      <c r="Y12">
        <v>147.1</v>
      </c>
      <c r="Z12">
        <v>0</v>
      </c>
      <c r="AA12">
        <v>0</v>
      </c>
      <c r="AB12">
        <v>1236</v>
      </c>
      <c r="AC12">
        <v>0</v>
      </c>
      <c r="AD12">
        <v>1.1000000000000001</v>
      </c>
      <c r="AE12" s="4">
        <f t="shared" si="0"/>
        <v>0.95333333333333325</v>
      </c>
      <c r="AF12">
        <f>SUMIFS(K:K,I:I,I12)</f>
        <v>126.467</v>
      </c>
      <c r="AG12" s="4">
        <f t="shared" si="1"/>
        <v>0.95333333333333325</v>
      </c>
    </row>
    <row r="13" spans="1:33">
      <c r="A13" t="s">
        <v>62</v>
      </c>
      <c r="B13" s="2" t="s">
        <v>63</v>
      </c>
      <c r="C13" t="s">
        <v>62</v>
      </c>
      <c r="D13" s="2" t="s">
        <v>63</v>
      </c>
      <c r="E13" t="s">
        <v>74</v>
      </c>
      <c r="F13" t="s">
        <v>66</v>
      </c>
      <c r="G13" t="s">
        <v>67</v>
      </c>
      <c r="H13">
        <v>168</v>
      </c>
      <c r="I13">
        <v>9</v>
      </c>
      <c r="J13" t="s">
        <v>61</v>
      </c>
      <c r="K13">
        <v>0.18099999999999999</v>
      </c>
      <c r="L13">
        <v>0.44600000000000001</v>
      </c>
      <c r="M13">
        <v>0.40600000000000003</v>
      </c>
      <c r="N13">
        <v>3.6</v>
      </c>
      <c r="O13">
        <v>45.296999999999997</v>
      </c>
      <c r="P13">
        <v>0.122499</v>
      </c>
      <c r="Q13">
        <v>8.3609000000000003E-2</v>
      </c>
      <c r="R13">
        <v>1.0277E-2</v>
      </c>
      <c r="S13">
        <v>0</v>
      </c>
      <c r="T13">
        <v>0</v>
      </c>
      <c r="U13">
        <v>0</v>
      </c>
      <c r="V13">
        <v>10</v>
      </c>
      <c r="W13">
        <v>1.477563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1.1000000000000001</v>
      </c>
      <c r="AE13" s="4">
        <f t="shared" si="0"/>
        <v>0.11277777777777778</v>
      </c>
      <c r="AF13">
        <f>SUMIFS(K:K,I:I,I13)</f>
        <v>0.18099999999999999</v>
      </c>
      <c r="AG13" s="4">
        <f t="shared" si="1"/>
        <v>0.1127777777777778</v>
      </c>
    </row>
    <row r="14" spans="1:33">
      <c r="A14" t="s">
        <v>62</v>
      </c>
      <c r="B14" s="2" t="s">
        <v>63</v>
      </c>
      <c r="C14" t="s">
        <v>62</v>
      </c>
      <c r="D14" s="2" t="s">
        <v>63</v>
      </c>
      <c r="E14" t="s">
        <v>77</v>
      </c>
      <c r="F14" t="s">
        <v>66</v>
      </c>
      <c r="G14" t="s">
        <v>67</v>
      </c>
      <c r="H14">
        <v>168</v>
      </c>
      <c r="I14">
        <v>8415</v>
      </c>
      <c r="J14" t="s">
        <v>243</v>
      </c>
      <c r="K14">
        <v>1163.047</v>
      </c>
      <c r="L14">
        <v>347.55500000000001</v>
      </c>
      <c r="M14">
        <v>3.3460000000000001</v>
      </c>
      <c r="N14">
        <v>3.6</v>
      </c>
      <c r="O14">
        <v>42.02</v>
      </c>
      <c r="P14">
        <v>31.687206</v>
      </c>
      <c r="Q14">
        <v>0.40498200000000001</v>
      </c>
      <c r="R14">
        <v>6.4058159999999997</v>
      </c>
      <c r="S14">
        <v>284</v>
      </c>
      <c r="T14">
        <v>5</v>
      </c>
      <c r="U14">
        <v>362</v>
      </c>
      <c r="V14">
        <v>105</v>
      </c>
      <c r="W14">
        <v>36.703992999999997</v>
      </c>
      <c r="X14">
        <v>4207.2</v>
      </c>
      <c r="Y14">
        <v>430.1</v>
      </c>
      <c r="Z14">
        <v>2</v>
      </c>
      <c r="AA14">
        <v>272</v>
      </c>
      <c r="AB14">
        <v>11153</v>
      </c>
      <c r="AC14">
        <v>0</v>
      </c>
      <c r="AD14">
        <v>1.17</v>
      </c>
      <c r="AE14" s="4">
        <f t="shared" si="0"/>
        <v>0.92944444444444441</v>
      </c>
      <c r="AF14">
        <f>SUMIFS(K:K,I:I,I14)</f>
        <v>1163.047</v>
      </c>
      <c r="AG14" s="4">
        <f t="shared" si="1"/>
        <v>0.92944444444444441</v>
      </c>
    </row>
    <row r="15" spans="1:33">
      <c r="A15" t="s">
        <v>62</v>
      </c>
      <c r="B15" s="2" t="s">
        <v>63</v>
      </c>
      <c r="C15" t="s">
        <v>62</v>
      </c>
      <c r="D15" s="2" t="s">
        <v>63</v>
      </c>
      <c r="E15" t="s">
        <v>77</v>
      </c>
      <c r="F15" t="s">
        <v>66</v>
      </c>
      <c r="G15" t="s">
        <v>67</v>
      </c>
      <c r="H15">
        <v>168</v>
      </c>
      <c r="I15">
        <v>9999</v>
      </c>
      <c r="J15" t="s">
        <v>62</v>
      </c>
      <c r="K15">
        <v>121.414</v>
      </c>
      <c r="L15">
        <v>44.088999999999999</v>
      </c>
      <c r="M15">
        <v>2.754</v>
      </c>
      <c r="N15">
        <v>3.6</v>
      </c>
      <c r="O15">
        <v>65.617999999999995</v>
      </c>
      <c r="P15">
        <v>2.7849949999999999</v>
      </c>
      <c r="Q15">
        <v>0.191108</v>
      </c>
      <c r="R15">
        <v>0.46527400000000002</v>
      </c>
      <c r="S15">
        <v>23</v>
      </c>
      <c r="T15">
        <v>4</v>
      </c>
      <c r="U15">
        <v>60</v>
      </c>
      <c r="V15">
        <v>109</v>
      </c>
      <c r="W15">
        <v>43.595768999999997</v>
      </c>
      <c r="X15">
        <v>1039.7</v>
      </c>
      <c r="Y15">
        <v>608.4</v>
      </c>
      <c r="Z15">
        <v>0</v>
      </c>
      <c r="AA15">
        <v>0</v>
      </c>
      <c r="AB15">
        <v>1173</v>
      </c>
      <c r="AC15">
        <v>0</v>
      </c>
      <c r="AD15">
        <v>1.17</v>
      </c>
      <c r="AE15" s="4">
        <f t="shared" si="0"/>
        <v>0.76500000000000001</v>
      </c>
      <c r="AF15">
        <f>SUMIFS(K:K,I:I,I15)</f>
        <v>947.44500000000005</v>
      </c>
      <c r="AG15" s="4">
        <f t="shared" si="1"/>
        <v>9.8033880594651929E-2</v>
      </c>
    </row>
    <row r="16" spans="1:33">
      <c r="A16" t="s">
        <v>62</v>
      </c>
      <c r="B16" s="2" t="s">
        <v>63</v>
      </c>
      <c r="C16" t="s">
        <v>62</v>
      </c>
      <c r="D16" s="2" t="s">
        <v>63</v>
      </c>
      <c r="E16" t="s">
        <v>77</v>
      </c>
      <c r="F16" t="s">
        <v>66</v>
      </c>
      <c r="G16" t="s">
        <v>67</v>
      </c>
      <c r="H16">
        <v>168</v>
      </c>
      <c r="I16">
        <v>1353</v>
      </c>
      <c r="J16" t="s">
        <v>242</v>
      </c>
      <c r="K16">
        <v>250.375</v>
      </c>
      <c r="L16">
        <v>95.911000000000001</v>
      </c>
      <c r="M16">
        <v>2.61</v>
      </c>
      <c r="N16">
        <v>3.6</v>
      </c>
      <c r="O16">
        <v>68.313000000000002</v>
      </c>
      <c r="P16">
        <v>6.0286049999999998</v>
      </c>
      <c r="Q16">
        <v>0.36832700000000002</v>
      </c>
      <c r="R16">
        <v>1.177495</v>
      </c>
      <c r="S16">
        <v>53</v>
      </c>
      <c r="T16">
        <v>8</v>
      </c>
      <c r="U16">
        <v>159</v>
      </c>
      <c r="V16">
        <v>110</v>
      </c>
      <c r="W16">
        <v>41.531165999999999</v>
      </c>
      <c r="X16">
        <v>1638.5</v>
      </c>
      <c r="Y16">
        <v>1052.5999999999999</v>
      </c>
      <c r="Z16">
        <v>1</v>
      </c>
      <c r="AA16">
        <v>42</v>
      </c>
      <c r="AB16">
        <v>2367</v>
      </c>
      <c r="AC16">
        <v>0</v>
      </c>
      <c r="AD16">
        <v>1.17</v>
      </c>
      <c r="AE16" s="4">
        <f t="shared" si="0"/>
        <v>0.72499999999999998</v>
      </c>
      <c r="AF16">
        <f>SUMIFS(K:K,I:I,I16)</f>
        <v>250.375</v>
      </c>
      <c r="AG16" s="4">
        <f t="shared" si="1"/>
        <v>0.72499999999999998</v>
      </c>
    </row>
    <row r="17" spans="1:33">
      <c r="A17" t="s">
        <v>62</v>
      </c>
      <c r="B17" s="2" t="s">
        <v>63</v>
      </c>
      <c r="C17" t="s">
        <v>62</v>
      </c>
      <c r="D17" s="2" t="s">
        <v>63</v>
      </c>
      <c r="E17" t="s">
        <v>78</v>
      </c>
      <c r="F17" t="s">
        <v>66</v>
      </c>
      <c r="G17" t="s">
        <v>67</v>
      </c>
      <c r="H17">
        <v>168</v>
      </c>
      <c r="I17">
        <v>6948</v>
      </c>
      <c r="J17" t="s">
        <v>244</v>
      </c>
      <c r="K17">
        <v>889.63599999999997</v>
      </c>
      <c r="L17">
        <v>278.56700000000001</v>
      </c>
      <c r="M17">
        <v>3.194</v>
      </c>
      <c r="N17">
        <v>3.6</v>
      </c>
      <c r="O17">
        <v>47.56</v>
      </c>
      <c r="P17">
        <v>23.259429999999998</v>
      </c>
      <c r="Q17">
        <v>1.124979</v>
      </c>
      <c r="R17">
        <v>4.6424839999999996</v>
      </c>
      <c r="S17">
        <v>179</v>
      </c>
      <c r="T17">
        <v>44</v>
      </c>
      <c r="U17">
        <v>256</v>
      </c>
      <c r="V17">
        <v>106</v>
      </c>
      <c r="W17">
        <v>38.248399999999997</v>
      </c>
      <c r="X17">
        <v>3834.7</v>
      </c>
      <c r="Y17">
        <v>1185.7</v>
      </c>
      <c r="Z17">
        <v>3</v>
      </c>
      <c r="AA17">
        <v>421</v>
      </c>
      <c r="AB17">
        <v>8568</v>
      </c>
      <c r="AC17">
        <v>0</v>
      </c>
      <c r="AD17">
        <v>1.1399999999999999</v>
      </c>
      <c r="AE17" s="4">
        <f t="shared" si="0"/>
        <v>0.88722222222222213</v>
      </c>
      <c r="AF17">
        <f>SUMIFS(K:K,I:I,I17)</f>
        <v>1043.8710000000001</v>
      </c>
      <c r="AG17" s="4">
        <f t="shared" si="1"/>
        <v>0.75613253830108196</v>
      </c>
    </row>
    <row r="18" spans="1:33">
      <c r="A18" t="s">
        <v>62</v>
      </c>
      <c r="B18" s="2" t="s">
        <v>63</v>
      </c>
      <c r="C18" t="s">
        <v>62</v>
      </c>
      <c r="D18" s="2" t="s">
        <v>63</v>
      </c>
      <c r="E18" t="s">
        <v>78</v>
      </c>
      <c r="F18" t="s">
        <v>66</v>
      </c>
      <c r="G18" t="s">
        <v>67</v>
      </c>
      <c r="H18">
        <v>168</v>
      </c>
      <c r="I18">
        <v>1003</v>
      </c>
      <c r="J18" t="s">
        <v>245</v>
      </c>
      <c r="K18">
        <v>452.54399999999998</v>
      </c>
      <c r="L18">
        <v>145.38</v>
      </c>
      <c r="M18">
        <v>3.113</v>
      </c>
      <c r="N18">
        <v>3.6</v>
      </c>
      <c r="O18">
        <v>46.554000000000002</v>
      </c>
      <c r="P18">
        <v>13.892773999999999</v>
      </c>
      <c r="Q18">
        <v>1.2127730000000001</v>
      </c>
      <c r="R18">
        <v>3.3933300000000002</v>
      </c>
      <c r="S18">
        <v>126</v>
      </c>
      <c r="T18">
        <v>13</v>
      </c>
      <c r="U18">
        <v>110</v>
      </c>
      <c r="V18">
        <v>101</v>
      </c>
      <c r="W18">
        <v>32.574055999999999</v>
      </c>
      <c r="X18">
        <v>4186.2</v>
      </c>
      <c r="Y18">
        <v>1374.2</v>
      </c>
      <c r="Z18">
        <v>8</v>
      </c>
      <c r="AA18">
        <v>1087</v>
      </c>
      <c r="AB18">
        <v>4383</v>
      </c>
      <c r="AC18">
        <v>0</v>
      </c>
      <c r="AD18">
        <v>1.1399999999999999</v>
      </c>
      <c r="AE18" s="4">
        <f t="shared" si="0"/>
        <v>0.86472222222222217</v>
      </c>
      <c r="AF18">
        <f>SUMIFS(K:K,I:I,I18)</f>
        <v>452.54399999999998</v>
      </c>
      <c r="AG18" s="4">
        <f t="shared" si="1"/>
        <v>0.86472222222222217</v>
      </c>
    </row>
    <row r="19" spans="1:33">
      <c r="A19" t="s">
        <v>62</v>
      </c>
      <c r="B19" s="2" t="s">
        <v>63</v>
      </c>
      <c r="C19" t="s">
        <v>62</v>
      </c>
      <c r="D19" s="2" t="s">
        <v>63</v>
      </c>
      <c r="E19" t="s">
        <v>78</v>
      </c>
      <c r="F19" t="s">
        <v>66</v>
      </c>
      <c r="G19" t="s">
        <v>67</v>
      </c>
      <c r="H19">
        <v>168</v>
      </c>
      <c r="I19">
        <v>813</v>
      </c>
      <c r="J19" t="s">
        <v>61</v>
      </c>
      <c r="K19">
        <v>214.059</v>
      </c>
      <c r="L19">
        <v>70.015000000000001</v>
      </c>
      <c r="M19">
        <v>3.0569999999999999</v>
      </c>
      <c r="N19">
        <v>3.6</v>
      </c>
      <c r="O19">
        <v>51.862000000000002</v>
      </c>
      <c r="P19">
        <v>5.5613859999999997</v>
      </c>
      <c r="Q19">
        <v>0.46582800000000002</v>
      </c>
      <c r="R19">
        <v>1.0136069999999999</v>
      </c>
      <c r="S19">
        <v>45</v>
      </c>
      <c r="T19">
        <v>13</v>
      </c>
      <c r="U19">
        <v>42</v>
      </c>
      <c r="V19">
        <v>106</v>
      </c>
      <c r="W19">
        <v>38.490225000000002</v>
      </c>
      <c r="X19">
        <v>1104.8</v>
      </c>
      <c r="Y19">
        <v>379.7</v>
      </c>
      <c r="Z19">
        <v>2</v>
      </c>
      <c r="AA19">
        <v>144</v>
      </c>
      <c r="AB19">
        <v>2065</v>
      </c>
      <c r="AC19">
        <v>0</v>
      </c>
      <c r="AD19">
        <v>1.1399999999999999</v>
      </c>
      <c r="AE19" s="4">
        <f t="shared" si="0"/>
        <v>0.84916666666666663</v>
      </c>
      <c r="AF19">
        <f>SUMIFS(K:K,I:I,I19)</f>
        <v>214.059</v>
      </c>
      <c r="AG19" s="4">
        <f t="shared" si="1"/>
        <v>0.84916666666666663</v>
      </c>
    </row>
    <row r="20" spans="1:33">
      <c r="A20" t="s">
        <v>62</v>
      </c>
      <c r="B20" s="2" t="s">
        <v>63</v>
      </c>
      <c r="C20" t="s">
        <v>62</v>
      </c>
      <c r="D20" s="2" t="s">
        <v>63</v>
      </c>
      <c r="E20" t="s">
        <v>79</v>
      </c>
      <c r="F20" t="s">
        <v>66</v>
      </c>
      <c r="G20" t="s">
        <v>67</v>
      </c>
      <c r="H20">
        <v>168</v>
      </c>
      <c r="I20">
        <v>7720</v>
      </c>
      <c r="J20" t="s">
        <v>246</v>
      </c>
      <c r="K20">
        <v>1319.895</v>
      </c>
      <c r="L20">
        <v>394.899</v>
      </c>
      <c r="M20">
        <v>3.3420000000000001</v>
      </c>
      <c r="N20">
        <v>3.6</v>
      </c>
      <c r="O20">
        <v>43.35</v>
      </c>
      <c r="P20">
        <v>39.289707</v>
      </c>
      <c r="Q20">
        <v>1.9824850000000001</v>
      </c>
      <c r="R20">
        <v>9.7385950000000001</v>
      </c>
      <c r="S20">
        <v>442</v>
      </c>
      <c r="T20">
        <v>10</v>
      </c>
      <c r="U20">
        <v>255</v>
      </c>
      <c r="V20">
        <v>105</v>
      </c>
      <c r="W20">
        <v>33.593913000000001</v>
      </c>
      <c r="X20">
        <v>15958.4</v>
      </c>
      <c r="Y20">
        <v>3548.2</v>
      </c>
      <c r="Z20">
        <v>11</v>
      </c>
      <c r="AA20">
        <v>6499</v>
      </c>
      <c r="AB20">
        <v>12698</v>
      </c>
      <c r="AC20">
        <v>0</v>
      </c>
      <c r="AD20">
        <v>1.1399999999999999</v>
      </c>
      <c r="AE20" s="4">
        <f t="shared" si="0"/>
        <v>0.92833333333333334</v>
      </c>
      <c r="AF20">
        <f>SUMIFS(K:K,I:I,I20)</f>
        <v>1319.895</v>
      </c>
      <c r="AG20" s="4">
        <f t="shared" si="1"/>
        <v>0.92833333333333334</v>
      </c>
    </row>
    <row r="21" spans="1:33">
      <c r="A21" t="s">
        <v>62</v>
      </c>
      <c r="B21" s="2" t="s">
        <v>63</v>
      </c>
      <c r="C21" t="s">
        <v>62</v>
      </c>
      <c r="D21" s="2" t="s">
        <v>63</v>
      </c>
      <c r="E21" t="s">
        <v>79</v>
      </c>
      <c r="F21" t="s">
        <v>66</v>
      </c>
      <c r="G21" t="s">
        <v>67</v>
      </c>
      <c r="H21">
        <v>168</v>
      </c>
      <c r="I21">
        <v>1060</v>
      </c>
      <c r="J21" t="s">
        <v>61</v>
      </c>
      <c r="K21">
        <v>122.85299999999999</v>
      </c>
      <c r="L21">
        <v>37.290999999999997</v>
      </c>
      <c r="M21">
        <v>3.294</v>
      </c>
      <c r="N21">
        <v>3.6</v>
      </c>
      <c r="O21">
        <v>45.468000000000004</v>
      </c>
      <c r="P21">
        <v>3.413608</v>
      </c>
      <c r="Q21">
        <v>0.109441</v>
      </c>
      <c r="R21">
        <v>0.87110799999999999</v>
      </c>
      <c r="S21">
        <v>38</v>
      </c>
      <c r="T21">
        <v>4</v>
      </c>
      <c r="U21">
        <v>32</v>
      </c>
      <c r="V21">
        <v>102</v>
      </c>
      <c r="W21">
        <v>35.989193</v>
      </c>
      <c r="X21">
        <v>1523.9</v>
      </c>
      <c r="Y21">
        <v>714.5</v>
      </c>
      <c r="Z21">
        <v>1</v>
      </c>
      <c r="AA21">
        <v>198</v>
      </c>
      <c r="AB21">
        <v>0</v>
      </c>
      <c r="AC21">
        <v>0</v>
      </c>
      <c r="AD21">
        <v>1.1399999999999999</v>
      </c>
      <c r="AE21" s="4">
        <f t="shared" si="0"/>
        <v>0.91500000000000004</v>
      </c>
      <c r="AF21">
        <f>SUMIFS(K:K,I:I,I21)</f>
        <v>122.85299999999999</v>
      </c>
      <c r="AG21" s="4">
        <f t="shared" si="1"/>
        <v>0.91500000000000004</v>
      </c>
    </row>
    <row r="22" spans="1:33">
      <c r="A22" t="s">
        <v>62</v>
      </c>
      <c r="B22" s="2" t="s">
        <v>63</v>
      </c>
      <c r="C22" t="s">
        <v>62</v>
      </c>
      <c r="D22" s="2" t="s">
        <v>63</v>
      </c>
      <c r="E22" t="s">
        <v>80</v>
      </c>
      <c r="F22" t="s">
        <v>66</v>
      </c>
      <c r="G22" t="s">
        <v>67</v>
      </c>
      <c r="H22">
        <v>168</v>
      </c>
      <c r="I22">
        <v>6870</v>
      </c>
      <c r="J22" t="s">
        <v>247</v>
      </c>
      <c r="K22">
        <v>503.18900000000002</v>
      </c>
      <c r="L22">
        <v>160.88999999999999</v>
      </c>
      <c r="M22">
        <v>3.1280000000000001</v>
      </c>
      <c r="N22">
        <v>3.6</v>
      </c>
      <c r="O22">
        <v>43.524999999999999</v>
      </c>
      <c r="P22">
        <v>15.091384</v>
      </c>
      <c r="Q22">
        <v>0.35332799999999998</v>
      </c>
      <c r="R22">
        <v>3.8405520000000002</v>
      </c>
      <c r="S22">
        <v>122</v>
      </c>
      <c r="T22">
        <v>1</v>
      </c>
      <c r="U22">
        <v>84</v>
      </c>
      <c r="V22">
        <v>101</v>
      </c>
      <c r="W22">
        <v>33.342799999999997</v>
      </c>
      <c r="X22">
        <v>2438.1</v>
      </c>
      <c r="Y22">
        <v>316</v>
      </c>
      <c r="Z22">
        <v>5</v>
      </c>
      <c r="AA22">
        <v>2623</v>
      </c>
      <c r="AB22">
        <v>4855</v>
      </c>
      <c r="AC22">
        <v>0</v>
      </c>
      <c r="AD22">
        <v>1.1399999999999999</v>
      </c>
      <c r="AE22" s="4">
        <f t="shared" si="0"/>
        <v>0.86888888888888893</v>
      </c>
      <c r="AF22">
        <f>SUMIFS(K:K,I:I,I22)</f>
        <v>503.18900000000002</v>
      </c>
      <c r="AG22" s="4">
        <f t="shared" si="1"/>
        <v>0.86888888888888893</v>
      </c>
    </row>
    <row r="23" spans="1:33">
      <c r="A23" t="s">
        <v>62</v>
      </c>
      <c r="B23" s="2" t="s">
        <v>63</v>
      </c>
      <c r="C23" t="s">
        <v>62</v>
      </c>
      <c r="D23" s="2" t="s">
        <v>63</v>
      </c>
      <c r="E23" t="s">
        <v>80</v>
      </c>
      <c r="F23" t="s">
        <v>66</v>
      </c>
      <c r="G23" t="s">
        <v>67</v>
      </c>
      <c r="H23">
        <v>168</v>
      </c>
      <c r="I23">
        <v>0</v>
      </c>
      <c r="J23" t="s">
        <v>61</v>
      </c>
      <c r="K23">
        <v>340.25799999999998</v>
      </c>
      <c r="L23">
        <v>114.962</v>
      </c>
      <c r="M23">
        <v>2.96</v>
      </c>
      <c r="N23">
        <v>3.6</v>
      </c>
      <c r="O23">
        <v>51.430999999999997</v>
      </c>
      <c r="P23">
        <v>10.348326999999999</v>
      </c>
      <c r="Q23">
        <v>1.252213</v>
      </c>
      <c r="R23">
        <v>2.0633270000000001</v>
      </c>
      <c r="S23">
        <v>83</v>
      </c>
      <c r="T23">
        <v>0</v>
      </c>
      <c r="U23">
        <v>80</v>
      </c>
      <c r="V23">
        <v>107</v>
      </c>
      <c r="W23">
        <v>32.880482999999998</v>
      </c>
      <c r="X23">
        <v>4044.3</v>
      </c>
      <c r="Y23">
        <v>1538.9</v>
      </c>
      <c r="Z23">
        <v>2</v>
      </c>
      <c r="AA23">
        <v>195</v>
      </c>
      <c r="AB23">
        <v>3073</v>
      </c>
      <c r="AC23">
        <v>0</v>
      </c>
      <c r="AD23">
        <v>1.1399999999999999</v>
      </c>
      <c r="AE23" s="4">
        <f t="shared" si="0"/>
        <v>0.82222222222222219</v>
      </c>
      <c r="AF23">
        <f>SUMIFS(K:K,I:I,I23)</f>
        <v>559.79499999999996</v>
      </c>
      <c r="AG23" s="4">
        <f t="shared" si="1"/>
        <v>0.49976810955597833</v>
      </c>
    </row>
    <row r="24" spans="1:33">
      <c r="A24" t="s">
        <v>62</v>
      </c>
      <c r="B24" s="2" t="s">
        <v>63</v>
      </c>
      <c r="C24" t="s">
        <v>62</v>
      </c>
      <c r="D24" s="2" t="s">
        <v>63</v>
      </c>
      <c r="E24" t="s">
        <v>80</v>
      </c>
      <c r="F24" t="s">
        <v>66</v>
      </c>
      <c r="G24" t="s">
        <v>67</v>
      </c>
      <c r="H24">
        <v>168</v>
      </c>
      <c r="I24">
        <v>3584</v>
      </c>
      <c r="J24" t="s">
        <v>248</v>
      </c>
      <c r="K24">
        <v>655.67</v>
      </c>
      <c r="L24">
        <v>224.75200000000001</v>
      </c>
      <c r="M24">
        <v>2.9169999999999998</v>
      </c>
      <c r="N24">
        <v>3.6</v>
      </c>
      <c r="O24">
        <v>52.853000000000002</v>
      </c>
      <c r="P24">
        <v>17.532767</v>
      </c>
      <c r="Q24">
        <v>0.53554500000000005</v>
      </c>
      <c r="R24">
        <v>4.1361030000000003</v>
      </c>
      <c r="S24">
        <v>153</v>
      </c>
      <c r="T24">
        <v>4</v>
      </c>
      <c r="U24">
        <v>137</v>
      </c>
      <c r="V24">
        <v>106</v>
      </c>
      <c r="W24">
        <v>37.396835000000003</v>
      </c>
      <c r="X24">
        <v>3530.7</v>
      </c>
      <c r="Y24">
        <v>1424.2</v>
      </c>
      <c r="Z24">
        <v>4</v>
      </c>
      <c r="AA24">
        <v>2595</v>
      </c>
      <c r="AB24">
        <v>5897</v>
      </c>
      <c r="AC24">
        <v>0</v>
      </c>
      <c r="AD24">
        <v>1.1399999999999999</v>
      </c>
      <c r="AE24" s="4">
        <f t="shared" si="0"/>
        <v>0.81027777777777765</v>
      </c>
      <c r="AF24">
        <f>SUMIFS(K:K,I:I,I24)</f>
        <v>655.67</v>
      </c>
      <c r="AG24" s="4">
        <f t="shared" si="1"/>
        <v>0.81027777777777765</v>
      </c>
    </row>
    <row r="25" spans="1:33">
      <c r="A25" t="s">
        <v>62</v>
      </c>
      <c r="B25" s="2" t="s">
        <v>63</v>
      </c>
      <c r="C25" t="s">
        <v>62</v>
      </c>
      <c r="D25" s="2" t="s">
        <v>63</v>
      </c>
      <c r="E25" t="s">
        <v>80</v>
      </c>
      <c r="F25" t="s">
        <v>66</v>
      </c>
      <c r="G25" t="s">
        <v>67</v>
      </c>
      <c r="H25">
        <v>168</v>
      </c>
      <c r="I25">
        <v>9999</v>
      </c>
      <c r="J25" t="s">
        <v>62</v>
      </c>
      <c r="K25">
        <v>3.5000000000000003E-2</v>
      </c>
      <c r="L25">
        <v>0.24</v>
      </c>
      <c r="M25">
        <v>0.14599999999999999</v>
      </c>
      <c r="N25">
        <v>3.6</v>
      </c>
      <c r="O25">
        <v>100.74299999999999</v>
      </c>
      <c r="P25">
        <v>5.3887999999999998E-2</v>
      </c>
      <c r="Q25">
        <v>4.4998999999999997E-2</v>
      </c>
      <c r="R25">
        <v>2.222E-3</v>
      </c>
      <c r="S25">
        <v>0</v>
      </c>
      <c r="T25">
        <v>0</v>
      </c>
      <c r="U25">
        <v>0</v>
      </c>
      <c r="V25">
        <v>7</v>
      </c>
      <c r="W25">
        <v>0.64949500000000004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1.1399999999999999</v>
      </c>
      <c r="AE25" s="4">
        <f t="shared" si="0"/>
        <v>4.0555555555555553E-2</v>
      </c>
      <c r="AF25">
        <f>SUMIFS(K:K,I:I,I25)</f>
        <v>947.44500000000005</v>
      </c>
      <c r="AG25" s="4">
        <f t="shared" si="1"/>
        <v>1.4981813661420392E-6</v>
      </c>
    </row>
    <row r="26" spans="1:33">
      <c r="A26" t="s">
        <v>62</v>
      </c>
      <c r="B26" t="s">
        <v>63</v>
      </c>
      <c r="C26" t="s">
        <v>62</v>
      </c>
      <c r="D26" t="s">
        <v>63</v>
      </c>
      <c r="E26" t="s">
        <v>81</v>
      </c>
      <c r="F26" t="s">
        <v>66</v>
      </c>
      <c r="G26" t="s">
        <v>72</v>
      </c>
      <c r="H26">
        <v>168</v>
      </c>
      <c r="I26">
        <v>9999</v>
      </c>
      <c r="J26" t="s">
        <v>62</v>
      </c>
      <c r="K26">
        <v>114.532</v>
      </c>
      <c r="L26">
        <v>22.259</v>
      </c>
      <c r="M26">
        <v>5.1449999999999996</v>
      </c>
      <c r="N26">
        <v>3.6</v>
      </c>
      <c r="O26">
        <v>22.58</v>
      </c>
      <c r="P26">
        <v>3.3891650000000002</v>
      </c>
      <c r="Q26">
        <v>0.21722</v>
      </c>
      <c r="R26">
        <v>0.64277700000000004</v>
      </c>
      <c r="S26">
        <v>34</v>
      </c>
      <c r="T26">
        <v>0</v>
      </c>
      <c r="U26">
        <v>5</v>
      </c>
      <c r="V26">
        <v>92</v>
      </c>
      <c r="W26">
        <v>33.793574</v>
      </c>
      <c r="X26">
        <v>706.8</v>
      </c>
      <c r="Y26">
        <v>125.4</v>
      </c>
      <c r="Z26">
        <v>0</v>
      </c>
      <c r="AA26">
        <v>0</v>
      </c>
      <c r="AB26">
        <v>1133</v>
      </c>
      <c r="AC26">
        <v>0</v>
      </c>
      <c r="AD26">
        <v>1.1200000000000001</v>
      </c>
      <c r="AE26" s="4">
        <f t="shared" ref="AE26:AE58" si="2">M26/N26</f>
        <v>1.4291666666666665</v>
      </c>
      <c r="AF26">
        <f>SUMIFS(K:K,I:I,I26)</f>
        <v>947.44500000000005</v>
      </c>
      <c r="AG26" s="4">
        <f t="shared" ref="AG26:AG58" si="3">AE26*K26/AF26</f>
        <v>0.1727649802011374</v>
      </c>
    </row>
    <row r="27" spans="1:33">
      <c r="A27" t="s">
        <v>62</v>
      </c>
      <c r="B27" t="s">
        <v>63</v>
      </c>
      <c r="C27" t="s">
        <v>62</v>
      </c>
      <c r="D27" t="s">
        <v>63</v>
      </c>
      <c r="E27" t="s">
        <v>81</v>
      </c>
      <c r="F27" t="s">
        <v>66</v>
      </c>
      <c r="G27" t="s">
        <v>72</v>
      </c>
      <c r="H27">
        <v>168</v>
      </c>
      <c r="I27">
        <v>5223</v>
      </c>
      <c r="J27" t="s">
        <v>249</v>
      </c>
      <c r="K27">
        <v>293.666</v>
      </c>
      <c r="L27">
        <v>81.679000000000002</v>
      </c>
      <c r="M27">
        <v>3.5950000000000002</v>
      </c>
      <c r="N27">
        <v>3.6</v>
      </c>
      <c r="O27">
        <v>37.515000000000001</v>
      </c>
      <c r="P27">
        <v>8.4769389999999998</v>
      </c>
      <c r="Q27">
        <v>0.33721600000000002</v>
      </c>
      <c r="R27">
        <v>1.9030530000000001</v>
      </c>
      <c r="S27">
        <v>76</v>
      </c>
      <c r="T27">
        <v>0</v>
      </c>
      <c r="U27">
        <v>44</v>
      </c>
      <c r="V27">
        <v>94</v>
      </c>
      <c r="W27">
        <v>34.642929000000002</v>
      </c>
      <c r="X27">
        <v>2686.5</v>
      </c>
      <c r="Y27">
        <v>294.89999999999998</v>
      </c>
      <c r="Z27">
        <v>3</v>
      </c>
      <c r="AA27">
        <v>526</v>
      </c>
      <c r="AB27">
        <v>2867</v>
      </c>
      <c r="AC27">
        <v>0</v>
      </c>
      <c r="AD27">
        <v>1.1200000000000001</v>
      </c>
      <c r="AE27" s="4">
        <f t="shared" si="2"/>
        <v>0.99861111111111112</v>
      </c>
      <c r="AF27">
        <f>SUMIFS(K:K,I:I,I27)</f>
        <v>293.666</v>
      </c>
      <c r="AG27" s="4">
        <f t="shared" si="3"/>
        <v>0.99861111111111112</v>
      </c>
    </row>
    <row r="28" spans="1:33">
      <c r="A28" t="s">
        <v>62</v>
      </c>
      <c r="B28" t="s">
        <v>63</v>
      </c>
      <c r="C28" t="s">
        <v>62</v>
      </c>
      <c r="D28" t="s">
        <v>63</v>
      </c>
      <c r="E28" t="s">
        <v>82</v>
      </c>
      <c r="F28" t="s">
        <v>66</v>
      </c>
      <c r="G28" t="s">
        <v>67</v>
      </c>
      <c r="H28">
        <v>168</v>
      </c>
      <c r="I28">
        <v>9454</v>
      </c>
      <c r="J28" t="s">
        <v>250</v>
      </c>
      <c r="K28">
        <v>229.001</v>
      </c>
      <c r="L28">
        <v>68.156999999999996</v>
      </c>
      <c r="M28">
        <v>3.36</v>
      </c>
      <c r="N28">
        <v>3.6</v>
      </c>
      <c r="O28">
        <v>37.448</v>
      </c>
      <c r="P28">
        <v>6.6783320000000002</v>
      </c>
      <c r="Q28">
        <v>0.114999</v>
      </c>
      <c r="R28">
        <v>1.3177760000000001</v>
      </c>
      <c r="S28">
        <v>65</v>
      </c>
      <c r="T28">
        <v>1</v>
      </c>
      <c r="U28">
        <v>67</v>
      </c>
      <c r="V28">
        <v>96</v>
      </c>
      <c r="W28">
        <v>34.290149</v>
      </c>
      <c r="X28">
        <v>1014.1</v>
      </c>
      <c r="Y28">
        <v>94.7</v>
      </c>
      <c r="Z28">
        <v>0</v>
      </c>
      <c r="AA28">
        <v>0</v>
      </c>
      <c r="AB28">
        <v>2251</v>
      </c>
      <c r="AC28">
        <v>0</v>
      </c>
      <c r="AD28">
        <v>1.1399999999999999</v>
      </c>
      <c r="AE28" s="4">
        <f t="shared" si="2"/>
        <v>0.93333333333333324</v>
      </c>
      <c r="AF28">
        <f>SUMIFS(K:K,I:I,I28)</f>
        <v>229.001</v>
      </c>
      <c r="AG28" s="4">
        <f t="shared" si="3"/>
        <v>0.93333333333333324</v>
      </c>
    </row>
    <row r="29" spans="1:33">
      <c r="A29" t="s">
        <v>62</v>
      </c>
      <c r="B29" t="s">
        <v>63</v>
      </c>
      <c r="C29" t="s">
        <v>62</v>
      </c>
      <c r="D29" t="s">
        <v>63</v>
      </c>
      <c r="E29" t="s">
        <v>82</v>
      </c>
      <c r="F29" t="s">
        <v>66</v>
      </c>
      <c r="G29" t="s">
        <v>67</v>
      </c>
      <c r="H29">
        <v>168</v>
      </c>
      <c r="I29">
        <v>9999</v>
      </c>
      <c r="J29" t="s">
        <v>62</v>
      </c>
      <c r="K29">
        <v>161.44200000000001</v>
      </c>
      <c r="L29">
        <v>59.923000000000002</v>
      </c>
      <c r="M29">
        <v>2.694</v>
      </c>
      <c r="N29">
        <v>3.6</v>
      </c>
      <c r="O29">
        <v>55.262</v>
      </c>
      <c r="P29">
        <v>4.9716639999999996</v>
      </c>
      <c r="Q29">
        <v>3.1109000000000001E-2</v>
      </c>
      <c r="R29">
        <v>1.6544430000000001</v>
      </c>
      <c r="S29">
        <v>60</v>
      </c>
      <c r="T29">
        <v>0</v>
      </c>
      <c r="U29">
        <v>53</v>
      </c>
      <c r="V29">
        <v>101</v>
      </c>
      <c r="W29">
        <v>32.472427000000003</v>
      </c>
      <c r="X29">
        <v>854.8</v>
      </c>
      <c r="Y29">
        <v>205</v>
      </c>
      <c r="Z29">
        <v>3</v>
      </c>
      <c r="AA29">
        <v>1657</v>
      </c>
      <c r="AB29">
        <v>1581</v>
      </c>
      <c r="AC29">
        <v>0</v>
      </c>
      <c r="AD29">
        <v>1.1399999999999999</v>
      </c>
      <c r="AE29" s="4">
        <f t="shared" si="2"/>
        <v>0.74833333333333329</v>
      </c>
      <c r="AF29">
        <f>SUMIFS(K:K,I:I,I29)</f>
        <v>947.44500000000005</v>
      </c>
      <c r="AG29" s="4">
        <f t="shared" si="3"/>
        <v>0.1275139242911198</v>
      </c>
    </row>
    <row r="30" spans="1:33">
      <c r="A30" t="s">
        <v>62</v>
      </c>
      <c r="B30" t="s">
        <v>63</v>
      </c>
      <c r="C30" t="s">
        <v>62</v>
      </c>
      <c r="D30" t="s">
        <v>63</v>
      </c>
      <c r="E30" t="s">
        <v>82</v>
      </c>
      <c r="F30" t="s">
        <v>66</v>
      </c>
      <c r="G30" t="s">
        <v>67</v>
      </c>
      <c r="H30">
        <v>168</v>
      </c>
      <c r="I30">
        <v>7338</v>
      </c>
      <c r="J30" t="s">
        <v>61</v>
      </c>
      <c r="K30">
        <v>0.106</v>
      </c>
      <c r="L30">
        <v>0.26600000000000001</v>
      </c>
      <c r="M30">
        <v>0.39800000000000002</v>
      </c>
      <c r="N30">
        <v>3.6</v>
      </c>
      <c r="O30">
        <v>80.97</v>
      </c>
      <c r="P30">
        <v>6.0276999999999997E-2</v>
      </c>
      <c r="Q30">
        <v>4.9722000000000002E-2</v>
      </c>
      <c r="R30">
        <v>2.7700000000000001E-4</v>
      </c>
      <c r="S30">
        <v>0</v>
      </c>
      <c r="T30">
        <v>0</v>
      </c>
      <c r="U30">
        <v>0</v>
      </c>
      <c r="V30">
        <v>28</v>
      </c>
      <c r="W30">
        <v>1.758548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1.1399999999999999</v>
      </c>
      <c r="AE30" s="4">
        <f t="shared" si="2"/>
        <v>0.11055555555555556</v>
      </c>
      <c r="AF30">
        <f>SUMIFS(K:K,I:I,I30)</f>
        <v>0.106</v>
      </c>
      <c r="AG30" s="4">
        <f t="shared" si="3"/>
        <v>0.11055555555555557</v>
      </c>
    </row>
    <row r="31" spans="1:33">
      <c r="A31" t="s">
        <v>62</v>
      </c>
      <c r="B31" t="s">
        <v>63</v>
      </c>
      <c r="C31" t="s">
        <v>62</v>
      </c>
      <c r="D31" t="s">
        <v>63</v>
      </c>
      <c r="E31" t="s">
        <v>83</v>
      </c>
      <c r="F31" t="s">
        <v>66</v>
      </c>
      <c r="G31" t="s">
        <v>67</v>
      </c>
      <c r="H31">
        <v>168</v>
      </c>
      <c r="I31">
        <v>6948</v>
      </c>
      <c r="J31" t="s">
        <v>244</v>
      </c>
      <c r="K31">
        <v>154.23500000000001</v>
      </c>
      <c r="L31">
        <v>49.58</v>
      </c>
      <c r="M31">
        <v>3.1110000000000002</v>
      </c>
      <c r="N31">
        <v>3.6</v>
      </c>
      <c r="O31">
        <v>45.295999999999999</v>
      </c>
      <c r="P31">
        <v>4.0622179999999997</v>
      </c>
      <c r="Q31">
        <v>0.111663</v>
      </c>
      <c r="R31">
        <v>0.70666499999999999</v>
      </c>
      <c r="S31">
        <v>37</v>
      </c>
      <c r="T31">
        <v>4</v>
      </c>
      <c r="U31">
        <v>42</v>
      </c>
      <c r="V31">
        <v>93</v>
      </c>
      <c r="W31">
        <v>37.968173999999998</v>
      </c>
      <c r="X31">
        <v>616.20000000000005</v>
      </c>
      <c r="Y31">
        <v>63.3</v>
      </c>
      <c r="Z31">
        <v>0</v>
      </c>
      <c r="AA31">
        <v>0</v>
      </c>
      <c r="AB31">
        <v>1452</v>
      </c>
      <c r="AC31">
        <v>0</v>
      </c>
      <c r="AD31">
        <v>1.1399999999999999</v>
      </c>
      <c r="AE31" s="4">
        <f t="shared" si="2"/>
        <v>0.86416666666666675</v>
      </c>
      <c r="AF31">
        <f>SUMIFS(K:K,I:I,I31)</f>
        <v>1043.8710000000001</v>
      </c>
      <c r="AG31" s="4">
        <f t="shared" si="3"/>
        <v>0.12768315800834906</v>
      </c>
    </row>
    <row r="32" spans="1:33">
      <c r="A32" t="s">
        <v>62</v>
      </c>
      <c r="B32" t="s">
        <v>63</v>
      </c>
      <c r="C32" t="s">
        <v>62</v>
      </c>
      <c r="D32" t="s">
        <v>63</v>
      </c>
      <c r="E32" t="s">
        <v>83</v>
      </c>
      <c r="F32" t="s">
        <v>66</v>
      </c>
      <c r="G32" t="s">
        <v>67</v>
      </c>
      <c r="H32">
        <v>168</v>
      </c>
      <c r="I32">
        <v>7890</v>
      </c>
      <c r="J32" t="s">
        <v>251</v>
      </c>
      <c r="K32">
        <v>1368.0830000000001</v>
      </c>
      <c r="L32">
        <v>481.95699999999999</v>
      </c>
      <c r="M32">
        <v>2.839</v>
      </c>
      <c r="N32">
        <v>3.6</v>
      </c>
      <c r="O32">
        <v>54.540999999999997</v>
      </c>
      <c r="P32">
        <v>37.971367000000001</v>
      </c>
      <c r="Q32">
        <v>0.72247600000000001</v>
      </c>
      <c r="R32">
        <v>10.096088999999999</v>
      </c>
      <c r="S32">
        <v>254</v>
      </c>
      <c r="T32">
        <v>26</v>
      </c>
      <c r="U32">
        <v>634</v>
      </c>
      <c r="V32">
        <v>112</v>
      </c>
      <c r="W32">
        <v>36.029331999999997</v>
      </c>
      <c r="X32">
        <v>6119.1</v>
      </c>
      <c r="Y32">
        <v>1831.4</v>
      </c>
      <c r="Z32">
        <v>11</v>
      </c>
      <c r="AA32">
        <v>8337</v>
      </c>
      <c r="AB32">
        <v>13209</v>
      </c>
      <c r="AC32">
        <v>0</v>
      </c>
      <c r="AD32">
        <v>1.1399999999999999</v>
      </c>
      <c r="AE32" s="4">
        <f t="shared" si="2"/>
        <v>0.78861111111111104</v>
      </c>
      <c r="AF32">
        <f>SUMIFS(K:K,I:I,I32)</f>
        <v>1368.0830000000001</v>
      </c>
      <c r="AG32" s="4">
        <f t="shared" si="3"/>
        <v>0.78861111111111104</v>
      </c>
    </row>
    <row r="33" spans="1:33">
      <c r="A33" t="s">
        <v>62</v>
      </c>
      <c r="B33" t="s">
        <v>63</v>
      </c>
      <c r="C33" t="s">
        <v>62</v>
      </c>
      <c r="D33" t="s">
        <v>63</v>
      </c>
      <c r="E33" t="s">
        <v>83</v>
      </c>
      <c r="F33" t="s">
        <v>66</v>
      </c>
      <c r="G33" t="s">
        <v>67</v>
      </c>
      <c r="H33">
        <v>168</v>
      </c>
      <c r="I33">
        <v>9999</v>
      </c>
      <c r="J33" t="s">
        <v>62</v>
      </c>
      <c r="K33">
        <v>2E-3</v>
      </c>
      <c r="L33">
        <v>0.13400000000000001</v>
      </c>
      <c r="M33">
        <v>1.4999999999999999E-2</v>
      </c>
      <c r="N33">
        <v>3.6</v>
      </c>
      <c r="O33" t="s">
        <v>61</v>
      </c>
      <c r="P33">
        <v>3.4721000000000002E-2</v>
      </c>
      <c r="Q33">
        <v>3.4721000000000002E-2</v>
      </c>
      <c r="R33">
        <v>0</v>
      </c>
      <c r="S33">
        <v>0</v>
      </c>
      <c r="T33">
        <v>0</v>
      </c>
      <c r="U33">
        <v>0</v>
      </c>
      <c r="V33">
        <v>0</v>
      </c>
      <c r="W33">
        <v>5.7602E-2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1.1399999999999999</v>
      </c>
      <c r="AE33" s="4">
        <f t="shared" si="2"/>
        <v>4.1666666666666666E-3</v>
      </c>
      <c r="AF33">
        <f>SUMIFS(K:K,I:I,I33)</f>
        <v>947.44500000000005</v>
      </c>
      <c r="AG33" s="4">
        <f t="shared" si="3"/>
        <v>8.7955853198162779E-9</v>
      </c>
    </row>
    <row r="34" spans="1:33">
      <c r="A34" t="s">
        <v>62</v>
      </c>
      <c r="B34" t="s">
        <v>63</v>
      </c>
      <c r="C34" t="s">
        <v>62</v>
      </c>
      <c r="D34" t="s">
        <v>63</v>
      </c>
      <c r="E34" t="s">
        <v>84</v>
      </c>
      <c r="F34" t="s">
        <v>66</v>
      </c>
      <c r="G34" t="s">
        <v>67</v>
      </c>
      <c r="H34">
        <v>168</v>
      </c>
      <c r="I34">
        <v>336</v>
      </c>
      <c r="J34" t="s">
        <v>61</v>
      </c>
      <c r="K34">
        <v>72.299000000000007</v>
      </c>
      <c r="L34">
        <v>24.07</v>
      </c>
      <c r="M34">
        <v>3.004</v>
      </c>
      <c r="N34">
        <v>3.6</v>
      </c>
      <c r="O34">
        <v>45.671999999999997</v>
      </c>
      <c r="P34">
        <v>2.0780530000000002</v>
      </c>
      <c r="Q34">
        <v>9.4164999999999999E-2</v>
      </c>
      <c r="R34">
        <v>0.41999700000000001</v>
      </c>
      <c r="S34">
        <v>21</v>
      </c>
      <c r="T34">
        <v>0</v>
      </c>
      <c r="U34">
        <v>17</v>
      </c>
      <c r="V34">
        <v>101</v>
      </c>
      <c r="W34">
        <v>34.791701000000003</v>
      </c>
      <c r="X34">
        <v>248.4</v>
      </c>
      <c r="Y34">
        <v>75.900000000000006</v>
      </c>
      <c r="Z34">
        <v>0</v>
      </c>
      <c r="AA34">
        <v>0</v>
      </c>
      <c r="AB34">
        <v>707</v>
      </c>
      <c r="AC34">
        <v>0</v>
      </c>
      <c r="AD34">
        <v>1.1399999999999999</v>
      </c>
      <c r="AE34" s="4">
        <f t="shared" si="2"/>
        <v>0.83444444444444443</v>
      </c>
      <c r="AF34">
        <f>SUMIFS(K:K,I:I,I34)</f>
        <v>72.299000000000007</v>
      </c>
      <c r="AG34" s="4">
        <f t="shared" si="3"/>
        <v>0.83444444444444443</v>
      </c>
    </row>
    <row r="35" spans="1:33">
      <c r="A35" t="s">
        <v>62</v>
      </c>
      <c r="B35" t="s">
        <v>63</v>
      </c>
      <c r="C35" t="s">
        <v>62</v>
      </c>
      <c r="D35" t="s">
        <v>63</v>
      </c>
      <c r="E35" t="s">
        <v>84</v>
      </c>
      <c r="F35" t="s">
        <v>66</v>
      </c>
      <c r="G35" t="s">
        <v>67</v>
      </c>
      <c r="H35">
        <v>168</v>
      </c>
      <c r="I35">
        <v>4257</v>
      </c>
      <c r="J35" t="s">
        <v>252</v>
      </c>
      <c r="K35">
        <v>592.678</v>
      </c>
      <c r="L35">
        <v>200.04300000000001</v>
      </c>
      <c r="M35">
        <v>2.9630000000000001</v>
      </c>
      <c r="N35">
        <v>3.6</v>
      </c>
      <c r="O35">
        <v>50.509</v>
      </c>
      <c r="P35">
        <v>16.827766</v>
      </c>
      <c r="Q35">
        <v>1.052767</v>
      </c>
      <c r="R35">
        <v>3.7813810000000001</v>
      </c>
      <c r="S35">
        <v>205</v>
      </c>
      <c r="T35">
        <v>5</v>
      </c>
      <c r="U35">
        <v>149</v>
      </c>
      <c r="V35">
        <v>109</v>
      </c>
      <c r="W35">
        <v>35.220241999999999</v>
      </c>
      <c r="X35">
        <v>3495.3</v>
      </c>
      <c r="Y35">
        <v>1341.3</v>
      </c>
      <c r="Z35">
        <v>4</v>
      </c>
      <c r="AA35">
        <v>2452</v>
      </c>
      <c r="AB35">
        <v>5762</v>
      </c>
      <c r="AC35">
        <v>0</v>
      </c>
      <c r="AD35">
        <v>1.1399999999999999</v>
      </c>
      <c r="AE35" s="4">
        <f t="shared" si="2"/>
        <v>0.82305555555555554</v>
      </c>
      <c r="AF35">
        <f>SUMIFS(K:K,I:I,I35)</f>
        <v>592.678</v>
      </c>
      <c r="AG35" s="4">
        <f t="shared" si="3"/>
        <v>0.82305555555555554</v>
      </c>
    </row>
    <row r="36" spans="1:33">
      <c r="A36" t="s">
        <v>62</v>
      </c>
      <c r="B36" t="s">
        <v>63</v>
      </c>
      <c r="C36" t="s">
        <v>62</v>
      </c>
      <c r="D36" t="s">
        <v>63</v>
      </c>
      <c r="E36" t="s">
        <v>84</v>
      </c>
      <c r="F36" t="s">
        <v>66</v>
      </c>
      <c r="G36" t="s">
        <v>67</v>
      </c>
      <c r="H36">
        <v>168</v>
      </c>
      <c r="I36">
        <v>0</v>
      </c>
      <c r="J36" t="s">
        <v>61</v>
      </c>
      <c r="K36">
        <v>119.733</v>
      </c>
      <c r="L36">
        <v>41.341000000000001</v>
      </c>
      <c r="M36">
        <v>2.8959999999999999</v>
      </c>
      <c r="N36">
        <v>3.6</v>
      </c>
      <c r="O36">
        <v>55.006999999999998</v>
      </c>
      <c r="P36">
        <v>3.0391629999999998</v>
      </c>
      <c r="Q36">
        <v>0.16749800000000001</v>
      </c>
      <c r="R36">
        <v>0.590831</v>
      </c>
      <c r="S36">
        <v>39</v>
      </c>
      <c r="T36">
        <v>1</v>
      </c>
      <c r="U36">
        <v>46</v>
      </c>
      <c r="V36">
        <v>103</v>
      </c>
      <c r="W36">
        <v>39.396701999999998</v>
      </c>
      <c r="X36">
        <v>220.8</v>
      </c>
      <c r="Y36">
        <v>111.4</v>
      </c>
      <c r="Z36">
        <v>0</v>
      </c>
      <c r="AA36">
        <v>0</v>
      </c>
      <c r="AB36">
        <v>1152</v>
      </c>
      <c r="AC36">
        <v>0</v>
      </c>
      <c r="AD36">
        <v>1.1399999999999999</v>
      </c>
      <c r="AE36" s="4">
        <f t="shared" si="2"/>
        <v>0.80444444444444441</v>
      </c>
      <c r="AF36">
        <f>SUMIFS(K:K,I:I,I36)</f>
        <v>559.79499999999996</v>
      </c>
      <c r="AG36" s="4">
        <f t="shared" si="3"/>
        <v>0.17206039115509547</v>
      </c>
    </row>
    <row r="37" spans="1:33">
      <c r="A37" t="s">
        <v>62</v>
      </c>
      <c r="B37" t="s">
        <v>63</v>
      </c>
      <c r="C37" t="s">
        <v>62</v>
      </c>
      <c r="D37" t="s">
        <v>63</v>
      </c>
      <c r="E37" t="s">
        <v>84</v>
      </c>
      <c r="F37" t="s">
        <v>66</v>
      </c>
      <c r="G37" t="s">
        <v>67</v>
      </c>
      <c r="H37">
        <v>168</v>
      </c>
      <c r="I37">
        <v>3562</v>
      </c>
      <c r="J37" t="s">
        <v>253</v>
      </c>
      <c r="K37">
        <v>851.92700000000002</v>
      </c>
      <c r="L37">
        <v>295.06799999999998</v>
      </c>
      <c r="M37">
        <v>2.887</v>
      </c>
      <c r="N37">
        <v>3.6</v>
      </c>
      <c r="O37">
        <v>50.216999999999999</v>
      </c>
      <c r="P37">
        <v>26.697766999999999</v>
      </c>
      <c r="Q37">
        <v>1.218326</v>
      </c>
      <c r="R37">
        <v>7.8011010000000001</v>
      </c>
      <c r="S37">
        <v>227</v>
      </c>
      <c r="T37">
        <v>0</v>
      </c>
      <c r="U37">
        <v>69</v>
      </c>
      <c r="V37">
        <v>110</v>
      </c>
      <c r="W37">
        <v>31.910046999999999</v>
      </c>
      <c r="X37">
        <v>12254.3</v>
      </c>
      <c r="Y37">
        <v>3569.1</v>
      </c>
      <c r="Z37">
        <v>17</v>
      </c>
      <c r="AA37">
        <v>8653</v>
      </c>
      <c r="AB37">
        <v>8329</v>
      </c>
      <c r="AC37">
        <v>0</v>
      </c>
      <c r="AD37">
        <v>1.1399999999999999</v>
      </c>
      <c r="AE37" s="4">
        <f t="shared" si="2"/>
        <v>0.80194444444444446</v>
      </c>
      <c r="AF37">
        <f>SUMIFS(K:K,I:I,I37)</f>
        <v>851.92700000000002</v>
      </c>
      <c r="AG37" s="4">
        <f t="shared" si="3"/>
        <v>0.80194444444444446</v>
      </c>
    </row>
    <row r="38" spans="1:33">
      <c r="A38" t="s">
        <v>62</v>
      </c>
      <c r="B38" t="s">
        <v>85</v>
      </c>
      <c r="C38" t="s">
        <v>62</v>
      </c>
      <c r="D38" t="s">
        <v>85</v>
      </c>
      <c r="E38" t="s">
        <v>87</v>
      </c>
      <c r="F38" t="s">
        <v>66</v>
      </c>
      <c r="G38" t="s">
        <v>72</v>
      </c>
      <c r="H38">
        <v>168</v>
      </c>
      <c r="I38">
        <v>1355</v>
      </c>
      <c r="J38" t="s">
        <v>255</v>
      </c>
      <c r="K38">
        <v>586.62900000000002</v>
      </c>
      <c r="L38">
        <v>169.17699999999999</v>
      </c>
      <c r="M38">
        <v>3.468</v>
      </c>
      <c r="N38">
        <v>3.7</v>
      </c>
      <c r="O38">
        <v>43.997</v>
      </c>
      <c r="P38">
        <v>13.696935</v>
      </c>
      <c r="Q38">
        <v>0.52304399999999995</v>
      </c>
      <c r="R38">
        <v>2.0288810000000002</v>
      </c>
      <c r="S38">
        <v>244</v>
      </c>
      <c r="T38">
        <v>11</v>
      </c>
      <c r="U38">
        <v>86</v>
      </c>
      <c r="V38">
        <v>108</v>
      </c>
      <c r="W38">
        <v>42.829216000000002</v>
      </c>
      <c r="X38">
        <v>3390.5</v>
      </c>
      <c r="Y38">
        <v>1278.5999999999999</v>
      </c>
      <c r="Z38">
        <v>0</v>
      </c>
      <c r="AA38">
        <v>0</v>
      </c>
      <c r="AB38">
        <v>5616</v>
      </c>
      <c r="AC38">
        <v>0</v>
      </c>
      <c r="AD38">
        <v>1.1200000000000001</v>
      </c>
      <c r="AE38" s="4">
        <f t="shared" si="2"/>
        <v>0.93729729729729727</v>
      </c>
      <c r="AF38">
        <f>SUMIFS(K:K,I:I,I38)</f>
        <v>586.62900000000002</v>
      </c>
      <c r="AG38" s="4">
        <f t="shared" si="3"/>
        <v>0.93729729729729727</v>
      </c>
    </row>
    <row r="39" spans="1:33">
      <c r="A39" t="s">
        <v>62</v>
      </c>
      <c r="B39" t="s">
        <v>85</v>
      </c>
      <c r="C39" t="s">
        <v>62</v>
      </c>
      <c r="D39" t="s">
        <v>85</v>
      </c>
      <c r="E39" t="s">
        <v>87</v>
      </c>
      <c r="F39" t="s">
        <v>66</v>
      </c>
      <c r="G39" t="s">
        <v>72</v>
      </c>
      <c r="H39">
        <v>168</v>
      </c>
      <c r="I39">
        <v>6278</v>
      </c>
      <c r="J39" t="s">
        <v>254</v>
      </c>
      <c r="K39">
        <v>705.84199999999998</v>
      </c>
      <c r="L39">
        <v>231.911</v>
      </c>
      <c r="M39">
        <v>3.044</v>
      </c>
      <c r="N39">
        <v>3.7</v>
      </c>
      <c r="O39">
        <v>44.427</v>
      </c>
      <c r="P39">
        <v>20.696380000000001</v>
      </c>
      <c r="Q39">
        <v>0.61193699999999995</v>
      </c>
      <c r="R39">
        <v>4.9369389999999997</v>
      </c>
      <c r="S39">
        <v>126</v>
      </c>
      <c r="T39">
        <v>3</v>
      </c>
      <c r="U39">
        <v>148</v>
      </c>
      <c r="V39">
        <v>106</v>
      </c>
      <c r="W39">
        <v>34.104610999999998</v>
      </c>
      <c r="X39">
        <v>4056.7</v>
      </c>
      <c r="Y39">
        <v>898.6</v>
      </c>
      <c r="Z39">
        <v>11</v>
      </c>
      <c r="AA39">
        <v>1645</v>
      </c>
      <c r="AB39">
        <v>6898</v>
      </c>
      <c r="AC39">
        <v>0</v>
      </c>
      <c r="AD39">
        <v>1.1200000000000001</v>
      </c>
      <c r="AE39" s="4">
        <f t="shared" si="2"/>
        <v>0.82270270270270263</v>
      </c>
      <c r="AF39">
        <f>SUMIFS(K:K,I:I,I39)</f>
        <v>705.84199999999998</v>
      </c>
      <c r="AG39" s="4">
        <f t="shared" si="3"/>
        <v>0.82270270270270263</v>
      </c>
    </row>
    <row r="40" spans="1:33">
      <c r="A40" t="s">
        <v>62</v>
      </c>
      <c r="B40" t="s">
        <v>85</v>
      </c>
      <c r="C40" t="s">
        <v>62</v>
      </c>
      <c r="D40" t="s">
        <v>85</v>
      </c>
      <c r="E40" t="s">
        <v>87</v>
      </c>
      <c r="F40" t="s">
        <v>66</v>
      </c>
      <c r="G40" t="s">
        <v>72</v>
      </c>
      <c r="H40">
        <v>168</v>
      </c>
      <c r="I40">
        <v>0</v>
      </c>
      <c r="J40" t="s">
        <v>61</v>
      </c>
      <c r="K40">
        <v>98.463999999999999</v>
      </c>
      <c r="L40">
        <v>32.654000000000003</v>
      </c>
      <c r="M40">
        <v>3.0150000000000001</v>
      </c>
      <c r="N40">
        <v>3.7</v>
      </c>
      <c r="O40">
        <v>44.991</v>
      </c>
      <c r="P40">
        <v>3.101388</v>
      </c>
      <c r="Q40">
        <v>1.4999E-2</v>
      </c>
      <c r="R40">
        <v>0.97805399999999998</v>
      </c>
      <c r="S40">
        <v>13</v>
      </c>
      <c r="T40">
        <v>2</v>
      </c>
      <c r="U40">
        <v>11</v>
      </c>
      <c r="V40">
        <v>92</v>
      </c>
      <c r="W40">
        <v>31.748365</v>
      </c>
      <c r="X40">
        <v>357</v>
      </c>
      <c r="Y40">
        <v>42</v>
      </c>
      <c r="Z40">
        <v>4</v>
      </c>
      <c r="AA40">
        <v>1283</v>
      </c>
      <c r="AB40">
        <v>947</v>
      </c>
      <c r="AC40">
        <v>0</v>
      </c>
      <c r="AD40">
        <v>1.1200000000000001</v>
      </c>
      <c r="AE40" s="4">
        <f t="shared" si="2"/>
        <v>0.81486486486486487</v>
      </c>
      <c r="AF40">
        <f>SUMIFS(K:K,I:I,I40)</f>
        <v>559.79499999999996</v>
      </c>
      <c r="AG40" s="4">
        <f t="shared" si="3"/>
        <v>0.14332899374602143</v>
      </c>
    </row>
    <row r="41" spans="1:33">
      <c r="A41" t="s">
        <v>62</v>
      </c>
      <c r="B41" t="s">
        <v>85</v>
      </c>
      <c r="C41" t="s">
        <v>62</v>
      </c>
      <c r="D41" t="s">
        <v>85</v>
      </c>
      <c r="E41" t="s">
        <v>87</v>
      </c>
      <c r="F41" t="s">
        <v>66</v>
      </c>
      <c r="G41" t="s">
        <v>72</v>
      </c>
      <c r="H41">
        <v>168</v>
      </c>
      <c r="I41">
        <v>9999</v>
      </c>
      <c r="J41" t="s">
        <v>62</v>
      </c>
      <c r="K41">
        <v>128.893</v>
      </c>
      <c r="L41">
        <v>42.884999999999998</v>
      </c>
      <c r="M41">
        <v>3.0059999999999998</v>
      </c>
      <c r="N41">
        <v>3.7</v>
      </c>
      <c r="O41">
        <v>46.305</v>
      </c>
      <c r="P41">
        <v>3.6269399999999998</v>
      </c>
      <c r="Q41">
        <v>0.32332899999999998</v>
      </c>
      <c r="R41">
        <v>0.60110799999999998</v>
      </c>
      <c r="S41">
        <v>17</v>
      </c>
      <c r="T41">
        <v>0</v>
      </c>
      <c r="U41">
        <v>30</v>
      </c>
      <c r="V41">
        <v>100</v>
      </c>
      <c r="W41">
        <v>35.537669999999999</v>
      </c>
      <c r="X41">
        <v>1627.1</v>
      </c>
      <c r="Y41">
        <v>556.79999999999995</v>
      </c>
      <c r="Z41">
        <v>1</v>
      </c>
      <c r="AA41">
        <v>76</v>
      </c>
      <c r="AB41">
        <v>1215</v>
      </c>
      <c r="AC41">
        <v>0</v>
      </c>
      <c r="AD41">
        <v>1.1200000000000001</v>
      </c>
      <c r="AE41" s="4">
        <f t="shared" si="2"/>
        <v>0.81243243243243235</v>
      </c>
      <c r="AF41">
        <f>SUMIFS(K:K,I:I,I41)</f>
        <v>947.44500000000005</v>
      </c>
      <c r="AG41" s="4">
        <f t="shared" si="3"/>
        <v>0.11052552234009731</v>
      </c>
    </row>
    <row r="42" spans="1:33">
      <c r="A42" t="s">
        <v>62</v>
      </c>
      <c r="B42" t="s">
        <v>85</v>
      </c>
      <c r="C42" t="s">
        <v>62</v>
      </c>
      <c r="D42" t="s">
        <v>85</v>
      </c>
      <c r="E42" t="s">
        <v>88</v>
      </c>
      <c r="F42" t="s">
        <v>66</v>
      </c>
      <c r="G42" t="s">
        <v>67</v>
      </c>
      <c r="H42">
        <v>168</v>
      </c>
      <c r="I42">
        <v>9999</v>
      </c>
      <c r="J42" t="s">
        <v>62</v>
      </c>
      <c r="K42">
        <v>68.986000000000004</v>
      </c>
      <c r="L42">
        <v>21.677</v>
      </c>
      <c r="M42">
        <v>3.1819999999999999</v>
      </c>
      <c r="N42">
        <v>3.7</v>
      </c>
      <c r="O42">
        <v>46.534999999999997</v>
      </c>
      <c r="P42">
        <v>1.959721</v>
      </c>
      <c r="Q42">
        <v>7.4720999999999996E-2</v>
      </c>
      <c r="R42">
        <v>0.48805500000000002</v>
      </c>
      <c r="S42">
        <v>25</v>
      </c>
      <c r="T42">
        <v>3</v>
      </c>
      <c r="U42">
        <v>34</v>
      </c>
      <c r="V42">
        <v>108</v>
      </c>
      <c r="W42">
        <v>35.201948999999999</v>
      </c>
      <c r="X42">
        <v>1068.8</v>
      </c>
      <c r="Y42">
        <v>345.6</v>
      </c>
      <c r="Z42">
        <v>0</v>
      </c>
      <c r="AA42">
        <v>0</v>
      </c>
      <c r="AB42">
        <v>686</v>
      </c>
      <c r="AC42">
        <v>0</v>
      </c>
      <c r="AD42">
        <v>1.1399999999999999</v>
      </c>
      <c r="AE42" s="4">
        <f t="shared" si="2"/>
        <v>0.86</v>
      </c>
      <c r="AF42">
        <f>SUMIFS(K:K,I:I,I42)</f>
        <v>947.44500000000005</v>
      </c>
      <c r="AG42" s="4">
        <f t="shared" si="3"/>
        <v>6.2618896083677683E-2</v>
      </c>
    </row>
    <row r="43" spans="1:33">
      <c r="A43" t="s">
        <v>62</v>
      </c>
      <c r="B43" t="s">
        <v>85</v>
      </c>
      <c r="C43" t="s">
        <v>62</v>
      </c>
      <c r="D43" t="s">
        <v>85</v>
      </c>
      <c r="E43" t="s">
        <v>88</v>
      </c>
      <c r="F43" t="s">
        <v>66</v>
      </c>
      <c r="G43" t="s">
        <v>67</v>
      </c>
      <c r="H43">
        <v>168</v>
      </c>
      <c r="I43">
        <v>2982</v>
      </c>
      <c r="J43" t="s">
        <v>257</v>
      </c>
      <c r="K43">
        <v>366.87799999999999</v>
      </c>
      <c r="L43">
        <v>122.223</v>
      </c>
      <c r="M43">
        <v>3.0019999999999998</v>
      </c>
      <c r="N43">
        <v>3.7</v>
      </c>
      <c r="O43">
        <v>48.969000000000001</v>
      </c>
      <c r="P43">
        <v>10.826385999999999</v>
      </c>
      <c r="Q43">
        <v>0.188052</v>
      </c>
      <c r="R43">
        <v>3.1736080000000002</v>
      </c>
      <c r="S43">
        <v>120</v>
      </c>
      <c r="T43">
        <v>9</v>
      </c>
      <c r="U43">
        <v>44</v>
      </c>
      <c r="V43">
        <v>106</v>
      </c>
      <c r="W43">
        <v>33.887393000000003</v>
      </c>
      <c r="X43">
        <v>4011.5</v>
      </c>
      <c r="Y43">
        <v>1332.2</v>
      </c>
      <c r="Z43">
        <v>6</v>
      </c>
      <c r="AA43">
        <v>1890</v>
      </c>
      <c r="AB43">
        <v>3632</v>
      </c>
      <c r="AC43">
        <v>0</v>
      </c>
      <c r="AD43">
        <v>1.1399999999999999</v>
      </c>
      <c r="AE43" s="4">
        <f t="shared" si="2"/>
        <v>0.81135135135135128</v>
      </c>
      <c r="AF43">
        <f>SUMIFS(K:K,I:I,I43)</f>
        <v>366.87799999999999</v>
      </c>
      <c r="AG43" s="4">
        <f t="shared" si="3"/>
        <v>0.81135135135135139</v>
      </c>
    </row>
    <row r="44" spans="1:33">
      <c r="A44" t="s">
        <v>62</v>
      </c>
      <c r="B44" t="s">
        <v>85</v>
      </c>
      <c r="C44" t="s">
        <v>62</v>
      </c>
      <c r="D44" t="s">
        <v>85</v>
      </c>
      <c r="E44" t="s">
        <v>88</v>
      </c>
      <c r="F44" t="s">
        <v>66</v>
      </c>
      <c r="G44" t="s">
        <v>67</v>
      </c>
      <c r="H44">
        <v>168</v>
      </c>
      <c r="I44">
        <v>8181</v>
      </c>
      <c r="J44" t="s">
        <v>256</v>
      </c>
      <c r="K44">
        <v>980.01800000000003</v>
      </c>
      <c r="L44">
        <v>333.351</v>
      </c>
      <c r="M44">
        <v>2.94</v>
      </c>
      <c r="N44">
        <v>3.7</v>
      </c>
      <c r="O44">
        <v>48.018000000000001</v>
      </c>
      <c r="P44">
        <v>31.254712999999999</v>
      </c>
      <c r="Q44">
        <v>0.36943399999999998</v>
      </c>
      <c r="R44">
        <v>10.253323999999999</v>
      </c>
      <c r="S44">
        <v>373</v>
      </c>
      <c r="T44">
        <v>61</v>
      </c>
      <c r="U44">
        <v>283</v>
      </c>
      <c r="V44">
        <v>110</v>
      </c>
      <c r="W44">
        <v>31.355847000000001</v>
      </c>
      <c r="X44">
        <v>7703.5</v>
      </c>
      <c r="Y44">
        <v>2339.6999999999998</v>
      </c>
      <c r="Z44">
        <v>19</v>
      </c>
      <c r="AA44">
        <v>8387</v>
      </c>
      <c r="AB44">
        <v>9698</v>
      </c>
      <c r="AC44">
        <v>0</v>
      </c>
      <c r="AD44">
        <v>1.1399999999999999</v>
      </c>
      <c r="AE44" s="4">
        <f t="shared" si="2"/>
        <v>0.79459459459459458</v>
      </c>
      <c r="AF44">
        <f>SUMIFS(K:K,I:I,I44)</f>
        <v>980.01800000000003</v>
      </c>
      <c r="AG44" s="4">
        <f t="shared" si="3"/>
        <v>0.79459459459459458</v>
      </c>
    </row>
    <row r="45" spans="1:33">
      <c r="A45" t="s">
        <v>62</v>
      </c>
      <c r="B45" t="s">
        <v>85</v>
      </c>
      <c r="C45" t="s">
        <v>62</v>
      </c>
      <c r="D45" t="s">
        <v>85</v>
      </c>
      <c r="E45" t="s">
        <v>88</v>
      </c>
      <c r="F45" t="s">
        <v>66</v>
      </c>
      <c r="G45" t="s">
        <v>67</v>
      </c>
      <c r="H45">
        <v>168</v>
      </c>
      <c r="I45">
        <v>0</v>
      </c>
      <c r="J45" t="s">
        <v>61</v>
      </c>
      <c r="K45">
        <v>1E-3</v>
      </c>
      <c r="L45">
        <v>8.0000000000000002E-3</v>
      </c>
      <c r="M45">
        <v>0.125</v>
      </c>
      <c r="N45">
        <v>3.7</v>
      </c>
      <c r="O45" t="s">
        <v>61</v>
      </c>
      <c r="P45">
        <v>3.333E-3</v>
      </c>
      <c r="Q45">
        <v>3.333E-3</v>
      </c>
      <c r="R45">
        <v>0</v>
      </c>
      <c r="S45">
        <v>0</v>
      </c>
      <c r="T45">
        <v>0</v>
      </c>
      <c r="U45">
        <v>0</v>
      </c>
      <c r="V45">
        <v>0</v>
      </c>
      <c r="W45">
        <v>0.30003000000000002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1.1399999999999999</v>
      </c>
      <c r="AE45" s="4">
        <f t="shared" si="2"/>
        <v>3.3783783783783779E-2</v>
      </c>
      <c r="AF45">
        <f>SUMIFS(K:K,I:I,I45)</f>
        <v>559.79499999999996</v>
      </c>
      <c r="AG45" s="4">
        <f t="shared" si="3"/>
        <v>6.0350277840609122E-8</v>
      </c>
    </row>
    <row r="46" spans="1:33">
      <c r="A46" t="s">
        <v>62</v>
      </c>
      <c r="B46" t="s">
        <v>85</v>
      </c>
      <c r="C46" t="s">
        <v>62</v>
      </c>
      <c r="D46" t="s">
        <v>85</v>
      </c>
      <c r="E46" t="s">
        <v>89</v>
      </c>
      <c r="F46" t="s">
        <v>66</v>
      </c>
      <c r="G46" t="s">
        <v>67</v>
      </c>
      <c r="H46">
        <v>168</v>
      </c>
      <c r="I46">
        <v>3489</v>
      </c>
      <c r="J46" t="s">
        <v>258</v>
      </c>
      <c r="K46">
        <v>1503.2550000000001</v>
      </c>
      <c r="L46">
        <v>475.72399999999999</v>
      </c>
      <c r="M46">
        <v>3.16</v>
      </c>
      <c r="N46">
        <v>3.7</v>
      </c>
      <c r="O46">
        <v>44.869</v>
      </c>
      <c r="P46">
        <v>41.657201000000001</v>
      </c>
      <c r="Q46">
        <v>1.801925</v>
      </c>
      <c r="R46">
        <v>8.4366400000000006</v>
      </c>
      <c r="S46">
        <v>438</v>
      </c>
      <c r="T46">
        <v>79</v>
      </c>
      <c r="U46">
        <v>472</v>
      </c>
      <c r="V46">
        <v>113</v>
      </c>
      <c r="W46">
        <v>36.086317000000001</v>
      </c>
      <c r="X46">
        <v>11346.5</v>
      </c>
      <c r="Y46">
        <v>3521.3</v>
      </c>
      <c r="Z46">
        <v>7</v>
      </c>
      <c r="AA46">
        <v>992</v>
      </c>
      <c r="AB46">
        <v>14709</v>
      </c>
      <c r="AC46">
        <v>0</v>
      </c>
      <c r="AD46">
        <v>1.1399999999999999</v>
      </c>
      <c r="AE46" s="4">
        <f t="shared" si="2"/>
        <v>0.8540540540540541</v>
      </c>
      <c r="AF46">
        <f>SUMIFS(K:K,I:I,I46)</f>
        <v>1503.2550000000001</v>
      </c>
      <c r="AG46" s="4">
        <f t="shared" si="3"/>
        <v>0.8540540540540541</v>
      </c>
    </row>
    <row r="47" spans="1:33">
      <c r="A47" t="s">
        <v>62</v>
      </c>
      <c r="B47" t="s">
        <v>85</v>
      </c>
      <c r="C47" t="s">
        <v>62</v>
      </c>
      <c r="D47" t="s">
        <v>85</v>
      </c>
      <c r="E47" t="s">
        <v>89</v>
      </c>
      <c r="F47" t="s">
        <v>66</v>
      </c>
      <c r="G47" t="s">
        <v>67</v>
      </c>
      <c r="H47">
        <v>168</v>
      </c>
      <c r="I47">
        <v>4100</v>
      </c>
      <c r="J47" t="s">
        <v>259</v>
      </c>
      <c r="K47">
        <v>1E-3</v>
      </c>
      <c r="L47">
        <v>2.1999999999999999E-2</v>
      </c>
      <c r="M47">
        <v>4.4999999999999998E-2</v>
      </c>
      <c r="N47">
        <v>3.7</v>
      </c>
      <c r="O47" t="s">
        <v>61</v>
      </c>
      <c r="P47">
        <v>9.1660000000000005E-3</v>
      </c>
      <c r="Q47">
        <v>9.1660000000000005E-3</v>
      </c>
      <c r="R47">
        <v>0</v>
      </c>
      <c r="S47">
        <v>0</v>
      </c>
      <c r="T47">
        <v>0</v>
      </c>
      <c r="U47">
        <v>0</v>
      </c>
      <c r="V47">
        <v>0</v>
      </c>
      <c r="W47">
        <v>0.109098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1.1399999999999999</v>
      </c>
      <c r="AE47" s="4">
        <f t="shared" si="2"/>
        <v>1.2162162162162161E-2</v>
      </c>
      <c r="AF47">
        <f>SUMIFS(K:K,I:I,I47)</f>
        <v>1E-3</v>
      </c>
      <c r="AG47" s="4">
        <f t="shared" si="3"/>
        <v>1.2162162162162161E-2</v>
      </c>
    </row>
    <row r="48" spans="1:33">
      <c r="A48" t="s">
        <v>62</v>
      </c>
      <c r="B48" t="s">
        <v>85</v>
      </c>
      <c r="C48" t="s">
        <v>62</v>
      </c>
      <c r="D48" t="s">
        <v>85</v>
      </c>
      <c r="E48" t="s">
        <v>90</v>
      </c>
      <c r="F48" t="s">
        <v>66</v>
      </c>
      <c r="G48" t="s">
        <v>67</v>
      </c>
      <c r="H48">
        <v>168</v>
      </c>
      <c r="I48">
        <v>7310</v>
      </c>
      <c r="J48" t="s">
        <v>61</v>
      </c>
      <c r="K48">
        <v>66.856999999999999</v>
      </c>
      <c r="L48">
        <v>16.928000000000001</v>
      </c>
      <c r="M48">
        <v>3.9489999999999998</v>
      </c>
      <c r="N48">
        <v>3.7</v>
      </c>
      <c r="O48">
        <v>34.57</v>
      </c>
      <c r="P48">
        <v>1.720553</v>
      </c>
      <c r="Q48">
        <v>0.122499</v>
      </c>
      <c r="R48">
        <v>0.20638699999999999</v>
      </c>
      <c r="S48">
        <v>13</v>
      </c>
      <c r="T48">
        <v>0</v>
      </c>
      <c r="U48">
        <v>3</v>
      </c>
      <c r="V48">
        <v>97</v>
      </c>
      <c r="W48">
        <v>38.857855000000001</v>
      </c>
      <c r="X48">
        <v>115.4</v>
      </c>
      <c r="Y48">
        <v>37.1</v>
      </c>
      <c r="Z48">
        <v>0</v>
      </c>
      <c r="AA48">
        <v>0</v>
      </c>
      <c r="AB48">
        <v>614</v>
      </c>
      <c r="AC48">
        <v>0</v>
      </c>
      <c r="AD48">
        <v>1.1399999999999999</v>
      </c>
      <c r="AE48" s="4">
        <f t="shared" si="2"/>
        <v>1.0672972972972972</v>
      </c>
      <c r="AF48">
        <f>SUMIFS(K:K,I:I,I48)</f>
        <v>66.856999999999999</v>
      </c>
      <c r="AG48" s="4">
        <f t="shared" si="3"/>
        <v>1.0672972972972972</v>
      </c>
    </row>
    <row r="49" spans="1:33">
      <c r="A49" t="s">
        <v>62</v>
      </c>
      <c r="B49" t="s">
        <v>85</v>
      </c>
      <c r="C49" t="s">
        <v>62</v>
      </c>
      <c r="D49" t="s">
        <v>85</v>
      </c>
      <c r="E49" t="s">
        <v>90</v>
      </c>
      <c r="F49" t="s">
        <v>66</v>
      </c>
      <c r="G49" t="s">
        <v>67</v>
      </c>
      <c r="H49">
        <v>168</v>
      </c>
      <c r="I49">
        <v>6694</v>
      </c>
      <c r="J49" t="s">
        <v>260</v>
      </c>
      <c r="K49">
        <v>1374.06</v>
      </c>
      <c r="L49">
        <v>398.767</v>
      </c>
      <c r="M49">
        <v>3.4460000000000002</v>
      </c>
      <c r="N49">
        <v>3.7</v>
      </c>
      <c r="O49">
        <v>41.905999999999999</v>
      </c>
      <c r="P49">
        <v>35.777472000000003</v>
      </c>
      <c r="Q49">
        <v>1.1127549999999999</v>
      </c>
      <c r="R49">
        <v>6.7872029999999999</v>
      </c>
      <c r="S49">
        <v>268</v>
      </c>
      <c r="T49">
        <v>9</v>
      </c>
      <c r="U49">
        <v>336</v>
      </c>
      <c r="V49">
        <v>109</v>
      </c>
      <c r="W49">
        <v>38.405731000000003</v>
      </c>
      <c r="X49">
        <v>6846.8</v>
      </c>
      <c r="Y49">
        <v>2581.4</v>
      </c>
      <c r="Z49">
        <v>3</v>
      </c>
      <c r="AA49">
        <v>506</v>
      </c>
      <c r="AB49">
        <v>13216</v>
      </c>
      <c r="AC49">
        <v>0</v>
      </c>
      <c r="AD49">
        <v>1.1399999999999999</v>
      </c>
      <c r="AE49" s="4">
        <f t="shared" si="2"/>
        <v>0.93135135135135139</v>
      </c>
      <c r="AF49">
        <f>SUMIFS(K:K,I:I,I49)</f>
        <v>1374.06</v>
      </c>
      <c r="AG49" s="4">
        <f t="shared" si="3"/>
        <v>0.93135135135135128</v>
      </c>
    </row>
    <row r="50" spans="1:33">
      <c r="A50" t="s">
        <v>62</v>
      </c>
      <c r="B50" t="s">
        <v>85</v>
      </c>
      <c r="C50" t="s">
        <v>62</v>
      </c>
      <c r="D50" t="s">
        <v>85</v>
      </c>
      <c r="E50" t="s">
        <v>91</v>
      </c>
      <c r="F50" t="s">
        <v>66</v>
      </c>
      <c r="G50" t="s">
        <v>67</v>
      </c>
      <c r="H50">
        <v>168</v>
      </c>
      <c r="I50">
        <v>4884</v>
      </c>
      <c r="J50" t="s">
        <v>261</v>
      </c>
      <c r="K50">
        <v>301.72300000000001</v>
      </c>
      <c r="L50">
        <v>91.409000000000006</v>
      </c>
      <c r="M50">
        <v>3.3010000000000002</v>
      </c>
      <c r="N50">
        <v>3.7</v>
      </c>
      <c r="O50">
        <v>44.901000000000003</v>
      </c>
      <c r="P50">
        <v>7.9322179999999998</v>
      </c>
      <c r="Q50">
        <v>0.222217</v>
      </c>
      <c r="R50">
        <v>1.690272</v>
      </c>
      <c r="S50">
        <v>70</v>
      </c>
      <c r="T50">
        <v>2</v>
      </c>
      <c r="U50">
        <v>9</v>
      </c>
      <c r="V50">
        <v>104</v>
      </c>
      <c r="W50">
        <v>38.037658</v>
      </c>
      <c r="X50">
        <v>1019.2</v>
      </c>
      <c r="Y50">
        <v>280.60000000000002</v>
      </c>
      <c r="Z50">
        <v>3</v>
      </c>
      <c r="AA50">
        <v>446</v>
      </c>
      <c r="AB50">
        <v>2950</v>
      </c>
      <c r="AC50">
        <v>0</v>
      </c>
      <c r="AD50">
        <v>1.1399999999999999</v>
      </c>
      <c r="AE50" s="4">
        <f t="shared" si="2"/>
        <v>0.89216216216216215</v>
      </c>
      <c r="AF50">
        <f>SUMIFS(K:K,I:I,I50)</f>
        <v>301.72300000000001</v>
      </c>
      <c r="AG50" s="4">
        <f t="shared" si="3"/>
        <v>0.89216216216216226</v>
      </c>
    </row>
    <row r="51" spans="1:33">
      <c r="A51" t="s">
        <v>62</v>
      </c>
      <c r="B51" t="s">
        <v>85</v>
      </c>
      <c r="C51" t="s">
        <v>62</v>
      </c>
      <c r="D51" t="s">
        <v>85</v>
      </c>
      <c r="E51" t="s">
        <v>92</v>
      </c>
      <c r="F51" t="s">
        <v>66</v>
      </c>
      <c r="G51" t="s">
        <v>67</v>
      </c>
      <c r="H51">
        <v>168</v>
      </c>
      <c r="I51">
        <v>4069</v>
      </c>
      <c r="J51" t="s">
        <v>263</v>
      </c>
      <c r="K51">
        <v>1337.556</v>
      </c>
      <c r="L51">
        <v>423.87400000000002</v>
      </c>
      <c r="M51">
        <v>3.1560000000000001</v>
      </c>
      <c r="N51">
        <v>3.7</v>
      </c>
      <c r="O51">
        <v>42.7</v>
      </c>
      <c r="P51">
        <v>42.697490999999999</v>
      </c>
      <c r="Q51">
        <v>2.2136019999999998</v>
      </c>
      <c r="R51">
        <v>12.045548</v>
      </c>
      <c r="S51">
        <v>376</v>
      </c>
      <c r="T51">
        <v>0</v>
      </c>
      <c r="U51">
        <v>112</v>
      </c>
      <c r="V51">
        <v>105</v>
      </c>
      <c r="W51">
        <v>31.326336999999999</v>
      </c>
      <c r="X51">
        <v>13737.2</v>
      </c>
      <c r="Y51">
        <v>4401.7</v>
      </c>
      <c r="Z51">
        <v>30</v>
      </c>
      <c r="AA51">
        <v>11449</v>
      </c>
      <c r="AB51">
        <v>12966</v>
      </c>
      <c r="AC51">
        <v>0</v>
      </c>
      <c r="AD51">
        <v>1.1100000000000001</v>
      </c>
      <c r="AE51" s="4">
        <f t="shared" si="2"/>
        <v>0.85297297297297292</v>
      </c>
      <c r="AF51">
        <f>SUMIFS(K:K,I:I,I51)</f>
        <v>1337.556</v>
      </c>
      <c r="AG51" s="4">
        <f t="shared" si="3"/>
        <v>0.85297297297297292</v>
      </c>
    </row>
    <row r="52" spans="1:33">
      <c r="A52" t="s">
        <v>62</v>
      </c>
      <c r="B52" t="s">
        <v>85</v>
      </c>
      <c r="C52" t="s">
        <v>62</v>
      </c>
      <c r="D52" t="s">
        <v>85</v>
      </c>
      <c r="E52" t="s">
        <v>92</v>
      </c>
      <c r="F52" t="s">
        <v>66</v>
      </c>
      <c r="G52" t="s">
        <v>67</v>
      </c>
      <c r="H52">
        <v>168</v>
      </c>
      <c r="I52">
        <v>3406</v>
      </c>
      <c r="J52" t="s">
        <v>262</v>
      </c>
      <c r="K52">
        <v>169.99</v>
      </c>
      <c r="L52">
        <v>63.784999999999997</v>
      </c>
      <c r="M52">
        <v>2.665</v>
      </c>
      <c r="N52">
        <v>3.7</v>
      </c>
      <c r="O52">
        <v>52.566000000000003</v>
      </c>
      <c r="P52">
        <v>5.9049969999999998</v>
      </c>
      <c r="Q52">
        <v>0.36277500000000001</v>
      </c>
      <c r="R52">
        <v>1.954442</v>
      </c>
      <c r="S52">
        <v>40</v>
      </c>
      <c r="T52">
        <v>7</v>
      </c>
      <c r="U52">
        <v>22</v>
      </c>
      <c r="V52">
        <v>99</v>
      </c>
      <c r="W52">
        <v>28.787482000000001</v>
      </c>
      <c r="X52">
        <v>841.4</v>
      </c>
      <c r="Y52">
        <v>92.4</v>
      </c>
      <c r="Z52">
        <v>2</v>
      </c>
      <c r="AA52">
        <v>3224</v>
      </c>
      <c r="AB52">
        <v>1646</v>
      </c>
      <c r="AC52">
        <v>0</v>
      </c>
      <c r="AD52">
        <v>1.1100000000000001</v>
      </c>
      <c r="AE52" s="4">
        <f t="shared" si="2"/>
        <v>0.72027027027027024</v>
      </c>
      <c r="AF52">
        <f>SUMIFS(K:K,I:I,I52)</f>
        <v>169.99</v>
      </c>
      <c r="AG52" s="4">
        <f t="shared" si="3"/>
        <v>0.72027027027027024</v>
      </c>
    </row>
    <row r="53" spans="1:33">
      <c r="A53" t="s">
        <v>62</v>
      </c>
      <c r="B53" t="s">
        <v>85</v>
      </c>
      <c r="C53" t="s">
        <v>62</v>
      </c>
      <c r="D53" t="s">
        <v>85</v>
      </c>
      <c r="E53" t="s">
        <v>93</v>
      </c>
      <c r="F53" t="s">
        <v>66</v>
      </c>
      <c r="G53" t="s">
        <v>67</v>
      </c>
      <c r="H53">
        <v>168</v>
      </c>
      <c r="I53">
        <v>9999</v>
      </c>
      <c r="J53" t="s">
        <v>62</v>
      </c>
      <c r="K53">
        <v>100.63500000000001</v>
      </c>
      <c r="L53">
        <v>28.132999999999999</v>
      </c>
      <c r="M53">
        <v>3.577</v>
      </c>
      <c r="N53">
        <v>3.7</v>
      </c>
      <c r="O53">
        <v>41.273000000000003</v>
      </c>
      <c r="P53">
        <v>2.688609</v>
      </c>
      <c r="Q53">
        <v>0.19749800000000001</v>
      </c>
      <c r="R53">
        <v>0.48777599999999999</v>
      </c>
      <c r="S53">
        <v>36</v>
      </c>
      <c r="T53">
        <v>1</v>
      </c>
      <c r="U53">
        <v>17</v>
      </c>
      <c r="V53">
        <v>100</v>
      </c>
      <c r="W53">
        <v>37.430135</v>
      </c>
      <c r="X53">
        <v>409.4</v>
      </c>
      <c r="Y53">
        <v>80.099999999999994</v>
      </c>
      <c r="Z53">
        <v>1</v>
      </c>
      <c r="AA53">
        <v>180</v>
      </c>
      <c r="AB53">
        <v>974</v>
      </c>
      <c r="AC53">
        <v>0</v>
      </c>
      <c r="AD53">
        <v>1.1299999999999999</v>
      </c>
      <c r="AE53" s="4">
        <f t="shared" si="2"/>
        <v>0.96675675675675665</v>
      </c>
      <c r="AF53">
        <f>SUMIFS(K:K,I:I,I53)</f>
        <v>947.44500000000005</v>
      </c>
      <c r="AG53" s="4">
        <f t="shared" si="3"/>
        <v>0.1026862416459174</v>
      </c>
    </row>
    <row r="54" spans="1:33">
      <c r="A54" t="s">
        <v>62</v>
      </c>
      <c r="B54" t="s">
        <v>85</v>
      </c>
      <c r="C54" t="s">
        <v>62</v>
      </c>
      <c r="D54" t="s">
        <v>85</v>
      </c>
      <c r="E54" t="s">
        <v>93</v>
      </c>
      <c r="F54" t="s">
        <v>66</v>
      </c>
      <c r="G54" t="s">
        <v>67</v>
      </c>
      <c r="H54">
        <v>168</v>
      </c>
      <c r="I54">
        <v>7390</v>
      </c>
      <c r="J54" t="s">
        <v>61</v>
      </c>
      <c r="K54">
        <v>414.08100000000002</v>
      </c>
      <c r="L54">
        <v>116.986</v>
      </c>
      <c r="M54">
        <v>3.54</v>
      </c>
      <c r="N54">
        <v>3.7</v>
      </c>
      <c r="O54">
        <v>46.814</v>
      </c>
      <c r="P54">
        <v>9.5755520000000001</v>
      </c>
      <c r="Q54">
        <v>0.21638499999999999</v>
      </c>
      <c r="R54">
        <v>1.9680530000000001</v>
      </c>
      <c r="S54">
        <v>102</v>
      </c>
      <c r="T54">
        <v>2</v>
      </c>
      <c r="U54">
        <v>31</v>
      </c>
      <c r="V54">
        <v>109</v>
      </c>
      <c r="W54">
        <v>43.243563999999999</v>
      </c>
      <c r="X54">
        <v>2600.1999999999998</v>
      </c>
      <c r="Y54">
        <v>2383.5</v>
      </c>
      <c r="Z54">
        <v>4</v>
      </c>
      <c r="AA54">
        <v>342</v>
      </c>
      <c r="AB54">
        <v>3922</v>
      </c>
      <c r="AC54">
        <v>0</v>
      </c>
      <c r="AD54">
        <v>1.1299999999999999</v>
      </c>
      <c r="AE54" s="4">
        <f t="shared" si="2"/>
        <v>0.95675675675675675</v>
      </c>
      <c r="AF54">
        <f>SUMIFS(K:K,I:I,I54)</f>
        <v>414.08100000000002</v>
      </c>
      <c r="AG54" s="4">
        <f t="shared" si="3"/>
        <v>0.95675675675675675</v>
      </c>
    </row>
    <row r="55" spans="1:33">
      <c r="A55" t="s">
        <v>62</v>
      </c>
      <c r="B55" t="s">
        <v>85</v>
      </c>
      <c r="C55" t="s">
        <v>62</v>
      </c>
      <c r="D55" t="s">
        <v>85</v>
      </c>
      <c r="E55" t="s">
        <v>93</v>
      </c>
      <c r="F55" t="s">
        <v>66</v>
      </c>
      <c r="G55" t="s">
        <v>67</v>
      </c>
      <c r="H55">
        <v>168</v>
      </c>
      <c r="I55">
        <v>9277</v>
      </c>
      <c r="J55" t="s">
        <v>265</v>
      </c>
      <c r="K55">
        <v>497.69499999999999</v>
      </c>
      <c r="L55">
        <v>169.56399999999999</v>
      </c>
      <c r="M55">
        <v>2.9350000000000001</v>
      </c>
      <c r="N55">
        <v>3.7</v>
      </c>
      <c r="O55">
        <v>49.616999999999997</v>
      </c>
      <c r="P55">
        <v>15.781938999999999</v>
      </c>
      <c r="Q55">
        <v>0.87249299999999996</v>
      </c>
      <c r="R55">
        <v>4.7688829999999998</v>
      </c>
      <c r="S55">
        <v>135</v>
      </c>
      <c r="T55">
        <v>4</v>
      </c>
      <c r="U55">
        <v>66</v>
      </c>
      <c r="V55">
        <v>105</v>
      </c>
      <c r="W55">
        <v>31.535731999999999</v>
      </c>
      <c r="X55">
        <v>5717.8</v>
      </c>
      <c r="Y55">
        <v>1331</v>
      </c>
      <c r="Z55">
        <v>10</v>
      </c>
      <c r="AA55">
        <v>4508</v>
      </c>
      <c r="AB55">
        <v>4705</v>
      </c>
      <c r="AC55">
        <v>0</v>
      </c>
      <c r="AD55">
        <v>1.1299999999999999</v>
      </c>
      <c r="AE55" s="4">
        <f t="shared" si="2"/>
        <v>0.79324324324324325</v>
      </c>
      <c r="AF55">
        <f>SUMIFS(K:K,I:I,I55)</f>
        <v>497.69499999999999</v>
      </c>
      <c r="AG55" s="4">
        <f t="shared" si="3"/>
        <v>0.79324324324324325</v>
      </c>
    </row>
    <row r="56" spans="1:33">
      <c r="A56" t="s">
        <v>62</v>
      </c>
      <c r="B56" t="s">
        <v>85</v>
      </c>
      <c r="C56" t="s">
        <v>62</v>
      </c>
      <c r="D56" t="s">
        <v>85</v>
      </c>
      <c r="E56" t="s">
        <v>93</v>
      </c>
      <c r="F56" t="s">
        <v>66</v>
      </c>
      <c r="G56" t="s">
        <v>67</v>
      </c>
      <c r="H56">
        <v>168</v>
      </c>
      <c r="I56">
        <v>7308</v>
      </c>
      <c r="J56" t="s">
        <v>264</v>
      </c>
      <c r="K56">
        <v>358.60700000000003</v>
      </c>
      <c r="L56">
        <v>124.67100000000001</v>
      </c>
      <c r="M56">
        <v>2.8759999999999999</v>
      </c>
      <c r="N56">
        <v>3.7</v>
      </c>
      <c r="O56">
        <v>46.634999999999998</v>
      </c>
      <c r="P56">
        <v>11.921104</v>
      </c>
      <c r="Q56">
        <v>0.36471799999999999</v>
      </c>
      <c r="R56">
        <v>3.6655519999999999</v>
      </c>
      <c r="S56">
        <v>116</v>
      </c>
      <c r="T56">
        <v>4</v>
      </c>
      <c r="U56">
        <v>44</v>
      </c>
      <c r="V56">
        <v>106</v>
      </c>
      <c r="W56">
        <v>30.081693000000001</v>
      </c>
      <c r="X56">
        <v>2018.3</v>
      </c>
      <c r="Y56">
        <v>692.2</v>
      </c>
      <c r="Z56">
        <v>5</v>
      </c>
      <c r="AA56">
        <v>2656</v>
      </c>
      <c r="AB56">
        <v>3367</v>
      </c>
      <c r="AC56">
        <v>0</v>
      </c>
      <c r="AD56">
        <v>1.1299999999999999</v>
      </c>
      <c r="AE56" s="4">
        <f t="shared" si="2"/>
        <v>0.77729729729729724</v>
      </c>
      <c r="AF56">
        <f>SUMIFS(K:K,I:I,I56)</f>
        <v>358.60700000000003</v>
      </c>
      <c r="AG56" s="4">
        <f t="shared" si="3"/>
        <v>0.77729729729729724</v>
      </c>
    </row>
    <row r="57" spans="1:33">
      <c r="A57" t="s">
        <v>62</v>
      </c>
      <c r="B57" t="s">
        <v>85</v>
      </c>
      <c r="C57" t="s">
        <v>62</v>
      </c>
      <c r="D57" t="s">
        <v>85</v>
      </c>
      <c r="E57" t="s">
        <v>93</v>
      </c>
      <c r="F57" t="s">
        <v>66</v>
      </c>
      <c r="G57" t="s">
        <v>67</v>
      </c>
      <c r="H57">
        <v>168</v>
      </c>
      <c r="I57">
        <v>0</v>
      </c>
      <c r="J57" t="s">
        <v>61</v>
      </c>
      <c r="K57">
        <v>0.65300000000000002</v>
      </c>
      <c r="L57">
        <v>0.96099999999999997</v>
      </c>
      <c r="M57">
        <v>0.68</v>
      </c>
      <c r="N57">
        <v>3.7</v>
      </c>
      <c r="O57">
        <v>273.077</v>
      </c>
      <c r="P57">
        <v>0.62222100000000002</v>
      </c>
      <c r="Q57">
        <v>0.42360999999999999</v>
      </c>
      <c r="R57">
        <v>0.14944399999999999</v>
      </c>
      <c r="S57">
        <v>0</v>
      </c>
      <c r="T57">
        <v>0</v>
      </c>
      <c r="U57">
        <v>0</v>
      </c>
      <c r="V57">
        <v>31</v>
      </c>
      <c r="W57">
        <v>1.049466</v>
      </c>
      <c r="X57">
        <v>0</v>
      </c>
      <c r="Y57">
        <v>0</v>
      </c>
      <c r="Z57">
        <v>1</v>
      </c>
      <c r="AA57">
        <v>175</v>
      </c>
      <c r="AB57">
        <v>0</v>
      </c>
      <c r="AC57">
        <v>0</v>
      </c>
      <c r="AD57">
        <v>1.1299999999999999</v>
      </c>
      <c r="AE57" s="4">
        <f t="shared" si="2"/>
        <v>0.18378378378378379</v>
      </c>
      <c r="AF57">
        <f>SUMIFS(K:K,I:I,I57)</f>
        <v>559.79499999999996</v>
      </c>
      <c r="AG57" s="4">
        <f t="shared" si="3"/>
        <v>2.1438349897875261E-4</v>
      </c>
    </row>
    <row r="58" spans="1:33">
      <c r="A58" t="s">
        <v>62</v>
      </c>
      <c r="B58" t="s">
        <v>85</v>
      </c>
      <c r="C58" t="s">
        <v>62</v>
      </c>
      <c r="D58" t="s">
        <v>85</v>
      </c>
      <c r="E58" t="s">
        <v>94</v>
      </c>
      <c r="F58" t="s">
        <v>66</v>
      </c>
      <c r="G58" t="s">
        <v>67</v>
      </c>
      <c r="H58">
        <v>168</v>
      </c>
      <c r="I58">
        <v>7495</v>
      </c>
      <c r="J58" t="s">
        <v>266</v>
      </c>
      <c r="K58">
        <v>201.80799999999999</v>
      </c>
      <c r="L58">
        <v>67.781000000000006</v>
      </c>
      <c r="M58">
        <v>2.9769999999999999</v>
      </c>
      <c r="N58">
        <v>3.7</v>
      </c>
      <c r="O58">
        <v>48.027999999999999</v>
      </c>
      <c r="P58">
        <v>6.2372199999999998</v>
      </c>
      <c r="Q58">
        <v>0.114164</v>
      </c>
      <c r="R58">
        <v>1.7294430000000001</v>
      </c>
      <c r="S58">
        <v>48</v>
      </c>
      <c r="T58">
        <v>0</v>
      </c>
      <c r="U58">
        <v>41</v>
      </c>
      <c r="V58">
        <v>94</v>
      </c>
      <c r="W58">
        <v>32.355440000000002</v>
      </c>
      <c r="X58">
        <v>1057.0999999999999</v>
      </c>
      <c r="Y58">
        <v>96.3</v>
      </c>
      <c r="Z58">
        <v>4</v>
      </c>
      <c r="AA58">
        <v>604</v>
      </c>
      <c r="AB58">
        <v>1955</v>
      </c>
      <c r="AC58">
        <v>0</v>
      </c>
      <c r="AD58">
        <v>1.19</v>
      </c>
      <c r="AE58" s="4">
        <f t="shared" si="2"/>
        <v>0.80459459459459448</v>
      </c>
      <c r="AF58">
        <f>SUMIFS(K:K,I:I,I58)</f>
        <v>201.80799999999999</v>
      </c>
      <c r="AG58" s="4">
        <f t="shared" si="3"/>
        <v>0.80459459459459448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4EF8-82BC-4552-986A-FEF04C4DEC15}">
  <dimension ref="A1:AH763"/>
  <sheetViews>
    <sheetView zoomScale="70" zoomScaleNormal="70" workbookViewId="0">
      <selection activeCell="N2" sqref="N2"/>
    </sheetView>
  </sheetViews>
  <sheetFormatPr defaultRowHeight="16.5" outlineLevelCol="1"/>
  <cols>
    <col min="1" max="1" width="11" bestFit="1" customWidth="1"/>
    <col min="2" max="2" width="11" customWidth="1"/>
    <col min="3" max="3" width="5.25" bestFit="1" customWidth="1"/>
    <col min="5" max="5" width="11.25" bestFit="1" customWidth="1"/>
    <col min="7" max="33" width="9" customWidth="1" outlineLevel="1"/>
  </cols>
  <sheetData>
    <row r="1" spans="1:34" ht="66">
      <c r="A1" s="129" t="s">
        <v>12</v>
      </c>
      <c r="B1" s="129" t="s">
        <v>267</v>
      </c>
      <c r="C1" s="129" t="s">
        <v>144</v>
      </c>
      <c r="D1" s="131" t="s">
        <v>135</v>
      </c>
      <c r="E1" s="131" t="s">
        <v>223</v>
      </c>
      <c r="F1" s="131" t="s">
        <v>125</v>
      </c>
      <c r="G1" s="132" t="s">
        <v>18</v>
      </c>
      <c r="H1" s="132" t="s">
        <v>19</v>
      </c>
      <c r="I1" s="132" t="s">
        <v>20</v>
      </c>
      <c r="J1" s="132" t="s">
        <v>21</v>
      </c>
      <c r="K1" s="132" t="s">
        <v>22</v>
      </c>
      <c r="L1" s="132" t="s">
        <v>23</v>
      </c>
      <c r="M1" s="132" t="s">
        <v>27</v>
      </c>
      <c r="N1" s="132" t="s">
        <v>269</v>
      </c>
      <c r="O1" s="132" t="s">
        <v>198</v>
      </c>
      <c r="P1" s="132" t="s">
        <v>200</v>
      </c>
      <c r="Q1" s="132" t="s">
        <v>201</v>
      </c>
      <c r="R1" s="132" t="s">
        <v>202</v>
      </c>
      <c r="S1" s="132" t="s">
        <v>203</v>
      </c>
      <c r="T1" s="132" t="s">
        <v>204</v>
      </c>
      <c r="U1" s="132" t="s">
        <v>205</v>
      </c>
      <c r="V1" s="132" t="s">
        <v>224</v>
      </c>
      <c r="W1" s="132" t="s">
        <v>225</v>
      </c>
      <c r="X1" s="132" t="s">
        <v>226</v>
      </c>
      <c r="Y1" s="132" t="s">
        <v>227</v>
      </c>
      <c r="Z1" s="132" t="s">
        <v>137</v>
      </c>
      <c r="AA1" s="132" t="s">
        <v>228</v>
      </c>
      <c r="AB1" s="132" t="s">
        <v>229</v>
      </c>
      <c r="AC1" s="132" t="s">
        <v>230</v>
      </c>
      <c r="AD1" s="132" t="s">
        <v>231</v>
      </c>
      <c r="AE1" s="132" t="s">
        <v>232</v>
      </c>
      <c r="AF1" s="132" t="s">
        <v>233</v>
      </c>
      <c r="AG1" s="132" t="s">
        <v>234</v>
      </c>
      <c r="AH1" s="132" t="s">
        <v>235</v>
      </c>
    </row>
    <row r="2" spans="1:34">
      <c r="A2" s="130">
        <v>336</v>
      </c>
      <c r="B2" s="130" t="s">
        <v>63</v>
      </c>
      <c r="C2" s="130">
        <v>1</v>
      </c>
      <c r="D2">
        <f>SUMIFS(탕데이터!R:R,탕데이터!$O:$O,'코스+운전자별'!$A2,탕데이터!$BL:$BL,'코스+운전자별'!$C2,탕데이터!$G:$G,'코스+운전자별'!$B2)</f>
        <v>71.971999999999994</v>
      </c>
      <c r="E2">
        <f>SUMIFS(탕데이터!S:S,탕데이터!$O:$O,'코스+운전자별'!$A2,탕데이터!$BL:$BL,'코스+운전자별'!$C2,탕데이터!$G:$G,'코스+운전자별'!$B2)</f>
        <v>23.643999999999998</v>
      </c>
      <c r="F2" s="133">
        <f t="shared" ref="F2:F30" si="0">D2/E2</f>
        <v>3.0439857892065638</v>
      </c>
      <c r="G2">
        <f>SUMIFS(탕데이터!U:U,탕데이터!$O:$O,'코스+운전자별'!$A2,탕데이터!$BL:$BL,'코스+운전자별'!$C2,탕데이터!$G:$G,'코스+운전자별'!$B2)</f>
        <v>6936</v>
      </c>
      <c r="H2">
        <f>SUMIFS(탕데이터!V:V,탕데이터!$O:$O,'코스+운전자별'!$A2,탕데이터!$BL:$BL,'코스+운전자별'!$C2,탕데이터!$G:$G,'코스+운전자별'!$B2)</f>
        <v>99</v>
      </c>
      <c r="I2">
        <f>SUMIFS(탕데이터!W:W,탕데이터!$O:$O,'코스+운전자별'!$A2,탕데이터!$BL:$BL,'코스+운전자별'!$C2,탕데이터!$G:$G,'코스+운전자별'!$B2)</f>
        <v>1460</v>
      </c>
      <c r="J2">
        <f>SUMIFS(탕데이터!X:X,탕데이터!$O:$O,'코스+운전자별'!$A2,탕데이터!$BL:$BL,'코스+운전자별'!$C2,탕데이터!$G:$G,'코스+운전자별'!$B2)</f>
        <v>2195</v>
      </c>
      <c r="K2">
        <f>SUMIFS(탕데이터!Y:Y,탕데이터!$O:$O,'코스+운전자별'!$A2,탕데이터!$BL:$BL,'코스+운전자별'!$C2,탕데이터!$G:$G,'코스+운전자별'!$B2)</f>
        <v>0</v>
      </c>
      <c r="L2">
        <f>SUMIFS(탕데이터!Z:Z,탕데이터!$O:$O,'코스+운전자별'!$A2,탕데이터!$BL:$BL,'코스+운전자별'!$C2,탕데이터!$G:$G,'코스+운전자별'!$B2)</f>
        <v>17</v>
      </c>
      <c r="M2" s="133">
        <f>AVERAGEIFS(탕데이터!$AD:$AD,탕데이터!$O:$O,'코스+운전자별'!$A2,탕데이터!$BL:$BL,'코스+운전자별'!$C2,탕데이터!$G:$G,'코스+운전자별'!$B2)</f>
        <v>37.36</v>
      </c>
      <c r="N2" s="134">
        <f>INT(_xlfn.MAXIFS(탕데이터!$AC:$AC,탕데이터!$O:$O,'코스+운전자별'!$A2,탕데이터!$G:$G,'코스+운전자별'!$B2,탕데이터!$BL:$BL,'코스+운전자별'!$C2))</f>
        <v>101</v>
      </c>
      <c r="O2">
        <f>SUMIFS(탕데이터!BP:BP,탕데이터!$O:$O,'코스+운전자별'!$A2,탕데이터!$BL:$BL,'코스+운전자별'!$C2,탕데이터!$G:$G,'코스+운전자별'!$B2)</f>
        <v>4801.3119999999999</v>
      </c>
      <c r="P2">
        <f>SUMIFS(탕데이터!BQ:BQ,탕데이터!$O:$O,'코스+운전자별'!$A2,탕데이터!$BL:$BL,'코스+운전자별'!$C2,탕데이터!$G:$G,'코스+운전자별'!$B2)</f>
        <v>159.52799999999999</v>
      </c>
      <c r="Q2">
        <f>SUMIFS(탕데이터!BR:BR,탕데이터!$O:$O,'코스+운전자별'!$A2,탕데이터!$BL:$BL,'코스+운전자별'!$C2,탕데이터!$G:$G,'코스+운전자별'!$B2)</f>
        <v>166.464</v>
      </c>
      <c r="R2">
        <f>SUMIFS(탕데이터!BS:BS,탕데이터!$O:$O,'코스+운전자별'!$A2,탕데이터!$BL:$BL,'코스+운전자별'!$C2,탕데이터!$G:$G,'코스+운전자별'!$B2)</f>
        <v>173.4</v>
      </c>
      <c r="S2">
        <f>SUMIFS(탕데이터!BT:BT,탕데이터!$O:$O,'코스+운전자별'!$A2,탕데이터!$BL:$BL,'코스+운전자별'!$C2,탕데이터!$G:$G,'코스+운전자별'!$B2)</f>
        <v>76.296000000000006</v>
      </c>
      <c r="T2">
        <f>SUMIFS(탕데이터!BU:BU,탕데이터!$O:$O,'코스+운전자별'!$A2,탕데이터!$BL:$BL,'코스+운전자별'!$C2,탕데이터!$G:$G,'코스+운전자별'!$B2)</f>
        <v>0</v>
      </c>
      <c r="U2">
        <f>SUMIFS(탕데이터!BV:BV,탕데이터!$O:$O,'코스+운전자별'!$A2,탕데이터!$BL:$BL,'코스+운전자별'!$C2,탕데이터!$G:$G,'코스+운전자별'!$B2)</f>
        <v>0</v>
      </c>
      <c r="V2">
        <f>SUMIFS(탕데이터!BW:BW,탕데이터!$O:$O,'코스+운전자별'!$A2,탕데이터!$BL:$BL,'코스+운전자별'!$C2,탕데이터!$G:$G,'코스+운전자별'!$B2)</f>
        <v>5377</v>
      </c>
      <c r="W2" s="76">
        <f>H2/G2</f>
        <v>1.4273356401384083E-2</v>
      </c>
      <c r="X2" s="76">
        <f>I2/G2</f>
        <v>0.21049596309111879</v>
      </c>
      <c r="Y2" s="133">
        <f>K2*100/D2</f>
        <v>0</v>
      </c>
      <c r="Z2" s="133">
        <f>L2*100/D2</f>
        <v>23.620296782081923</v>
      </c>
      <c r="AA2" s="4">
        <f>O2/$V2</f>
        <v>0.89293509391854187</v>
      </c>
      <c r="AB2" s="4">
        <f>P2/$V2</f>
        <v>2.9668588432211269E-2</v>
      </c>
      <c r="AC2" s="4">
        <f>Q2/$V2</f>
        <v>3.0958527059698718E-2</v>
      </c>
      <c r="AD2" s="4">
        <f>R2/$V2</f>
        <v>3.2248465687186166E-2</v>
      </c>
      <c r="AE2" s="4">
        <f>S2/$V2</f>
        <v>1.4189324902361912E-2</v>
      </c>
      <c r="AF2" s="4">
        <f>T2/$V2</f>
        <v>0</v>
      </c>
      <c r="AG2" s="4">
        <f>U2/$V2</f>
        <v>0</v>
      </c>
      <c r="AH2" s="47" cm="1">
        <f t="array" ref="AH2">SUMPRODUCT((C:C=C2)*(F:F&gt;F2)*(B:B=B2))+1</f>
        <v>3</v>
      </c>
    </row>
    <row r="3" spans="1:34">
      <c r="A3" s="130">
        <v>813</v>
      </c>
      <c r="B3" s="130" t="s">
        <v>63</v>
      </c>
      <c r="C3" s="130">
        <v>4</v>
      </c>
      <c r="D3">
        <f>SUMIFS(탕데이터!R:R,탕데이터!$O:$O,'코스+운전자별'!$A3,탕데이터!$BL:$BL,'코스+운전자별'!$C3)</f>
        <v>214.05599999999998</v>
      </c>
      <c r="E3">
        <f>SUMIFS(탕데이터!S:S,탕데이터!$O:$O,'코스+운전자별'!$A3,탕데이터!$BL:$BL,'코스+운전자별'!$C3)</f>
        <v>69.88000000000001</v>
      </c>
      <c r="F3" s="133">
        <f t="shared" si="0"/>
        <v>3.0631940469376064</v>
      </c>
      <c r="G3">
        <f>SUMIFS(탕데이터!U:U,탕데이터!$O:$O,'코스+운전자별'!$A3,탕데이터!$BL:$BL,'코스+운전자별'!$C3)</f>
        <v>19332</v>
      </c>
      <c r="H3">
        <f>SUMIFS(탕데이터!V:V,탕데이터!$O:$O,'코스+운전자별'!$A3,탕데이터!$BL:$BL,'코스+운전자별'!$C3)</f>
        <v>988</v>
      </c>
      <c r="I3">
        <f>SUMIFS(탕데이터!W:W,탕데이터!$O:$O,'코스+운전자별'!$A3,탕데이터!$BL:$BL,'코스+운전자별'!$C3)</f>
        <v>3649</v>
      </c>
      <c r="J3">
        <f>SUMIFS(탕데이터!X:X,탕데이터!$O:$O,'코스+운전자별'!$A3,탕데이터!$BL:$BL,'코스+운전자별'!$C3)</f>
        <v>4529</v>
      </c>
      <c r="K3">
        <f>SUMIFS(탕데이터!Y:Y,탕데이터!$O:$O,'코스+운전자별'!$A3,탕데이터!$BL:$BL,'코스+운전자별'!$C3)</f>
        <v>13</v>
      </c>
      <c r="L3">
        <f>SUMIFS(탕데이터!Z:Z,탕데이터!$O:$O,'코스+운전자별'!$A3,탕데이터!$BL:$BL,'코스+운전자별'!$C3)</f>
        <v>42</v>
      </c>
      <c r="M3" s="133">
        <f>AVERAGEIFS(탕데이터!$AD:$AD,탕데이터!$O:$O,'코스+운전자별'!$A3,탕데이터!$BL:$BL,'코스+운전자별'!$C3)</f>
        <v>39.844285714285711</v>
      </c>
      <c r="N3" s="134">
        <f>INT(_xlfn.MAXIFS(탕데이터!$AC:$AC,탕데이터!$O:$O,'코스+운전자별'!$A3,탕데이터!$G:$G,'코스+운전자별'!$B3,탕데이터!$BL:$BL,'코스+운전자별'!$C3))</f>
        <v>106</v>
      </c>
      <c r="O3">
        <f>SUMIFS(탕데이터!BP:BP,탕데이터!$O:$O,'코스+운전자별'!$A3,탕데이터!$BL:$BL,'코스+운전자별'!$C3)</f>
        <v>12649.645999999999</v>
      </c>
      <c r="P3">
        <f>SUMIFS(탕데이터!BQ:BQ,탕데이터!$O:$O,'코스+운전자별'!$A3,탕데이터!$BL:$BL,'코스+운전자별'!$C3)</f>
        <v>390.31</v>
      </c>
      <c r="Q3">
        <f>SUMIFS(탕데이터!BR:BR,탕데이터!$O:$O,'코스+운전자별'!$A3,탕데이터!$BL:$BL,'코스+운전자별'!$C3)</f>
        <v>527.48199999999997</v>
      </c>
      <c r="R3">
        <f>SUMIFS(탕데이터!BS:BS,탕데이터!$O:$O,'코스+운전자별'!$A3,탕데이터!$BL:$BL,'코스+운전자별'!$C3)</f>
        <v>739.12899999999991</v>
      </c>
      <c r="S3">
        <f>SUMIFS(탕데이터!BT:BT,탕데이터!$O:$O,'코스+운전자별'!$A3,탕데이터!$BL:$BL,'코스+운전자별'!$C3)</f>
        <v>380.27600000000001</v>
      </c>
      <c r="T3">
        <f>SUMIFS(탕데이터!BU:BU,탕데이터!$O:$O,'코스+운전자별'!$A3,탕데이터!$BL:$BL,'코스+운전자별'!$C3)</f>
        <v>4.1040000000000001</v>
      </c>
      <c r="U3">
        <f>SUMIFS(탕데이터!BV:BV,탕데이터!$O:$O,'코스+운전자별'!$A3,탕데이터!$BL:$BL,'코스+운전자별'!$C3)</f>
        <v>0</v>
      </c>
      <c r="V3">
        <f>SUMIFS(탕데이터!BW:BW,탕데이터!$O:$O,'코스+운전자별'!$A3,탕데이터!$BL:$BL,'코스+운전자별'!$C3)</f>
        <v>14690.947</v>
      </c>
      <c r="W3" s="76">
        <f>H3/G3</f>
        <v>5.1106972894682391E-2</v>
      </c>
      <c r="X3" s="76">
        <f>I3/G3</f>
        <v>0.18875439685495551</v>
      </c>
      <c r="Y3" s="133">
        <f>K3*100/D3</f>
        <v>6.073177112531301</v>
      </c>
      <c r="Z3" s="133">
        <f>L3*100/D3</f>
        <v>19.62103374817805</v>
      </c>
      <c r="AA3" s="4">
        <f>O3/$V3</f>
        <v>0.86105041424490869</v>
      </c>
      <c r="AB3" s="4">
        <f>P3/$V3</f>
        <v>2.656806263067997E-2</v>
      </c>
      <c r="AC3" s="4">
        <f>Q3/$V3</f>
        <v>3.5905241506895363E-2</v>
      </c>
      <c r="AD3" s="4">
        <f>R3/$V3</f>
        <v>5.0311868935338198E-2</v>
      </c>
      <c r="AE3" s="4">
        <f>S3/$V3</f>
        <v>2.5885056967396316E-2</v>
      </c>
      <c r="AF3" s="4">
        <f>T3/$V3</f>
        <v>2.7935571478135483E-4</v>
      </c>
      <c r="AG3" s="4">
        <f>U3/$V3</f>
        <v>0</v>
      </c>
      <c r="AH3" s="47" cm="1">
        <f t="array" ref="AH3">SUMPRODUCT((C:C=C3)*(F:F&gt;F3)*(B:B=B3))+1</f>
        <v>6</v>
      </c>
    </row>
    <row r="4" spans="1:34">
      <c r="A4" s="130">
        <v>921</v>
      </c>
      <c r="B4" s="130" t="s">
        <v>63</v>
      </c>
      <c r="C4" s="130">
        <v>4</v>
      </c>
      <c r="D4">
        <f>SUMIFS(탕데이터!R:R,탕데이터!$O:$O,'코스+운전자별'!$A4,탕데이터!$BL:$BL,'코스+운전자별'!$C4)</f>
        <v>36.404000000000003</v>
      </c>
      <c r="E4">
        <f>SUMIFS(탕데이터!S:S,탕데이터!$O:$O,'코스+운전자별'!$A4,탕데이터!$BL:$BL,'코스+운전자별'!$C4)</f>
        <v>8.92</v>
      </c>
      <c r="F4" s="133">
        <f t="shared" si="0"/>
        <v>4.0811659192825118</v>
      </c>
      <c r="G4">
        <f>SUMIFS(탕데이터!U:U,탕데이터!$O:$O,'코스+운전자별'!$A4,탕데이터!$BL:$BL,'코스+운전자별'!$C4)</f>
        <v>2679</v>
      </c>
      <c r="H4">
        <f>SUMIFS(탕데이터!V:V,탕데이터!$O:$O,'코스+운전자별'!$A4,탕데이터!$BL:$BL,'코스+운전자별'!$C4)</f>
        <v>47</v>
      </c>
      <c r="I4">
        <f>SUMIFS(탕데이터!W:W,탕데이터!$O:$O,'코스+운전자별'!$A4,탕데이터!$BL:$BL,'코스+운전자별'!$C4)</f>
        <v>493</v>
      </c>
      <c r="J4">
        <f>SUMIFS(탕데이터!X:X,탕데이터!$O:$O,'코스+운전자별'!$A4,탕데이터!$BL:$BL,'코스+운전자별'!$C4)</f>
        <v>715</v>
      </c>
      <c r="K4">
        <f>SUMIFS(탕데이터!Y:Y,탕데이터!$O:$O,'코스+운전자별'!$A4,탕데이터!$BL:$BL,'코스+운전자별'!$C4)</f>
        <v>3</v>
      </c>
      <c r="L4">
        <f>SUMIFS(탕데이터!Z:Z,탕데이터!$O:$O,'코스+운전자별'!$A4,탕데이터!$BL:$BL,'코스+운전자별'!$C4)</f>
        <v>1</v>
      </c>
      <c r="M4" s="133">
        <f>AVERAGEIFS(탕데이터!$AD:$AD,탕데이터!$O:$O,'코스+운전자별'!$A4,탕데이터!$BL:$BL,'코스+운전자별'!$C4)</f>
        <v>48.92</v>
      </c>
      <c r="N4" s="134">
        <f>INT(_xlfn.MAXIFS(탕데이터!$AC:$AC,탕데이터!$O:$O,'코스+운전자별'!$A4,탕데이터!$G:$G,'코스+운전자별'!$B4,탕데이터!$BL:$BL,'코스+운전자별'!$C4))</f>
        <v>101</v>
      </c>
      <c r="O4">
        <f>SUMIFS(탕데이터!BP:BP,탕데이터!$O:$O,'코스+운전자별'!$A4,탕데이터!$BL:$BL,'코스+운전자별'!$C4)</f>
        <v>2061.3089999999997</v>
      </c>
      <c r="P4">
        <f>SUMIFS(탕데이터!BQ:BQ,탕데이터!$O:$O,'코스+운전자별'!$A4,탕데이터!$BL:$BL,'코스+운전자별'!$C4)</f>
        <v>16.074000000000002</v>
      </c>
      <c r="Q4">
        <f>SUMIFS(탕데이터!BR:BR,탕데이터!$O:$O,'코스+운전자별'!$A4,탕데이터!$BL:$BL,'코스+운전자별'!$C4)</f>
        <v>13.395</v>
      </c>
      <c r="R4">
        <f>SUMIFS(탕데이터!BS:BS,탕데이터!$O:$O,'코스+운전자별'!$A4,탕데이터!$BL:$BL,'코스+운전자별'!$C4)</f>
        <v>16.074000000000002</v>
      </c>
      <c r="S4">
        <f>SUMIFS(탕데이터!BT:BT,탕데이터!$O:$O,'코스+운전자별'!$A4,탕데이터!$BL:$BL,'코스+운전자별'!$C4)</f>
        <v>32.148000000000003</v>
      </c>
      <c r="T4">
        <f>SUMIFS(탕데이터!BU:BU,탕데이터!$O:$O,'코스+운전자별'!$A4,탕데이터!$BL:$BL,'코스+운전자별'!$C4)</f>
        <v>0</v>
      </c>
      <c r="U4">
        <f>SUMIFS(탕데이터!BV:BV,탕데이터!$O:$O,'코스+운전자별'!$A4,탕데이터!$BL:$BL,'코스+운전자별'!$C4)</f>
        <v>0</v>
      </c>
      <c r="V4">
        <f>SUMIFS(탕데이터!BW:BW,탕데이터!$O:$O,'코스+운전자별'!$A4,탕데이터!$BL:$BL,'코스+운전자별'!$C4)</f>
        <v>2139</v>
      </c>
      <c r="W4" s="76">
        <f>H4/G4</f>
        <v>1.7543859649122806E-2</v>
      </c>
      <c r="X4" s="76">
        <f>I4/G4</f>
        <v>0.18402388951101156</v>
      </c>
      <c r="Y4" s="133">
        <f>K4*100/D4</f>
        <v>8.240852653554553</v>
      </c>
      <c r="Z4" s="133">
        <f>L4*100/D4</f>
        <v>2.7469508845181845</v>
      </c>
      <c r="AA4" s="4">
        <f>O4/$V4</f>
        <v>0.96367882187938281</v>
      </c>
      <c r="AB4" s="4">
        <f>P4/$V4</f>
        <v>7.5147265077138859E-3</v>
      </c>
      <c r="AC4" s="4">
        <f>Q4/$V4</f>
        <v>6.2622720897615707E-3</v>
      </c>
      <c r="AD4" s="4">
        <f>R4/$V4</f>
        <v>7.5147265077138859E-3</v>
      </c>
      <c r="AE4" s="4">
        <f>S4/$V4</f>
        <v>1.5029453015427772E-2</v>
      </c>
      <c r="AF4" s="4">
        <f>T4/$V4</f>
        <v>0</v>
      </c>
      <c r="AG4" s="4">
        <f>U4/$V4</f>
        <v>0</v>
      </c>
      <c r="AH4" s="47" cm="1">
        <f t="array" ref="AH4">SUMPRODUCT((C:C=C4)*(F:F&gt;F4)*(B:B=B4))+1</f>
        <v>1</v>
      </c>
    </row>
    <row r="5" spans="1:34">
      <c r="A5" s="130">
        <v>1003</v>
      </c>
      <c r="B5" s="130" t="s">
        <v>63</v>
      </c>
      <c r="C5" s="130">
        <v>7</v>
      </c>
      <c r="D5">
        <f>SUMIFS(탕데이터!R:R,탕데이터!$O:$O,'코스+운전자별'!$A5,탕데이터!$BL:$BL,'코스+운전자별'!$C5)</f>
        <v>332.93</v>
      </c>
      <c r="E5">
        <f>SUMIFS(탕데이터!S:S,탕데이터!$O:$O,'코스+운전자별'!$A5,탕데이터!$BL:$BL,'코스+운전자별'!$C5)</f>
        <v>107.00399999999999</v>
      </c>
      <c r="F5" s="133">
        <f t="shared" si="0"/>
        <v>3.1113790138686408</v>
      </c>
      <c r="G5">
        <f>SUMIFS(탕데이터!U:U,탕데이터!$O:$O,'코스+운전자별'!$A5,탕데이터!$BL:$BL,'코스+운전자별'!$C5)</f>
        <v>35649</v>
      </c>
      <c r="H5">
        <f>SUMIFS(탕데이터!V:V,탕데이터!$O:$O,'코스+운전자별'!$A5,탕데이터!$BL:$BL,'코스+운전자별'!$C5)</f>
        <v>2521</v>
      </c>
      <c r="I5">
        <f>SUMIFS(탕데이터!W:W,탕데이터!$O:$O,'코스+운전자별'!$A5,탕데이터!$BL:$BL,'코스+운전자별'!$C5)</f>
        <v>8508</v>
      </c>
      <c r="J5">
        <f>SUMIFS(탕데이터!X:X,탕데이터!$O:$O,'코스+운전자별'!$A5,탕데이터!$BL:$BL,'코스+운전자별'!$C5)</f>
        <v>9253</v>
      </c>
      <c r="K5">
        <f>SUMIFS(탕데이터!Y:Y,탕데이터!$O:$O,'코스+운전자별'!$A5,탕데이터!$BL:$BL,'코스+운전자별'!$C5)</f>
        <v>12</v>
      </c>
      <c r="L5">
        <f>SUMIFS(탕데이터!Z:Z,탕데이터!$O:$O,'코스+운전자별'!$A5,탕데이터!$BL:$BL,'코스+운전자별'!$C5)</f>
        <v>85</v>
      </c>
      <c r="M5" s="133">
        <f>AVERAGEIFS(탕데이터!$AD:$AD,탕데이터!$O:$O,'코스+운전자별'!$A5,탕데이터!$BL:$BL,'코스+운전자별'!$C5)</f>
        <v>34.276666666666671</v>
      </c>
      <c r="N5" s="134">
        <f>INT(_xlfn.MAXIFS(탕데이터!$AC:$AC,탕데이터!$O:$O,'코스+운전자별'!$A5,탕데이터!$G:$G,'코스+운전자별'!$B5,탕데이터!$BL:$BL,'코스+운전자별'!$C5))</f>
        <v>101</v>
      </c>
      <c r="O5">
        <f>SUMIFS(탕데이터!BP:BP,탕데이터!$O:$O,'코스+운전자별'!$A5,탕데이터!$BL:$BL,'코스+운전자별'!$C5)</f>
        <v>17744.016000000003</v>
      </c>
      <c r="P5">
        <f>SUMIFS(탕데이터!BQ:BQ,탕데이터!$O:$O,'코스+운전자별'!$A5,탕데이터!$BL:$BL,'코스+운전자별'!$C5)</f>
        <v>1622.7370000000001</v>
      </c>
      <c r="Q5">
        <f>SUMIFS(탕데이터!BR:BR,탕데이터!$O:$O,'코스+운전자별'!$A5,탕데이터!$BL:$BL,'코스+운전자별'!$C5)</f>
        <v>1937.4630000000002</v>
      </c>
      <c r="R5">
        <f>SUMIFS(탕데이터!BS:BS,탕데이터!$O:$O,'코스+운전자별'!$A5,탕데이터!$BL:$BL,'코스+운전자별'!$C5)</f>
        <v>2236.2399999999998</v>
      </c>
      <c r="S5">
        <f>SUMIFS(탕데이터!BT:BT,탕데이터!$O:$O,'코스+운전자별'!$A5,탕데이터!$BL:$BL,'코스+운전자별'!$C5)</f>
        <v>1068.126</v>
      </c>
      <c r="T5">
        <f>SUMIFS(탕데이터!BU:BU,탕데이터!$O:$O,'코스+운전자별'!$A5,탕데이터!$BL:$BL,'코스+운전자별'!$C5)</f>
        <v>0</v>
      </c>
      <c r="U5">
        <f>SUMIFS(탕데이터!BV:BV,탕데이터!$O:$O,'코스+운전자별'!$A5,탕데이터!$BL:$BL,'코스+운전자별'!$C5)</f>
        <v>0</v>
      </c>
      <c r="V5">
        <f>SUMIFS(탕데이터!BW:BW,탕데이터!$O:$O,'코스+운전자별'!$A5,탕데이터!$BL:$BL,'코스+운전자별'!$C5)</f>
        <v>24608.582000000002</v>
      </c>
      <c r="W5" s="76">
        <f>H5/G5</f>
        <v>7.0717271171701873E-2</v>
      </c>
      <c r="X5" s="76">
        <f>I5/G5</f>
        <v>0.23866027097534293</v>
      </c>
      <c r="Y5" s="133">
        <f>K5*100/D5</f>
        <v>3.6043612771453457</v>
      </c>
      <c r="Z5" s="133">
        <f>L5*100/D5</f>
        <v>25.530892379779534</v>
      </c>
      <c r="AA5" s="4">
        <f>O5/$V5</f>
        <v>0.72104991665102858</v>
      </c>
      <c r="AB5" s="4">
        <f>P5/$V5</f>
        <v>6.594191408509438E-2</v>
      </c>
      <c r="AC5" s="4">
        <f>Q5/$V5</f>
        <v>7.8731192232043279E-2</v>
      </c>
      <c r="AD5" s="4">
        <f>R5/$V5</f>
        <v>9.087236314550752E-2</v>
      </c>
      <c r="AE5" s="4">
        <f>S5/$V5</f>
        <v>4.340461388632632E-2</v>
      </c>
      <c r="AF5" s="4">
        <f>T5/$V5</f>
        <v>0</v>
      </c>
      <c r="AG5" s="4">
        <f>U5/$V5</f>
        <v>0</v>
      </c>
      <c r="AH5" s="47" cm="1">
        <f t="array" ref="AH5">SUMPRODUCT((C:C=C5)*(F:F&gt;F5)*(B:B=B5))+1</f>
        <v>3</v>
      </c>
    </row>
    <row r="6" spans="1:34">
      <c r="A6" s="130">
        <v>1003</v>
      </c>
      <c r="B6" s="130" t="s">
        <v>63</v>
      </c>
      <c r="C6" s="130">
        <v>8</v>
      </c>
      <c r="D6">
        <f>SUMIFS(탕데이터!R:R,탕데이터!$O:$O,'코스+운전자별'!$A6,탕데이터!$BL:$BL,'코스+운전자별'!$C6)</f>
        <v>119.417</v>
      </c>
      <c r="E6">
        <f>SUMIFS(탕데이터!S:S,탕데이터!$O:$O,'코스+운전자별'!$A6,탕데이터!$BL:$BL,'코스+운전자별'!$C6)</f>
        <v>37.875</v>
      </c>
      <c r="F6" s="133">
        <f t="shared" si="0"/>
        <v>3.1529240924092408</v>
      </c>
      <c r="G6">
        <f>SUMIFS(탕데이터!U:U,탕데이터!$O:$O,'코스+운전자별'!$A6,탕데이터!$BL:$BL,'코스+운전자별'!$C6)</f>
        <v>13516</v>
      </c>
      <c r="H6">
        <f>SUMIFS(탕데이터!V:V,탕데이터!$O:$O,'코스+운전자별'!$A6,탕데이터!$BL:$BL,'코스+운전자별'!$C6)</f>
        <v>1207</v>
      </c>
      <c r="I6">
        <f>SUMIFS(탕데이터!W:W,탕데이터!$O:$O,'코스+운전자별'!$A6,탕데이터!$BL:$BL,'코스+운전자별'!$C6)</f>
        <v>3594</v>
      </c>
      <c r="J6">
        <f>SUMIFS(탕데이터!X:X,탕데이터!$O:$O,'코스+운전자별'!$A6,탕데이터!$BL:$BL,'코스+운전자별'!$C6)</f>
        <v>3372</v>
      </c>
      <c r="K6">
        <f>SUMIFS(탕데이터!Y:Y,탕데이터!$O:$O,'코스+운전자별'!$A6,탕데이터!$BL:$BL,'코스+운전자별'!$C6)</f>
        <v>1</v>
      </c>
      <c r="L6">
        <f>SUMIFS(탕데이터!Z:Z,탕데이터!$O:$O,'코스+운전자별'!$A6,탕데이터!$BL:$BL,'코스+운전자별'!$C6)</f>
        <v>25</v>
      </c>
      <c r="M6" s="133">
        <f>AVERAGEIFS(탕데이터!$AD:$AD,탕데이터!$O:$O,'코스+운전자별'!$A6,탕데이터!$BL:$BL,'코스+운전자별'!$C6)</f>
        <v>31.97</v>
      </c>
      <c r="N6" s="134">
        <f>INT(_xlfn.MAXIFS(탕데이터!$AC:$AC,탕데이터!$O:$O,'코스+운전자별'!$A6,탕데이터!$G:$G,'코스+운전자별'!$B6,탕데이터!$BL:$BL,'코스+운전자별'!$C6))</f>
        <v>96</v>
      </c>
      <c r="O6">
        <f>SUMIFS(탕데이터!BP:BP,탕데이터!$O:$O,'코스+운전자별'!$A6,탕데이터!$BL:$BL,'코스+운전자별'!$C6)</f>
        <v>6798.8879999999999</v>
      </c>
      <c r="P6">
        <f>SUMIFS(탕데이터!BQ:BQ,탕데이터!$O:$O,'코스+운전자별'!$A6,탕데이터!$BL:$BL,'코스+운전자별'!$C6)</f>
        <v>457.45600000000002</v>
      </c>
      <c r="Q6">
        <f>SUMIFS(탕데이터!BR:BR,탕데이터!$O:$O,'코스+운전자별'!$A6,탕데이터!$BL:$BL,'코스+운전자별'!$C6)</f>
        <v>552.12400000000002</v>
      </c>
      <c r="R6">
        <f>SUMIFS(탕데이터!BS:BS,탕데이터!$O:$O,'코스+운전자별'!$A6,탕데이터!$BL:$BL,'코스+운전자별'!$C6)</f>
        <v>591.57199999999989</v>
      </c>
      <c r="S6">
        <f>SUMIFS(탕데이터!BT:BT,탕데이터!$O:$O,'코스+운전자별'!$A6,탕데이터!$BL:$BL,'코스+운전자별'!$C6)</f>
        <v>313.91599999999994</v>
      </c>
      <c r="T6">
        <f>SUMIFS(탕데이터!BU:BU,탕데이터!$O:$O,'코스+운전자별'!$A6,탕데이터!$BL:$BL,'코스+운전자별'!$C6)</f>
        <v>0</v>
      </c>
      <c r="U6">
        <f>SUMIFS(탕데이터!BV:BV,탕데이터!$O:$O,'코스+운전자별'!$A6,탕데이터!$BL:$BL,'코스+운전자별'!$C6)</f>
        <v>0</v>
      </c>
      <c r="V6">
        <f>SUMIFS(탕데이터!BW:BW,탕데이터!$O:$O,'코스+운전자별'!$A6,탕데이터!$BL:$BL,'코스+운전자별'!$C6)</f>
        <v>8713.9559999999983</v>
      </c>
      <c r="W6" s="76">
        <f>H6/G6</f>
        <v>8.9301568511393897E-2</v>
      </c>
      <c r="X6" s="76">
        <f>I6/G6</f>
        <v>0.26590707309854988</v>
      </c>
      <c r="Y6" s="133">
        <f>K6*100/D6</f>
        <v>0.83740170997429175</v>
      </c>
      <c r="Z6" s="133">
        <f>L6*100/D6</f>
        <v>20.935042749357294</v>
      </c>
      <c r="AA6" s="4">
        <f>O6/$V6</f>
        <v>0.78022978312031888</v>
      </c>
      <c r="AB6" s="4">
        <f>P6/$V6</f>
        <v>5.2496937097226574E-2</v>
      </c>
      <c r="AC6" s="4">
        <f>Q6/$V6</f>
        <v>6.3360889130034639E-2</v>
      </c>
      <c r="AD6" s="4">
        <f>R6/$V6</f>
        <v>6.7887880085692423E-2</v>
      </c>
      <c r="AE6" s="4">
        <f>S6/$V6</f>
        <v>3.6024510566727674E-2</v>
      </c>
      <c r="AF6" s="4">
        <f>T6/$V6</f>
        <v>0</v>
      </c>
      <c r="AG6" s="4">
        <f>U6/$V6</f>
        <v>0</v>
      </c>
      <c r="AH6" s="47" cm="1">
        <f t="array" ref="AH6">SUMPRODUCT((C:C=C6)*(F:F&gt;F6)*(B:B=B6))+1</f>
        <v>3</v>
      </c>
    </row>
    <row r="7" spans="1:34">
      <c r="A7" s="130">
        <v>1060</v>
      </c>
      <c r="B7" s="130" t="s">
        <v>63</v>
      </c>
      <c r="C7" s="130">
        <v>5</v>
      </c>
      <c r="D7">
        <f>SUMIFS(탕데이터!R:R,탕데이터!$O:$O,'코스+운전자별'!$A7,탕데이터!$BL:$BL,'코스+운전자별'!$C7)</f>
        <v>122.755</v>
      </c>
      <c r="E7">
        <f>SUMIFS(탕데이터!S:S,탕데이터!$O:$O,'코스+운전자별'!$A7,탕데이터!$BL:$BL,'코스+운전자별'!$C7)</f>
        <v>36.914000000000001</v>
      </c>
      <c r="F7" s="133">
        <f t="shared" si="0"/>
        <v>3.3254320853876576</v>
      </c>
      <c r="G7">
        <f>SUMIFS(탕데이터!U:U,탕데이터!$O:$O,'코스+운전자별'!$A7,탕데이터!$BL:$BL,'코스+운전자별'!$C7)</f>
        <v>11841</v>
      </c>
      <c r="H7">
        <f>SUMIFS(탕데이터!V:V,탕데이터!$O:$O,'코스+운전자별'!$A7,탕데이터!$BL:$BL,'코스+운전자별'!$C7)</f>
        <v>297</v>
      </c>
      <c r="I7">
        <f>SUMIFS(탕데이터!W:W,탕데이터!$O:$O,'코스+운전자별'!$A7,탕데이터!$BL:$BL,'코스+운전자별'!$C7)</f>
        <v>2880</v>
      </c>
      <c r="J7">
        <f>SUMIFS(탕데이터!X:X,탕데이터!$O:$O,'코스+운전자별'!$A7,탕데이터!$BL:$BL,'코스+운전자별'!$C7)</f>
        <v>3863</v>
      </c>
      <c r="K7">
        <f>SUMIFS(탕데이터!Y:Y,탕데이터!$O:$O,'코스+운전자별'!$A7,탕데이터!$BL:$BL,'코스+운전자별'!$C7)</f>
        <v>4</v>
      </c>
      <c r="L7">
        <f>SUMIFS(탕데이터!Z:Z,탕데이터!$O:$O,'코스+운전자별'!$A7,탕데이터!$BL:$BL,'코스+운전자별'!$C7)</f>
        <v>32</v>
      </c>
      <c r="M7" s="133">
        <f>AVERAGEIFS(탕데이터!$AD:$AD,탕데이터!$O:$O,'코스+운전자별'!$A7,탕데이터!$BL:$BL,'코스+운전자별'!$C7)</f>
        <v>37.384999999999998</v>
      </c>
      <c r="N7" s="134">
        <f>INT(_xlfn.MAXIFS(탕데이터!$AC:$AC,탕데이터!$O:$O,'코스+운전자별'!$A7,탕데이터!$G:$G,'코스+운전자별'!$B7,탕데이터!$BL:$BL,'코스+운전자별'!$C7))</f>
        <v>102</v>
      </c>
      <c r="O7">
        <f>SUMIFS(탕데이터!BP:BP,탕데이터!$O:$O,'코스+운전자별'!$A7,탕데이터!$BL:$BL,'코스+운전자별'!$C7)</f>
        <v>5502.6840000000002</v>
      </c>
      <c r="P7">
        <f>SUMIFS(탕데이터!BQ:BQ,탕데이터!$O:$O,'코스+운전자별'!$A7,탕데이터!$BL:$BL,'코스+운전자별'!$C7)</f>
        <v>797.32399999999996</v>
      </c>
      <c r="Q7">
        <f>SUMIFS(탕데이터!BR:BR,탕데이터!$O:$O,'코스+운전자별'!$A7,탕데이터!$BL:$BL,'코스+운전자별'!$C7)</f>
        <v>827.06200000000001</v>
      </c>
      <c r="R7">
        <f>SUMIFS(탕데이터!BS:BS,탕데이터!$O:$O,'코스+운전자별'!$A7,탕데이터!$BL:$BL,'코스+운전자별'!$C7)</f>
        <v>818.53700000000003</v>
      </c>
      <c r="S7">
        <f>SUMIFS(탕데이터!BT:BT,탕데이터!$O:$O,'코스+운전자별'!$A7,탕데이터!$BL:$BL,'코스+운전자별'!$C7)</f>
        <v>721.21600000000012</v>
      </c>
      <c r="T7">
        <f>SUMIFS(탕데이터!BU:BU,탕데이터!$O:$O,'코스+운전자별'!$A7,탕데이터!$BL:$BL,'코스+운전자별'!$C7)</f>
        <v>0</v>
      </c>
      <c r="U7">
        <f>SUMIFS(탕데이터!BV:BV,탕데이터!$O:$O,'코스+운전자별'!$A7,탕데이터!$BL:$BL,'코스+운전자별'!$C7)</f>
        <v>0</v>
      </c>
      <c r="V7">
        <f>SUMIFS(탕데이터!BW:BW,탕데이터!$O:$O,'코스+운전자별'!$A7,탕데이터!$BL:$BL,'코스+운전자별'!$C7)</f>
        <v>8666.8230000000003</v>
      </c>
      <c r="W7" s="76">
        <f>H7/G7</f>
        <v>2.5082341018495061E-2</v>
      </c>
      <c r="X7" s="76">
        <f>I7/G7</f>
        <v>0.24322270078540664</v>
      </c>
      <c r="Y7" s="133">
        <f>K7*100/D7</f>
        <v>3.2585230744165208</v>
      </c>
      <c r="Z7" s="133">
        <f>L7*100/D7</f>
        <v>26.068184595332166</v>
      </c>
      <c r="AA7" s="4">
        <f>O7/$V7</f>
        <v>0.63491362405808915</v>
      </c>
      <c r="AB7" s="4">
        <f>P7/$V7</f>
        <v>9.1997263587822189E-2</v>
      </c>
      <c r="AC7" s="4">
        <f>Q7/$V7</f>
        <v>9.5428509385734536E-2</v>
      </c>
      <c r="AD7" s="4">
        <f>R7/$V7</f>
        <v>9.4444873282862704E-2</v>
      </c>
      <c r="AE7" s="4">
        <f>S7/$V7</f>
        <v>8.3215729685491457E-2</v>
      </c>
      <c r="AF7" s="4">
        <f>T7/$V7</f>
        <v>0</v>
      </c>
      <c r="AG7" s="4">
        <f>U7/$V7</f>
        <v>0</v>
      </c>
      <c r="AH7" s="47" cm="1">
        <f t="array" ref="AH7">SUMPRODUCT((C:C=C7)*(F:F&gt;F7)*(B:B=B7))+1</f>
        <v>3</v>
      </c>
    </row>
    <row r="8" spans="1:34">
      <c r="A8" s="130">
        <v>1353</v>
      </c>
      <c r="B8" s="130" t="s">
        <v>63</v>
      </c>
      <c r="C8" s="130">
        <v>8</v>
      </c>
      <c r="D8">
        <f>SUMIFS(탕데이터!R:R,탕데이터!$O:$O,'코스+운전자별'!$A8,탕데이터!$BL:$BL,'코스+운전자별'!$C8)</f>
        <v>250.101</v>
      </c>
      <c r="E8">
        <f>SUMIFS(탕데이터!S:S,탕데이터!$O:$O,'코스+운전자별'!$A8,탕데이터!$BL:$BL,'코스+운전자별'!$C8)</f>
        <v>95.141999999999996</v>
      </c>
      <c r="F8" s="133">
        <f t="shared" si="0"/>
        <v>2.6287128712871288</v>
      </c>
      <c r="G8">
        <f>SUMIFS(탕데이터!U:U,탕데이터!$O:$O,'코스+운전자별'!$A8,탕데이터!$BL:$BL,'코스+운전자별'!$C8)</f>
        <v>20311</v>
      </c>
      <c r="H8">
        <f>SUMIFS(탕데이터!V:V,탕데이터!$O:$O,'코스+운전자별'!$A8,탕데이터!$BL:$BL,'코스+운전자별'!$C8)</f>
        <v>402</v>
      </c>
      <c r="I8">
        <f>SUMIFS(탕데이터!W:W,탕데이터!$O:$O,'코스+운전자별'!$A8,탕데이터!$BL:$BL,'코스+운전자별'!$C8)</f>
        <v>3922</v>
      </c>
      <c r="J8">
        <f>SUMIFS(탕데이터!X:X,탕데이터!$O:$O,'코스+운전자별'!$A8,탕데이터!$BL:$BL,'코스+운전자별'!$C8)</f>
        <v>5378</v>
      </c>
      <c r="K8">
        <f>SUMIFS(탕데이터!Y:Y,탕데이터!$O:$O,'코스+운전자별'!$A8,탕데이터!$BL:$BL,'코스+운전자별'!$C8)</f>
        <v>8</v>
      </c>
      <c r="L8">
        <f>SUMIFS(탕데이터!Z:Z,탕데이터!$O:$O,'코스+운전자별'!$A8,탕데이터!$BL:$BL,'코스+운전자별'!$C8)</f>
        <v>159</v>
      </c>
      <c r="M8" s="133">
        <f>AVERAGEIFS(탕데이터!$AD:$AD,탕데이터!$O:$O,'코스+운전자별'!$A8,탕데이터!$BL:$BL,'코스+운전자별'!$C8)</f>
        <v>43.432857142857138</v>
      </c>
      <c r="N8" s="134">
        <f>INT(_xlfn.MAXIFS(탕데이터!$AC:$AC,탕데이터!$O:$O,'코스+운전자별'!$A8,탕데이터!$G:$G,'코스+운전자별'!$B8,탕데이터!$BL:$BL,'코스+운전자별'!$C8))</f>
        <v>110</v>
      </c>
      <c r="O8">
        <f>SUMIFS(탕데이터!BP:BP,탕데이터!$O:$O,'코스+운전자별'!$A8,탕데이터!$BL:$BL,'코스+운전자별'!$C8)</f>
        <v>12487.526</v>
      </c>
      <c r="P8">
        <f>SUMIFS(탕데이터!BQ:BQ,탕데이터!$O:$O,'코스+운전자별'!$A8,탕데이터!$BL:$BL,'코스+운전자별'!$C8)</f>
        <v>627.94600000000003</v>
      </c>
      <c r="Q8">
        <f>SUMIFS(탕데이터!BR:BR,탕데이터!$O:$O,'코스+운전자별'!$A8,탕데이터!$BL:$BL,'코스+운전자별'!$C8)</f>
        <v>942.34400000000005</v>
      </c>
      <c r="R8">
        <f>SUMIFS(탕데이터!BS:BS,탕데이터!$O:$O,'코스+운전자별'!$A8,탕데이터!$BL:$BL,'코스+운전자별'!$C8)</f>
        <v>865.70299999999997</v>
      </c>
      <c r="S8">
        <f>SUMIFS(탕데이터!BT:BT,탕데이터!$O:$O,'코스+운전자별'!$A8,탕데이터!$BL:$BL,'코스+운전자별'!$C8)</f>
        <v>785.10300000000007</v>
      </c>
      <c r="T8">
        <f>SUMIFS(탕데이터!BU:BU,탕데이터!$O:$O,'코스+운전자별'!$A8,탕데이터!$BL:$BL,'코스+운전자별'!$C8)</f>
        <v>274.71600000000001</v>
      </c>
      <c r="U8">
        <f>SUMIFS(탕데이터!BV:BV,탕데이터!$O:$O,'코스+운전자별'!$A8,탕데이터!$BL:$BL,'코스+운전자별'!$C8)</f>
        <v>0</v>
      </c>
      <c r="V8">
        <f>SUMIFS(탕데이터!BW:BW,탕데이터!$O:$O,'코스+운전자별'!$A8,탕데이터!$BL:$BL,'코스+운전자별'!$C8)</f>
        <v>15983.338000000002</v>
      </c>
      <c r="W8" s="76">
        <f>H8/G8</f>
        <v>1.9792230810890651E-2</v>
      </c>
      <c r="X8" s="76">
        <f>I8/G8</f>
        <v>0.19309733641868937</v>
      </c>
      <c r="Y8" s="133">
        <f>K8*100/D8</f>
        <v>3.1987077220802798</v>
      </c>
      <c r="Z8" s="133">
        <f>L8*100/D8</f>
        <v>63.574315976345559</v>
      </c>
      <c r="AA8" s="4">
        <f>O8/$V8</f>
        <v>0.78128398460947257</v>
      </c>
      <c r="AB8" s="4">
        <f>P8/$V8</f>
        <v>3.9287538059947176E-2</v>
      </c>
      <c r="AC8" s="4">
        <f>Q8/$V8</f>
        <v>5.8957897280280253E-2</v>
      </c>
      <c r="AD8" s="4">
        <f>R8/$V8</f>
        <v>5.4162841328888864E-2</v>
      </c>
      <c r="AE8" s="4">
        <f>S8/$V8</f>
        <v>4.9120089933654659E-2</v>
      </c>
      <c r="AF8" s="4">
        <f>T8/$V8</f>
        <v>1.718764878775635E-2</v>
      </c>
      <c r="AG8" s="4">
        <f>U8/$V8</f>
        <v>0</v>
      </c>
      <c r="AH8" s="47" cm="1">
        <f t="array" ref="AH8">SUMPRODUCT((C:C=C8)*(F:F&gt;F8)*(B:B=B8))+1</f>
        <v>5</v>
      </c>
    </row>
    <row r="9" spans="1:34">
      <c r="A9" s="130">
        <v>1355</v>
      </c>
      <c r="B9" s="130" t="s">
        <v>85</v>
      </c>
      <c r="C9" s="130">
        <v>3</v>
      </c>
      <c r="D9">
        <f>SUMIFS(탕데이터!R:R,탕데이터!$O:$O,'코스+운전자별'!$A9,탕데이터!$BL:$BL,'코스+운전자별'!$C9)</f>
        <v>370.50299999999993</v>
      </c>
      <c r="E9">
        <f>SUMIFS(탕데이터!S:S,탕데이터!$O:$O,'코스+운전자별'!$A9,탕데이터!$BL:$BL,'코스+운전자별'!$C9)</f>
        <v>110.66800000000001</v>
      </c>
      <c r="F9" s="133">
        <f t="shared" si="0"/>
        <v>3.3478783388151943</v>
      </c>
      <c r="G9">
        <f>SUMIFS(탕데이터!U:U,탕데이터!$O:$O,'코스+운전자별'!$A9,탕데이터!$BL:$BL,'코스+운전자별'!$C9)</f>
        <v>35260</v>
      </c>
      <c r="H9">
        <f>SUMIFS(탕데이터!V:V,탕데이터!$O:$O,'코스+운전자별'!$A9,탕데이터!$BL:$BL,'코스+운전자별'!$C9)</f>
        <v>1024</v>
      </c>
      <c r="I9">
        <f>SUMIFS(탕데이터!W:W,탕데이터!$O:$O,'코스+운전자별'!$A9,탕데이터!$BL:$BL,'코스+운전자별'!$C9)</f>
        <v>5894</v>
      </c>
      <c r="J9">
        <f>SUMIFS(탕데이터!X:X,탕데이터!$O:$O,'코스+운전자별'!$A9,탕데이터!$BL:$BL,'코스+운전자별'!$C9)</f>
        <v>15977</v>
      </c>
      <c r="K9">
        <f>SUMIFS(탕데이터!Y:Y,탕데이터!$O:$O,'코스+운전자별'!$A9,탕데이터!$BL:$BL,'코스+운전자별'!$C9)</f>
        <v>10</v>
      </c>
      <c r="L9">
        <f>SUMIFS(탕데이터!Z:Z,탕데이터!$O:$O,'코스+운전자별'!$A9,탕데이터!$BL:$BL,'코스+운전자별'!$C9)</f>
        <v>77</v>
      </c>
      <c r="M9" s="133">
        <f>AVERAGEIFS(탕데이터!$AD:$AD,탕데이터!$O:$O,'코스+운전자별'!$A9,탕데이터!$BL:$BL,'코스+운전자별'!$C9)</f>
        <v>39.946363636363643</v>
      </c>
      <c r="N9" s="134">
        <f>INT(_xlfn.MAXIFS(탕데이터!$AC:$AC,탕데이터!$O:$O,'코스+운전자별'!$A9,탕데이터!$G:$G,'코스+운전자별'!$B9,탕데이터!$BL:$BL,'코스+운전자별'!$C9))</f>
        <v>99</v>
      </c>
      <c r="O9">
        <f>SUMIFS(탕데이터!BP:BP,탕데이터!$O:$O,'코스+운전자별'!$A9,탕데이터!$BL:$BL,'코스+운전자별'!$C9)</f>
        <v>21659.780999999999</v>
      </c>
      <c r="P9">
        <f>SUMIFS(탕데이터!BQ:BQ,탕데이터!$O:$O,'코스+운전자별'!$A9,탕데이터!$BL:$BL,'코스+운전자별'!$C9)</f>
        <v>1728.692</v>
      </c>
      <c r="Q9">
        <f>SUMIFS(탕데이터!BR:BR,탕데이터!$O:$O,'코스+운전자별'!$A9,탕데이터!$BL:$BL,'코스+운전자별'!$C9)</f>
        <v>2429.6670000000004</v>
      </c>
      <c r="R9">
        <f>SUMIFS(탕데이터!BS:BS,탕데이터!$O:$O,'코스+운전자별'!$A9,탕데이터!$BL:$BL,'코스+운전자별'!$C9)</f>
        <v>2197.875</v>
      </c>
      <c r="S9">
        <f>SUMIFS(탕데이터!BT:BT,탕데이터!$O:$O,'코스+운전자별'!$A9,탕데이터!$BL:$BL,'코스+운전자별'!$C9)</f>
        <v>324.39200000000005</v>
      </c>
      <c r="T9">
        <f>SUMIFS(탕데이터!BU:BU,탕데이터!$O:$O,'코스+운전자별'!$A9,탕데이터!$BL:$BL,'코스+운전자별'!$C9)</f>
        <v>0</v>
      </c>
      <c r="U9">
        <f>SUMIFS(탕데이터!BV:BV,탕데이터!$O:$O,'코스+운전자별'!$A9,탕데이터!$BL:$BL,'코스+운전자별'!$C9)</f>
        <v>0</v>
      </c>
      <c r="V9">
        <f>SUMIFS(탕데이터!BW:BW,탕데이터!$O:$O,'코스+운전자별'!$A9,탕데이터!$BL:$BL,'코스+운전자별'!$C9)</f>
        <v>28340.406999999996</v>
      </c>
      <c r="W9" s="76">
        <f>H9/G9</f>
        <v>2.90414066931367E-2</v>
      </c>
      <c r="X9" s="76">
        <f>I9/G9</f>
        <v>0.16715825297787862</v>
      </c>
      <c r="Y9" s="133">
        <f>K9*100/D9</f>
        <v>2.6990334761122048</v>
      </c>
      <c r="Z9" s="133">
        <f>L9*100/D9</f>
        <v>20.782557766063977</v>
      </c>
      <c r="AA9" s="4">
        <f>O9/$V9</f>
        <v>0.76427205156228006</v>
      </c>
      <c r="AB9" s="4">
        <f>P9/$V9</f>
        <v>6.0997430276848189E-2</v>
      </c>
      <c r="AC9" s="4">
        <f>Q9/$V9</f>
        <v>8.5731549303438043E-2</v>
      </c>
      <c r="AD9" s="4">
        <f>R9/$V9</f>
        <v>7.75526971084078E-2</v>
      </c>
      <c r="AE9" s="4">
        <f>S9/$V9</f>
        <v>1.144627174902605E-2</v>
      </c>
      <c r="AF9" s="4">
        <f>T9/$V9</f>
        <v>0</v>
      </c>
      <c r="AG9" s="4">
        <f>U9/$V9</f>
        <v>0</v>
      </c>
      <c r="AH9" s="47" cm="1">
        <f t="array" ref="AH9">SUMPRODUCT((C:C=C9)*(F:F&gt;F9)*(B:B=B9))+1</f>
        <v>2</v>
      </c>
    </row>
    <row r="10" spans="1:34">
      <c r="A10" s="130">
        <v>1355</v>
      </c>
      <c r="B10" s="130" t="s">
        <v>85</v>
      </c>
      <c r="C10" s="130">
        <v>4</v>
      </c>
      <c r="D10">
        <f>SUMIFS(탕데이터!R:R,탕데이터!$O:$O,'코스+운전자별'!$A10,탕데이터!$BL:$BL,'코스+운전자별'!$C10)</f>
        <v>215.70599999999999</v>
      </c>
      <c r="E10">
        <f>SUMIFS(탕데이터!S:S,탕데이터!$O:$O,'코스+운전자별'!$A10,탕데이터!$BL:$BL,'코스+운전자별'!$C10)</f>
        <v>58.003999999999998</v>
      </c>
      <c r="F10" s="133">
        <f t="shared" si="0"/>
        <v>3.7188124956899524</v>
      </c>
      <c r="G10">
        <f>SUMIFS(탕데이터!U:U,탕데이터!$O:$O,'코스+운전자별'!$A10,탕데이터!$BL:$BL,'코스+운전자별'!$C10)</f>
        <v>13411</v>
      </c>
      <c r="H10">
        <f>SUMIFS(탕데이터!V:V,탕데이터!$O:$O,'코스+운전자별'!$A10,탕데이터!$BL:$BL,'코스+운전자별'!$C10)</f>
        <v>479</v>
      </c>
      <c r="I10">
        <f>SUMIFS(탕데이터!W:W,탕데이터!$O:$O,'코스+운전자별'!$A10,탕데이터!$BL:$BL,'코스+운전자별'!$C10)</f>
        <v>1383</v>
      </c>
      <c r="J10">
        <f>SUMIFS(탕데이터!X:X,탕데이터!$O:$O,'코스+운전자별'!$A10,탕데이터!$BL:$BL,'코스+운전자별'!$C10)</f>
        <v>8504</v>
      </c>
      <c r="K10">
        <f>SUMIFS(탕데이터!Y:Y,탕데이터!$O:$O,'코스+운전자별'!$A10,탕데이터!$BL:$BL,'코스+운전자별'!$C10)</f>
        <v>1</v>
      </c>
      <c r="L10">
        <f>SUMIFS(탕데이터!Z:Z,탕데이터!$O:$O,'코스+운전자별'!$A10,탕데이터!$BL:$BL,'코스+운전자별'!$C10)</f>
        <v>9</v>
      </c>
      <c r="M10" s="133">
        <f>AVERAGEIFS(탕데이터!$AD:$AD,탕데이터!$O:$O,'코스+운전자별'!$A10,탕데이터!$BL:$BL,'코스+운전자별'!$C10)</f>
        <v>48.174999999999997</v>
      </c>
      <c r="N10" s="134">
        <f>INT(_xlfn.MAXIFS(탕데이터!$AC:$AC,탕데이터!$O:$O,'코스+운전자별'!$A10,탕데이터!$G:$G,'코스+운전자별'!$B10,탕데이터!$BL:$BL,'코스+운전자별'!$C10))</f>
        <v>108</v>
      </c>
      <c r="O10">
        <f>SUMIFS(탕데이터!BP:BP,탕데이터!$O:$O,'코스+운전자별'!$A10,탕데이터!$BL:$BL,'코스+운전자별'!$C10)</f>
        <v>9881.5570000000007</v>
      </c>
      <c r="P10">
        <f>SUMIFS(탕데이터!BQ:BQ,탕데이터!$O:$O,'코스+운전자별'!$A10,탕데이터!$BL:$BL,'코스+운전자별'!$C10)</f>
        <v>183.38800000000001</v>
      </c>
      <c r="Q10">
        <f>SUMIFS(탕데이터!BR:BR,탕데이터!$O:$O,'코스+운전자별'!$A10,탕데이터!$BL:$BL,'코스+운전자별'!$C10)</f>
        <v>223.51000000000002</v>
      </c>
      <c r="R10">
        <f>SUMIFS(탕데이터!BS:BS,탕데이터!$O:$O,'코스+운전자별'!$A10,탕데이터!$BL:$BL,'코스+운전자별'!$C10)</f>
        <v>304.29500000000002</v>
      </c>
      <c r="S10">
        <f>SUMIFS(탕데이터!BT:BT,탕데이터!$O:$O,'코스+운전자별'!$A10,탕데이터!$BL:$BL,'코스+운전자별'!$C10)</f>
        <v>646.76799999999992</v>
      </c>
      <c r="T10">
        <f>SUMIFS(탕데이터!BU:BU,탕데이터!$O:$O,'코스+운전자별'!$A10,탕데이터!$BL:$BL,'코스+운전자별'!$C10)</f>
        <v>320.58600000000001</v>
      </c>
      <c r="U10">
        <f>SUMIFS(탕데이터!BV:BV,탕데이터!$O:$O,'코스+운전자별'!$A10,탕데이터!$BL:$BL,'코스+운전자별'!$C10)</f>
        <v>0</v>
      </c>
      <c r="V10">
        <f>SUMIFS(탕데이터!BW:BW,탕데이터!$O:$O,'코스+운전자별'!$A10,탕데이터!$BL:$BL,'코스+운전자별'!$C10)</f>
        <v>11560.103999999999</v>
      </c>
      <c r="W10" s="76">
        <f>H10/G10</f>
        <v>3.5716948773394971E-2</v>
      </c>
      <c r="X10" s="76">
        <f>I10/G10</f>
        <v>0.10312430094698381</v>
      </c>
      <c r="Y10" s="133">
        <f>K10*100/D10</f>
        <v>0.46359396586094037</v>
      </c>
      <c r="Z10" s="133">
        <f>L10*100/D10</f>
        <v>4.172345692748463</v>
      </c>
      <c r="AA10" s="4">
        <f>O10/$V10</f>
        <v>0.85479827863140345</v>
      </c>
      <c r="AB10" s="4">
        <f>P10/$V10</f>
        <v>1.5863871120882649E-2</v>
      </c>
      <c r="AC10" s="4">
        <f>Q10/$V10</f>
        <v>1.933460114199665E-2</v>
      </c>
      <c r="AD10" s="4">
        <f>R10/$V10</f>
        <v>2.6322860071155071E-2</v>
      </c>
      <c r="AE10" s="4">
        <f>S10/$V10</f>
        <v>5.5948285586358046E-2</v>
      </c>
      <c r="AF10" s="4">
        <f>T10/$V10</f>
        <v>2.7732103448204273E-2</v>
      </c>
      <c r="AG10" s="4">
        <f>U10/$V10</f>
        <v>0</v>
      </c>
      <c r="AH10" s="47" cm="1">
        <f t="array" ref="AH10">SUMPRODUCT((C:C=C10)*(F:F&gt;F10)*(B:B=B10))+1</f>
        <v>2</v>
      </c>
    </row>
    <row r="11" spans="1:34">
      <c r="A11" s="130">
        <v>2065</v>
      </c>
      <c r="B11" s="130" t="s">
        <v>63</v>
      </c>
      <c r="C11" s="130">
        <v>1</v>
      </c>
      <c r="D11">
        <f>SUMIFS(탕데이터!R:R,탕데이터!$O:$O,'코스+운전자별'!$A11,탕데이터!$BL:$BL,'코스+운전자별'!$C11)</f>
        <v>332.77300000000002</v>
      </c>
      <c r="E11">
        <f>SUMIFS(탕데이터!S:S,탕데이터!$O:$O,'코스+운전자별'!$A11,탕데이터!$BL:$BL,'코스+운전자별'!$C11)</f>
        <v>92.948000000000008</v>
      </c>
      <c r="F11" s="133">
        <f t="shared" si="0"/>
        <v>3.5802061367646427</v>
      </c>
      <c r="G11">
        <f>SUMIFS(탕데이터!U:U,탕데이터!$O:$O,'코스+운전자별'!$A11,탕데이터!$BL:$BL,'코스+운전자별'!$C11)</f>
        <v>36607</v>
      </c>
      <c r="H11">
        <f>SUMIFS(탕데이터!V:V,탕데이터!$O:$O,'코스+운전자별'!$A11,탕데이터!$BL:$BL,'코스+운전자별'!$C11)</f>
        <v>529</v>
      </c>
      <c r="I11">
        <f>SUMIFS(탕데이터!W:W,탕데이터!$O:$O,'코스+운전자별'!$A11,탕데이터!$BL:$BL,'코스+운전자별'!$C11)</f>
        <v>9336</v>
      </c>
      <c r="J11">
        <f>SUMIFS(탕데이터!X:X,탕데이터!$O:$O,'코스+운전자별'!$A11,탕데이터!$BL:$BL,'코스+운전자별'!$C11)</f>
        <v>8334</v>
      </c>
      <c r="K11">
        <f>SUMIFS(탕데이터!Y:Y,탕데이터!$O:$O,'코스+운전자별'!$A11,탕데이터!$BL:$BL,'코스+운전자별'!$C11)</f>
        <v>0</v>
      </c>
      <c r="L11">
        <f>SUMIFS(탕데이터!Z:Z,탕데이터!$O:$O,'코스+운전자별'!$A11,탕데이터!$BL:$BL,'코스+운전자별'!$C11)</f>
        <v>61</v>
      </c>
      <c r="M11" s="133">
        <f>AVERAGEIFS(탕데이터!$AD:$AD,탕데이터!$O:$O,'코스+운전자별'!$A11,탕데이터!$BL:$BL,'코스+운전자별'!$C11)</f>
        <v>33.222000000000001</v>
      </c>
      <c r="N11" s="134">
        <f>INT(_xlfn.MAXIFS(탕데이터!$AC:$AC,탕데이터!$O:$O,'코스+운전자별'!$A11,탕데이터!$G:$G,'코스+운전자별'!$B11,탕데이터!$BL:$BL,'코스+운전자별'!$C11))</f>
        <v>91</v>
      </c>
      <c r="O11">
        <f>SUMIFS(탕데이터!BP:BP,탕데이터!$O:$O,'코스+운전자별'!$A11,탕데이터!$BL:$BL,'코스+운전자별'!$C11)</f>
        <v>12239.074999999999</v>
      </c>
      <c r="P11">
        <f>SUMIFS(탕데이터!BQ:BQ,탕데이터!$O:$O,'코스+운전자별'!$A11,탕데이터!$BL:$BL,'코스+운전자별'!$C11)</f>
        <v>4213.9220000000005</v>
      </c>
      <c r="Q11">
        <f>SUMIFS(탕데이터!BR:BR,탕데이터!$O:$O,'코스+운전자별'!$A11,탕데이터!$BL:$BL,'코스+운전자별'!$C11)</f>
        <v>6464.0120000000006</v>
      </c>
      <c r="R11">
        <f>SUMIFS(탕데이터!BS:BS,탕데이터!$O:$O,'코스+운전자별'!$A11,탕데이터!$BL:$BL,'코스+운전자별'!$C11)</f>
        <v>3611.1589999999997</v>
      </c>
      <c r="S11">
        <f>SUMIFS(탕데이터!BT:BT,탕데이터!$O:$O,'코스+운전자별'!$A11,탕데이터!$BL:$BL,'코스+운전자별'!$C11)</f>
        <v>209.863</v>
      </c>
      <c r="T11">
        <f>SUMIFS(탕데이터!BU:BU,탕데이터!$O:$O,'코스+운전자별'!$A11,탕데이터!$BL:$BL,'코스+운전자별'!$C11)</f>
        <v>0</v>
      </c>
      <c r="U11">
        <f>SUMIFS(탕데이터!BV:BV,탕데이터!$O:$O,'코스+운전자별'!$A11,탕데이터!$BL:$BL,'코스+운전자별'!$C11)</f>
        <v>0</v>
      </c>
      <c r="V11">
        <f>SUMIFS(탕데이터!BW:BW,탕데이터!$O:$O,'코스+운전자별'!$A11,탕데이터!$BL:$BL,'코스+운전자별'!$C11)</f>
        <v>26738.031000000003</v>
      </c>
      <c r="W11" s="76">
        <f>H11/G11</f>
        <v>1.445078810063649E-2</v>
      </c>
      <c r="X11" s="76">
        <f>I11/G11</f>
        <v>0.25503319037342587</v>
      </c>
      <c r="Y11" s="133">
        <f>K11*100/D11</f>
        <v>0</v>
      </c>
      <c r="Z11" s="133">
        <f>L11*100/D11</f>
        <v>18.330814098499577</v>
      </c>
      <c r="AA11" s="4">
        <f>O11/$V11</f>
        <v>0.45774032500747708</v>
      </c>
      <c r="AB11" s="4">
        <f>P11/$V11</f>
        <v>0.15760031095782634</v>
      </c>
      <c r="AC11" s="4">
        <f>Q11/$V11</f>
        <v>0.24175347840684305</v>
      </c>
      <c r="AD11" s="4">
        <f>R11/$V11</f>
        <v>0.13505702794644825</v>
      </c>
      <c r="AE11" s="4">
        <f>S11/$V11</f>
        <v>7.8488576814051865E-3</v>
      </c>
      <c r="AF11" s="4">
        <f>T11/$V11</f>
        <v>0</v>
      </c>
      <c r="AG11" s="4">
        <f>U11/$V11</f>
        <v>0</v>
      </c>
      <c r="AH11" s="47" cm="1">
        <f t="array" ref="AH11">SUMPRODUCT((C:C=C11)*(F:F&gt;F11)*(B:B=B11))+1</f>
        <v>1</v>
      </c>
    </row>
    <row r="12" spans="1:34">
      <c r="A12" s="130">
        <v>2065</v>
      </c>
      <c r="B12" s="130" t="s">
        <v>63</v>
      </c>
      <c r="C12" s="130">
        <v>2</v>
      </c>
      <c r="D12">
        <f>SUMIFS(탕데이터!R:R,탕데이터!$O:$O,'코스+운전자별'!$A12,탕데이터!$BL:$BL,'코스+운전자별'!$C12)</f>
        <v>346.18</v>
      </c>
      <c r="E12">
        <f>SUMIFS(탕데이터!S:S,탕데이터!$O:$O,'코스+운전자별'!$A12,탕데이터!$BL:$BL,'코스+운전자별'!$C12)</f>
        <v>91.304999999999993</v>
      </c>
      <c r="F12" s="133">
        <f t="shared" si="0"/>
        <v>3.7914681561798371</v>
      </c>
      <c r="G12">
        <f>SUMIFS(탕데이터!U:U,탕데이터!$O:$O,'코스+운전자별'!$A12,탕데이터!$BL:$BL,'코스+운전자별'!$C12)</f>
        <v>34758</v>
      </c>
      <c r="H12">
        <f>SUMIFS(탕데이터!V:V,탕데이터!$O:$O,'코스+운전자별'!$A12,탕데이터!$BL:$BL,'코스+운전자별'!$C12)</f>
        <v>216</v>
      </c>
      <c r="I12">
        <f>SUMIFS(탕데이터!W:W,탕데이터!$O:$O,'코스+운전자별'!$A12,탕데이터!$BL:$BL,'코스+운전자별'!$C12)</f>
        <v>7020</v>
      </c>
      <c r="J12">
        <f>SUMIFS(탕데이터!X:X,탕데이터!$O:$O,'코스+운전자별'!$A12,탕데이터!$BL:$BL,'코스+운전자별'!$C12)</f>
        <v>9159</v>
      </c>
      <c r="K12">
        <f>SUMIFS(탕데이터!Y:Y,탕데이터!$O:$O,'코스+운전자별'!$A12,탕데이터!$BL:$BL,'코스+운전자별'!$C12)</f>
        <v>0</v>
      </c>
      <c r="L12">
        <f>SUMIFS(탕데이터!Z:Z,탕데이터!$O:$O,'코스+운전자별'!$A12,탕데이터!$BL:$BL,'코스+운전자별'!$C12)</f>
        <v>14</v>
      </c>
      <c r="M12" s="133">
        <f>AVERAGEIFS(탕데이터!$AD:$AD,탕데이터!$O:$O,'코스+운전자별'!$A12,탕데이터!$BL:$BL,'코스+운전자별'!$C12)</f>
        <v>35.851666666666667</v>
      </c>
      <c r="N12" s="134">
        <f>INT(_xlfn.MAXIFS(탕데이터!$AC:$AC,탕데이터!$O:$O,'코스+운전자별'!$A12,탕데이터!$G:$G,'코스+운전자별'!$B12,탕데이터!$BL:$BL,'코스+운전자별'!$C12))</f>
        <v>89</v>
      </c>
      <c r="O12">
        <f>SUMIFS(탕데이터!BP:BP,탕데이터!$O:$O,'코스+운전자별'!$A12,탕데이터!$BL:$BL,'코스+운전자별'!$C12)</f>
        <v>20059.167999999998</v>
      </c>
      <c r="P12">
        <f>SUMIFS(탕데이터!BQ:BQ,탕데이터!$O:$O,'코스+운전자별'!$A12,탕데이터!$BL:$BL,'코스+운전자별'!$C12)</f>
        <v>2260.2310000000002</v>
      </c>
      <c r="Q12">
        <f>SUMIFS(탕데이터!BR:BR,탕데이터!$O:$O,'코스+운전자별'!$A12,탕데이터!$BL:$BL,'코스+운전자별'!$C12)</f>
        <v>2793.0509999999995</v>
      </c>
      <c r="R12">
        <f>SUMIFS(탕데이터!BS:BS,탕데이터!$O:$O,'코스+운전자별'!$A12,탕데이터!$BL:$BL,'코스+운전자별'!$C12)</f>
        <v>2125.4380000000001</v>
      </c>
      <c r="S12">
        <f>SUMIFS(탕데이터!BT:BT,탕데이터!$O:$O,'코스+운전자별'!$A12,탕데이터!$BL:$BL,'코스+운전자별'!$C12)</f>
        <v>277.00900000000001</v>
      </c>
      <c r="T12">
        <f>SUMIFS(탕데이터!BU:BU,탕데이터!$O:$O,'코스+운전자별'!$A12,탕데이터!$BL:$BL,'코스+운전자별'!$C12)</f>
        <v>0</v>
      </c>
      <c r="U12">
        <f>SUMIFS(탕데이터!BV:BV,탕데이터!$O:$O,'코스+운전자별'!$A12,탕데이터!$BL:$BL,'코스+운전자별'!$C12)</f>
        <v>0</v>
      </c>
      <c r="V12">
        <f>SUMIFS(탕데이터!BW:BW,탕데이터!$O:$O,'코스+운전자별'!$A12,탕데이터!$BL:$BL,'코스+운전자별'!$C12)</f>
        <v>27514.896999999997</v>
      </c>
      <c r="W12" s="76">
        <f>H12/G12</f>
        <v>6.2143966856551009E-3</v>
      </c>
      <c r="X12" s="76">
        <f>I12/G12</f>
        <v>0.20196789228379078</v>
      </c>
      <c r="Y12" s="133">
        <f>K12*100/D12</f>
        <v>0</v>
      </c>
      <c r="Z12" s="133">
        <f>L12*100/D12</f>
        <v>4.0441388872840722</v>
      </c>
      <c r="AA12" s="4">
        <f>O12/$V12</f>
        <v>0.72902936907232474</v>
      </c>
      <c r="AB12" s="4">
        <f>P12/$V12</f>
        <v>8.2145719099003006E-2</v>
      </c>
      <c r="AC12" s="4">
        <f>Q12/$V12</f>
        <v>0.10151050174747155</v>
      </c>
      <c r="AD12" s="4">
        <f>R12/$V12</f>
        <v>7.7246809246641929E-2</v>
      </c>
      <c r="AE12" s="4">
        <f>S12/$V12</f>
        <v>1.0067600834558823E-2</v>
      </c>
      <c r="AF12" s="4">
        <f>T12/$V12</f>
        <v>0</v>
      </c>
      <c r="AG12" s="4">
        <f>U12/$V12</f>
        <v>0</v>
      </c>
      <c r="AH12" s="47" cm="1">
        <f t="array" ref="AH12">SUMPRODUCT((C:C=C12)*(F:F&gt;F12)*(B:B=B12))+1</f>
        <v>1</v>
      </c>
    </row>
    <row r="13" spans="1:34">
      <c r="A13" s="130">
        <v>2065</v>
      </c>
      <c r="B13" s="130" t="s">
        <v>63</v>
      </c>
      <c r="C13" s="130">
        <v>3</v>
      </c>
      <c r="D13">
        <f>SUMIFS(탕데이터!R:R,탕데이터!$O:$O,'코스+운전자별'!$A13,탕데이터!$BL:$BL,'코스+운전자별'!$C13)</f>
        <v>281.09899999999999</v>
      </c>
      <c r="E13">
        <f>SUMIFS(탕데이터!S:S,탕데이터!$O:$O,'코스+운전자별'!$A13,탕데이터!$BL:$BL,'코스+운전자별'!$C13)</f>
        <v>81.376000000000005</v>
      </c>
      <c r="F13" s="133">
        <f t="shared" si="0"/>
        <v>3.4543231419583167</v>
      </c>
      <c r="G13">
        <f>SUMIFS(탕데이터!U:U,탕데이터!$O:$O,'코스+운전자별'!$A13,탕데이터!$BL:$BL,'코스+운전자별'!$C13)</f>
        <v>29617</v>
      </c>
      <c r="H13">
        <f>SUMIFS(탕데이터!V:V,탕데이터!$O:$O,'코스+운전자별'!$A13,탕데이터!$BL:$BL,'코스+운전자별'!$C13)</f>
        <v>188</v>
      </c>
      <c r="I13">
        <f>SUMIFS(탕데이터!W:W,탕데이터!$O:$O,'코스+운전자별'!$A13,탕데이터!$BL:$BL,'코스+운전자별'!$C13)</f>
        <v>7049</v>
      </c>
      <c r="J13">
        <f>SUMIFS(탕데이터!X:X,탕데이터!$O:$O,'코스+운전자별'!$A13,탕데이터!$BL:$BL,'코스+운전자별'!$C13)</f>
        <v>6833</v>
      </c>
      <c r="K13">
        <f>SUMIFS(탕데이터!Y:Y,탕데이터!$O:$O,'코스+운전자별'!$A13,탕데이터!$BL:$BL,'코스+운전자별'!$C13)</f>
        <v>0</v>
      </c>
      <c r="L13">
        <f>SUMIFS(탕데이터!Z:Z,탕데이터!$O:$O,'코스+운전자별'!$A13,탕데이터!$BL:$BL,'코스+운전자별'!$C13)</f>
        <v>31</v>
      </c>
      <c r="M13" s="133">
        <f>AVERAGEIFS(탕데이터!$AD:$AD,탕데이터!$O:$O,'코스+운전자별'!$A13,탕데이터!$BL:$BL,'코스+운전자별'!$C13)</f>
        <v>35.922000000000004</v>
      </c>
      <c r="N13" s="134">
        <f>INT(_xlfn.MAXIFS(탕데이터!$AC:$AC,탕데이터!$O:$O,'코스+운전자별'!$A13,탕데이터!$G:$G,'코스+운전자별'!$B13,탕데이터!$BL:$BL,'코스+운전자별'!$C13))</f>
        <v>92</v>
      </c>
      <c r="O13">
        <f>SUMIFS(탕데이터!BP:BP,탕데이터!$O:$O,'코스+운전자별'!$A13,탕데이터!$BL:$BL,'코스+운전자별'!$C13)</f>
        <v>19129.697</v>
      </c>
      <c r="P13">
        <f>SUMIFS(탕데이터!BQ:BQ,탕데이터!$O:$O,'코스+운전자별'!$A13,탕데이터!$BL:$BL,'코스+운전자별'!$C13)</f>
        <v>1008.6220000000001</v>
      </c>
      <c r="Q13">
        <f>SUMIFS(탕데이터!BR:BR,탕데이터!$O:$O,'코스+운전자별'!$A13,탕데이터!$BL:$BL,'코스+운전자별'!$C13)</f>
        <v>1123.8330000000001</v>
      </c>
      <c r="R13">
        <f>SUMIFS(탕데이터!BS:BS,탕데이터!$O:$O,'코스+운전자별'!$A13,탕데이터!$BL:$BL,'코스+운전자별'!$C13)</f>
        <v>980.60799999999995</v>
      </c>
      <c r="S13">
        <f>SUMIFS(탕데이터!BT:BT,탕데이터!$O:$O,'코스+운전자별'!$A13,탕데이터!$BL:$BL,'코스+운전자별'!$C13)</f>
        <v>156.82500000000002</v>
      </c>
      <c r="T13">
        <f>SUMIFS(탕데이터!BU:BU,탕데이터!$O:$O,'코스+운전자별'!$A13,탕데이터!$BL:$BL,'코스+운전자별'!$C13)</f>
        <v>0</v>
      </c>
      <c r="U13">
        <f>SUMIFS(탕데이터!BV:BV,탕데이터!$O:$O,'코스+운전자별'!$A13,탕데이터!$BL:$BL,'코스+운전자별'!$C13)</f>
        <v>0</v>
      </c>
      <c r="V13">
        <f>SUMIFS(탕데이터!BW:BW,탕데이터!$O:$O,'코스+운전자별'!$A13,탕데이터!$BL:$BL,'코스+운전자별'!$C13)</f>
        <v>22399.584999999999</v>
      </c>
      <c r="W13" s="76">
        <f>H13/G13</f>
        <v>6.3477057095586995E-3</v>
      </c>
      <c r="X13" s="76">
        <f>I13/G13</f>
        <v>0.2380051997163791</v>
      </c>
      <c r="Y13" s="133">
        <f>K13*100/D13</f>
        <v>0</v>
      </c>
      <c r="Z13" s="133">
        <f>L13*100/D13</f>
        <v>11.02814310972291</v>
      </c>
      <c r="AA13" s="4">
        <f>O13/$V13</f>
        <v>0.8540201526055059</v>
      </c>
      <c r="AB13" s="4">
        <f>P13/$V13</f>
        <v>4.5028602092404842E-2</v>
      </c>
      <c r="AC13" s="4">
        <f>Q13/$V13</f>
        <v>5.0172045598166223E-2</v>
      </c>
      <c r="AD13" s="4">
        <f>R13/$V13</f>
        <v>4.3777953921914178E-2</v>
      </c>
      <c r="AE13" s="4">
        <f>S13/$V13</f>
        <v>7.0012457820089087E-3</v>
      </c>
      <c r="AF13" s="4">
        <f>T13/$V13</f>
        <v>0</v>
      </c>
      <c r="AG13" s="4">
        <f>U13/$V13</f>
        <v>0</v>
      </c>
      <c r="AH13" s="47" cm="1">
        <f t="array" ref="AH13">SUMPRODUCT((C:C=C13)*(F:F&gt;F13)*(B:B=B13))+1</f>
        <v>2</v>
      </c>
    </row>
    <row r="14" spans="1:34">
      <c r="A14" s="130">
        <v>2065</v>
      </c>
      <c r="B14" s="130" t="s">
        <v>63</v>
      </c>
      <c r="C14" s="130">
        <v>4</v>
      </c>
      <c r="D14">
        <f>SUMIFS(탕데이터!R:R,탕데이터!$O:$O,'코스+운전자별'!$A14,탕데이터!$BL:$BL,'코스+운전자별'!$C14)</f>
        <v>325.54599999999999</v>
      </c>
      <c r="E14">
        <f>SUMIFS(탕데이터!S:S,탕데이터!$O:$O,'코스+운전자별'!$A14,탕데이터!$BL:$BL,'코스+운전자별'!$C14)</f>
        <v>95.31</v>
      </c>
      <c r="F14" s="133">
        <f t="shared" si="0"/>
        <v>3.4156541810932746</v>
      </c>
      <c r="G14">
        <f>SUMIFS(탕데이터!U:U,탕데이터!$O:$O,'코스+운전자별'!$A14,탕데이터!$BL:$BL,'코스+운전자별'!$C14)</f>
        <v>35266</v>
      </c>
      <c r="H14">
        <f>SUMIFS(탕데이터!V:V,탕데이터!$O:$O,'코스+운전자별'!$A14,탕데이터!$BL:$BL,'코스+운전자별'!$C14)</f>
        <v>679</v>
      </c>
      <c r="I14">
        <f>SUMIFS(탕데이터!W:W,탕데이터!$O:$O,'코스+운전자별'!$A14,탕데이터!$BL:$BL,'코스+운전자별'!$C14)</f>
        <v>9548</v>
      </c>
      <c r="J14">
        <f>SUMIFS(탕데이터!X:X,탕데이터!$O:$O,'코스+운전자별'!$A14,탕데이터!$BL:$BL,'코스+운전자별'!$C14)</f>
        <v>7334</v>
      </c>
      <c r="K14">
        <f>SUMIFS(탕데이터!Y:Y,탕데이터!$O:$O,'코스+운전자별'!$A14,탕데이터!$BL:$BL,'코스+운전자별'!$C14)</f>
        <v>0</v>
      </c>
      <c r="L14">
        <f>SUMIFS(탕데이터!Z:Z,탕데이터!$O:$O,'코스+운전자별'!$A14,탕데이터!$BL:$BL,'코스+운전자별'!$C14)</f>
        <v>20</v>
      </c>
      <c r="M14" s="133">
        <f>AVERAGEIFS(탕데이터!$AD:$AD,탕데이터!$O:$O,'코스+운전자별'!$A14,탕데이터!$BL:$BL,'코스+운전자별'!$C14)</f>
        <v>31.794999999999998</v>
      </c>
      <c r="N14" s="134">
        <f>INT(_xlfn.MAXIFS(탕데이터!$AC:$AC,탕데이터!$O:$O,'코스+운전자별'!$A14,탕데이터!$G:$G,'코스+운전자별'!$B14,탕데이터!$BL:$BL,'코스+운전자별'!$C14))</f>
        <v>100</v>
      </c>
      <c r="O14">
        <f>SUMIFS(탕데이터!BP:BP,탕데이터!$O:$O,'코스+운전자별'!$A14,탕데이터!$BL:$BL,'코스+운전자별'!$C14)</f>
        <v>19171.003999999997</v>
      </c>
      <c r="P14">
        <f>SUMIFS(탕데이터!BQ:BQ,탕데이터!$O:$O,'코스+운전자별'!$A14,탕데이터!$BL:$BL,'코스+운전자별'!$C14)</f>
        <v>1687.9899999999998</v>
      </c>
      <c r="Q14">
        <f>SUMIFS(탕데이터!BR:BR,탕데이터!$O:$O,'코스+운전자별'!$A14,탕데이터!$BL:$BL,'코스+운전자별'!$C14)</f>
        <v>1893.787</v>
      </c>
      <c r="R14">
        <f>SUMIFS(탕데이터!BS:BS,탕데이터!$O:$O,'코스+운전자별'!$A14,탕데이터!$BL:$BL,'코스+운전자별'!$C14)</f>
        <v>1389.1280000000002</v>
      </c>
      <c r="S14">
        <f>SUMIFS(탕데이터!BT:BT,탕데이터!$O:$O,'코스+운전자별'!$A14,탕데이터!$BL:$BL,'코스+운전자별'!$C14)</f>
        <v>879.56000000000006</v>
      </c>
      <c r="T14">
        <f>SUMIFS(탕데이터!BU:BU,탕데이터!$O:$O,'코스+운전자별'!$A14,탕데이터!$BL:$BL,'코스+운전자별'!$C14)</f>
        <v>0</v>
      </c>
      <c r="U14">
        <f>SUMIFS(탕데이터!BV:BV,탕데이터!$O:$O,'코스+운전자별'!$A14,탕데이터!$BL:$BL,'코스+운전자별'!$C14)</f>
        <v>0</v>
      </c>
      <c r="V14">
        <f>SUMIFS(탕데이터!BW:BW,탕데이터!$O:$O,'코스+운전자별'!$A14,탕데이터!$BL:$BL,'코스+운전자별'!$C14)</f>
        <v>25021.469000000001</v>
      </c>
      <c r="W14" s="76">
        <f>H14/G14</f>
        <v>1.9253672092100039E-2</v>
      </c>
      <c r="X14" s="76">
        <f>I14/G14</f>
        <v>0.27074235807860264</v>
      </c>
      <c r="Y14" s="133">
        <f>K14*100/D14</f>
        <v>0</v>
      </c>
      <c r="Z14" s="133">
        <f>L14*100/D14</f>
        <v>6.1435250317927421</v>
      </c>
      <c r="AA14" s="4">
        <f>O14/$V14</f>
        <v>0.76618219337961313</v>
      </c>
      <c r="AB14" s="4">
        <f>P14/$V14</f>
        <v>6.7461666619174104E-2</v>
      </c>
      <c r="AC14" s="4">
        <f>Q14/$V14</f>
        <v>7.5686483475450622E-2</v>
      </c>
      <c r="AD14" s="4">
        <f>R14/$V14</f>
        <v>5.551744383992803E-2</v>
      </c>
      <c r="AE14" s="4">
        <f>S14/$V14</f>
        <v>3.5152212685833913E-2</v>
      </c>
      <c r="AF14" s="4">
        <f>T14/$V14</f>
        <v>0</v>
      </c>
      <c r="AG14" s="4">
        <f>U14/$V14</f>
        <v>0</v>
      </c>
      <c r="AH14" s="47" cm="1">
        <f t="array" ref="AH14">SUMPRODUCT((C:C=C14)*(F:F&gt;F14)*(B:B=B14))+1</f>
        <v>3</v>
      </c>
    </row>
    <row r="15" spans="1:34">
      <c r="A15" s="130">
        <v>2730</v>
      </c>
      <c r="B15" s="130" t="s">
        <v>63</v>
      </c>
      <c r="C15" s="130">
        <v>6</v>
      </c>
      <c r="D15">
        <f>SUMIFS(탕데이터!R:R,탕데이터!$O:$O,'코스+운전자별'!$A15,탕데이터!$BL:$BL,'코스+운전자별'!$C15)</f>
        <v>223.44400000000002</v>
      </c>
      <c r="E15">
        <f>SUMIFS(탕데이터!S:S,탕데이터!$O:$O,'코스+운전자별'!$A15,탕데이터!$BL:$BL,'코스+운전자별'!$C15)</f>
        <v>81.503</v>
      </c>
      <c r="F15" s="133">
        <f t="shared" si="0"/>
        <v>2.7415432560764637</v>
      </c>
      <c r="G15">
        <f>SUMIFS(탕데이터!U:U,탕데이터!$O:$O,'코스+운전자별'!$A15,탕데이터!$BL:$BL,'코스+운전자별'!$C15)</f>
        <v>24135</v>
      </c>
      <c r="H15">
        <f>SUMIFS(탕데이터!V:V,탕데이터!$O:$O,'코스+운전자별'!$A15,탕데이터!$BL:$BL,'코스+운전자별'!$C15)</f>
        <v>776</v>
      </c>
      <c r="I15">
        <f>SUMIFS(탕데이터!W:W,탕데이터!$O:$O,'코스+운전자별'!$A15,탕데이터!$BL:$BL,'코스+운전자별'!$C15)</f>
        <v>6808</v>
      </c>
      <c r="J15">
        <f>SUMIFS(탕데이터!X:X,탕데이터!$O:$O,'코스+운전자별'!$A15,탕데이터!$BL:$BL,'코스+운전자별'!$C15)</f>
        <v>4375</v>
      </c>
      <c r="K15">
        <f>SUMIFS(탕데이터!Y:Y,탕데이터!$O:$O,'코스+운전자별'!$A15,탕데이터!$BL:$BL,'코스+운전자별'!$C15)</f>
        <v>1</v>
      </c>
      <c r="L15">
        <f>SUMIFS(탕데이터!Z:Z,탕데이터!$O:$O,'코스+운전자별'!$A15,탕데이터!$BL:$BL,'코스+운전자별'!$C15)</f>
        <v>76</v>
      </c>
      <c r="M15" s="133">
        <f>AVERAGEIFS(탕데이터!$AD:$AD,탕데이터!$O:$O,'코스+운전자별'!$A15,탕데이터!$BL:$BL,'코스+운전자별'!$C15)</f>
        <v>33.344999999999999</v>
      </c>
      <c r="N15" s="134">
        <f>INT(_xlfn.MAXIFS(탕데이터!$AC:$AC,탕데이터!$O:$O,'코스+운전자별'!$A15,탕데이터!$G:$G,'코스+운전자별'!$B15,탕데이터!$BL:$BL,'코스+운전자별'!$C15))</f>
        <v>109</v>
      </c>
      <c r="O15">
        <f>SUMIFS(탕데이터!BP:BP,탕데이터!$O:$O,'코스+운전자별'!$A15,탕데이터!$BL:$BL,'코스+운전자별'!$C15)</f>
        <v>4937.6800000000021</v>
      </c>
      <c r="P15">
        <f>SUMIFS(탕데이터!BQ:BQ,탕데이터!$O:$O,'코스+운전자별'!$A15,탕데이터!$BL:$BL,'코스+운전자별'!$C15)</f>
        <v>2912.7889999999998</v>
      </c>
      <c r="Q15">
        <f>SUMIFS(탕데이터!BR:BR,탕데이터!$O:$O,'코스+운전자별'!$A15,탕데이터!$BL:$BL,'코스+운전자별'!$C15)</f>
        <v>3613.39</v>
      </c>
      <c r="R15">
        <f>SUMIFS(탕데이터!BS:BS,탕데이터!$O:$O,'코스+운전자별'!$A15,탕데이터!$BL:$BL,'코스+운전자별'!$C15)</f>
        <v>3683.7370000000001</v>
      </c>
      <c r="S15">
        <f>SUMIFS(탕데이터!BT:BT,탕데이터!$O:$O,'코스+운전자별'!$A15,탕데이터!$BL:$BL,'코스+운전자별'!$C15)</f>
        <v>1301.6109999999999</v>
      </c>
      <c r="T15">
        <f>SUMIFS(탕데이터!BU:BU,탕데이터!$O:$O,'코스+운전자별'!$A15,탕데이터!$BL:$BL,'코스+운전자별'!$C15)</f>
        <v>112.98499999999999</v>
      </c>
      <c r="U15">
        <f>SUMIFS(탕데이터!BV:BV,탕데이터!$O:$O,'코스+운전자별'!$A15,탕데이터!$BL:$BL,'코스+운전자별'!$C15)</f>
        <v>0</v>
      </c>
      <c r="V15">
        <f>SUMIFS(탕데이터!BW:BW,탕데이터!$O:$O,'코스+운전자별'!$A15,탕데이터!$BL:$BL,'코스+운전자별'!$C15)</f>
        <v>16562.192000000003</v>
      </c>
      <c r="W15" s="76">
        <f>H15/G15</f>
        <v>3.2152475657758445E-2</v>
      </c>
      <c r="X15" s="76">
        <f>I15/G15</f>
        <v>0.28207996685311787</v>
      </c>
      <c r="Y15" s="133">
        <f>K15*100/D15</f>
        <v>0.44753942822362647</v>
      </c>
      <c r="Z15" s="133">
        <f>L15*100/D15</f>
        <v>34.012996544995609</v>
      </c>
      <c r="AA15" s="4">
        <f>O15/$V15</f>
        <v>0.29812961955760453</v>
      </c>
      <c r="AB15" s="4">
        <f>P15/$V15</f>
        <v>0.17586977617455463</v>
      </c>
      <c r="AC15" s="4">
        <f>Q15/$V15</f>
        <v>0.21817100055354988</v>
      </c>
      <c r="AD15" s="4">
        <f>R15/$V15</f>
        <v>0.2224184455777351</v>
      </c>
      <c r="AE15" s="4">
        <f>S15/$V15</f>
        <v>7.8589295426595693E-2</v>
      </c>
      <c r="AF15" s="4">
        <f>T15/$V15</f>
        <v>6.8218627099601286E-3</v>
      </c>
      <c r="AG15" s="4">
        <f>U15/$V15</f>
        <v>0</v>
      </c>
      <c r="AH15" s="47" cm="1">
        <f t="array" ref="AH15">SUMPRODUCT((C:C=C15)*(F:F&gt;F15)*(B:B=B15))+1</f>
        <v>5</v>
      </c>
    </row>
    <row r="16" spans="1:34">
      <c r="A16" s="130">
        <v>2880</v>
      </c>
      <c r="B16" s="130" t="s">
        <v>63</v>
      </c>
      <c r="C16" s="130">
        <v>5</v>
      </c>
      <c r="D16">
        <f>SUMIFS(탕데이터!R:R,탕데이터!$O:$O,'코스+운전자별'!$A16,탕데이터!$BL:$BL,'코스+운전자별'!$C16)</f>
        <v>126.334</v>
      </c>
      <c r="E16">
        <f>SUMIFS(탕데이터!S:S,탕데이터!$O:$O,'코스+운전자별'!$A16,탕데이터!$BL:$BL,'코스+운전자별'!$C16)</f>
        <v>36.707999999999998</v>
      </c>
      <c r="F16" s="133">
        <f t="shared" si="0"/>
        <v>3.4415931132178272</v>
      </c>
      <c r="G16">
        <f>SUMIFS(탕데이터!U:U,탕데이터!$O:$O,'코스+운전자별'!$A16,탕데이터!$BL:$BL,'코스+운전자별'!$C16)</f>
        <v>11198</v>
      </c>
      <c r="H16">
        <f>SUMIFS(탕데이터!V:V,탕데이터!$O:$O,'코스+운전자별'!$A16,탕데이터!$BL:$BL,'코스+운전자별'!$C16)</f>
        <v>367</v>
      </c>
      <c r="I16">
        <f>SUMIFS(탕데이터!W:W,탕데이터!$O:$O,'코스+운전자별'!$A16,탕데이터!$BL:$BL,'코스+운전자별'!$C16)</f>
        <v>1962</v>
      </c>
      <c r="J16">
        <f>SUMIFS(탕데이터!X:X,탕데이터!$O:$O,'코스+운전자별'!$A16,탕데이터!$BL:$BL,'코스+운전자별'!$C16)</f>
        <v>3110</v>
      </c>
      <c r="K16">
        <f>SUMIFS(탕데이터!Y:Y,탕데이터!$O:$O,'코스+운전자별'!$A16,탕데이터!$BL:$BL,'코스+운전자별'!$C16)</f>
        <v>1</v>
      </c>
      <c r="L16">
        <f>SUMIFS(탕데이터!Z:Z,탕데이터!$O:$O,'코스+운전자별'!$A16,탕데이터!$BL:$BL,'코스+운전자별'!$C16)</f>
        <v>37</v>
      </c>
      <c r="M16" s="133">
        <f>AVERAGEIFS(탕데이터!$AD:$AD,탕데이터!$O:$O,'코스+운전자별'!$A16,탕데이터!$BL:$BL,'코스+운전자별'!$C16)</f>
        <v>40.167500000000004</v>
      </c>
      <c r="N16" s="134">
        <f>INT(_xlfn.MAXIFS(탕데이터!$AC:$AC,탕데이터!$O:$O,'코스+운전자별'!$A16,탕데이터!$G:$G,'코스+운전자별'!$B16,탕데이터!$BL:$BL,'코스+운전자별'!$C16))</f>
        <v>102</v>
      </c>
      <c r="O16">
        <f>SUMIFS(탕데이터!BP:BP,탕데이터!$O:$O,'코스+운전자별'!$A16,탕데이터!$BL:$BL,'코스+운전자별'!$C16)</f>
        <v>8167.4470000000001</v>
      </c>
      <c r="P16">
        <f>SUMIFS(탕데이터!BQ:BQ,탕데이터!$O:$O,'코스+운전자별'!$A16,탕데이터!$BL:$BL,'코스+운전자별'!$C16)</f>
        <v>178.262</v>
      </c>
      <c r="Q16">
        <f>SUMIFS(탕데이터!BR:BR,탕데이터!$O:$O,'코스+운전자별'!$A16,탕데이터!$BL:$BL,'코스+운전자별'!$C16)</f>
        <v>199.50600000000003</v>
      </c>
      <c r="R16">
        <f>SUMIFS(탕데이터!BS:BS,탕데이터!$O:$O,'코스+운전자별'!$A16,탕데이터!$BL:$BL,'코스+운전자별'!$C16)</f>
        <v>182.16399999999999</v>
      </c>
      <c r="S16">
        <f>SUMIFS(탕데이터!BT:BT,탕데이터!$O:$O,'코스+운전자별'!$A16,탕데이터!$BL:$BL,'코스+운전자별'!$C16)</f>
        <v>143.55000000000001</v>
      </c>
      <c r="T16">
        <f>SUMIFS(탕데이터!BU:BU,탕데이터!$O:$O,'코스+운전자별'!$A16,탕데이터!$BL:$BL,'코스+운전자별'!$C16)</f>
        <v>5.3390000000000004</v>
      </c>
      <c r="U16">
        <f>SUMIFS(탕데이터!BV:BV,탕데이터!$O:$O,'코스+운전자별'!$A16,탕데이터!$BL:$BL,'코스+운전자별'!$C16)</f>
        <v>0</v>
      </c>
      <c r="V16">
        <f>SUMIFS(탕데이터!BW:BW,탕데이터!$O:$O,'코스+운전자별'!$A16,탕데이터!$BL:$BL,'코스+운전자별'!$C16)</f>
        <v>8876.268</v>
      </c>
      <c r="W16" s="76">
        <f>H16/G16</f>
        <v>3.2773709590998394E-2</v>
      </c>
      <c r="X16" s="76">
        <f>I16/G16</f>
        <v>0.17520985890337559</v>
      </c>
      <c r="Y16" s="133">
        <f>K16*100/D16</f>
        <v>0.79155255117387247</v>
      </c>
      <c r="Z16" s="133">
        <f>L16*100/D16</f>
        <v>29.28744439343328</v>
      </c>
      <c r="AA16" s="4">
        <f>O16/$V16</f>
        <v>0.92014425431949554</v>
      </c>
      <c r="AB16" s="4">
        <f>P16/$V16</f>
        <v>2.0082989833114549E-2</v>
      </c>
      <c r="AC16" s="4">
        <f>Q16/$V16</f>
        <v>2.2476338028549838E-2</v>
      </c>
      <c r="AD16" s="4">
        <f>R16/$V16</f>
        <v>2.0522588997988794E-2</v>
      </c>
      <c r="AE16" s="4">
        <f>S16/$V16</f>
        <v>1.6172337293105618E-2</v>
      </c>
      <c r="AF16" s="4">
        <f>T16/$V16</f>
        <v>6.0149152774566976E-4</v>
      </c>
      <c r="AG16" s="4">
        <f>U16/$V16</f>
        <v>0</v>
      </c>
      <c r="AH16" s="47" cm="1">
        <f t="array" ref="AH16">SUMPRODUCT((C:C=C16)*(F:F&gt;F16)*(B:B=B16))+1</f>
        <v>2</v>
      </c>
    </row>
    <row r="17" spans="1:34">
      <c r="A17" s="130">
        <v>2982</v>
      </c>
      <c r="B17" s="130" t="s">
        <v>85</v>
      </c>
      <c r="C17" s="130">
        <v>1</v>
      </c>
      <c r="D17">
        <f>SUMIFS(탕데이터!R:R,탕데이터!$O:$O,'코스+운전자별'!$A17,탕데이터!$BL:$BL,'코스+운전자별'!$C17)</f>
        <v>266.00599999999997</v>
      </c>
      <c r="E17">
        <f>SUMIFS(탕데이터!S:S,탕데이터!$O:$O,'코스+운전자별'!$A17,탕데이터!$BL:$BL,'코스+운전자별'!$C17)</f>
        <v>90.296999999999997</v>
      </c>
      <c r="F17" s="133">
        <f t="shared" si="0"/>
        <v>2.9459007497480534</v>
      </c>
      <c r="G17">
        <f>SUMIFS(탕데이터!U:U,탕데이터!$O:$O,'코스+운전자별'!$A17,탕데이터!$BL:$BL,'코스+운전자별'!$C17)</f>
        <v>29527</v>
      </c>
      <c r="H17">
        <f>SUMIFS(탕데이터!V:V,탕데이터!$O:$O,'코스+운전자별'!$A17,탕데이터!$BL:$BL,'코스+운전자별'!$C17)</f>
        <v>364</v>
      </c>
      <c r="I17">
        <f>SUMIFS(탕데이터!W:W,탕데이터!$O:$O,'코스+운전자별'!$A17,탕데이터!$BL:$BL,'코스+운전자별'!$C17)</f>
        <v>9228</v>
      </c>
      <c r="J17">
        <f>SUMIFS(탕데이터!X:X,탕데이터!$O:$O,'코스+운전자별'!$A17,탕데이터!$BL:$BL,'코스+운전자별'!$C17)</f>
        <v>8441</v>
      </c>
      <c r="K17">
        <f>SUMIFS(탕데이터!Y:Y,탕데이터!$O:$O,'코스+운전자별'!$A17,탕데이터!$BL:$BL,'코스+운전자별'!$C17)</f>
        <v>6</v>
      </c>
      <c r="L17">
        <f>SUMIFS(탕데이터!Z:Z,탕데이터!$O:$O,'코스+운전자별'!$A17,탕데이터!$BL:$BL,'코스+운전자별'!$C17)</f>
        <v>38</v>
      </c>
      <c r="M17" s="133">
        <f>AVERAGEIFS(탕데이터!$AD:$AD,탕데이터!$O:$O,'코스+운전자별'!$A17,탕데이터!$BL:$BL,'코스+운전자별'!$C17)</f>
        <v>32.4375</v>
      </c>
      <c r="N17" s="134">
        <f>INT(_xlfn.MAXIFS(탕데이터!$AC:$AC,탕데이터!$O:$O,'코스+운전자별'!$A17,탕데이터!$G:$G,'코스+운전자별'!$B17,탕데이터!$BL:$BL,'코스+운전자별'!$C17))</f>
        <v>106</v>
      </c>
      <c r="O17">
        <f>SUMIFS(탕데이터!BP:BP,탕데이터!$O:$O,'코스+운전자별'!$A17,탕데이터!$BL:$BL,'코스+운전자별'!$C17)</f>
        <v>12268.881000000001</v>
      </c>
      <c r="P17">
        <f>SUMIFS(탕데이터!BQ:BQ,탕데이터!$O:$O,'코스+운전자별'!$A17,탕데이터!$BL:$BL,'코스+운전자별'!$C17)</f>
        <v>2015.9549999999999</v>
      </c>
      <c r="Q17">
        <f>SUMIFS(탕데이터!BR:BR,탕데이터!$O:$O,'코스+운전자별'!$A17,탕데이터!$BL:$BL,'코스+운전자별'!$C17)</f>
        <v>2263.5619999999999</v>
      </c>
      <c r="R17">
        <f>SUMIFS(탕데이터!BS:BS,탕데이터!$O:$O,'코스+운전자별'!$A17,탕데이터!$BL:$BL,'코스+운전자별'!$C17)</f>
        <v>2259.0059999999999</v>
      </c>
      <c r="S17">
        <f>SUMIFS(탕데이터!BT:BT,탕데이터!$O:$O,'코스+운전자별'!$A17,탕데이터!$BL:$BL,'코스+운전자별'!$C17)</f>
        <v>1122.5709999999999</v>
      </c>
      <c r="T17">
        <f>SUMIFS(탕데이터!BU:BU,탕데이터!$O:$O,'코스+운전자별'!$A17,탕데이터!$BL:$BL,'코스+운전자별'!$C17)</f>
        <v>8.2080000000000002</v>
      </c>
      <c r="U17">
        <f>SUMIFS(탕데이터!BV:BV,탕데이터!$O:$O,'코스+운전자별'!$A17,탕데이터!$BL:$BL,'코스+운전자별'!$C17)</f>
        <v>0</v>
      </c>
      <c r="V17">
        <f>SUMIFS(탕데이터!BW:BW,탕데이터!$O:$O,'코스+운전자별'!$A17,탕데이터!$BL:$BL,'코스+운전자별'!$C17)</f>
        <v>19938.182999999997</v>
      </c>
      <c r="W17" s="76">
        <f>H17/G17</f>
        <v>1.2327700071121347E-2</v>
      </c>
      <c r="X17" s="76">
        <f>I17/G17</f>
        <v>0.31252751718765875</v>
      </c>
      <c r="Y17" s="133">
        <f>K17*100/D17</f>
        <v>2.2555882198145909</v>
      </c>
      <c r="Z17" s="133">
        <f>L17*100/D17</f>
        <v>14.285392058825742</v>
      </c>
      <c r="AA17" s="4">
        <f>O17/$V17</f>
        <v>0.61534599215986752</v>
      </c>
      <c r="AB17" s="4">
        <f>P17/$V17</f>
        <v>0.10111026666772996</v>
      </c>
      <c r="AC17" s="4">
        <f>Q17/$V17</f>
        <v>0.1135290011130904</v>
      </c>
      <c r="AD17" s="4">
        <f>R17/$V17</f>
        <v>0.1133004948344591</v>
      </c>
      <c r="AE17" s="4">
        <f>S17/$V17</f>
        <v>5.6302572807161014E-2</v>
      </c>
      <c r="AF17" s="4">
        <f>T17/$V17</f>
        <v>4.116724176922241E-4</v>
      </c>
      <c r="AG17" s="4">
        <f>U17/$V17</f>
        <v>0</v>
      </c>
      <c r="AH17" s="47" cm="1">
        <f t="array" ref="AH17">SUMPRODUCT((C:C=C17)*(F:F&gt;F17)*(B:B=B17))+1</f>
        <v>3</v>
      </c>
    </row>
    <row r="18" spans="1:34">
      <c r="A18" s="130">
        <v>2982</v>
      </c>
      <c r="B18" s="130" t="s">
        <v>85</v>
      </c>
      <c r="C18" s="130">
        <v>2</v>
      </c>
      <c r="D18">
        <f>SUMIFS(탕데이터!R:R,탕데이터!$O:$O,'코스+운전자별'!$A18,탕데이터!$BL:$BL,'코스+운전자별'!$C18)</f>
        <v>100.822</v>
      </c>
      <c r="E18">
        <f>SUMIFS(탕데이터!S:S,탕데이터!$O:$O,'코스+운전자별'!$A18,탕데이터!$BL:$BL,'코스+운전자별'!$C18)</f>
        <v>31.815000000000001</v>
      </c>
      <c r="F18" s="133">
        <f t="shared" si="0"/>
        <v>3.1690083294043689</v>
      </c>
      <c r="G18">
        <f>SUMIFS(탕데이터!U:U,탕데이터!$O:$O,'코스+운전자별'!$A18,탕데이터!$BL:$BL,'코스+운전자별'!$C18)</f>
        <v>9320</v>
      </c>
      <c r="H18">
        <f>SUMIFS(탕데이터!V:V,탕데이터!$O:$O,'코스+운전자별'!$A18,탕데이터!$BL:$BL,'코스+운전자별'!$C18)</f>
        <v>243</v>
      </c>
      <c r="I18">
        <f>SUMIFS(탕데이터!W:W,탕데이터!$O:$O,'코스+운전자별'!$A18,탕데이터!$BL:$BL,'코스+운전자별'!$C18)</f>
        <v>2175</v>
      </c>
      <c r="J18">
        <f>SUMIFS(탕데이터!X:X,탕데이터!$O:$O,'코스+운전자별'!$A18,탕데이터!$BL:$BL,'코스+운전자별'!$C18)</f>
        <v>3563</v>
      </c>
      <c r="K18">
        <f>SUMIFS(탕데이터!Y:Y,탕데이터!$O:$O,'코스+운전자별'!$A18,탕데이터!$BL:$BL,'코스+운전자별'!$C18)</f>
        <v>3</v>
      </c>
      <c r="L18">
        <f>SUMIFS(탕데이터!Z:Z,탕데이터!$O:$O,'코스+운전자별'!$A18,탕데이터!$BL:$BL,'코스+운전자별'!$C18)</f>
        <v>6</v>
      </c>
      <c r="M18" s="133">
        <f>AVERAGEIFS(탕데이터!$AD:$AD,탕데이터!$O:$O,'코스+운전자별'!$A18,탕데이터!$BL:$BL,'코스+운전자별'!$C18)</f>
        <v>38.94</v>
      </c>
      <c r="N18" s="134">
        <f>INT(_xlfn.MAXIFS(탕데이터!$AC:$AC,탕데이터!$O:$O,'코스+운전자별'!$A18,탕데이터!$G:$G,'코스+운전자별'!$B18,탕데이터!$BL:$BL,'코스+운전자별'!$C18))</f>
        <v>100</v>
      </c>
      <c r="O18">
        <f>SUMIFS(탕데이터!BP:BP,탕데이터!$O:$O,'코스+운전자별'!$A18,탕데이터!$BL:$BL,'코스+운전자별'!$C18)</f>
        <v>5485.36</v>
      </c>
      <c r="P18">
        <f>SUMIFS(탕데이터!BQ:BQ,탕데이터!$O:$O,'코스+운전자별'!$A18,탕데이터!$BL:$BL,'코스+운전자별'!$C18)</f>
        <v>307.56</v>
      </c>
      <c r="Q18">
        <f>SUMIFS(탕데이터!BR:BR,탕데이터!$O:$O,'코스+운전자별'!$A18,탕데이터!$BL:$BL,'코스+운전자별'!$C18)</f>
        <v>466</v>
      </c>
      <c r="R18">
        <f>SUMIFS(탕데이터!BS:BS,탕데이터!$O:$O,'코스+운전자별'!$A18,탕데이터!$BL:$BL,'코스+운전자별'!$C18)</f>
        <v>438.04</v>
      </c>
      <c r="S18">
        <f>SUMIFS(탕데이터!BT:BT,탕데이터!$O:$O,'코스+운전자별'!$A18,탕데이터!$BL:$BL,'코스+운전자별'!$C18)</f>
        <v>205.04000000000002</v>
      </c>
      <c r="T18">
        <f>SUMIFS(탕데이터!BU:BU,탕데이터!$O:$O,'코스+운전자별'!$A18,탕데이터!$BL:$BL,'코스+운전자별'!$C18)</f>
        <v>0</v>
      </c>
      <c r="U18">
        <f>SUMIFS(탕데이터!BV:BV,탕데이터!$O:$O,'코스+운전자별'!$A18,탕데이터!$BL:$BL,'코스+운전자별'!$C18)</f>
        <v>0</v>
      </c>
      <c r="V18">
        <f>SUMIFS(탕데이터!BW:BW,탕데이터!$O:$O,'코스+운전자별'!$A18,탕데이터!$BL:$BL,'코스+운전자별'!$C18)</f>
        <v>6902</v>
      </c>
      <c r="W18" s="76">
        <f>H18/G18</f>
        <v>2.6072961373390557E-2</v>
      </c>
      <c r="X18" s="76">
        <f>I18/G18</f>
        <v>0.23336909871244635</v>
      </c>
      <c r="Y18" s="133">
        <f>K18*100/D18</f>
        <v>2.975541052548055</v>
      </c>
      <c r="Z18" s="133">
        <f>L18*100/D18</f>
        <v>5.95108210509611</v>
      </c>
      <c r="AA18" s="4">
        <f>O18/$V18</f>
        <v>0.79474934801506802</v>
      </c>
      <c r="AB18" s="4">
        <f>P18/$V18</f>
        <v>4.4560996812518114E-2</v>
      </c>
      <c r="AC18" s="4">
        <f>Q18/$V18</f>
        <v>6.7516661837148648E-2</v>
      </c>
      <c r="AD18" s="4">
        <f>R18/$V18</f>
        <v>6.3465662126919731E-2</v>
      </c>
      <c r="AE18" s="4">
        <f>S18/$V18</f>
        <v>2.970733120834541E-2</v>
      </c>
      <c r="AF18" s="4">
        <f>T18/$V18</f>
        <v>0</v>
      </c>
      <c r="AG18" s="4">
        <f>U18/$V18</f>
        <v>0</v>
      </c>
      <c r="AH18" s="47" cm="1">
        <f t="array" ref="AH18">SUMPRODUCT((C:C=C18)*(F:F&gt;F18)*(B:B=B18))+1</f>
        <v>1</v>
      </c>
    </row>
    <row r="19" spans="1:34">
      <c r="A19" s="130">
        <v>3489</v>
      </c>
      <c r="B19" s="130" t="s">
        <v>85</v>
      </c>
      <c r="C19" s="130">
        <v>4</v>
      </c>
      <c r="D19">
        <f>SUMIFS(탕데이터!R:R,탕데이터!$O:$O,'코스+운전자별'!$A19,탕데이터!$BL:$BL,'코스+운전자별'!$C19)</f>
        <v>391.33800000000002</v>
      </c>
      <c r="E19">
        <f>SUMIFS(탕데이터!S:S,탕데이터!$O:$O,'코스+운전자별'!$A19,탕데이터!$BL:$BL,'코스+운전자별'!$C19)</f>
        <v>117.28200000000001</v>
      </c>
      <c r="F19" s="133">
        <f t="shared" si="0"/>
        <v>3.336726863457308</v>
      </c>
      <c r="G19">
        <f>SUMIFS(탕데이터!U:U,탕데이터!$O:$O,'코스+운전자별'!$A19,탕데이터!$BL:$BL,'코스+운전자별'!$C19)</f>
        <v>31118</v>
      </c>
      <c r="H19">
        <f>SUMIFS(탕데이터!V:V,탕데이터!$O:$O,'코스+운전자별'!$A19,탕데이터!$BL:$BL,'코스+운전자별'!$C19)</f>
        <v>184</v>
      </c>
      <c r="I19">
        <f>SUMIFS(탕데이터!W:W,탕데이터!$O:$O,'코스+운전자별'!$A19,탕데이터!$BL:$BL,'코스+운전자별'!$C19)</f>
        <v>5129</v>
      </c>
      <c r="J19">
        <f>SUMIFS(탕데이터!X:X,탕데이터!$O:$O,'코스+운전자별'!$A19,탕데이터!$BL:$BL,'코스+운전자별'!$C19)</f>
        <v>10389</v>
      </c>
      <c r="K19">
        <f>SUMIFS(탕데이터!Y:Y,탕데이터!$O:$O,'코스+운전자별'!$A19,탕데이터!$BL:$BL,'코스+운전자별'!$C19)</f>
        <v>19</v>
      </c>
      <c r="L19">
        <f>SUMIFS(탕데이터!Z:Z,탕데이터!$O:$O,'코스+운전자별'!$A19,탕데이터!$BL:$BL,'코스+운전자별'!$C19)</f>
        <v>98</v>
      </c>
      <c r="M19" s="133">
        <f>AVERAGEIFS(탕데이터!$AD:$AD,탕데이터!$O:$O,'코스+운전자별'!$A19,탕데이터!$BL:$BL,'코스+운전자별'!$C19)</f>
        <v>43.08</v>
      </c>
      <c r="N19" s="134">
        <f>INT(_xlfn.MAXIFS(탕데이터!$AC:$AC,탕데이터!$O:$O,'코스+운전자별'!$A19,탕데이터!$G:$G,'코스+운전자별'!$B19,탕데이터!$BL:$BL,'코스+운전자별'!$C19))</f>
        <v>106</v>
      </c>
      <c r="O19">
        <f>SUMIFS(탕데이터!BP:BP,탕데이터!$O:$O,'코스+운전자별'!$A19,탕데이터!$BL:$BL,'코스+운전자별'!$C19)</f>
        <v>11790.915000000001</v>
      </c>
      <c r="P19">
        <f>SUMIFS(탕데이터!BQ:BQ,탕데이터!$O:$O,'코스+운전자별'!$A19,탕데이터!$BL:$BL,'코스+운전자별'!$C19)</f>
        <v>3174.328</v>
      </c>
      <c r="Q19">
        <f>SUMIFS(탕데이터!BR:BR,탕데이터!$O:$O,'코스+운전자별'!$A19,탕데이터!$BL:$BL,'코스+운전자별'!$C19)</f>
        <v>5226.6959999999999</v>
      </c>
      <c r="R19">
        <f>SUMIFS(탕데이터!BS:BS,탕데이터!$O:$O,'코스+운전자별'!$A19,탕데이터!$BL:$BL,'코스+운전자별'!$C19)</f>
        <v>3455.9569999999999</v>
      </c>
      <c r="S19">
        <f>SUMIFS(탕데이터!BT:BT,탕데이터!$O:$O,'코스+운전자별'!$A19,탕데이터!$BL:$BL,'코스+운전자별'!$C19)</f>
        <v>1103.4490000000001</v>
      </c>
      <c r="T19">
        <f>SUMIFS(탕데이터!BU:BU,탕데이터!$O:$O,'코스+운전자별'!$A19,탕데이터!$BL:$BL,'코스+운전자별'!$C19)</f>
        <v>1039.2840000000001</v>
      </c>
      <c r="U19">
        <f>SUMIFS(탕데이터!BV:BV,탕데이터!$O:$O,'코스+운전자별'!$A19,탕데이터!$BL:$BL,'코스+운전자별'!$C19)</f>
        <v>0</v>
      </c>
      <c r="V19">
        <f>SUMIFS(탕데이터!BW:BW,탕데이터!$O:$O,'코스+운전자별'!$A19,탕데이터!$BL:$BL,'코스+운전자별'!$C19)</f>
        <v>25790.628999999997</v>
      </c>
      <c r="W19" s="76">
        <f>H19/G19</f>
        <v>5.9129764123658337E-3</v>
      </c>
      <c r="X19" s="76">
        <f>I19/G19</f>
        <v>0.16482421749469761</v>
      </c>
      <c r="Y19" s="133">
        <f>K19*100/D19</f>
        <v>4.8551380136863784</v>
      </c>
      <c r="Z19" s="133">
        <f>L19*100/D19</f>
        <v>25.042290807435002</v>
      </c>
      <c r="AA19" s="4">
        <f>O19/$V19</f>
        <v>0.45717826424473795</v>
      </c>
      <c r="AB19" s="4">
        <f>P19/$V19</f>
        <v>0.12308067399209226</v>
      </c>
      <c r="AC19" s="4">
        <f>Q19/$V19</f>
        <v>0.20265872538432469</v>
      </c>
      <c r="AD19" s="4">
        <f>R19/$V19</f>
        <v>0.13400049296975269</v>
      </c>
      <c r="AE19" s="4">
        <f>S19/$V19</f>
        <v>4.278488128381825E-2</v>
      </c>
      <c r="AF19" s="4">
        <f>T19/$V19</f>
        <v>4.0296962125274269E-2</v>
      </c>
      <c r="AG19" s="4">
        <f>U19/$V19</f>
        <v>0</v>
      </c>
      <c r="AH19" s="47" cm="1">
        <f t="array" ref="AH19">SUMPRODUCT((C:C=C19)*(F:F&gt;F19)*(B:B=B19))+1</f>
        <v>4</v>
      </c>
    </row>
    <row r="20" spans="1:34">
      <c r="A20" s="130">
        <v>3489</v>
      </c>
      <c r="B20" s="130" t="s">
        <v>85</v>
      </c>
      <c r="C20" s="130">
        <v>5</v>
      </c>
      <c r="D20">
        <f>SUMIFS(탕데이터!R:R,탕데이터!$O:$O,'코스+운전자별'!$A20,탕데이터!$BL:$BL,'코스+운전자별'!$C20)</f>
        <v>264.76900000000001</v>
      </c>
      <c r="E20">
        <f>SUMIFS(탕데이터!S:S,탕데이터!$O:$O,'코스+운전자별'!$A20,탕데이터!$BL:$BL,'코스+운전자별'!$C20)</f>
        <v>82.573999999999998</v>
      </c>
      <c r="F20" s="133">
        <f t="shared" si="0"/>
        <v>3.2064451280063944</v>
      </c>
      <c r="G20">
        <f>SUMIFS(탕데이터!U:U,탕데이터!$O:$O,'코스+운전자별'!$A20,탕데이터!$BL:$BL,'코스+운전자별'!$C20)</f>
        <v>26610</v>
      </c>
      <c r="H20">
        <f>SUMIFS(탕데이터!V:V,탕데이터!$O:$O,'코스+운전자별'!$A20,탕데이터!$BL:$BL,'코스+운전자별'!$C20)</f>
        <v>366</v>
      </c>
      <c r="I20">
        <f>SUMIFS(탕데이터!W:W,탕데이터!$O:$O,'코스+운전자별'!$A20,탕데이터!$BL:$BL,'코스+운전자별'!$C20)</f>
        <v>5667</v>
      </c>
      <c r="J20">
        <f>SUMIFS(탕데이터!X:X,탕데이터!$O:$O,'코스+운전자별'!$A20,탕데이터!$BL:$BL,'코스+운전자별'!$C20)</f>
        <v>8913</v>
      </c>
      <c r="K20">
        <f>SUMIFS(탕데이터!Y:Y,탕데이터!$O:$O,'코스+운전자별'!$A20,탕데이터!$BL:$BL,'코스+운전자별'!$C20)</f>
        <v>13</v>
      </c>
      <c r="L20">
        <f>SUMIFS(탕데이터!Z:Z,탕데이터!$O:$O,'코스+운전자별'!$A20,탕데이터!$BL:$BL,'코스+운전자별'!$C20)</f>
        <v>90</v>
      </c>
      <c r="M20" s="133">
        <f>AVERAGEIFS(탕데이터!$AD:$AD,탕데이터!$O:$O,'코스+운전자별'!$A20,탕데이터!$BL:$BL,'코스+운전자별'!$C20)</f>
        <v>36.398333333333333</v>
      </c>
      <c r="N20" s="134">
        <f>INT(_xlfn.MAXIFS(탕데이터!$AC:$AC,탕데이터!$O:$O,'코스+운전자별'!$A20,탕데이터!$G:$G,'코스+운전자별'!$B20,탕데이터!$BL:$BL,'코스+운전자별'!$C20))</f>
        <v>113</v>
      </c>
      <c r="O20">
        <f>SUMIFS(탕데이터!BP:BP,탕데이터!$O:$O,'코스+운전자별'!$A20,탕데이터!$BL:$BL,'코스+운전자별'!$C20)</f>
        <v>15890.617000000002</v>
      </c>
      <c r="P20">
        <f>SUMIFS(탕데이터!BQ:BQ,탕데이터!$O:$O,'코스+운전자별'!$A20,탕데이터!$BL:$BL,'코스+운전자별'!$C20)</f>
        <v>1270.3530000000001</v>
      </c>
      <c r="Q20">
        <f>SUMIFS(탕데이터!BR:BR,탕데이터!$O:$O,'코스+운전자별'!$A20,탕데이터!$BL:$BL,'코스+운전자별'!$C20)</f>
        <v>1741.548</v>
      </c>
      <c r="R20">
        <f>SUMIFS(탕데이터!BS:BS,탕데이터!$O:$O,'코스+운전자별'!$A20,탕데이터!$BL:$BL,'코스+운전자별'!$C20)</f>
        <v>1310.3990000000001</v>
      </c>
      <c r="S20">
        <f>SUMIFS(탕데이터!BT:BT,탕데이터!$O:$O,'코스+운전자별'!$A20,탕데이터!$BL:$BL,'코스+운전자별'!$C20)</f>
        <v>307.96199999999999</v>
      </c>
      <c r="T20">
        <f>SUMIFS(탕데이터!BU:BU,탕데이터!$O:$O,'코스+운전자별'!$A20,탕데이터!$BL:$BL,'코스+운전자별'!$C20)</f>
        <v>50.166000000000004</v>
      </c>
      <c r="U20">
        <f>SUMIFS(탕데이터!BV:BV,탕데이터!$O:$O,'코스+운전자별'!$A20,탕데이터!$BL:$BL,'코스+운전자별'!$C20)</f>
        <v>0</v>
      </c>
      <c r="V20">
        <f>SUMIFS(탕데이터!BW:BW,탕데이터!$O:$O,'코스+운전자별'!$A20,탕데이터!$BL:$BL,'코스+운전자별'!$C20)</f>
        <v>20571.045000000002</v>
      </c>
      <c r="W20" s="76">
        <f>H20/G20</f>
        <v>1.3754227733934612E-2</v>
      </c>
      <c r="X20" s="76">
        <f>I20/G20</f>
        <v>0.21296505073280722</v>
      </c>
      <c r="Y20" s="133">
        <f>K20*100/D20</f>
        <v>4.9099403631089737</v>
      </c>
      <c r="Z20" s="133">
        <f>L20*100/D20</f>
        <v>33.991894821523665</v>
      </c>
      <c r="AA20" s="4">
        <f>O20/$V20</f>
        <v>0.77247495205032124</v>
      </c>
      <c r="AB20" s="4">
        <f>P20/$V20</f>
        <v>6.1754422295999055E-2</v>
      </c>
      <c r="AC20" s="4">
        <f>Q20/$V20</f>
        <v>8.4660161892601948E-2</v>
      </c>
      <c r="AD20" s="4">
        <f>R20/$V20</f>
        <v>6.3701139149712621E-2</v>
      </c>
      <c r="AE20" s="4">
        <f>S20/$V20</f>
        <v>1.497065414032199E-2</v>
      </c>
      <c r="AF20" s="4">
        <f>T20/$V20</f>
        <v>2.438670471043158E-3</v>
      </c>
      <c r="AG20" s="4">
        <f>U20/$V20</f>
        <v>0</v>
      </c>
      <c r="AH20" s="47" cm="1">
        <f t="array" ref="AH20">SUMPRODUCT((C:C=C20)*(F:F&gt;F20)*(B:B=B20))+1</f>
        <v>2</v>
      </c>
    </row>
    <row r="21" spans="1:34">
      <c r="A21" s="130">
        <v>3489</v>
      </c>
      <c r="B21" s="130" t="s">
        <v>85</v>
      </c>
      <c r="C21" s="130">
        <v>6</v>
      </c>
      <c r="D21">
        <f>SUMIFS(탕데이터!R:R,탕데이터!$O:$O,'코스+운전자별'!$A21,탕데이터!$BL:$BL,'코스+운전자별'!$C21)</f>
        <v>346.63599999999997</v>
      </c>
      <c r="E21">
        <f>SUMIFS(탕데이터!S:S,탕데이터!$O:$O,'코스+운전자별'!$A21,탕데이터!$BL:$BL,'코스+운전자별'!$C21)</f>
        <v>106.524</v>
      </c>
      <c r="F21" s="133">
        <f t="shared" si="0"/>
        <v>3.254064811685629</v>
      </c>
      <c r="G21">
        <f>SUMIFS(탕데이터!U:U,탕데이터!$O:$O,'코스+운전자별'!$A21,탕데이터!$BL:$BL,'코스+운전자별'!$C21)</f>
        <v>34320</v>
      </c>
      <c r="H21">
        <f>SUMIFS(탕데이터!V:V,탕데이터!$O:$O,'코스+운전자별'!$A21,탕데이터!$BL:$BL,'코스+운전자별'!$C21)</f>
        <v>884</v>
      </c>
      <c r="I21">
        <f>SUMIFS(탕데이터!W:W,탕데이터!$O:$O,'코스+운전자별'!$A21,탕데이터!$BL:$BL,'코스+운전자별'!$C21)</f>
        <v>6670</v>
      </c>
      <c r="J21">
        <f>SUMIFS(탕데이터!X:X,탕데이터!$O:$O,'코스+운전자별'!$A21,탕데이터!$BL:$BL,'코스+운전자별'!$C21)</f>
        <v>9693</v>
      </c>
      <c r="K21">
        <f>SUMIFS(탕데이터!Y:Y,탕데이터!$O:$O,'코스+운전자별'!$A21,탕데이터!$BL:$BL,'코스+운전자별'!$C21)</f>
        <v>15</v>
      </c>
      <c r="L21">
        <f>SUMIFS(탕데이터!Z:Z,탕데이터!$O:$O,'코스+운전자별'!$A21,탕데이터!$BL:$BL,'코스+운전자별'!$C21)</f>
        <v>84</v>
      </c>
      <c r="M21" s="133">
        <f>AVERAGEIFS(탕데이터!$AD:$AD,탕데이터!$O:$O,'코스+운전자별'!$A21,탕데이터!$BL:$BL,'코스+운전자별'!$C21)</f>
        <v>35.152857142857144</v>
      </c>
      <c r="N21" s="134">
        <f>INT(_xlfn.MAXIFS(탕데이터!$AC:$AC,탕데이터!$O:$O,'코스+운전자별'!$A21,탕데이터!$G:$G,'코스+운전자별'!$B21,탕데이터!$BL:$BL,'코스+운전자별'!$C21))</f>
        <v>105</v>
      </c>
      <c r="O21">
        <f>SUMIFS(탕데이터!BP:BP,탕데이터!$O:$O,'코스+운전자별'!$A21,탕데이터!$BL:$BL,'코스+운전자별'!$C21)</f>
        <v>19858.815000000002</v>
      </c>
      <c r="P21">
        <f>SUMIFS(탕데이터!BQ:BQ,탕데이터!$O:$O,'코스+운전자별'!$A21,탕데이터!$BL:$BL,'코스+운전자별'!$C21)</f>
        <v>1622.732</v>
      </c>
      <c r="Q21">
        <f>SUMIFS(탕데이터!BR:BR,탕데이터!$O:$O,'코스+운전자별'!$A21,탕데이터!$BL:$BL,'코스+운전자별'!$C21)</f>
        <v>2674.1749999999997</v>
      </c>
      <c r="R21">
        <f>SUMIFS(탕데이터!BS:BS,탕데이터!$O:$O,'코스+운전자별'!$A21,탕데이터!$BL:$BL,'코스+운전자별'!$C21)</f>
        <v>2195.125</v>
      </c>
      <c r="S21">
        <f>SUMIFS(탕데이터!BT:BT,탕데이터!$O:$O,'코스+운전자별'!$A21,탕데이터!$BL:$BL,'코스+운전자별'!$C21)</f>
        <v>398.17900000000009</v>
      </c>
      <c r="T21">
        <f>SUMIFS(탕데이터!BU:BU,탕데이터!$O:$O,'코스+운전자별'!$A21,탕데이터!$BL:$BL,'코스+운전자별'!$C21)</f>
        <v>23.681000000000001</v>
      </c>
      <c r="U21">
        <f>SUMIFS(탕데이터!BV:BV,탕데이터!$O:$O,'코스+운전자별'!$A21,탕데이터!$BL:$BL,'코스+운전자별'!$C21)</f>
        <v>0</v>
      </c>
      <c r="V21">
        <f>SUMIFS(탕데이터!BW:BW,탕데이터!$O:$O,'코스+운전자별'!$A21,탕데이터!$BL:$BL,'코스+운전자별'!$C21)</f>
        <v>26772.706999999999</v>
      </c>
      <c r="W21" s="76">
        <f>H21/G21</f>
        <v>2.5757575757575757E-2</v>
      </c>
      <c r="X21" s="76">
        <f>I21/G21</f>
        <v>0.19434731934731936</v>
      </c>
      <c r="Y21" s="133">
        <f>K21*100/D21</f>
        <v>4.3273058770583557</v>
      </c>
      <c r="Z21" s="133">
        <f>L21*100/D21</f>
        <v>24.232912911526792</v>
      </c>
      <c r="AA21" s="4">
        <f>O21/$V21</f>
        <v>0.74175596065052385</v>
      </c>
      <c r="AB21" s="4">
        <f>P21/$V21</f>
        <v>6.0611427899315527E-2</v>
      </c>
      <c r="AC21" s="4">
        <f>Q21/$V21</f>
        <v>9.988437104996517E-2</v>
      </c>
      <c r="AD21" s="4">
        <f>R21/$V21</f>
        <v>8.199114867241479E-2</v>
      </c>
      <c r="AE21" s="4">
        <f>S21/$V21</f>
        <v>1.4872571533390333E-2</v>
      </c>
      <c r="AF21" s="4">
        <f>T21/$V21</f>
        <v>8.8452019439050377E-4</v>
      </c>
      <c r="AG21" s="4">
        <f>U21/$V21</f>
        <v>0</v>
      </c>
      <c r="AH21" s="47" cm="1">
        <f t="array" ref="AH21">SUMPRODUCT((C:C=C21)*(F:F&gt;F21)*(B:B=B21))+1</f>
        <v>3</v>
      </c>
    </row>
    <row r="22" spans="1:34">
      <c r="A22" s="130">
        <v>3489</v>
      </c>
      <c r="B22" s="130" t="s">
        <v>85</v>
      </c>
      <c r="C22" s="130">
        <v>7</v>
      </c>
      <c r="D22">
        <f>SUMIFS(탕데이터!R:R,탕데이터!$O:$O,'코스+운전자별'!$A22,탕데이터!$BL:$BL,'코스+운전자별'!$C22)</f>
        <v>334.012</v>
      </c>
      <c r="E22">
        <f>SUMIFS(탕데이터!S:S,탕데이터!$O:$O,'코스+운전자별'!$A22,탕데이터!$BL:$BL,'코스+운전자별'!$C22)</f>
        <v>109.12799999999999</v>
      </c>
      <c r="F22" s="133">
        <f t="shared" si="0"/>
        <v>3.0607360164210839</v>
      </c>
      <c r="G22">
        <f>SUMIFS(탕데이터!U:U,탕데이터!$O:$O,'코스+운전자별'!$A22,탕데이터!$BL:$BL,'코스+운전자별'!$C22)</f>
        <v>34294</v>
      </c>
      <c r="H22">
        <f>SUMIFS(탕데이터!V:V,탕데이터!$O:$O,'코스+운전자별'!$A22,탕데이터!$BL:$BL,'코스+운전자별'!$C22)</f>
        <v>1065</v>
      </c>
      <c r="I22">
        <f>SUMIFS(탕데이터!W:W,탕데이터!$O:$O,'코스+운전자별'!$A22,탕데이터!$BL:$BL,'코스+운전자별'!$C22)</f>
        <v>7123</v>
      </c>
      <c r="J22">
        <f>SUMIFS(탕데이터!X:X,탕데이터!$O:$O,'코스+운전자별'!$A22,탕데이터!$BL:$BL,'코스+운전자별'!$C22)</f>
        <v>9830</v>
      </c>
      <c r="K22">
        <f>SUMIFS(탕데이터!Y:Y,탕데이터!$O:$O,'코스+운전자별'!$A22,탕데이터!$BL:$BL,'코스+운전자별'!$C22)</f>
        <v>16</v>
      </c>
      <c r="L22">
        <f>SUMIFS(탕데이터!Z:Z,탕데이터!$O:$O,'코스+운전자별'!$A22,탕데이터!$BL:$BL,'코스+운전자별'!$C22)</f>
        <v>104</v>
      </c>
      <c r="M22" s="133">
        <f>AVERAGEIFS(탕데이터!$AD:$AD,탕데이터!$O:$O,'코스+운전자별'!$A22,탕데이터!$BL:$BL,'코스+운전자별'!$C22)</f>
        <v>35.198333333333331</v>
      </c>
      <c r="N22" s="134">
        <f>INT(_xlfn.MAXIFS(탕데이터!$AC:$AC,탕데이터!$O:$O,'코스+운전자별'!$A22,탕데이터!$G:$G,'코스+운전자별'!$B22,탕데이터!$BL:$BL,'코스+운전자별'!$C22))</f>
        <v>104</v>
      </c>
      <c r="O22">
        <f>SUMIFS(탕데이터!BP:BP,탕데이터!$O:$O,'코스+운전자별'!$A22,탕데이터!$BL:$BL,'코스+운전자별'!$C22)</f>
        <v>21001.468999999997</v>
      </c>
      <c r="P22">
        <f>SUMIFS(탕데이터!BQ:BQ,탕데이터!$O:$O,'코스+운전자별'!$A22,탕데이터!$BL:$BL,'코스+운전자별'!$C22)</f>
        <v>1447.0750000000003</v>
      </c>
      <c r="Q22">
        <f>SUMIFS(탕데이터!BR:BR,탕데이터!$O:$O,'코스+운전자별'!$A22,탕데이터!$BL:$BL,'코스+운전자별'!$C22)</f>
        <v>1659.1039999999998</v>
      </c>
      <c r="R22">
        <f>SUMIFS(탕데이터!BS:BS,탕데이터!$O:$O,'코스+운전자별'!$A22,탕데이터!$BL:$BL,'코스+운전자별'!$C22)</f>
        <v>1515.9780000000001</v>
      </c>
      <c r="S22">
        <f>SUMIFS(탕데이터!BT:BT,탕데이터!$O:$O,'코스+운전자별'!$A22,탕데이터!$BL:$BL,'코스+운전자별'!$C22)</f>
        <v>479.02300000000002</v>
      </c>
      <c r="T22">
        <f>SUMIFS(탕데이터!BU:BU,탕데이터!$O:$O,'코스+운전자별'!$A22,탕데이터!$BL:$BL,'코스+운전자별'!$C22)</f>
        <v>6.0549999999999997</v>
      </c>
      <c r="U22">
        <f>SUMIFS(탕데이터!BV:BV,탕데이터!$O:$O,'코스+운전자별'!$A22,탕데이터!$BL:$BL,'코스+운전자별'!$C22)</f>
        <v>0</v>
      </c>
      <c r="V22">
        <f>SUMIFS(탕데이터!BW:BW,탕데이터!$O:$O,'코스+운전자별'!$A22,탕데이터!$BL:$BL,'코스+운전자별'!$C22)</f>
        <v>26108.704000000002</v>
      </c>
      <c r="W22" s="76">
        <f>H22/G22</f>
        <v>3.1054995042864641E-2</v>
      </c>
      <c r="X22" s="76">
        <f>I22/G22</f>
        <v>0.20770397154021111</v>
      </c>
      <c r="Y22" s="133">
        <f>K22*100/D22</f>
        <v>4.790247056991964</v>
      </c>
      <c r="Z22" s="133">
        <f>L22*100/D22</f>
        <v>31.136605870447767</v>
      </c>
      <c r="AA22" s="4">
        <f>O22/$V22</f>
        <v>0.80438573281921599</v>
      </c>
      <c r="AB22" s="4">
        <f>P22/$V22</f>
        <v>5.5425003094753386E-2</v>
      </c>
      <c r="AC22" s="4">
        <f>Q22/$V22</f>
        <v>6.3546011322507603E-2</v>
      </c>
      <c r="AD22" s="4">
        <f>R22/$V22</f>
        <v>5.8064084682257683E-2</v>
      </c>
      <c r="AE22" s="4">
        <f>S22/$V22</f>
        <v>1.8347253084641812E-2</v>
      </c>
      <c r="AF22" s="4">
        <f>T22/$V22</f>
        <v>2.3191499662334828E-4</v>
      </c>
      <c r="AG22" s="4">
        <f>U22/$V22</f>
        <v>0</v>
      </c>
      <c r="AH22" s="47" cm="1">
        <f t="array" ref="AH22">SUMPRODUCT((C:C=C22)*(F:F&gt;F22)*(B:B=B22))+1</f>
        <v>5</v>
      </c>
    </row>
    <row r="23" spans="1:34">
      <c r="A23" s="130">
        <v>3489</v>
      </c>
      <c r="B23" s="130" t="s">
        <v>85</v>
      </c>
      <c r="C23" s="130">
        <v>8</v>
      </c>
      <c r="D23">
        <f>SUMIFS(탕데이터!R:R,탕데이터!$O:$O,'코스+운전자별'!$A23,탕데이터!$BL:$BL,'코스+운전자별'!$C23)</f>
        <v>126.497</v>
      </c>
      <c r="E23">
        <f>SUMIFS(탕데이터!S:S,탕데이터!$O:$O,'코스+운전자별'!$A23,탕데이터!$BL:$BL,'코스+운전자별'!$C23)</f>
        <v>41.849000000000004</v>
      </c>
      <c r="F23" s="133">
        <f t="shared" si="0"/>
        <v>3.0227006619035102</v>
      </c>
      <c r="G23">
        <f>SUMIFS(탕데이터!U:U,탕데이터!$O:$O,'코스+운전자별'!$A23,탕데이터!$BL:$BL,'코스+운전자별'!$C23)</f>
        <v>13295</v>
      </c>
      <c r="H23">
        <f>SUMIFS(탕데이터!V:V,탕데이터!$O:$O,'코스+운전자별'!$A23,탕데이터!$BL:$BL,'코스+운전자별'!$C23)</f>
        <v>295</v>
      </c>
      <c r="I23">
        <f>SUMIFS(탕데이터!W:W,탕데이터!$O:$O,'코스+운전자별'!$A23,탕데이터!$BL:$BL,'코스+운전자별'!$C23)</f>
        <v>2841</v>
      </c>
      <c r="J23">
        <f>SUMIFS(탕데이터!X:X,탕데이터!$O:$O,'코스+운전자별'!$A23,탕데이터!$BL:$BL,'코스+운전자별'!$C23)</f>
        <v>3827</v>
      </c>
      <c r="K23">
        <f>SUMIFS(탕데이터!Y:Y,탕데이터!$O:$O,'코스+운전자별'!$A23,탕데이터!$BL:$BL,'코스+운전자별'!$C23)</f>
        <v>13</v>
      </c>
      <c r="L23">
        <f>SUMIFS(탕데이터!Z:Z,탕데이터!$O:$O,'코스+운전자별'!$A23,탕데이터!$BL:$BL,'코스+운전자별'!$C23)</f>
        <v>76</v>
      </c>
      <c r="M23" s="133">
        <f>AVERAGEIFS(탕데이터!$AD:$AD,탕데이터!$O:$O,'코스+운전자별'!$A23,탕데이터!$BL:$BL,'코스+운전자별'!$C23)</f>
        <v>35.236666666666665</v>
      </c>
      <c r="N23" s="134">
        <f>INT(_xlfn.MAXIFS(탕데이터!$AC:$AC,탕데이터!$O:$O,'코스+운전자별'!$A23,탕데이터!$G:$G,'코스+운전자별'!$B23,탕데이터!$BL:$BL,'코스+운전자별'!$C23))</f>
        <v>104</v>
      </c>
      <c r="O23">
        <f>SUMIFS(탕데이터!BP:BP,탕데이터!$O:$O,'코스+운전자별'!$A23,탕데이터!$BL:$BL,'코스+운전자별'!$C23)</f>
        <v>8684.9429999999993</v>
      </c>
      <c r="P23">
        <f>SUMIFS(탕데이터!BQ:BQ,탕데이터!$O:$O,'코스+운전자별'!$A23,탕데이터!$BL:$BL,'코스+운전자별'!$C23)</f>
        <v>440.45400000000001</v>
      </c>
      <c r="Q23">
        <f>SUMIFS(탕데이터!BR:BR,탕데이터!$O:$O,'코스+운전자별'!$A23,탕데이터!$BL:$BL,'코스+운전자별'!$C23)</f>
        <v>507.75000000000006</v>
      </c>
      <c r="R23">
        <f>SUMIFS(탕데이터!BS:BS,탕데이터!$O:$O,'코스+운전자별'!$A23,탕데이터!$BL:$BL,'코스+운전자별'!$C23)</f>
        <v>400.90300000000002</v>
      </c>
      <c r="S23">
        <f>SUMIFS(탕데이터!BT:BT,탕데이터!$O:$O,'코스+운전자별'!$A23,탕데이터!$BL:$BL,'코스+운전자별'!$C23)</f>
        <v>114.12799999999999</v>
      </c>
      <c r="T23">
        <f>SUMIFS(탕데이터!BU:BU,탕데이터!$O:$O,'코스+운전자별'!$A23,탕데이터!$BL:$BL,'코스+운전자별'!$C23)</f>
        <v>7.1989999999999998</v>
      </c>
      <c r="U23">
        <f>SUMIFS(탕데이터!BV:BV,탕데이터!$O:$O,'코스+운전자별'!$A23,탕데이터!$BL:$BL,'코스+운전자별'!$C23)</f>
        <v>0</v>
      </c>
      <c r="V23">
        <f>SUMIFS(탕데이터!BW:BW,탕데이터!$O:$O,'코스+운전자별'!$A23,탕데이터!$BL:$BL,'코스+운전자별'!$C23)</f>
        <v>10155.377</v>
      </c>
      <c r="W23" s="76">
        <f>H23/G23</f>
        <v>2.2188792779240317E-2</v>
      </c>
      <c r="X23" s="76">
        <f>I23/G23</f>
        <v>0.21368935690109064</v>
      </c>
      <c r="Y23" s="133">
        <f>K23*100/D23</f>
        <v>10.276923563404665</v>
      </c>
      <c r="Z23" s="133">
        <f>L23*100/D23</f>
        <v>60.080476216827279</v>
      </c>
      <c r="AA23" s="4">
        <f>O23/$V23</f>
        <v>0.85520636013808238</v>
      </c>
      <c r="AB23" s="4">
        <f>P23/$V23</f>
        <v>4.3371506542790088E-2</v>
      </c>
      <c r="AC23" s="4">
        <f>Q23/$V23</f>
        <v>4.9998143840450239E-2</v>
      </c>
      <c r="AD23" s="4">
        <f>R23/$V23</f>
        <v>3.9476919468376212E-2</v>
      </c>
      <c r="AE23" s="4">
        <f>S23/$V23</f>
        <v>1.1238184461295724E-2</v>
      </c>
      <c r="AF23" s="4">
        <f>T23/$V23</f>
        <v>7.0888554900522152E-4</v>
      </c>
      <c r="AG23" s="4">
        <f>U23/$V23</f>
        <v>0</v>
      </c>
      <c r="AH23" s="47" cm="1">
        <f t="array" ref="AH23">SUMPRODUCT((C:C=C23)*(F:F&gt;F23)*(B:B=B23))+1</f>
        <v>2</v>
      </c>
    </row>
    <row r="24" spans="1:34">
      <c r="A24" s="130">
        <v>3562</v>
      </c>
      <c r="B24" s="130" t="s">
        <v>63</v>
      </c>
      <c r="C24" s="130">
        <v>2</v>
      </c>
      <c r="D24">
        <f>SUMIFS(탕데이터!R:R,탕데이터!$O:$O,'코스+운전자별'!$A24,탕데이터!$BL:$BL,'코스+운전자별'!$C24)</f>
        <v>349.02199999999999</v>
      </c>
      <c r="E24">
        <f>SUMIFS(탕데이터!S:S,탕데이터!$O:$O,'코스+운전자별'!$A24,탕데이터!$BL:$BL,'코스+운전자별'!$C24)</f>
        <v>123.56700000000001</v>
      </c>
      <c r="F24" s="133">
        <f t="shared" si="0"/>
        <v>2.824556718217647</v>
      </c>
      <c r="G24">
        <f>SUMIFS(탕데이터!U:U,탕데이터!$O:$O,'코스+운전자별'!$A24,탕데이터!$BL:$BL,'코스+운전자별'!$C24)</f>
        <v>38226</v>
      </c>
      <c r="H24">
        <f>SUMIFS(탕데이터!V:V,탕데이터!$O:$O,'코스+운전자별'!$A24,탕데이터!$BL:$BL,'코스+운전자별'!$C24)</f>
        <v>636</v>
      </c>
      <c r="I24">
        <f>SUMIFS(탕데이터!W:W,탕데이터!$O:$O,'코스+운전자별'!$A24,탕데이터!$BL:$BL,'코스+운전자별'!$C24)</f>
        <v>11859</v>
      </c>
      <c r="J24">
        <f>SUMIFS(탕데이터!X:X,탕데이터!$O:$O,'코스+운전자별'!$A24,탕데이터!$BL:$BL,'코스+운전자별'!$C24)</f>
        <v>9806</v>
      </c>
      <c r="K24">
        <f>SUMIFS(탕데이터!Y:Y,탕데이터!$O:$O,'코스+운전자별'!$A24,탕데이터!$BL:$BL,'코스+운전자별'!$C24)</f>
        <v>0</v>
      </c>
      <c r="L24">
        <f>SUMIFS(탕데이터!Z:Z,탕데이터!$O:$O,'코스+운전자별'!$A24,탕데이터!$BL:$BL,'코스+운전자별'!$C24)</f>
        <v>33</v>
      </c>
      <c r="M24" s="133">
        <f>AVERAGEIFS(탕데이터!$AD:$AD,탕데이터!$O:$O,'코스+운전자별'!$A24,탕데이터!$BL:$BL,'코스+운전자별'!$C24)</f>
        <v>37.83</v>
      </c>
      <c r="N24" s="134">
        <f>INT(_xlfn.MAXIFS(탕데이터!$AC:$AC,탕데이터!$O:$O,'코스+운전자별'!$A24,탕데이터!$G:$G,'코스+운전자별'!$B24,탕데이터!$BL:$BL,'코스+운전자별'!$C24))</f>
        <v>104</v>
      </c>
      <c r="O24">
        <f>SUMIFS(탕데이터!BP:BP,탕데이터!$O:$O,'코스+운전자별'!$A24,탕데이터!$BL:$BL,'코스+운전자별'!$C24)</f>
        <v>17479.662</v>
      </c>
      <c r="P24">
        <f>SUMIFS(탕데이터!BQ:BQ,탕데이터!$O:$O,'코스+운전자별'!$A24,탕데이터!$BL:$BL,'코스+운전자별'!$C24)</f>
        <v>2201.1749999999997</v>
      </c>
      <c r="Q24">
        <f>SUMIFS(탕데이터!BR:BR,탕데이터!$O:$O,'코스+운전자별'!$A24,탕데이터!$BL:$BL,'코스+운전자별'!$C24)</f>
        <v>2477.6459999999997</v>
      </c>
      <c r="R24">
        <f>SUMIFS(탕데이터!BS:BS,탕데이터!$O:$O,'코스+운전자별'!$A24,탕데이터!$BL:$BL,'코스+운전자별'!$C24)</f>
        <v>2425.6419999999998</v>
      </c>
      <c r="S24">
        <f>SUMIFS(탕데이터!BT:BT,탕데이터!$O:$O,'코스+운전자별'!$A24,탕데이터!$BL:$BL,'코스+운전자별'!$C24)</f>
        <v>1118.048</v>
      </c>
      <c r="T24">
        <f>SUMIFS(탕데이터!BU:BU,탕데이터!$O:$O,'코스+운전자별'!$A24,탕데이터!$BL:$BL,'코스+운전자별'!$C24)</f>
        <v>0</v>
      </c>
      <c r="U24">
        <f>SUMIFS(탕데이터!BV:BV,탕데이터!$O:$O,'코스+운전자별'!$A24,탕데이터!$BL:$BL,'코스+운전자별'!$C24)</f>
        <v>0</v>
      </c>
      <c r="V24">
        <f>SUMIFS(탕데이터!BW:BW,탕데이터!$O:$O,'코스+운전자별'!$A24,탕데이터!$BL:$BL,'코스+운전자별'!$C24)</f>
        <v>25702.172999999999</v>
      </c>
      <c r="W24" s="76">
        <f>H24/G24</f>
        <v>1.6637890441061058E-2</v>
      </c>
      <c r="X24" s="76">
        <f>I24/G24</f>
        <v>0.31023387223355831</v>
      </c>
      <c r="Y24" s="133">
        <f>K24*100/D24</f>
        <v>0</v>
      </c>
      <c r="Z24" s="133">
        <f>L24*100/D24</f>
        <v>9.4549913759018054</v>
      </c>
      <c r="AA24" s="4">
        <f>O24/$V24</f>
        <v>0.68008498736663248</v>
      </c>
      <c r="AB24" s="4">
        <f>P24/$V24</f>
        <v>8.5641591471662726E-2</v>
      </c>
      <c r="AC24" s="4">
        <f>Q24/$V24</f>
        <v>9.6398308423182741E-2</v>
      </c>
      <c r="AD24" s="4">
        <f>R24/$V24</f>
        <v>9.4374977555399697E-2</v>
      </c>
      <c r="AE24" s="4">
        <f>S24/$V24</f>
        <v>4.3500135183122457E-2</v>
      </c>
      <c r="AF24" s="4">
        <f>T24/$V24</f>
        <v>0</v>
      </c>
      <c r="AG24" s="4">
        <f>U24/$V24</f>
        <v>0</v>
      </c>
      <c r="AH24" s="47" cm="1">
        <f t="array" ref="AH24">SUMPRODUCT((C:C=C24)*(F:F&gt;F24)*(B:B=B24))+1</f>
        <v>4</v>
      </c>
    </row>
    <row r="25" spans="1:34">
      <c r="A25" s="130">
        <v>3562</v>
      </c>
      <c r="B25" s="130" t="s">
        <v>63</v>
      </c>
      <c r="C25" s="130">
        <v>3</v>
      </c>
      <c r="D25">
        <f>SUMIFS(탕데이터!R:R,탕데이터!$O:$O,'코스+운전자별'!$A25,탕데이터!$BL:$BL,'코스+운전자별'!$C25)</f>
        <v>289.529</v>
      </c>
      <c r="E25">
        <f>SUMIFS(탕데이터!S:S,탕데이터!$O:$O,'코스+운전자별'!$A25,탕데이터!$BL:$BL,'코스+운전자별'!$C25)</f>
        <v>103.17200000000001</v>
      </c>
      <c r="F25" s="133">
        <f t="shared" si="0"/>
        <v>2.806274958322025</v>
      </c>
      <c r="G25">
        <f>SUMIFS(탕데이터!U:U,탕데이터!$O:$O,'코스+운전자별'!$A25,탕데이터!$BL:$BL,'코스+운전자별'!$C25)</f>
        <v>32608</v>
      </c>
      <c r="H25">
        <f>SUMIFS(탕데이터!V:V,탕데이터!$O:$O,'코스+운전자별'!$A25,탕데이터!$BL:$BL,'코스+운전자별'!$C25)</f>
        <v>1035</v>
      </c>
      <c r="I25">
        <f>SUMIFS(탕데이터!W:W,탕데이터!$O:$O,'코스+운전자별'!$A25,탕데이터!$BL:$BL,'코스+운전자별'!$C25)</f>
        <v>10163</v>
      </c>
      <c r="J25">
        <f>SUMIFS(탕데이터!X:X,탕데이터!$O:$O,'코스+운전자별'!$A25,탕데이터!$BL:$BL,'코스+운전자별'!$C25)</f>
        <v>7123</v>
      </c>
      <c r="K25">
        <f>SUMIFS(탕데이터!Y:Y,탕데이터!$O:$O,'코스+운전자별'!$A25,탕데이터!$BL:$BL,'코스+운전자별'!$C25)</f>
        <v>0</v>
      </c>
      <c r="L25">
        <f>SUMIFS(탕데이터!Z:Z,탕데이터!$O:$O,'코스+운전자별'!$A25,탕데이터!$BL:$BL,'코스+운전자별'!$C25)</f>
        <v>22</v>
      </c>
      <c r="M25" s="133">
        <f>AVERAGEIFS(탕데이터!$AD:$AD,탕데이터!$O:$O,'코스+운전자별'!$A25,탕데이터!$BL:$BL,'코스+운전자별'!$C25)</f>
        <v>34.454999999999998</v>
      </c>
      <c r="N25" s="134">
        <f>INT(_xlfn.MAXIFS(탕데이터!$AC:$AC,탕데이터!$O:$O,'코스+운전자별'!$A25,탕데이터!$G:$G,'코스+운전자별'!$B25,탕데이터!$BL:$BL,'코스+운전자별'!$C25))</f>
        <v>110</v>
      </c>
      <c r="O25">
        <f>SUMIFS(탕데이터!BP:BP,탕데이터!$O:$O,'코스+운전자별'!$A25,탕데이터!$BL:$BL,'코스+운전자별'!$C25)</f>
        <v>17457.679</v>
      </c>
      <c r="P25">
        <f>SUMIFS(탕데이터!BQ:BQ,탕데이터!$O:$O,'코스+운전자별'!$A25,탕데이터!$BL:$BL,'코스+운전자별'!$C25)</f>
        <v>987.447</v>
      </c>
      <c r="Q25">
        <f>SUMIFS(탕데이터!BR:BR,탕데이터!$O:$O,'코스+운전자별'!$A25,탕데이터!$BL:$BL,'코스+운전자별'!$C25)</f>
        <v>1244.4279999999999</v>
      </c>
      <c r="R25">
        <f>SUMIFS(탕데이터!BS:BS,탕데이터!$O:$O,'코스+운전자별'!$A25,탕데이터!$BL:$BL,'코스+운전자별'!$C25)</f>
        <v>1292.528</v>
      </c>
      <c r="S25">
        <f>SUMIFS(탕데이터!BT:BT,탕데이터!$O:$O,'코스+운전자별'!$A25,탕데이터!$BL:$BL,'코스+운전자별'!$C25)</f>
        <v>422.274</v>
      </c>
      <c r="T25">
        <f>SUMIFS(탕데이터!BU:BU,탕데이터!$O:$O,'코스+운전자별'!$A25,탕데이터!$BL:$BL,'코스+운전자별'!$C25)</f>
        <v>3.677</v>
      </c>
      <c r="U25">
        <f>SUMIFS(탕데이터!BV:BV,탕데이터!$O:$O,'코스+운전자별'!$A25,탕데이터!$BL:$BL,'코스+운전자별'!$C25)</f>
        <v>0</v>
      </c>
      <c r="V25">
        <f>SUMIFS(탕데이터!BW:BW,탕데이터!$O:$O,'코스+운전자별'!$A25,탕데이터!$BL:$BL,'코스+운전자별'!$C25)</f>
        <v>21408.032999999999</v>
      </c>
      <c r="W25" s="76">
        <f>H25/G25</f>
        <v>3.1740677134445533E-2</v>
      </c>
      <c r="X25" s="76">
        <f>I25/G25</f>
        <v>0.31167198233562315</v>
      </c>
      <c r="Y25" s="133">
        <f>K25*100/D25</f>
        <v>0</v>
      </c>
      <c r="Z25" s="133">
        <f>L25*100/D25</f>
        <v>7.5985479865574783</v>
      </c>
      <c r="AA25" s="4">
        <f>O25/$V25</f>
        <v>0.81547328519159146</v>
      </c>
      <c r="AB25" s="4">
        <f>P25/$V25</f>
        <v>4.6125069033666012E-2</v>
      </c>
      <c r="AC25" s="4">
        <f>Q25/$V25</f>
        <v>5.8129021008142129E-2</v>
      </c>
      <c r="AD25" s="4">
        <f>R25/$V25</f>
        <v>6.0375841162053516E-2</v>
      </c>
      <c r="AE25" s="4">
        <f>S25/$V25</f>
        <v>1.9725025648082661E-2</v>
      </c>
      <c r="AF25" s="4">
        <f>T25/$V25</f>
        <v>1.7175795646428611E-4</v>
      </c>
      <c r="AG25" s="4">
        <f>U25/$V25</f>
        <v>0</v>
      </c>
      <c r="AH25" s="47" cm="1">
        <f t="array" ref="AH25">SUMPRODUCT((C:C=C25)*(F:F&gt;F25)*(B:B=B25))+1</f>
        <v>4</v>
      </c>
    </row>
    <row r="26" spans="1:34">
      <c r="A26" s="130">
        <v>3562</v>
      </c>
      <c r="B26" s="130" t="s">
        <v>63</v>
      </c>
      <c r="C26" s="130">
        <v>4</v>
      </c>
      <c r="D26">
        <f>SUMIFS(탕데이터!R:R,탕데이터!$O:$O,'코스+운전자별'!$A26,탕데이터!$BL:$BL,'코스+운전자별'!$C26)</f>
        <v>172.52799999999999</v>
      </c>
      <c r="E26">
        <f>SUMIFS(탕데이터!S:S,탕데이터!$O:$O,'코스+운전자별'!$A26,탕데이터!$BL:$BL,'코스+운전자별'!$C26)</f>
        <v>51.902000000000001</v>
      </c>
      <c r="F26" s="133">
        <f t="shared" si="0"/>
        <v>3.3241108242456936</v>
      </c>
      <c r="G26">
        <f>SUMIFS(탕데이터!U:U,탕데이터!$O:$O,'코스+운전자별'!$A26,탕데이터!$BL:$BL,'코스+운전자별'!$C26)</f>
        <v>17858</v>
      </c>
      <c r="H26">
        <f>SUMIFS(탕데이터!V:V,탕데이터!$O:$O,'코스+운전자별'!$A26,탕데이터!$BL:$BL,'코스+운전자별'!$C26)</f>
        <v>1198</v>
      </c>
      <c r="I26">
        <f>SUMIFS(탕데이터!W:W,탕데이터!$O:$O,'코스+운전자별'!$A26,탕데이터!$BL:$BL,'코스+운전자별'!$C26)</f>
        <v>3789</v>
      </c>
      <c r="J26">
        <f>SUMIFS(탕데이터!X:X,탕데이터!$O:$O,'코스+운전자별'!$A26,탕데이터!$BL:$BL,'코스+운전자별'!$C26)</f>
        <v>4644</v>
      </c>
      <c r="K26">
        <f>SUMIFS(탕데이터!Y:Y,탕데이터!$O:$O,'코스+운전자별'!$A26,탕데이터!$BL:$BL,'코스+운전자별'!$C26)</f>
        <v>0</v>
      </c>
      <c r="L26">
        <f>SUMIFS(탕데이터!Z:Z,탕데이터!$O:$O,'코스+운전자별'!$A26,탕데이터!$BL:$BL,'코스+운전자별'!$C26)</f>
        <v>14</v>
      </c>
      <c r="M26" s="133">
        <f>AVERAGEIFS(탕데이터!$AD:$AD,탕데이터!$O:$O,'코스+운전자별'!$A26,탕데이터!$BL:$BL,'코스+운전자별'!$C26)</f>
        <v>34.774999999999999</v>
      </c>
      <c r="N26" s="134">
        <f>INT(_xlfn.MAXIFS(탕데이터!$AC:$AC,탕데이터!$O:$O,'코스+운전자별'!$A26,탕데이터!$G:$G,'코스+운전자별'!$B26,탕데이터!$BL:$BL,'코스+운전자별'!$C26))</f>
        <v>101</v>
      </c>
      <c r="O26">
        <f>SUMIFS(탕데이터!BP:BP,탕데이터!$O:$O,'코스+운전자별'!$A26,탕데이터!$BL:$BL,'코스+운전자별'!$C26)</f>
        <v>1914.694</v>
      </c>
      <c r="P26">
        <f>SUMIFS(탕데이터!BQ:BQ,탕데이터!$O:$O,'코스+운전자별'!$A26,탕데이터!$BL:$BL,'코스+운전자별'!$C26)</f>
        <v>2876.6859999999997</v>
      </c>
      <c r="Q26">
        <f>SUMIFS(탕데이터!BR:BR,탕데이터!$O:$O,'코스+운전자별'!$A26,탕데이터!$BL:$BL,'코스+운전자별'!$C26)</f>
        <v>3610.576</v>
      </c>
      <c r="R26">
        <f>SUMIFS(탕데이터!BS:BS,탕데이터!$O:$O,'코스+운전자별'!$A26,탕데이터!$BL:$BL,'코스+운전자별'!$C26)</f>
        <v>3072.4410000000003</v>
      </c>
      <c r="S26">
        <f>SUMIFS(탕데이터!BT:BT,탕데이터!$O:$O,'코스+운전자별'!$A26,탕데이터!$BL:$BL,'코스+운전자별'!$C26)</f>
        <v>1407.5400000000002</v>
      </c>
      <c r="T26">
        <f>SUMIFS(탕데이터!BU:BU,탕데이터!$O:$O,'코스+운전자별'!$A26,탕데이터!$BL:$BL,'코스+운전자별'!$C26)</f>
        <v>0</v>
      </c>
      <c r="U26">
        <f>SUMIFS(탕데이터!BV:BV,탕데이터!$O:$O,'코스+운전자별'!$A26,탕데이터!$BL:$BL,'코스+운전자별'!$C26)</f>
        <v>0</v>
      </c>
      <c r="V26">
        <f>SUMIFS(탕데이터!BW:BW,탕데이터!$O:$O,'코스+운전자별'!$A26,탕데이터!$BL:$BL,'코스+운전자별'!$C26)</f>
        <v>12881.936999999998</v>
      </c>
      <c r="W26" s="76">
        <f>H26/G26</f>
        <v>6.7084779930563332E-2</v>
      </c>
      <c r="X26" s="76">
        <f>I26/G26</f>
        <v>0.21217381565684848</v>
      </c>
      <c r="Y26" s="133">
        <f>K26*100/D26</f>
        <v>0</v>
      </c>
      <c r="Z26" s="133">
        <f>L26*100/D26</f>
        <v>8.1146248724844661</v>
      </c>
      <c r="AA26" s="4">
        <f>O26/$V26</f>
        <v>0.14863401365803919</v>
      </c>
      <c r="AB26" s="4">
        <f>P26/$V26</f>
        <v>0.22331160290568103</v>
      </c>
      <c r="AC26" s="4">
        <f>Q26/$V26</f>
        <v>0.2802820724864592</v>
      </c>
      <c r="AD26" s="4">
        <f>R26/$V26</f>
        <v>0.23850768715915943</v>
      </c>
      <c r="AE26" s="4">
        <f>S26/$V26</f>
        <v>0.10926462379066133</v>
      </c>
      <c r="AF26" s="4">
        <f>T26/$V26</f>
        <v>0</v>
      </c>
      <c r="AG26" s="4">
        <f>U26/$V26</f>
        <v>0</v>
      </c>
      <c r="AH26" s="47" cm="1">
        <f t="array" ref="AH26">SUMPRODUCT((C:C=C26)*(F:F&gt;F26)*(B:B=B26))+1</f>
        <v>4</v>
      </c>
    </row>
    <row r="27" spans="1:34">
      <c r="A27" s="130">
        <v>3584</v>
      </c>
      <c r="B27" s="130" t="s">
        <v>63</v>
      </c>
      <c r="C27" s="130">
        <v>4</v>
      </c>
      <c r="D27">
        <f>SUMIFS(탕데이터!R:R,탕데이터!$O:$O,'코스+운전자별'!$A27,탕데이터!$BL:$BL,'코스+운전자별'!$C27)</f>
        <v>179.84399999999999</v>
      </c>
      <c r="E27">
        <f>SUMIFS(탕데이터!S:S,탕데이터!$O:$O,'코스+운전자별'!$A27,탕데이터!$BL:$BL,'코스+운전자별'!$C27)</f>
        <v>64.802999999999997</v>
      </c>
      <c r="F27" s="133">
        <f t="shared" si="0"/>
        <v>2.7752418869496784</v>
      </c>
      <c r="G27">
        <f>SUMIFS(탕데이터!U:U,탕데이터!$O:$O,'코스+운전자별'!$A27,탕데이터!$BL:$BL,'코스+운전자별'!$C27)</f>
        <v>16508</v>
      </c>
      <c r="H27">
        <f>SUMIFS(탕데이터!V:V,탕데이터!$O:$O,'코스+운전자별'!$A27,탕데이터!$BL:$BL,'코스+운전자별'!$C27)</f>
        <v>328</v>
      </c>
      <c r="I27">
        <f>SUMIFS(탕데이터!W:W,탕데이터!$O:$O,'코스+운전자별'!$A27,탕데이터!$BL:$BL,'코스+운전자별'!$C27)</f>
        <v>4190</v>
      </c>
      <c r="J27">
        <f>SUMIFS(탕데이터!X:X,탕데이터!$O:$O,'코스+운전자별'!$A27,탕데이터!$BL:$BL,'코스+운전자별'!$C27)</f>
        <v>3771</v>
      </c>
      <c r="K27">
        <f>SUMIFS(탕데이터!Y:Y,탕데이터!$O:$O,'코스+운전자별'!$A27,탕데이터!$BL:$BL,'코스+운전자별'!$C27)</f>
        <v>3</v>
      </c>
      <c r="L27">
        <f>SUMIFS(탕데이터!Z:Z,탕데이터!$O:$O,'코스+운전자별'!$A27,탕데이터!$BL:$BL,'코스+운전자별'!$C27)</f>
        <v>32</v>
      </c>
      <c r="M27" s="133">
        <f>AVERAGEIFS(탕데이터!$AD:$AD,탕데이터!$O:$O,'코스+운전자별'!$A27,탕데이터!$BL:$BL,'코스+운전자별'!$C27)</f>
        <v>38.03</v>
      </c>
      <c r="N27" s="134">
        <f>INT(_xlfn.MAXIFS(탕데이터!$AC:$AC,탕데이터!$O:$O,'코스+운전자별'!$A27,탕데이터!$G:$G,'코스+운전자별'!$B27,탕데이터!$BL:$BL,'코스+운전자별'!$C27))</f>
        <v>106</v>
      </c>
      <c r="O27">
        <f>SUMIFS(탕데이터!BP:BP,탕데이터!$O:$O,'코스+운전자별'!$A27,탕데이터!$BL:$BL,'코스+운전자별'!$C27)</f>
        <v>10420.857999999998</v>
      </c>
      <c r="P27">
        <f>SUMIFS(탕데이터!BQ:BQ,탕데이터!$O:$O,'코스+운전자별'!$A27,탕데이터!$BL:$BL,'코스+운전자별'!$C27)</f>
        <v>328.745</v>
      </c>
      <c r="Q27">
        <f>SUMIFS(탕데이터!BR:BR,탕데이터!$O:$O,'코스+운전자별'!$A27,탕데이터!$BL:$BL,'코스+운전자별'!$C27)</f>
        <v>407.24099999999999</v>
      </c>
      <c r="R27">
        <f>SUMIFS(탕데이터!BS:BS,탕데이터!$O:$O,'코스+운전자별'!$A27,탕데이터!$BL:$BL,'코스+운전자별'!$C27)</f>
        <v>316.32100000000003</v>
      </c>
      <c r="S27">
        <f>SUMIFS(탕데이터!BT:BT,탕데이터!$O:$O,'코스+운전자별'!$A27,탕데이터!$BL:$BL,'코스+운전자별'!$C27)</f>
        <v>366.28600000000006</v>
      </c>
      <c r="T27">
        <f>SUMIFS(탕데이터!BU:BU,탕데이터!$O:$O,'코스+운전자별'!$A27,탕데이터!$BL:$BL,'코스+운전자별'!$C27)</f>
        <v>147.99400000000003</v>
      </c>
      <c r="U27">
        <f>SUMIFS(탕데이터!BV:BV,탕데이터!$O:$O,'코스+운전자별'!$A27,탕데이터!$BL:$BL,'코스+운전자별'!$C27)</f>
        <v>0</v>
      </c>
      <c r="V27">
        <f>SUMIFS(탕데이터!BW:BW,탕데이터!$O:$O,'코스+운전자별'!$A27,탕데이터!$BL:$BL,'코스+운전자별'!$C27)</f>
        <v>11987.445</v>
      </c>
      <c r="W27" s="76">
        <f>H27/G27</f>
        <v>1.9869154349406348E-2</v>
      </c>
      <c r="X27" s="76">
        <f>I27/G27</f>
        <v>0.25381633147564819</v>
      </c>
      <c r="Y27" s="133">
        <f>K27*100/D27</f>
        <v>1.6681123640488424</v>
      </c>
      <c r="Z27" s="133">
        <f>L27*100/D27</f>
        <v>17.793198549854317</v>
      </c>
      <c r="AA27" s="4">
        <f>O27/$V27</f>
        <v>0.86931435347565711</v>
      </c>
      <c r="AB27" s="4">
        <f>P27/$V27</f>
        <v>2.7424109140855288E-2</v>
      </c>
      <c r="AC27" s="4">
        <f>Q27/$V27</f>
        <v>3.3972293512087019E-2</v>
      </c>
      <c r="AD27" s="4">
        <f>R27/$V27</f>
        <v>2.6387691455518673E-2</v>
      </c>
      <c r="AE27" s="4">
        <f>S27/$V27</f>
        <v>3.0555802341533166E-2</v>
      </c>
      <c r="AF27" s="4">
        <f>T27/$V27</f>
        <v>1.2345750074348624E-2</v>
      </c>
      <c r="AG27" s="4">
        <f>U27/$V27</f>
        <v>0</v>
      </c>
      <c r="AH27" s="47" cm="1">
        <f t="array" ref="AH27">SUMPRODUCT((C:C=C27)*(F:F&gt;F27)*(B:B=B27))+1</f>
        <v>7</v>
      </c>
    </row>
    <row r="28" spans="1:34">
      <c r="A28" s="130">
        <v>3584</v>
      </c>
      <c r="B28" s="130" t="s">
        <v>63</v>
      </c>
      <c r="C28" s="130">
        <v>5</v>
      </c>
      <c r="D28">
        <f>SUMIFS(탕데이터!R:R,탕데이터!$O:$O,'코스+운전자별'!$A28,탕데이터!$BL:$BL,'코스+운전자별'!$C28)</f>
        <v>376.22899999999993</v>
      </c>
      <c r="E28">
        <f>SUMIFS(탕데이터!S:S,탕데이터!$O:$O,'코스+운전자별'!$A28,탕데이터!$BL:$BL,'코스+운전자별'!$C28)</f>
        <v>126.931</v>
      </c>
      <c r="F28" s="133">
        <f t="shared" si="0"/>
        <v>2.9640434566811886</v>
      </c>
      <c r="G28">
        <f>SUMIFS(탕데이터!U:U,탕데이터!$O:$O,'코스+운전자별'!$A28,탕데이터!$BL:$BL,'코스+운전자별'!$C28)</f>
        <v>36626</v>
      </c>
      <c r="H28">
        <f>SUMIFS(탕데이터!V:V,탕데이터!$O:$O,'코스+운전자별'!$A28,탕데이터!$BL:$BL,'코스+운전자별'!$C28)</f>
        <v>731</v>
      </c>
      <c r="I28">
        <f>SUMIFS(탕데이터!W:W,탕데이터!$O:$O,'코스+운전자별'!$A28,탕데이터!$BL:$BL,'코스+운전자별'!$C28)</f>
        <v>8407</v>
      </c>
      <c r="J28">
        <f>SUMIFS(탕데이터!X:X,탕데이터!$O:$O,'코스+운전자별'!$A28,탕데이터!$BL:$BL,'코스+운전자별'!$C28)</f>
        <v>9179</v>
      </c>
      <c r="K28">
        <f>SUMIFS(탕데이터!Y:Y,탕데이터!$O:$O,'코스+운전자별'!$A28,탕데이터!$BL:$BL,'코스+운전자별'!$C28)</f>
        <v>1</v>
      </c>
      <c r="L28">
        <f>SUMIFS(탕데이터!Z:Z,탕데이터!$O:$O,'코스+운전자별'!$A28,탕데이터!$BL:$BL,'코스+운전자별'!$C28)</f>
        <v>77</v>
      </c>
      <c r="M28" s="133">
        <f>AVERAGEIFS(탕데이터!$AD:$AD,탕데이터!$O:$O,'코스+운전자별'!$A28,탕데이터!$BL:$BL,'코스+운전자별'!$C28)</f>
        <v>39.19</v>
      </c>
      <c r="N28" s="134">
        <f>INT(_xlfn.MAXIFS(탕데이터!$AC:$AC,탕데이터!$O:$O,'코스+운전자별'!$A28,탕데이터!$G:$G,'코스+운전자별'!$B28,탕데이터!$BL:$BL,'코스+운전자별'!$C28))</f>
        <v>102</v>
      </c>
      <c r="O28">
        <f>SUMIFS(탕데이터!BP:BP,탕데이터!$O:$O,'코스+운전자별'!$A28,탕데이터!$BL:$BL,'코스+운전자별'!$C28)</f>
        <v>22296.050000000003</v>
      </c>
      <c r="P28">
        <f>SUMIFS(탕데이터!BQ:BQ,탕데이터!$O:$O,'코스+운전자별'!$A28,탕데이터!$BL:$BL,'코스+운전자별'!$C28)</f>
        <v>1422.8180000000002</v>
      </c>
      <c r="Q28">
        <f>SUMIFS(탕데이터!BR:BR,탕데이터!$O:$O,'코스+운전자별'!$A28,탕데이터!$BL:$BL,'코스+운전자별'!$C28)</f>
        <v>1569.4229999999998</v>
      </c>
      <c r="R28">
        <f>SUMIFS(탕데이터!BS:BS,탕데이터!$O:$O,'코스+운전자별'!$A28,탕데이터!$BL:$BL,'코스+운전자별'!$C28)</f>
        <v>1584.4419999999998</v>
      </c>
      <c r="S28">
        <f>SUMIFS(탕데이터!BT:BT,탕데이터!$O:$O,'코스+운전자별'!$A28,탕데이터!$BL:$BL,'코스+운전자별'!$C28)</f>
        <v>622.91499999999996</v>
      </c>
      <c r="T28">
        <f>SUMIFS(탕데이터!BU:BU,탕데이터!$O:$O,'코스+운전자별'!$A28,탕데이터!$BL:$BL,'코스+운전자별'!$C28)</f>
        <v>0</v>
      </c>
      <c r="U28">
        <f>SUMIFS(탕데이터!BV:BV,탕데이터!$O:$O,'코스+운전자별'!$A28,탕데이터!$BL:$BL,'코스+운전자별'!$C28)</f>
        <v>0</v>
      </c>
      <c r="V28">
        <f>SUMIFS(탕데이터!BW:BW,탕데이터!$O:$O,'코스+운전자별'!$A28,탕데이터!$BL:$BL,'코스+운전자별'!$C28)</f>
        <v>27495.648000000001</v>
      </c>
      <c r="W28" s="76">
        <f>H28/G28</f>
        <v>1.9958499426636814E-2</v>
      </c>
      <c r="X28" s="76">
        <f>I28/G28</f>
        <v>0.22953639491071917</v>
      </c>
      <c r="Y28" s="133">
        <f>K28*100/D28</f>
        <v>0.26579556599836807</v>
      </c>
      <c r="Z28" s="133">
        <f>L28*100/D28</f>
        <v>20.466258581874342</v>
      </c>
      <c r="AA28" s="4">
        <f>O28/$V28</f>
        <v>0.81089378217236419</v>
      </c>
      <c r="AB28" s="4">
        <f>P28/$V28</f>
        <v>5.1747025565645886E-2</v>
      </c>
      <c r="AC28" s="4">
        <f>Q28/$V28</f>
        <v>5.7078960277641019E-2</v>
      </c>
      <c r="AD28" s="4">
        <f>R28/$V28</f>
        <v>5.7625192175867243E-2</v>
      </c>
      <c r="AE28" s="4">
        <f>S28/$V28</f>
        <v>2.265503980848169E-2</v>
      </c>
      <c r="AF28" s="4">
        <f>T28/$V28</f>
        <v>0</v>
      </c>
      <c r="AG28" s="4">
        <f>U28/$V28</f>
        <v>0</v>
      </c>
      <c r="AH28" s="47" cm="1">
        <f t="array" ref="AH28">SUMPRODUCT((C:C=C28)*(F:F&gt;F28)*(B:B=B28))+1</f>
        <v>7</v>
      </c>
    </row>
    <row r="29" spans="1:34">
      <c r="A29" s="130">
        <v>3584</v>
      </c>
      <c r="B29" s="130" t="s">
        <v>63</v>
      </c>
      <c r="C29" s="130">
        <v>6</v>
      </c>
      <c r="D29">
        <f>SUMIFS(탕데이터!R:R,탕데이터!$O:$O,'코스+운전자별'!$A29,탕데이터!$BL:$BL,'코스+운전자별'!$C29)</f>
        <v>99.260999999999996</v>
      </c>
      <c r="E29">
        <f>SUMIFS(탕데이터!S:S,탕데이터!$O:$O,'코스+운전자별'!$A29,탕데이터!$BL:$BL,'코스+운전자별'!$C29)</f>
        <v>31.896000000000001</v>
      </c>
      <c r="F29" s="133">
        <f t="shared" si="0"/>
        <v>3.1120203160270878</v>
      </c>
      <c r="G29">
        <f>SUMIFS(탕데이터!U:U,탕데이터!$O:$O,'코스+운전자별'!$A29,탕데이터!$BL:$BL,'코스+운전자별'!$C29)</f>
        <v>8737</v>
      </c>
      <c r="H29">
        <f>SUMIFS(탕데이터!V:V,탕데이터!$O:$O,'코스+운전자별'!$A29,탕데이터!$BL:$BL,'코스+운전자별'!$C29)</f>
        <v>183</v>
      </c>
      <c r="I29">
        <f>SUMIFS(탕데이터!W:W,탕데이터!$O:$O,'코스+운전자별'!$A29,탕데이터!$BL:$BL,'코스+운전자별'!$C29)</f>
        <v>1993</v>
      </c>
      <c r="J29">
        <f>SUMIFS(탕데이터!X:X,탕데이터!$O:$O,'코스+운전자별'!$A29,탕데이터!$BL:$BL,'코스+운전자별'!$C29)</f>
        <v>2408</v>
      </c>
      <c r="K29">
        <f>SUMIFS(탕데이터!Y:Y,탕데이터!$O:$O,'코스+운전자별'!$A29,탕데이터!$BL:$BL,'코스+운전자별'!$C29)</f>
        <v>0</v>
      </c>
      <c r="L29">
        <f>SUMIFS(탕데이터!Z:Z,탕데이터!$O:$O,'코스+운전자별'!$A29,탕데이터!$BL:$BL,'코스+운전자별'!$C29)</f>
        <v>28</v>
      </c>
      <c r="M29" s="133">
        <f>AVERAGEIFS(탕데이터!$AD:$AD,탕데이터!$O:$O,'코스+운전자별'!$A29,탕데이터!$BL:$BL,'코스+운전자별'!$C29)</f>
        <v>40.9</v>
      </c>
      <c r="N29" s="134">
        <f>INT(_xlfn.MAXIFS(탕데이터!$AC:$AC,탕데이터!$O:$O,'코스+운전자별'!$A29,탕데이터!$G:$G,'코스+운전자별'!$B29,탕데이터!$BL:$BL,'코스+운전자별'!$C29))</f>
        <v>101</v>
      </c>
      <c r="O29">
        <f>SUMIFS(탕데이터!BP:BP,탕데이터!$O:$O,'코스+운전자별'!$A29,탕데이터!$BL:$BL,'코스+운전자별'!$C29)</f>
        <v>5329.0830000000005</v>
      </c>
      <c r="P29">
        <f>SUMIFS(탕데이터!BQ:BQ,탕데이터!$O:$O,'코스+운전자별'!$A29,탕데이터!$BL:$BL,'코스+운전자별'!$C29)</f>
        <v>227.16200000000001</v>
      </c>
      <c r="Q29">
        <f>SUMIFS(탕데이터!BR:BR,탕데이터!$O:$O,'코스+운전자별'!$A29,탕데이터!$BL:$BL,'코스+운전자별'!$C29)</f>
        <v>340.74299999999999</v>
      </c>
      <c r="R29">
        <f>SUMIFS(탕데이터!BS:BS,탕데이터!$O:$O,'코스+운전자별'!$A29,탕데이터!$BL:$BL,'코스+운전자별'!$C29)</f>
        <v>366.95400000000001</v>
      </c>
      <c r="S29">
        <f>SUMIFS(탕데이터!BT:BT,탕데이터!$O:$O,'코스+운전자별'!$A29,탕데이터!$BL:$BL,'코스+운전자별'!$C29)</f>
        <v>297.05800000000005</v>
      </c>
      <c r="T29">
        <f>SUMIFS(탕데이터!BU:BU,탕데이터!$O:$O,'코스+운전자별'!$A29,탕데이터!$BL:$BL,'코스+운전자별'!$C29)</f>
        <v>0</v>
      </c>
      <c r="U29">
        <f>SUMIFS(탕데이터!BV:BV,탕데이터!$O:$O,'코스+운전자별'!$A29,탕데이터!$BL:$BL,'코스+운전자별'!$C29)</f>
        <v>0</v>
      </c>
      <c r="V29">
        <f>SUMIFS(탕데이터!BW:BW,탕데이터!$O:$O,'코스+운전자별'!$A29,탕데이터!$BL:$BL,'코스+운전자별'!$C29)</f>
        <v>6561.0000000000009</v>
      </c>
      <c r="W29" s="76">
        <f>H29/G29</f>
        <v>2.0945404601121667E-2</v>
      </c>
      <c r="X29" s="76">
        <f>I29/G29</f>
        <v>0.22811033535538514</v>
      </c>
      <c r="Y29" s="133">
        <f>K29*100/D29</f>
        <v>0</v>
      </c>
      <c r="Z29" s="133">
        <f>L29*100/D29</f>
        <v>28.208460523266943</v>
      </c>
      <c r="AA29" s="4">
        <f>O29/$V29</f>
        <v>0.8122363968907178</v>
      </c>
      <c r="AB29" s="4">
        <f>P29/$V29</f>
        <v>3.4623075750647762E-2</v>
      </c>
      <c r="AC29" s="4">
        <f>Q29/$V29</f>
        <v>5.193461362597164E-2</v>
      </c>
      <c r="AD29" s="4">
        <f>R29/$V29</f>
        <v>5.5929583904892541E-2</v>
      </c>
      <c r="AE29" s="4">
        <f>S29/$V29</f>
        <v>4.5276329827770155E-2</v>
      </c>
      <c r="AF29" s="4">
        <f>T29/$V29</f>
        <v>0</v>
      </c>
      <c r="AG29" s="4">
        <f>U29/$V29</f>
        <v>0</v>
      </c>
      <c r="AH29" s="47" cm="1">
        <f t="array" ref="AH29">SUMPRODUCT((C:C=C29)*(F:F&gt;F29)*(B:B=B29))+1</f>
        <v>3</v>
      </c>
    </row>
    <row r="30" spans="1:34">
      <c r="A30" s="130">
        <v>4069</v>
      </c>
      <c r="B30" s="130" t="s">
        <v>85</v>
      </c>
      <c r="C30" s="130">
        <v>5</v>
      </c>
      <c r="D30">
        <f>SUMIFS(탕데이터!R:R,탕데이터!$O:$O,'코스+운전자별'!$A30,탕데이터!$BL:$BL,'코스+운전자별'!$C30)</f>
        <v>265.58999999999997</v>
      </c>
      <c r="E30">
        <f>SUMIFS(탕데이터!S:S,탕데이터!$O:$O,'코스+운전자별'!$A30,탕데이터!$BL:$BL,'코스+운전자별'!$C30)</f>
        <v>85.997</v>
      </c>
      <c r="F30" s="133">
        <f t="shared" si="0"/>
        <v>3.0883635475656126</v>
      </c>
      <c r="G30">
        <f>SUMIFS(탕데이터!U:U,탕데이터!$O:$O,'코스+운전자별'!$A30,탕데이터!$BL:$BL,'코스+운전자별'!$C30)</f>
        <v>30135</v>
      </c>
      <c r="H30">
        <f>SUMIFS(탕데이터!V:V,탕데이터!$O:$O,'코스+운전자별'!$A30,탕데이터!$BL:$BL,'코스+운전자별'!$C30)</f>
        <v>1614</v>
      </c>
      <c r="I30">
        <f>SUMIFS(탕데이터!W:W,탕데이터!$O:$O,'코스+운전자별'!$A30,탕데이터!$BL:$BL,'코스+운전자별'!$C30)</f>
        <v>8500</v>
      </c>
      <c r="J30">
        <f>SUMIFS(탕데이터!X:X,탕데이터!$O:$O,'코스+운전자별'!$A30,탕데이터!$BL:$BL,'코스+운전자별'!$C30)</f>
        <v>8399</v>
      </c>
      <c r="K30">
        <f>SUMIFS(탕데이터!Y:Y,탕데이터!$O:$O,'코스+운전자별'!$A30,탕데이터!$BL:$BL,'코스+운전자별'!$C30)</f>
        <v>0</v>
      </c>
      <c r="L30">
        <f>SUMIFS(탕데이터!Z:Z,탕데이터!$O:$O,'코스+운전자별'!$A30,탕데이터!$BL:$BL,'코스+운전자별'!$C30)</f>
        <v>14</v>
      </c>
      <c r="M30" s="133">
        <f>AVERAGEIFS(탕데이터!$AD:$AD,탕데이터!$O:$O,'코스+운전자별'!$A30,탕데이터!$BL:$BL,'코스+운전자별'!$C30)</f>
        <v>32.027500000000003</v>
      </c>
      <c r="N30" s="134">
        <f>INT(_xlfn.MAXIFS(탕데이터!$AC:$AC,탕데이터!$O:$O,'코스+운전자별'!$A30,탕데이터!$G:$G,'코스+운전자별'!$B30,탕데이터!$BL:$BL,'코스+운전자별'!$C30))</f>
        <v>97</v>
      </c>
      <c r="O30">
        <f>SUMIFS(탕데이터!BP:BP,탕데이터!$O:$O,'코스+운전자별'!$A30,탕데이터!$BL:$BL,'코스+운전자별'!$C30)</f>
        <v>13466.260000000002</v>
      </c>
      <c r="P30">
        <f>SUMIFS(탕데이터!BQ:BQ,탕데이터!$O:$O,'코스+운전자별'!$A30,탕데이터!$BL:$BL,'코스+운전자별'!$C30)</f>
        <v>1814.7179999999996</v>
      </c>
      <c r="Q30">
        <f>SUMIFS(탕데이터!BR:BR,탕데이터!$O:$O,'코스+운전자별'!$A30,탕데이터!$BL:$BL,'코스+운전자별'!$C30)</f>
        <v>2289.6570000000002</v>
      </c>
      <c r="R30">
        <f>SUMIFS(탕데이터!BS:BS,탕데이터!$O:$O,'코스+운전자별'!$A30,탕데이터!$BL:$BL,'코스+운전자별'!$C30)</f>
        <v>1728.4780000000001</v>
      </c>
      <c r="S30">
        <f>SUMIFS(탕데이터!BT:BT,탕데이터!$O:$O,'코스+운전자별'!$A30,탕데이터!$BL:$BL,'코스+운전자별'!$C30)</f>
        <v>735.79899999999998</v>
      </c>
      <c r="T30">
        <f>SUMIFS(탕데이터!BU:BU,탕데이터!$O:$O,'코스+운전자별'!$A30,탕데이터!$BL:$BL,'코스+운전자별'!$C30)</f>
        <v>0</v>
      </c>
      <c r="U30">
        <f>SUMIFS(탕데이터!BV:BV,탕데이터!$O:$O,'코스+운전자별'!$A30,탕데이터!$BL:$BL,'코스+운전자별'!$C30)</f>
        <v>0</v>
      </c>
      <c r="V30">
        <f>SUMIFS(탕데이터!BW:BW,탕데이터!$O:$O,'코스+운전자별'!$A30,탕데이터!$BL:$BL,'코스+운전자별'!$C30)</f>
        <v>20034.912</v>
      </c>
      <c r="W30" s="76">
        <f>H30/G30</f>
        <v>5.3558984569437529E-2</v>
      </c>
      <c r="X30" s="76">
        <f>I30/G30</f>
        <v>0.28206404513024724</v>
      </c>
      <c r="Y30" s="133">
        <f>K30*100/D30</f>
        <v>0</v>
      </c>
      <c r="Z30" s="133">
        <f>L30*100/D30</f>
        <v>5.2712828043224524</v>
      </c>
      <c r="AA30" s="4">
        <f>O30/$V30</f>
        <v>0.67213971291713193</v>
      </c>
      <c r="AB30" s="4">
        <f>P30/$V30</f>
        <v>9.0577787414289596E-2</v>
      </c>
      <c r="AC30" s="4">
        <f>Q30/$V30</f>
        <v>0.11428335697206957</v>
      </c>
      <c r="AD30" s="4">
        <f>R30/$V30</f>
        <v>8.6273301325206719E-2</v>
      </c>
      <c r="AE30" s="4">
        <f>S30/$V30</f>
        <v>3.6725841371302255E-2</v>
      </c>
      <c r="AF30" s="4">
        <f>T30/$V30</f>
        <v>0</v>
      </c>
      <c r="AG30" s="4">
        <f>U30/$V30</f>
        <v>0</v>
      </c>
      <c r="AH30" s="47" cm="1">
        <f t="array" ref="AH30">SUMPRODUCT((C:C=C30)*(F:F&gt;F30)*(B:B=B30))+1</f>
        <v>4</v>
      </c>
    </row>
    <row r="31" spans="1:34">
      <c r="A31" s="130">
        <v>4069</v>
      </c>
      <c r="B31" s="130" t="s">
        <v>85</v>
      </c>
      <c r="C31" s="130">
        <v>6</v>
      </c>
      <c r="D31">
        <f>SUMIFS(탕데이터!R:R,탕데이터!$O:$O,'코스+운전자별'!$A31,탕데이터!$BL:$BL,'코스+운전자별'!$C31)</f>
        <v>355.92599999999999</v>
      </c>
      <c r="E31">
        <f>SUMIFS(탕데이터!S:S,탕데이터!$O:$O,'코스+운전자별'!$A31,탕데이터!$BL:$BL,'코스+운전자별'!$C31)</f>
        <v>108.72</v>
      </c>
      <c r="F31" s="133">
        <f t="shared" ref="F31:F76" si="1">D31/E31</f>
        <v>3.2737858719646797</v>
      </c>
      <c r="G31">
        <f>SUMIFS(탕데이터!U:U,탕데이터!$O:$O,'코스+운전자별'!$A31,탕데이터!$BL:$BL,'코스+운전자별'!$C31)</f>
        <v>40219</v>
      </c>
      <c r="H31">
        <f>SUMIFS(탕데이터!V:V,탕데이터!$O:$O,'코스+운전자별'!$A31,탕데이터!$BL:$BL,'코스+운전자별'!$C31)</f>
        <v>1779</v>
      </c>
      <c r="I31">
        <f>SUMIFS(탕데이터!W:W,탕데이터!$O:$O,'코스+운전자별'!$A31,탕데이터!$BL:$BL,'코스+운전자별'!$C31)</f>
        <v>11436</v>
      </c>
      <c r="J31">
        <f>SUMIFS(탕데이터!X:X,탕데이터!$O:$O,'코스+운전자별'!$A31,탕데이터!$BL:$BL,'코스+운전자별'!$C31)</f>
        <v>9839</v>
      </c>
      <c r="K31">
        <f>SUMIFS(탕데이터!Y:Y,탕데이터!$O:$O,'코스+운전자별'!$A31,탕데이터!$BL:$BL,'코스+운전자별'!$C31)</f>
        <v>0</v>
      </c>
      <c r="L31">
        <f>SUMIFS(탕데이터!Z:Z,탕데이터!$O:$O,'코스+운전자별'!$A31,탕데이터!$BL:$BL,'코스+운전자별'!$C31)</f>
        <v>27</v>
      </c>
      <c r="M31" s="133">
        <f>AVERAGEIFS(탕데이터!$AD:$AD,탕데이터!$O:$O,'코스+운전자별'!$A31,탕데이터!$BL:$BL,'코스+운전자별'!$C31)</f>
        <v>31.63</v>
      </c>
      <c r="N31" s="134">
        <f>INT(_xlfn.MAXIFS(탕데이터!$AC:$AC,탕데이터!$O:$O,'코스+운전자별'!$A31,탕데이터!$G:$G,'코스+운전자별'!$B31,탕데이터!$BL:$BL,'코스+운전자별'!$C31))</f>
        <v>103</v>
      </c>
      <c r="O31">
        <f>SUMIFS(탕데이터!BP:BP,탕데이터!$O:$O,'코스+운전자별'!$A31,탕데이터!$BL:$BL,'코스+운전자별'!$C31)</f>
        <v>17725.771000000001</v>
      </c>
      <c r="P31">
        <f>SUMIFS(탕데이터!BQ:BQ,탕데이터!$O:$O,'코스+운전자별'!$A31,탕데이터!$BL:$BL,'코스+운전자별'!$C31)</f>
        <v>2694.4169999999999</v>
      </c>
      <c r="Q31">
        <f>SUMIFS(탕데이터!BR:BR,탕데이터!$O:$O,'코스+운전자별'!$A31,탕데이터!$BL:$BL,'코스+운전자별'!$C31)</f>
        <v>2917.221</v>
      </c>
      <c r="R31">
        <f>SUMIFS(탕데이터!BS:BS,탕데이터!$O:$O,'코스+운전자별'!$A31,탕데이터!$BL:$BL,'코스+운전자별'!$C31)</f>
        <v>2188.0519999999997</v>
      </c>
      <c r="S31">
        <f>SUMIFS(탕데이터!BT:BT,탕데이터!$O:$O,'코스+운전자별'!$A31,탕데이터!$BL:$BL,'코스+운전자별'!$C31)</f>
        <v>1425.6169999999997</v>
      </c>
      <c r="T31">
        <f>SUMIFS(탕데이터!BU:BU,탕데이터!$O:$O,'코스+운전자별'!$A31,탕데이터!$BL:$BL,'코스+운전자별'!$C31)</f>
        <v>25.405999999999999</v>
      </c>
      <c r="U31">
        <f>SUMIFS(탕데이터!BV:BV,탕데이터!$O:$O,'코스+운전자별'!$A31,탕데이터!$BL:$BL,'코스+운전자별'!$C31)</f>
        <v>0</v>
      </c>
      <c r="V31">
        <f>SUMIFS(탕데이터!BW:BW,탕데이터!$O:$O,'코스+운전자별'!$A31,탕데이터!$BL:$BL,'코스+운전자별'!$C31)</f>
        <v>26976.484</v>
      </c>
      <c r="W31" s="76">
        <f>H31/G31</f>
        <v>4.4232825281583329E-2</v>
      </c>
      <c r="X31" s="76">
        <f>I31/G31</f>
        <v>0.28434322086575997</v>
      </c>
      <c r="Y31" s="133">
        <f>K31*100/D31</f>
        <v>0</v>
      </c>
      <c r="Z31" s="133">
        <f>L31*100/D31</f>
        <v>7.5858464961817909</v>
      </c>
      <c r="AA31" s="4">
        <f>O31/$V31</f>
        <v>0.65708233141131367</v>
      </c>
      <c r="AB31" s="4">
        <f>P31/$V31</f>
        <v>9.9880214189514094E-2</v>
      </c>
      <c r="AC31" s="4">
        <f>Q31/$V31</f>
        <v>0.10813940764111439</v>
      </c>
      <c r="AD31" s="4">
        <f>R31/$V31</f>
        <v>8.1109606426100586E-2</v>
      </c>
      <c r="AE31" s="4">
        <f>S31/$V31</f>
        <v>5.2846657110689435E-2</v>
      </c>
      <c r="AF31" s="4">
        <f>T31/$V31</f>
        <v>9.4178322126782716E-4</v>
      </c>
      <c r="AG31" s="4">
        <f>U31/$V31</f>
        <v>0</v>
      </c>
      <c r="AH31" s="47" cm="1">
        <f t="array" ref="AH31">SUMPRODUCT((C:C=C31)*(F:F&gt;F31)*(B:B=B31))+1</f>
        <v>2</v>
      </c>
    </row>
    <row r="32" spans="1:34">
      <c r="A32" s="130">
        <v>4069</v>
      </c>
      <c r="B32" s="130" t="s">
        <v>85</v>
      </c>
      <c r="C32" s="130">
        <v>7</v>
      </c>
      <c r="D32">
        <f>SUMIFS(탕데이터!R:R,탕데이터!$O:$O,'코스+운전자별'!$A32,탕데이터!$BL:$BL,'코스+운전자별'!$C32)</f>
        <v>342.77700000000004</v>
      </c>
      <c r="E32">
        <f>SUMIFS(탕데이터!S:S,탕데이터!$O:$O,'코스+운전자별'!$A32,탕데이터!$BL:$BL,'코스+운전자별'!$C32)</f>
        <v>108.96299999999999</v>
      </c>
      <c r="F32" s="133">
        <f t="shared" si="1"/>
        <v>3.1458109633545339</v>
      </c>
      <c r="G32">
        <f>SUMIFS(탕데이터!U:U,탕데이터!$O:$O,'코스+운전자별'!$A32,탕데이터!$BL:$BL,'코스+운전자별'!$C32)</f>
        <v>38119</v>
      </c>
      <c r="H32">
        <f>SUMIFS(탕데이터!V:V,탕데이터!$O:$O,'코스+운전자별'!$A32,탕데이터!$BL:$BL,'코스+운전자별'!$C32)</f>
        <v>1386</v>
      </c>
      <c r="I32">
        <f>SUMIFS(탕데이터!W:W,탕데이터!$O:$O,'코스+운전자별'!$A32,탕데이터!$BL:$BL,'코스+운전자별'!$C32)</f>
        <v>11005</v>
      </c>
      <c r="J32">
        <f>SUMIFS(탕데이터!X:X,탕데이터!$O:$O,'코스+운전자별'!$A32,탕데이터!$BL:$BL,'코스+운전자별'!$C32)</f>
        <v>8915</v>
      </c>
      <c r="K32">
        <f>SUMIFS(탕데이터!Y:Y,탕데이터!$O:$O,'코스+운전자별'!$A32,탕데이터!$BL:$BL,'코스+운전자별'!$C32)</f>
        <v>0</v>
      </c>
      <c r="L32">
        <f>SUMIFS(탕데이터!Z:Z,탕데이터!$O:$O,'코스+운전자별'!$A32,탕데이터!$BL:$BL,'코스+운전자별'!$C32)</f>
        <v>32</v>
      </c>
      <c r="M32" s="133">
        <f>AVERAGEIFS(탕데이터!$AD:$AD,탕데이터!$O:$O,'코스+운전자별'!$A32,탕데이터!$BL:$BL,'코스+운전자별'!$C32)</f>
        <v>32.352499999999999</v>
      </c>
      <c r="N32" s="134">
        <f>INT(_xlfn.MAXIFS(탕데이터!$AC:$AC,탕데이터!$O:$O,'코스+운전자별'!$A32,탕데이터!$G:$G,'코스+운전자별'!$B32,탕데이터!$BL:$BL,'코스+운전자별'!$C32))</f>
        <v>101</v>
      </c>
      <c r="O32">
        <f>SUMIFS(탕데이터!BP:BP,탕데이터!$O:$O,'코스+운전자별'!$A32,탕데이터!$BL:$BL,'코스+운전자별'!$C32)</f>
        <v>17380.195999999996</v>
      </c>
      <c r="P32">
        <f>SUMIFS(탕데이터!BQ:BQ,탕데이터!$O:$O,'코스+운전자별'!$A32,탕데이터!$BL:$BL,'코스+운전자별'!$C32)</f>
        <v>2067.2809999999999</v>
      </c>
      <c r="Q32">
        <f>SUMIFS(탕데이터!BR:BR,탕데이터!$O:$O,'코스+운전자별'!$A32,탕데이터!$BL:$BL,'코스+운전자별'!$C32)</f>
        <v>2506.9120000000003</v>
      </c>
      <c r="R32">
        <f>SUMIFS(탕데이터!BS:BS,탕데이터!$O:$O,'코스+운전자별'!$A32,탕데이터!$BL:$BL,'코스+운전자별'!$C32)</f>
        <v>2377.4880000000003</v>
      </c>
      <c r="S32">
        <f>SUMIFS(탕데이터!BT:BT,탕데이터!$O:$O,'코스+운전자별'!$A32,탕데이터!$BL:$BL,'코스+운전자별'!$C32)</f>
        <v>1392.81</v>
      </c>
      <c r="T32">
        <f>SUMIFS(탕데이터!BU:BU,탕데이터!$O:$O,'코스+운전자별'!$A32,탕데이터!$BL:$BL,'코스+운전자별'!$C32)</f>
        <v>10.23</v>
      </c>
      <c r="U32">
        <f>SUMIFS(탕데이터!BV:BV,탕데이터!$O:$O,'코스+운전자별'!$A32,탕데이터!$BL:$BL,'코스+운전자별'!$C32)</f>
        <v>0</v>
      </c>
      <c r="V32">
        <f>SUMIFS(탕데이터!BW:BW,탕데이터!$O:$O,'코스+운전자별'!$A32,탕데이터!$BL:$BL,'코스+운전자별'!$C32)</f>
        <v>25734.917000000001</v>
      </c>
      <c r="W32" s="76">
        <f>H32/G32</f>
        <v>3.6359820561924501E-2</v>
      </c>
      <c r="X32" s="76">
        <f>I32/G32</f>
        <v>0.2887011726435636</v>
      </c>
      <c r="Y32" s="133">
        <f>K32*100/D32</f>
        <v>0</v>
      </c>
      <c r="Z32" s="133">
        <f>L32*100/D32</f>
        <v>9.3355155100838143</v>
      </c>
      <c r="AA32" s="4">
        <f>O32/$V32</f>
        <v>0.67535465531130312</v>
      </c>
      <c r="AB32" s="4">
        <f>P32/$V32</f>
        <v>8.0329810272945501E-2</v>
      </c>
      <c r="AC32" s="4">
        <f>Q32/$V32</f>
        <v>9.7412865174579741E-2</v>
      </c>
      <c r="AD32" s="4">
        <f>R32/$V32</f>
        <v>9.2383744622141203E-2</v>
      </c>
      <c r="AE32" s="4">
        <f>S32/$V32</f>
        <v>5.412141022253928E-2</v>
      </c>
      <c r="AF32" s="4">
        <f>T32/$V32</f>
        <v>3.9751439649096204E-4</v>
      </c>
      <c r="AG32" s="4">
        <f>U32/$V32</f>
        <v>0</v>
      </c>
      <c r="AH32" s="47" cm="1">
        <f t="array" ref="AH32">SUMPRODUCT((C:C=C32)*(F:F&gt;F32)*(B:B=B32))+1</f>
        <v>3</v>
      </c>
    </row>
    <row r="33" spans="1:34">
      <c r="A33" s="130">
        <v>4069</v>
      </c>
      <c r="B33" s="130" t="s">
        <v>85</v>
      </c>
      <c r="C33" s="130">
        <v>8</v>
      </c>
      <c r="D33">
        <f>SUMIFS(탕데이터!R:R,탕데이터!$O:$O,'코스+운전자별'!$A33,탕데이터!$BL:$BL,'코스+운전자별'!$C33)</f>
        <v>373.25799999999998</v>
      </c>
      <c r="E33">
        <f>SUMIFS(탕데이터!S:S,탕데이터!$O:$O,'코스+운전자별'!$A33,탕데이터!$BL:$BL,'코스+운전자별'!$C33)</f>
        <v>119.96700000000001</v>
      </c>
      <c r="F33" s="133">
        <f t="shared" si="1"/>
        <v>3.1113389515450076</v>
      </c>
      <c r="G33">
        <f>SUMIFS(탕데이터!U:U,탕데이터!$O:$O,'코스+운전자별'!$A33,탕데이터!$BL:$BL,'코스+운전자별'!$C33)</f>
        <v>44200</v>
      </c>
      <c r="H33">
        <f>SUMIFS(탕데이터!V:V,탕데이터!$O:$O,'코스+운전자별'!$A33,탕데이터!$BL:$BL,'코스+운전자별'!$C33)</f>
        <v>2152</v>
      </c>
      <c r="I33">
        <f>SUMIFS(탕데이터!W:W,탕데이터!$O:$O,'코스+운전자별'!$A33,탕데이터!$BL:$BL,'코스+운전자별'!$C33)</f>
        <v>12423</v>
      </c>
      <c r="J33">
        <f>SUMIFS(탕데이터!X:X,탕데이터!$O:$O,'코스+운전자별'!$A33,탕데이터!$BL:$BL,'코스+운전자별'!$C33)</f>
        <v>10449</v>
      </c>
      <c r="K33">
        <f>SUMIFS(탕데이터!Y:Y,탕데이터!$O:$O,'코스+운전자별'!$A33,탕데이터!$BL:$BL,'코스+운전자별'!$C33)</f>
        <v>0</v>
      </c>
      <c r="L33">
        <f>SUMIFS(탕데이터!Z:Z,탕데이터!$O:$O,'코스+운전자별'!$A33,탕데이터!$BL:$BL,'코스+운전자별'!$C33)</f>
        <v>39</v>
      </c>
      <c r="M33" s="133">
        <f>AVERAGEIFS(탕데이터!$AD:$AD,탕데이터!$O:$O,'코스+운전자별'!$A33,탕데이터!$BL:$BL,'코스+운전자별'!$C33)</f>
        <v>29.946666666666669</v>
      </c>
      <c r="N33" s="134">
        <f>INT(_xlfn.MAXIFS(탕데이터!$AC:$AC,탕데이터!$O:$O,'코스+운전자별'!$A33,탕데이터!$G:$G,'코스+운전자별'!$B33,탕데이터!$BL:$BL,'코스+운전자별'!$C33))</f>
        <v>105</v>
      </c>
      <c r="O33">
        <f>SUMIFS(탕데이터!BP:BP,탕데이터!$O:$O,'코스+운전자별'!$A33,탕데이터!$BL:$BL,'코스+운전자별'!$C33)</f>
        <v>18940.449000000001</v>
      </c>
      <c r="P33">
        <f>SUMIFS(탕데이터!BQ:BQ,탕데이터!$O:$O,'코스+운전자별'!$A33,탕데이터!$BL:$BL,'코스+운전자별'!$C33)</f>
        <v>2949.2550000000001</v>
      </c>
      <c r="Q33">
        <f>SUMIFS(탕데이터!BR:BR,탕데이터!$O:$O,'코스+운전자별'!$A33,탕데이터!$BL:$BL,'코스+운전자별'!$C33)</f>
        <v>3778.875</v>
      </c>
      <c r="R33">
        <f>SUMIFS(탕데이터!BS:BS,탕데이터!$O:$O,'코스+운전자별'!$A33,탕데이터!$BL:$BL,'코스+운전자별'!$C33)</f>
        <v>3128.5440000000003</v>
      </c>
      <c r="S33">
        <f>SUMIFS(탕데이터!BT:BT,탕데이터!$O:$O,'코스+운전자별'!$A33,탕데이터!$BL:$BL,'코스+운전자별'!$C33)</f>
        <v>829.85200000000009</v>
      </c>
      <c r="T33">
        <f>SUMIFS(탕데이터!BU:BU,탕데이터!$O:$O,'코스+운전자별'!$A33,탕데이터!$BL:$BL,'코스+운전자별'!$C33)</f>
        <v>0</v>
      </c>
      <c r="U33">
        <f>SUMIFS(탕데이터!BV:BV,탕데이터!$O:$O,'코스+운전자별'!$A33,탕데이터!$BL:$BL,'코스+운전자별'!$C33)</f>
        <v>0</v>
      </c>
      <c r="V33">
        <f>SUMIFS(탕데이터!BW:BW,탕데이터!$O:$O,'코스+운전자별'!$A33,탕데이터!$BL:$BL,'코스+운전자별'!$C33)</f>
        <v>29626.974999999999</v>
      </c>
      <c r="W33" s="76">
        <f>H33/G33</f>
        <v>4.8687782805429868E-2</v>
      </c>
      <c r="X33" s="76">
        <f>I33/G33</f>
        <v>0.2810633484162896</v>
      </c>
      <c r="Y33" s="133">
        <f>K33*100/D33</f>
        <v>0</v>
      </c>
      <c r="Z33" s="133">
        <f>L33*100/D33</f>
        <v>10.448536936917629</v>
      </c>
      <c r="AA33" s="4">
        <f>O33/$V33</f>
        <v>0.63929743080419121</v>
      </c>
      <c r="AB33" s="4">
        <f>P33/$V33</f>
        <v>9.9546274974073465E-2</v>
      </c>
      <c r="AC33" s="4">
        <f>Q33/$V33</f>
        <v>0.12754845879473015</v>
      </c>
      <c r="AD33" s="4">
        <f>R33/$V33</f>
        <v>0.1055978209047667</v>
      </c>
      <c r="AE33" s="4">
        <f>S33/$V33</f>
        <v>2.8010014522238606E-2</v>
      </c>
      <c r="AF33" s="4">
        <f>T33/$V33</f>
        <v>0</v>
      </c>
      <c r="AG33" s="4">
        <f>U33/$V33</f>
        <v>0</v>
      </c>
      <c r="AH33" s="47" cm="1">
        <f t="array" ref="AH33">SUMPRODUCT((C:C=C33)*(F:F&gt;F33)*(B:B=B33))+1</f>
        <v>1</v>
      </c>
    </row>
    <row r="34" spans="1:34">
      <c r="A34" s="130">
        <v>4257</v>
      </c>
      <c r="B34" s="130" t="s">
        <v>63</v>
      </c>
      <c r="C34" s="130">
        <v>1</v>
      </c>
      <c r="D34">
        <f>SUMIFS(탕데이터!R:R,탕데이터!$O:$O,'코스+운전자별'!$A34,탕데이터!$BL:$BL,'코스+운전자별'!$C34)</f>
        <v>278.38499999999999</v>
      </c>
      <c r="E34">
        <f>SUMIFS(탕데이터!S:S,탕데이터!$O:$O,'코스+운전자별'!$A34,탕데이터!$BL:$BL,'코스+운전자별'!$C34)</f>
        <v>93.81</v>
      </c>
      <c r="F34" s="133">
        <f t="shared" si="1"/>
        <v>2.9675407739047008</v>
      </c>
      <c r="G34">
        <f>SUMIFS(탕데이터!U:U,탕데이터!$O:$O,'코스+운전자별'!$A34,탕데이터!$BL:$BL,'코스+운전자별'!$C34)</f>
        <v>28923</v>
      </c>
      <c r="H34">
        <f>SUMIFS(탕데이터!V:V,탕데이터!$O:$O,'코스+운전자별'!$A34,탕데이터!$BL:$BL,'코스+운전자별'!$C34)</f>
        <v>326</v>
      </c>
      <c r="I34">
        <f>SUMIFS(탕데이터!W:W,탕데이터!$O:$O,'코스+운전자별'!$A34,탕데이터!$BL:$BL,'코스+운전자별'!$C34)</f>
        <v>6915</v>
      </c>
      <c r="J34">
        <f>SUMIFS(탕데이터!X:X,탕데이터!$O:$O,'코스+운전자별'!$A34,탕데이터!$BL:$BL,'코스+운전자별'!$C34)</f>
        <v>10303</v>
      </c>
      <c r="K34">
        <f>SUMIFS(탕데이터!Y:Y,탕데이터!$O:$O,'코스+운전자별'!$A34,탕데이터!$BL:$BL,'코스+운전자별'!$C34)</f>
        <v>2</v>
      </c>
      <c r="L34">
        <f>SUMIFS(탕데이터!Z:Z,탕데이터!$O:$O,'코스+운전자별'!$A34,탕데이터!$BL:$BL,'코스+운전자별'!$C34)</f>
        <v>82</v>
      </c>
      <c r="M34" s="133">
        <f>AVERAGEIFS(탕데이터!$AD:$AD,탕데이터!$O:$O,'코스+운전자별'!$A34,탕데이터!$BL:$BL,'코스+운전자별'!$C34)</f>
        <v>33.613999999999997</v>
      </c>
      <c r="N34" s="134">
        <f>INT(_xlfn.MAXIFS(탕데이터!$AC:$AC,탕데이터!$O:$O,'코스+운전자별'!$A34,탕데이터!$G:$G,'코스+운전자별'!$B34,탕데이터!$BL:$BL,'코스+운전자별'!$C34))</f>
        <v>103</v>
      </c>
      <c r="O34">
        <f>SUMIFS(탕데이터!BP:BP,탕데이터!$O:$O,'코스+운전자별'!$A34,탕데이터!$BL:$BL,'코스+운전자별'!$C34)</f>
        <v>14048.556</v>
      </c>
      <c r="P34">
        <f>SUMIFS(탕데이터!BQ:BQ,탕데이터!$O:$O,'코스+운전자별'!$A34,탕데이터!$BL:$BL,'코스+운전자별'!$C34)</f>
        <v>2452.6010000000001</v>
      </c>
      <c r="Q34">
        <f>SUMIFS(탕데이터!BR:BR,탕데이터!$O:$O,'코스+운전자별'!$A34,탕데이터!$BL:$BL,'코스+운전자별'!$C34)</f>
        <v>2433.5880000000002</v>
      </c>
      <c r="R34">
        <f>SUMIFS(탕데이터!BS:BS,탕데이터!$O:$O,'코스+운전자별'!$A34,탕데이터!$BL:$BL,'코스+운전자별'!$C34)</f>
        <v>1839.5129999999999</v>
      </c>
      <c r="S34">
        <f>SUMIFS(탕데이터!BT:BT,탕데이터!$O:$O,'코스+운전자별'!$A34,탕데이터!$BL:$BL,'코스+운전자별'!$C34)</f>
        <v>882.16800000000012</v>
      </c>
      <c r="T34">
        <f>SUMIFS(탕데이터!BU:BU,탕데이터!$O:$O,'코스+운전자별'!$A34,탕데이터!$BL:$BL,'코스+운전자별'!$C34)</f>
        <v>0</v>
      </c>
      <c r="U34">
        <f>SUMIFS(탕데이터!BV:BV,탕데이터!$O:$O,'코스+운전자별'!$A34,탕데이터!$BL:$BL,'코스+운전자별'!$C34)</f>
        <v>0</v>
      </c>
      <c r="V34">
        <f>SUMIFS(탕데이터!BW:BW,탕데이터!$O:$O,'코스+운전자별'!$A34,탕데이터!$BL:$BL,'코스+운전자별'!$C34)</f>
        <v>21656.426000000003</v>
      </c>
      <c r="W34" s="76">
        <f>H34/G34</f>
        <v>1.1271306572623863E-2</v>
      </c>
      <c r="X34" s="76">
        <f>I34/G34</f>
        <v>0.23908308266777306</v>
      </c>
      <c r="Y34" s="133">
        <f>K34*100/D34</f>
        <v>0.71842951308439751</v>
      </c>
      <c r="Z34" s="133">
        <f>L34*100/D34</f>
        <v>29.4556100364603</v>
      </c>
      <c r="AA34" s="4">
        <f>O34/$V34</f>
        <v>0.64870149857598847</v>
      </c>
      <c r="AB34" s="4">
        <f>P34/$V34</f>
        <v>0.11325049664242844</v>
      </c>
      <c r="AC34" s="4">
        <f>Q34/$V34</f>
        <v>0.1123725586114717</v>
      </c>
      <c r="AD34" s="4">
        <f>R34/$V34</f>
        <v>8.4940746917335289E-2</v>
      </c>
      <c r="AE34" s="4">
        <f>S34/$V34</f>
        <v>4.0734699252776056E-2</v>
      </c>
      <c r="AF34" s="4">
        <f>T34/$V34</f>
        <v>0</v>
      </c>
      <c r="AG34" s="4">
        <f>U34/$V34</f>
        <v>0</v>
      </c>
      <c r="AH34" s="47" cm="1">
        <f t="array" ref="AH34">SUMPRODUCT((C:C=C34)*(F:F&gt;F34)*(B:B=B34))+1</f>
        <v>4</v>
      </c>
    </row>
    <row r="35" spans="1:34">
      <c r="A35" s="130">
        <v>4257</v>
      </c>
      <c r="B35" s="130" t="s">
        <v>63</v>
      </c>
      <c r="C35" s="130">
        <v>11</v>
      </c>
      <c r="D35">
        <f>SUMIFS(탕데이터!R:R,탕데이터!$O:$O,'코스+운전자별'!$A35,탕데이터!$BL:$BL,'코스+운전자별'!$C35)</f>
        <v>313.846</v>
      </c>
      <c r="E35">
        <f>SUMIFS(탕데이터!S:S,탕데이터!$O:$O,'코스+운전자별'!$A35,탕데이터!$BL:$BL,'코스+운전자별'!$C35)</f>
        <v>104.947</v>
      </c>
      <c r="F35" s="133">
        <f t="shared" si="1"/>
        <v>2.9905190238882482</v>
      </c>
      <c r="G35">
        <f>SUMIFS(탕데이터!U:U,탕데이터!$O:$O,'코스+운전자별'!$A35,탕데이터!$BL:$BL,'코스+운전자별'!$C35)</f>
        <v>28370</v>
      </c>
      <c r="H35">
        <f>SUMIFS(탕데이터!V:V,탕데이터!$O:$O,'코스+운전자별'!$A35,탕데이터!$BL:$BL,'코스+운전자별'!$C35)</f>
        <v>644</v>
      </c>
      <c r="I35">
        <f>SUMIFS(탕데이터!W:W,탕데이터!$O:$O,'코스+운전자별'!$A35,탕데이터!$BL:$BL,'코스+운전자별'!$C35)</f>
        <v>6594</v>
      </c>
      <c r="J35">
        <f>SUMIFS(탕데이터!X:X,탕데이터!$O:$O,'코스+운전자별'!$A35,탕데이터!$BL:$BL,'코스+운전자별'!$C35)</f>
        <v>10287</v>
      </c>
      <c r="K35">
        <f>SUMIFS(탕데이터!Y:Y,탕데이터!$O:$O,'코스+운전자별'!$A35,탕데이터!$BL:$BL,'코스+운전자별'!$C35)</f>
        <v>3</v>
      </c>
      <c r="L35">
        <f>SUMIFS(탕데이터!Z:Z,탕데이터!$O:$O,'코스+운전자별'!$A35,탕데이터!$BL:$BL,'코스+운전자별'!$C35)</f>
        <v>67</v>
      </c>
      <c r="M35" s="133">
        <f>AVERAGEIFS(탕데이터!$AD:$AD,탕데이터!$O:$O,'코스+운전자별'!$A35,탕데이터!$BL:$BL,'코스+운전자별'!$C35)</f>
        <v>40.337142857142858</v>
      </c>
      <c r="N35" s="134">
        <f>INT(_xlfn.MAXIFS(탕데이터!$AC:$AC,탕데이터!$O:$O,'코스+운전자별'!$A35,탕데이터!$G:$G,'코스+운전자별'!$B35,탕데이터!$BL:$BL,'코스+운전자별'!$C35))</f>
        <v>109</v>
      </c>
      <c r="O35">
        <f>SUMIFS(탕데이터!BP:BP,탕데이터!$O:$O,'코스+운전자별'!$A35,탕데이터!$BL:$BL,'코스+운전자별'!$C35)</f>
        <v>19322.828999999998</v>
      </c>
      <c r="P35">
        <f>SUMIFS(탕데이터!BQ:BQ,탕데이터!$O:$O,'코스+운전자별'!$A35,탕데이터!$BL:$BL,'코스+운전자별'!$C35)</f>
        <v>457.23099999999999</v>
      </c>
      <c r="Q35">
        <f>SUMIFS(탕데이터!BR:BR,탕데이터!$O:$O,'코스+운전자별'!$A35,탕데이터!$BL:$BL,'코스+운전자별'!$C35)</f>
        <v>515.38099999999997</v>
      </c>
      <c r="R35">
        <f>SUMIFS(탕데이터!BS:BS,탕데이터!$O:$O,'코스+운전자별'!$A35,탕데이터!$BL:$BL,'코스+운전자별'!$C35)</f>
        <v>370.26299999999998</v>
      </c>
      <c r="S35">
        <f>SUMIFS(탕데이터!BT:BT,탕데이터!$O:$O,'코스+운전자별'!$A35,탕데이터!$BL:$BL,'코스+운전자별'!$C35)</f>
        <v>427.61500000000001</v>
      </c>
      <c r="T35">
        <f>SUMIFS(탕데이터!BU:BU,탕데이터!$O:$O,'코스+운전자별'!$A35,탕데이터!$BL:$BL,'코스+운전자별'!$C35)</f>
        <v>40.266999999999996</v>
      </c>
      <c r="U35">
        <f>SUMIFS(탕데이터!BV:BV,탕데이터!$O:$O,'코스+운전자별'!$A35,탕데이터!$BL:$BL,'코스+운전자별'!$C35)</f>
        <v>0</v>
      </c>
      <c r="V35">
        <f>SUMIFS(탕데이터!BW:BW,탕데이터!$O:$O,'코스+운전자별'!$A35,탕데이터!$BL:$BL,'코스+운전자별'!$C35)</f>
        <v>21133.585999999999</v>
      </c>
      <c r="W35" s="76">
        <f>H35/G35</f>
        <v>2.2700035248501938E-2</v>
      </c>
      <c r="X35" s="76">
        <f>I35/G35</f>
        <v>0.23242862178357421</v>
      </c>
      <c r="Y35" s="133">
        <f>K35*100/D35</f>
        <v>0.95588282151118698</v>
      </c>
      <c r="Z35" s="133">
        <f>L35*100/D35</f>
        <v>21.348049680416509</v>
      </c>
      <c r="AA35" s="4">
        <f>O35/$V35</f>
        <v>0.91431851650732621</v>
      </c>
      <c r="AB35" s="4">
        <f>P35/$V35</f>
        <v>2.1635277609772425E-2</v>
      </c>
      <c r="AC35" s="4">
        <f>Q35/$V35</f>
        <v>2.4386821999825302E-2</v>
      </c>
      <c r="AD35" s="4">
        <f>R35/$V35</f>
        <v>1.752012176258208E-2</v>
      </c>
      <c r="AE35" s="4">
        <f>S35/$V35</f>
        <v>2.0233906351719014E-2</v>
      </c>
      <c r="AF35" s="4">
        <f>T35/$V35</f>
        <v>1.905355768774878E-3</v>
      </c>
      <c r="AG35" s="4">
        <f>U35/$V35</f>
        <v>0</v>
      </c>
      <c r="AH35" s="47" cm="1">
        <f t="array" ref="AH35">SUMPRODUCT((C:C=C35)*(F:F&gt;F35)*(B:B=B35))+1</f>
        <v>3</v>
      </c>
    </row>
    <row r="36" spans="1:34">
      <c r="A36" s="130">
        <v>4884</v>
      </c>
      <c r="B36" s="130" t="s">
        <v>85</v>
      </c>
      <c r="C36" s="130">
        <v>7</v>
      </c>
      <c r="D36">
        <f>SUMIFS(탕데이터!R:R,탕데이터!$O:$O,'코스+운전자별'!$A36,탕데이터!$BL:$BL,'코스+운전자별'!$C36)</f>
        <v>301.43200000000002</v>
      </c>
      <c r="E36">
        <f>SUMIFS(탕데이터!S:S,탕데이터!$O:$O,'코스+운전자별'!$A36,탕데이터!$BL:$BL,'코스+운전자별'!$C36)</f>
        <v>90.539000000000001</v>
      </c>
      <c r="F36" s="133">
        <f t="shared" si="1"/>
        <v>3.3293056031102619</v>
      </c>
      <c r="G36">
        <f>SUMIFS(탕데이터!U:U,탕데이터!$O:$O,'코스+운전자별'!$A36,탕데이터!$BL:$BL,'코스+운전자별'!$C36)</f>
        <v>27640</v>
      </c>
      <c r="H36">
        <f>SUMIFS(탕데이터!V:V,탕데이터!$O:$O,'코스+운전자별'!$A36,탕데이터!$BL:$BL,'코스+운전자별'!$C36)</f>
        <v>242</v>
      </c>
      <c r="I36">
        <f>SUMIFS(탕데이터!W:W,탕데이터!$O:$O,'코스+운전자별'!$A36,탕데이터!$BL:$BL,'코스+운전자별'!$C36)</f>
        <v>5895</v>
      </c>
      <c r="J36">
        <f>SUMIFS(탕데이터!X:X,탕데이터!$O:$O,'코스+운전자별'!$A36,탕데이터!$BL:$BL,'코스+운전자별'!$C36)</f>
        <v>7085</v>
      </c>
      <c r="K36">
        <f>SUMIFS(탕데이터!Y:Y,탕데이터!$O:$O,'코스+운전자별'!$A36,탕데이터!$BL:$BL,'코스+운전자별'!$C36)</f>
        <v>2</v>
      </c>
      <c r="L36">
        <f>SUMIFS(탕데이터!Z:Z,탕데이터!$O:$O,'코스+운전자별'!$A36,탕데이터!$BL:$BL,'코스+운전자별'!$C36)</f>
        <v>9</v>
      </c>
      <c r="M36" s="133">
        <f>AVERAGEIFS(탕데이터!$AD:$AD,탕데이터!$O:$O,'코스+운전자별'!$A36,탕데이터!$BL:$BL,'코스+운전자별'!$C36)</f>
        <v>38.32</v>
      </c>
      <c r="N36" s="134">
        <f>INT(_xlfn.MAXIFS(탕데이터!$AC:$AC,탕데이터!$O:$O,'코스+운전자별'!$A36,탕데이터!$G:$G,'코스+운전자별'!$B36,탕데이터!$BL:$BL,'코스+운전자별'!$C36))</f>
        <v>104</v>
      </c>
      <c r="O36">
        <f>SUMIFS(탕데이터!BP:BP,탕데이터!$O:$O,'코스+운전자별'!$A36,탕데이터!$BL:$BL,'코스+운전자별'!$C36)</f>
        <v>19333.547999999999</v>
      </c>
      <c r="P36">
        <f>SUMIFS(탕데이터!BQ:BQ,탕데이터!$O:$O,'코스+운전자별'!$A36,탕데이터!$BL:$BL,'코스+운전자별'!$C36)</f>
        <v>480.137</v>
      </c>
      <c r="Q36">
        <f>SUMIFS(탕데이터!BR:BR,탕데이터!$O:$O,'코스+운전자별'!$A36,탕데이터!$BL:$BL,'코스+운전자별'!$C36)</f>
        <v>657.72500000000002</v>
      </c>
      <c r="R36">
        <f>SUMIFS(탕데이터!BS:BS,탕데이터!$O:$O,'코스+운전자별'!$A36,탕데이터!$BL:$BL,'코스+운전자별'!$C36)</f>
        <v>745.85500000000002</v>
      </c>
      <c r="S36">
        <f>SUMIFS(탕데이터!BT:BT,탕데이터!$O:$O,'코스+운전자별'!$A36,탕데이터!$BL:$BL,'코스+운전자별'!$C36)</f>
        <v>282.85400000000004</v>
      </c>
      <c r="T36">
        <f>SUMIFS(탕데이터!BU:BU,탕데이터!$O:$O,'코스+운전자별'!$A36,탕데이터!$BL:$BL,'코스+운전자별'!$C36)</f>
        <v>0</v>
      </c>
      <c r="U36">
        <f>SUMIFS(탕데이터!BV:BV,탕데이터!$O:$O,'코스+운전자별'!$A36,탕데이터!$BL:$BL,'코스+운전자별'!$C36)</f>
        <v>0</v>
      </c>
      <c r="V36">
        <f>SUMIFS(탕데이터!BW:BW,탕데이터!$O:$O,'코스+운전자별'!$A36,탕데이터!$BL:$BL,'코스+운전자별'!$C36)</f>
        <v>21500.118999999999</v>
      </c>
      <c r="W36" s="76">
        <f>H36/G36</f>
        <v>8.7554269175108539E-3</v>
      </c>
      <c r="X36" s="76">
        <f>I36/G36</f>
        <v>0.21327785817655573</v>
      </c>
      <c r="Y36" s="133">
        <f>K36*100/D36</f>
        <v>0.66349956209028893</v>
      </c>
      <c r="Z36" s="133">
        <f>L36*100/D36</f>
        <v>2.9857480294063006</v>
      </c>
      <c r="AA36" s="4">
        <f>O36/$V36</f>
        <v>0.89922981356521792</v>
      </c>
      <c r="AB36" s="4">
        <f>P36/$V36</f>
        <v>2.2331829884290409E-2</v>
      </c>
      <c r="AC36" s="4">
        <f>Q36/$V36</f>
        <v>3.0591691143662975E-2</v>
      </c>
      <c r="AD36" s="4">
        <f>R36/$V36</f>
        <v>3.4690738223355881E-2</v>
      </c>
      <c r="AE36" s="4">
        <f>S36/$V36</f>
        <v>1.3155927183472801E-2</v>
      </c>
      <c r="AF36" s="4">
        <f>T36/$V36</f>
        <v>0</v>
      </c>
      <c r="AG36" s="4">
        <f>U36/$V36</f>
        <v>0</v>
      </c>
      <c r="AH36" s="47" cm="1">
        <f t="array" ref="AH36">SUMPRODUCT((C:C=C36)*(F:F&gt;F36)*(B:B=B36))+1</f>
        <v>1</v>
      </c>
    </row>
    <row r="37" spans="1:34">
      <c r="A37" s="130">
        <v>5223</v>
      </c>
      <c r="B37" s="130" t="s">
        <v>63</v>
      </c>
      <c r="C37" s="130">
        <v>7</v>
      </c>
      <c r="D37">
        <f>SUMIFS(탕데이터!R:R,탕데이터!$O:$O,'코스+운전자별'!$A37,탕데이터!$BL:$BL,'코스+운전자별'!$C37)</f>
        <v>215.5</v>
      </c>
      <c r="E37">
        <f>SUMIFS(탕데이터!S:S,탕데이터!$O:$O,'코스+운전자별'!$A37,탕데이터!$BL:$BL,'코스+운전자별'!$C37)</f>
        <v>60.986999999999995</v>
      </c>
      <c r="F37" s="133">
        <f t="shared" si="1"/>
        <v>3.5335399347401908</v>
      </c>
      <c r="G37">
        <f>SUMIFS(탕데이터!U:U,탕데이터!$O:$O,'코스+운전자별'!$A37,탕데이터!$BL:$BL,'코스+운전자별'!$C37)</f>
        <v>22752</v>
      </c>
      <c r="H37">
        <f>SUMIFS(탕데이터!V:V,탕데이터!$O:$O,'코스+운전자별'!$A37,탕데이터!$BL:$BL,'코스+운전자별'!$C37)</f>
        <v>86</v>
      </c>
      <c r="I37">
        <f>SUMIFS(탕데이터!W:W,탕데이터!$O:$O,'코스+운전자별'!$A37,탕데이터!$BL:$BL,'코스+운전자별'!$C37)</f>
        <v>6022</v>
      </c>
      <c r="J37">
        <f>SUMIFS(탕데이터!X:X,탕데이터!$O:$O,'코스+운전자별'!$A37,탕데이터!$BL:$BL,'코스+운전자별'!$C37)</f>
        <v>5598</v>
      </c>
      <c r="K37">
        <f>SUMIFS(탕데이터!Y:Y,탕데이터!$O:$O,'코스+운전자별'!$A37,탕데이터!$BL:$BL,'코스+운전자별'!$C37)</f>
        <v>0</v>
      </c>
      <c r="L37">
        <f>SUMIFS(탕데이터!Z:Z,탕데이터!$O:$O,'코스+운전자별'!$A37,탕데이터!$BL:$BL,'코스+운전자별'!$C37)</f>
        <v>38</v>
      </c>
      <c r="M37" s="133">
        <f>AVERAGEIFS(탕데이터!$AD:$AD,탕데이터!$O:$O,'코스+운전자별'!$A37,탕데이터!$BL:$BL,'코스+운전자별'!$C37)</f>
        <v>34.340000000000003</v>
      </c>
      <c r="N37" s="134">
        <f>INT(_xlfn.MAXIFS(탕데이터!$AC:$AC,탕데이터!$O:$O,'코스+운전자별'!$A37,탕데이터!$G:$G,'코스+운전자별'!$B37,탕데이터!$BL:$BL,'코스+운전자별'!$C37))</f>
        <v>91</v>
      </c>
      <c r="O37">
        <f>SUMIFS(탕데이터!BP:BP,탕데이터!$O:$O,'코스+운전자별'!$A37,탕데이터!$BL:$BL,'코스+운전자별'!$C37)</f>
        <v>10739.14</v>
      </c>
      <c r="P37">
        <f>SUMIFS(탕데이터!BQ:BQ,탕데이터!$O:$O,'코스+운전자별'!$A37,탕데이터!$BL:$BL,'코스+운전자별'!$C37)</f>
        <v>1595.5340000000001</v>
      </c>
      <c r="Q37">
        <f>SUMIFS(탕데이터!BR:BR,탕데이터!$O:$O,'코스+운전자별'!$A37,탕데이터!$BL:$BL,'코스+운전자별'!$C37)</f>
        <v>1920.4950000000001</v>
      </c>
      <c r="R37">
        <f>SUMIFS(탕데이터!BS:BS,탕데이터!$O:$O,'코스+운전자별'!$A37,탕데이터!$BL:$BL,'코스+운전자별'!$C37)</f>
        <v>2161.3539999999998</v>
      </c>
      <c r="S37">
        <f>SUMIFS(탕데이터!BT:BT,탕데이터!$O:$O,'코스+운전자별'!$A37,탕데이터!$BL:$BL,'코스+운전자별'!$C37)</f>
        <v>214.482</v>
      </c>
      <c r="T37">
        <f>SUMIFS(탕데이터!BU:BU,탕데이터!$O:$O,'코스+운전자별'!$A37,탕데이터!$BL:$BL,'코스+운전자별'!$C37)</f>
        <v>0</v>
      </c>
      <c r="U37">
        <f>SUMIFS(탕데이터!BV:BV,탕데이터!$O:$O,'코스+운전자별'!$A37,탕데이터!$BL:$BL,'코스+운전자별'!$C37)</f>
        <v>0</v>
      </c>
      <c r="V37">
        <f>SUMIFS(탕데이터!BW:BW,탕데이터!$O:$O,'코스+운전자별'!$A37,탕데이터!$BL:$BL,'코스+운전자별'!$C37)</f>
        <v>16631.004999999997</v>
      </c>
      <c r="W37" s="76">
        <f>H37/G37</f>
        <v>3.7798874824191281E-3</v>
      </c>
      <c r="X37" s="76">
        <f>I37/G37</f>
        <v>0.26468002812939523</v>
      </c>
      <c r="Y37" s="133">
        <f>K37*100/D37</f>
        <v>0</v>
      </c>
      <c r="Z37" s="133">
        <f>L37*100/D37</f>
        <v>17.633410672853827</v>
      </c>
      <c r="AA37" s="4">
        <f>O37/$V37</f>
        <v>0.6457300686278431</v>
      </c>
      <c r="AB37" s="4">
        <f>P37/$V37</f>
        <v>9.5937317077350426E-2</v>
      </c>
      <c r="AC37" s="4">
        <f>Q37/$V37</f>
        <v>0.11547678567831592</v>
      </c>
      <c r="AD37" s="4">
        <f>R37/$V37</f>
        <v>0.12995931394404608</v>
      </c>
      <c r="AE37" s="4">
        <f>S37/$V37</f>
        <v>1.2896514672444633E-2</v>
      </c>
      <c r="AF37" s="4">
        <f>T37/$V37</f>
        <v>0</v>
      </c>
      <c r="AG37" s="4">
        <f>U37/$V37</f>
        <v>0</v>
      </c>
      <c r="AH37" s="47" cm="1">
        <f t="array" ref="AH37">SUMPRODUCT((C:C=C37)*(F:F&gt;F37)*(B:B=B37))+1</f>
        <v>2</v>
      </c>
    </row>
    <row r="38" spans="1:34">
      <c r="A38" s="130">
        <v>5223</v>
      </c>
      <c r="B38" s="130" t="s">
        <v>63</v>
      </c>
      <c r="C38" s="130">
        <v>8</v>
      </c>
      <c r="D38">
        <f>SUMIFS(탕데이터!R:R,탕데이터!$O:$O,'코스+운전자별'!$A38,탕데이터!$BL:$BL,'코스+운전자별'!$C38)</f>
        <v>78.036000000000001</v>
      </c>
      <c r="E38">
        <f>SUMIFS(탕데이터!S:S,탕데이터!$O:$O,'코스+운전자별'!$A38,탕데이터!$BL:$BL,'코스+운전자별'!$C38)</f>
        <v>20.366</v>
      </c>
      <c r="F38" s="133">
        <f t="shared" si="1"/>
        <v>3.8316802513993911</v>
      </c>
      <c r="G38">
        <f>SUMIFS(탕데이터!U:U,탕데이터!$O:$O,'코스+운전자별'!$A38,탕데이터!$BL:$BL,'코스+운전자별'!$C38)</f>
        <v>6860</v>
      </c>
      <c r="H38">
        <f>SUMIFS(탕데이터!V:V,탕데이터!$O:$O,'코스+운전자별'!$A38,탕데이터!$BL:$BL,'코스+운전자별'!$C38)</f>
        <v>345</v>
      </c>
      <c r="I38">
        <f>SUMIFS(탕데이터!W:W,탕데이터!$O:$O,'코스+운전자별'!$A38,탕데이터!$BL:$BL,'코스+운전자별'!$C38)</f>
        <v>805</v>
      </c>
      <c r="J38">
        <f>SUMIFS(탕데이터!X:X,탕데이터!$O:$O,'코스+운전자별'!$A38,탕데이터!$BL:$BL,'코스+운전자별'!$C38)</f>
        <v>2020</v>
      </c>
      <c r="K38">
        <f>SUMIFS(탕데이터!Y:Y,탕데이터!$O:$O,'코스+운전자별'!$A38,탕데이터!$BL:$BL,'코스+운전자별'!$C38)</f>
        <v>0</v>
      </c>
      <c r="L38">
        <f>SUMIFS(탕데이터!Z:Z,탕데이터!$O:$O,'코스+운전자별'!$A38,탕데이터!$BL:$BL,'코스+운전자별'!$C38)</f>
        <v>6</v>
      </c>
      <c r="M38" s="133">
        <f>AVERAGEIFS(탕데이터!$AD:$AD,탕데이터!$O:$O,'코스+운전자별'!$A38,탕데이터!$BL:$BL,'코스+운전자별'!$C38)</f>
        <v>40.50333333333333</v>
      </c>
      <c r="N38" s="134">
        <f>INT(_xlfn.MAXIFS(탕데이터!$AC:$AC,탕데이터!$O:$O,'코스+운전자별'!$A38,탕데이터!$G:$G,'코스+운전자별'!$B38,탕데이터!$BL:$BL,'코스+운전자별'!$C38))</f>
        <v>94</v>
      </c>
      <c r="O38">
        <f>SUMIFS(탕데이터!BP:BP,탕데이터!$O:$O,'코스+운전자별'!$A38,탕데이터!$BL:$BL,'코스+운전자별'!$C38)</f>
        <v>5048.2430000000004</v>
      </c>
      <c r="P38">
        <f>SUMIFS(탕데이터!BQ:BQ,탕데이터!$O:$O,'코스+운전자별'!$A38,탕데이터!$BL:$BL,'코스+운전자별'!$C38)</f>
        <v>161.071</v>
      </c>
      <c r="Q38">
        <f>SUMIFS(탕데이터!BR:BR,탕데이터!$O:$O,'코스+운전자별'!$A38,탕데이터!$BL:$BL,'코스+운전자별'!$C38)</f>
        <v>175.23299999999998</v>
      </c>
      <c r="R38">
        <f>SUMIFS(탕데이터!BS:BS,탕데이터!$O:$O,'코스+운전자별'!$A38,탕데이터!$BL:$BL,'코스+운전자별'!$C38)</f>
        <v>246.29199999999997</v>
      </c>
      <c r="S38">
        <f>SUMIFS(탕데이터!BT:BT,탕데이터!$O:$O,'코스+운전자별'!$A38,탕데이터!$BL:$BL,'코스+운전자별'!$C38)</f>
        <v>82.593000000000004</v>
      </c>
      <c r="T38">
        <f>SUMIFS(탕데이터!BU:BU,탕데이터!$O:$O,'코스+운전자별'!$A38,탕데이터!$BL:$BL,'코스+운전자별'!$C38)</f>
        <v>0</v>
      </c>
      <c r="U38">
        <f>SUMIFS(탕데이터!BV:BV,탕데이터!$O:$O,'코스+운전자별'!$A38,탕데이터!$BL:$BL,'코스+운전자별'!$C38)</f>
        <v>0</v>
      </c>
      <c r="V38">
        <f>SUMIFS(탕데이터!BW:BW,탕데이터!$O:$O,'코스+운전자별'!$A38,탕데이터!$BL:$BL,'코스+운전자별'!$C38)</f>
        <v>5713.4319999999998</v>
      </c>
      <c r="W38" s="76">
        <f>H38/G38</f>
        <v>5.0291545189504371E-2</v>
      </c>
      <c r="X38" s="76">
        <f>I38/G38</f>
        <v>0.11734693877551021</v>
      </c>
      <c r="Y38" s="133">
        <f>K38*100/D38</f>
        <v>0</v>
      </c>
      <c r="Z38" s="133">
        <f>L38*100/D38</f>
        <v>7.6887590342918655</v>
      </c>
      <c r="AA38" s="4">
        <f>O38/$V38</f>
        <v>0.88357453103493677</v>
      </c>
      <c r="AB38" s="4">
        <f>P38/$V38</f>
        <v>2.8191636830542485E-2</v>
      </c>
      <c r="AC38" s="4">
        <f>Q38/$V38</f>
        <v>3.0670357151358411E-2</v>
      </c>
      <c r="AD38" s="4">
        <f>R38/$V38</f>
        <v>4.3107540266515816E-2</v>
      </c>
      <c r="AE38" s="4">
        <f>S38/$V38</f>
        <v>1.4455934716646668E-2</v>
      </c>
      <c r="AF38" s="4">
        <f>T38/$V38</f>
        <v>0</v>
      </c>
      <c r="AG38" s="4">
        <f>U38/$V38</f>
        <v>0</v>
      </c>
      <c r="AH38" s="47" cm="1">
        <f t="array" ref="AH38">SUMPRODUCT((C:C=C38)*(F:F&gt;F38)*(B:B=B38))+1</f>
        <v>1</v>
      </c>
    </row>
    <row r="39" spans="1:34">
      <c r="A39" s="130">
        <v>5673</v>
      </c>
      <c r="B39" s="130" t="s">
        <v>63</v>
      </c>
      <c r="C39" s="130">
        <v>5</v>
      </c>
      <c r="D39">
        <f>SUMIFS(탕데이터!R:R,탕데이터!$O:$O,'코스+운전자별'!$A39,탕데이터!$BL:$BL,'코스+운전자별'!$C39)</f>
        <v>121.938</v>
      </c>
      <c r="E39">
        <f>SUMIFS(탕데이터!S:S,탕데이터!$O:$O,'코스+운전자별'!$A39,탕데이터!$BL:$BL,'코스+운전자별'!$C39)</f>
        <v>32.021999999999998</v>
      </c>
      <c r="F39" s="133">
        <f t="shared" si="1"/>
        <v>3.8079445381300356</v>
      </c>
      <c r="G39">
        <f>SUMIFS(탕데이터!U:U,탕데이터!$O:$O,'코스+운전자별'!$A39,탕데이터!$BL:$BL,'코스+운전자별'!$C39)</f>
        <v>11938</v>
      </c>
      <c r="H39">
        <f>SUMIFS(탕데이터!V:V,탕데이터!$O:$O,'코스+운전자별'!$A39,탕데이터!$BL:$BL,'코스+운전자별'!$C39)</f>
        <v>89</v>
      </c>
      <c r="I39">
        <f>SUMIFS(탕데이터!W:W,탕데이터!$O:$O,'코스+운전자별'!$A39,탕데이터!$BL:$BL,'코스+운전자별'!$C39)</f>
        <v>2323</v>
      </c>
      <c r="J39">
        <f>SUMIFS(탕데이터!X:X,탕데이터!$O:$O,'코스+운전자별'!$A39,탕데이터!$BL:$BL,'코스+운전자별'!$C39)</f>
        <v>3376</v>
      </c>
      <c r="K39">
        <f>SUMIFS(탕데이터!Y:Y,탕데이터!$O:$O,'코스+운전자별'!$A39,탕데이터!$BL:$BL,'코스+운전자별'!$C39)</f>
        <v>0</v>
      </c>
      <c r="L39">
        <f>SUMIFS(탕데이터!Z:Z,탕데이터!$O:$O,'코스+운전자별'!$A39,탕데이터!$BL:$BL,'코스+운전자별'!$C39)</f>
        <v>11</v>
      </c>
      <c r="M39" s="133">
        <f>AVERAGEIFS(탕데이터!$AD:$AD,탕데이터!$O:$O,'코스+운전자별'!$A39,탕데이터!$BL:$BL,'코스+운전자별'!$C39)</f>
        <v>36.770000000000003</v>
      </c>
      <c r="N39" s="134">
        <f>INT(_xlfn.MAXIFS(탕데이터!$AC:$AC,탕데이터!$O:$O,'코스+운전자별'!$A39,탕데이터!$G:$G,'코스+운전자별'!$B39,탕데이터!$BL:$BL,'코스+운전자별'!$C39))</f>
        <v>101</v>
      </c>
      <c r="O39">
        <f>SUMIFS(탕데이터!BP:BP,탕데이터!$O:$O,'코스+운전자별'!$A39,탕데이터!$BL:$BL,'코스+운전자별'!$C39)</f>
        <v>3509.2479999999996</v>
      </c>
      <c r="P39">
        <f>SUMIFS(탕데이터!BQ:BQ,탕데이터!$O:$O,'코스+운전자별'!$A39,탕데이터!$BL:$BL,'코스+운전자별'!$C39)</f>
        <v>1754.886</v>
      </c>
      <c r="Q39">
        <f>SUMIFS(탕데이터!BR:BR,탕데이터!$O:$O,'코스+운전자별'!$A39,탕데이터!$BL:$BL,'코스+운전자별'!$C39)</f>
        <v>1838.452</v>
      </c>
      <c r="R39">
        <f>SUMIFS(탕데이터!BS:BS,탕데이터!$O:$O,'코스+운전자별'!$A39,탕데이터!$BL:$BL,'코스+운전자별'!$C39)</f>
        <v>2005.5840000000001</v>
      </c>
      <c r="S39">
        <f>SUMIFS(탕데이터!BT:BT,탕데이터!$O:$O,'코스+운전자별'!$A39,탕데이터!$BL:$BL,'코스+운전자별'!$C39)</f>
        <v>405.89200000000005</v>
      </c>
      <c r="T39">
        <f>SUMIFS(탕데이터!BU:BU,탕데이터!$O:$O,'코스+운전자별'!$A39,탕데이터!$BL:$BL,'코스+운전자별'!$C39)</f>
        <v>0</v>
      </c>
      <c r="U39">
        <f>SUMIFS(탕데이터!BV:BV,탕데이터!$O:$O,'코스+운전자별'!$A39,탕데이터!$BL:$BL,'코스+운전자별'!$C39)</f>
        <v>0</v>
      </c>
      <c r="V39">
        <f>SUMIFS(탕데이터!BW:BW,탕데이터!$O:$O,'코스+운전자별'!$A39,탕데이터!$BL:$BL,'코스+운전자별'!$C39)</f>
        <v>9514.0619999999999</v>
      </c>
      <c r="W39" s="76">
        <f>H39/G39</f>
        <v>7.4551851231362039E-3</v>
      </c>
      <c r="X39" s="76">
        <f>I39/G39</f>
        <v>0.19458870832635283</v>
      </c>
      <c r="Y39" s="133">
        <f>K39*100/D39</f>
        <v>0</v>
      </c>
      <c r="Z39" s="133">
        <f>L39*100/D39</f>
        <v>9.0209778740015416</v>
      </c>
      <c r="AA39" s="4">
        <f>O39/$V39</f>
        <v>0.36884855280531065</v>
      </c>
      <c r="AB39" s="4">
        <f>P39/$V39</f>
        <v>0.18445181458771237</v>
      </c>
      <c r="AC39" s="4">
        <f>Q39/$V39</f>
        <v>0.19323523432998441</v>
      </c>
      <c r="AD39" s="4">
        <f>R39/$V39</f>
        <v>0.21080207381452845</v>
      </c>
      <c r="AE39" s="4">
        <f>S39/$V39</f>
        <v>4.2662324462464096E-2</v>
      </c>
      <c r="AF39" s="4">
        <f>T39/$V39</f>
        <v>0</v>
      </c>
      <c r="AG39" s="4">
        <f>U39/$V39</f>
        <v>0</v>
      </c>
      <c r="AH39" s="47" cm="1">
        <f t="array" ref="AH39">SUMPRODUCT((C:C=C39)*(F:F&gt;F39)*(B:B=B39))+1</f>
        <v>1</v>
      </c>
    </row>
    <row r="40" spans="1:34">
      <c r="A40" s="130">
        <v>5673</v>
      </c>
      <c r="B40" s="130" t="s">
        <v>63</v>
      </c>
      <c r="C40" s="130">
        <v>6</v>
      </c>
      <c r="D40">
        <f>SUMIFS(탕데이터!R:R,탕데이터!$O:$O,'코스+운전자별'!$A40,탕데이터!$BL:$BL,'코스+운전자별'!$C40)</f>
        <v>138.34800000000001</v>
      </c>
      <c r="E40">
        <f>SUMIFS(탕데이터!S:S,탕데이터!$O:$O,'코스+운전자별'!$A40,탕데이터!$BL:$BL,'코스+운전자별'!$C40)</f>
        <v>37.442</v>
      </c>
      <c r="F40" s="133">
        <f t="shared" si="1"/>
        <v>3.6949949254847501</v>
      </c>
      <c r="G40">
        <f>SUMIFS(탕데이터!U:U,탕데이터!$O:$O,'코스+운전자별'!$A40,탕데이터!$BL:$BL,'코스+운전자별'!$C40)</f>
        <v>14145</v>
      </c>
      <c r="H40">
        <f>SUMIFS(탕데이터!V:V,탕데이터!$O:$O,'코스+운전자별'!$A40,탕데이터!$BL:$BL,'코스+운전자별'!$C40)</f>
        <v>147</v>
      </c>
      <c r="I40">
        <f>SUMIFS(탕데이터!W:W,탕데이터!$O:$O,'코스+운전자별'!$A40,탕데이터!$BL:$BL,'코스+운전자별'!$C40)</f>
        <v>3513</v>
      </c>
      <c r="J40">
        <f>SUMIFS(탕데이터!X:X,탕데이터!$O:$O,'코스+운전자별'!$A40,탕데이터!$BL:$BL,'코스+운전자별'!$C40)</f>
        <v>3416</v>
      </c>
      <c r="K40">
        <f>SUMIFS(탕데이터!Y:Y,탕데이터!$O:$O,'코스+운전자별'!$A40,탕데이터!$BL:$BL,'코스+운전자별'!$C40)</f>
        <v>0</v>
      </c>
      <c r="L40">
        <f>SUMIFS(탕데이터!Z:Z,탕데이터!$O:$O,'코스+운전자별'!$A40,탕데이터!$BL:$BL,'코스+운전자별'!$C40)</f>
        <v>17</v>
      </c>
      <c r="M40" s="133">
        <f>AVERAGEIFS(탕데이터!$AD:$AD,탕데이터!$O:$O,'코스+운전자별'!$A40,탕데이터!$BL:$BL,'코스+운전자별'!$C40)</f>
        <v>33.65</v>
      </c>
      <c r="N40" s="134">
        <f>INT(_xlfn.MAXIFS(탕데이터!$AC:$AC,탕데이터!$O:$O,'코스+운전자별'!$A40,탕데이터!$G:$G,'코스+운전자별'!$B40,탕데이터!$BL:$BL,'코스+운전자별'!$C40))</f>
        <v>102</v>
      </c>
      <c r="O40">
        <f>SUMIFS(탕데이터!BP:BP,탕데이터!$O:$O,'코스+운전자별'!$A40,탕데이터!$BL:$BL,'코스+운전자별'!$C40)</f>
        <v>5517.2150000000001</v>
      </c>
      <c r="P40">
        <f>SUMIFS(탕데이터!BQ:BQ,탕데이터!$O:$O,'코스+운전자별'!$A40,탕데이터!$BL:$BL,'코스+운전자별'!$C40)</f>
        <v>1121.9549999999999</v>
      </c>
      <c r="Q40">
        <f>SUMIFS(탕데이터!BR:BR,탕데이터!$O:$O,'코스+운전자별'!$A40,탕데이터!$BL:$BL,'코스+운전자별'!$C40)</f>
        <v>1649.4</v>
      </c>
      <c r="R40">
        <f>SUMIFS(탕데이터!BS:BS,탕데이터!$O:$O,'코스+운전자별'!$A40,탕데이터!$BL:$BL,'코스+운전자별'!$C40)</f>
        <v>1653.0350000000001</v>
      </c>
      <c r="S40">
        <f>SUMIFS(탕데이터!BT:BT,탕데이터!$O:$O,'코스+운전자별'!$A40,탕데이터!$BL:$BL,'코스+운전자별'!$C40)</f>
        <v>525.14499999999998</v>
      </c>
      <c r="T40">
        <f>SUMIFS(탕데이터!BU:BU,탕데이터!$O:$O,'코스+운전자별'!$A40,탕데이터!$BL:$BL,'코스+운전자별'!$C40)</f>
        <v>9.125</v>
      </c>
      <c r="U40">
        <f>SUMIFS(탕데이터!BV:BV,탕데이터!$O:$O,'코스+운전자별'!$A40,탕데이터!$BL:$BL,'코스+운전자별'!$C40)</f>
        <v>0</v>
      </c>
      <c r="V40">
        <f>SUMIFS(탕데이터!BW:BW,탕데이터!$O:$O,'코스+운전자별'!$A40,탕데이터!$BL:$BL,'코스+운전자별'!$C40)</f>
        <v>10475.875</v>
      </c>
      <c r="W40" s="76">
        <f>H40/G40</f>
        <v>1.0392364793213149E-2</v>
      </c>
      <c r="X40" s="76">
        <f>I40/G40</f>
        <v>0.24835630965005301</v>
      </c>
      <c r="Y40" s="133">
        <f>K40*100/D40</f>
        <v>0</v>
      </c>
      <c r="Z40" s="133">
        <f>L40*100/D40</f>
        <v>12.287853817908461</v>
      </c>
      <c r="AA40" s="4">
        <f>O40/$V40</f>
        <v>0.52665910962091478</v>
      </c>
      <c r="AB40" s="4">
        <f>P40/$V40</f>
        <v>0.10709892968367797</v>
      </c>
      <c r="AC40" s="4">
        <f>Q40/$V40</f>
        <v>0.15744746858854272</v>
      </c>
      <c r="AD40" s="4">
        <f>R40/$V40</f>
        <v>0.15779445631033209</v>
      </c>
      <c r="AE40" s="4">
        <f>S40/$V40</f>
        <v>5.0128986838808211E-2</v>
      </c>
      <c r="AF40" s="4">
        <f>T40/$V40</f>
        <v>8.7104895772429508E-4</v>
      </c>
      <c r="AG40" s="4">
        <f>U40/$V40</f>
        <v>0</v>
      </c>
      <c r="AH40" s="47" cm="1">
        <f t="array" ref="AH40">SUMPRODUCT((C:C=C40)*(F:F&gt;F40)*(B:B=B40))+1</f>
        <v>1</v>
      </c>
    </row>
    <row r="41" spans="1:34">
      <c r="A41" s="130">
        <v>6278</v>
      </c>
      <c r="B41" s="130" t="s">
        <v>85</v>
      </c>
      <c r="C41" s="130">
        <v>1</v>
      </c>
      <c r="D41">
        <f>SUMIFS(탕데이터!R:R,탕데이터!$O:$O,'코스+운전자별'!$A41,탕데이터!$BL:$BL,'코스+운전자별'!$C41)</f>
        <v>269.755</v>
      </c>
      <c r="E41">
        <f>SUMIFS(탕데이터!S:S,탕데이터!$O:$O,'코스+운전자별'!$A41,탕데이터!$BL:$BL,'코스+운전자별'!$C41)</f>
        <v>84.675999999999988</v>
      </c>
      <c r="F41" s="133">
        <f t="shared" si="1"/>
        <v>3.185731494165998</v>
      </c>
      <c r="G41">
        <f>SUMIFS(탕데이터!U:U,탕데이터!$O:$O,'코스+운전자별'!$A41,탕데이터!$BL:$BL,'코스+운전자별'!$C41)</f>
        <v>28489</v>
      </c>
      <c r="H41">
        <f>SUMIFS(탕데이터!V:V,탕데이터!$O:$O,'코스+운전자별'!$A41,탕데이터!$BL:$BL,'코스+운전자별'!$C41)</f>
        <v>752</v>
      </c>
      <c r="I41">
        <f>SUMIFS(탕데이터!W:W,탕데이터!$O:$O,'코스+운전자별'!$A41,탕데이터!$BL:$BL,'코스+운전자별'!$C41)</f>
        <v>6881</v>
      </c>
      <c r="J41">
        <f>SUMIFS(탕데이터!X:X,탕데이터!$O:$O,'코스+운전자별'!$A41,탕데이터!$BL:$BL,'코스+운전자별'!$C41)</f>
        <v>4091</v>
      </c>
      <c r="K41">
        <f>SUMIFS(탕데이터!Y:Y,탕데이터!$O:$O,'코스+운전자별'!$A41,탕데이터!$BL:$BL,'코스+운전자별'!$C41)</f>
        <v>0</v>
      </c>
      <c r="L41">
        <f>SUMIFS(탕데이터!Z:Z,탕데이터!$O:$O,'코스+운전자별'!$A41,탕데이터!$BL:$BL,'코스+운전자별'!$C41)</f>
        <v>55</v>
      </c>
      <c r="M41" s="133">
        <f>AVERAGEIFS(탕데이터!$AD:$AD,탕데이터!$O:$O,'코스+운전자별'!$A41,탕데이터!$BL:$BL,'코스+운전자별'!$C41)</f>
        <v>33.807499999999997</v>
      </c>
      <c r="N41" s="134">
        <f>INT(_xlfn.MAXIFS(탕데이터!$AC:$AC,탕데이터!$O:$O,'코스+운전자별'!$A41,탕데이터!$G:$G,'코스+운전자별'!$B41,탕데이터!$BL:$BL,'코스+운전자별'!$C41))</f>
        <v>102</v>
      </c>
      <c r="O41">
        <f>SUMIFS(탕데이터!BP:BP,탕데이터!$O:$O,'코스+운전자별'!$A41,탕데이터!$BL:$BL,'코스+운전자별'!$C41)</f>
        <v>15018.872000000001</v>
      </c>
      <c r="P41">
        <f>SUMIFS(탕데이터!BQ:BQ,탕데이터!$O:$O,'코스+운전자별'!$A41,탕데이터!$BL:$BL,'코스+운전자별'!$C41)</f>
        <v>1566.6210000000001</v>
      </c>
      <c r="Q41">
        <f>SUMIFS(탕데이터!BR:BR,탕데이터!$O:$O,'코스+운전자별'!$A41,탕데이터!$BL:$BL,'코스+운전자별'!$C41)</f>
        <v>2095.4940000000001</v>
      </c>
      <c r="R41">
        <f>SUMIFS(탕데이터!BS:BS,탕데이터!$O:$O,'코스+운전자별'!$A41,탕데이터!$BL:$BL,'코스+운전자별'!$C41)</f>
        <v>1639.0430000000001</v>
      </c>
      <c r="S41">
        <f>SUMIFS(탕데이터!BT:BT,탕데이터!$O:$O,'코스+운전자별'!$A41,탕데이터!$BL:$BL,'코스+운전자별'!$C41)</f>
        <v>522.51700000000005</v>
      </c>
      <c r="T41">
        <f>SUMIFS(탕데이터!BU:BU,탕데이터!$O:$O,'코스+운전자별'!$A41,탕데이터!$BL:$BL,'코스+운전자별'!$C41)</f>
        <v>6.0070000000000006</v>
      </c>
      <c r="U41">
        <f>SUMIFS(탕데이터!BV:BV,탕데이터!$O:$O,'코스+운전자별'!$A41,탕데이터!$BL:$BL,'코스+운전자별'!$C41)</f>
        <v>0</v>
      </c>
      <c r="V41">
        <f>SUMIFS(탕데이터!BW:BW,탕데이터!$O:$O,'코스+운전자별'!$A41,탕데이터!$BL:$BL,'코스+운전자별'!$C41)</f>
        <v>20848.554</v>
      </c>
      <c r="W41" s="76">
        <f>H41/G41</f>
        <v>2.639615290111973E-2</v>
      </c>
      <c r="X41" s="76">
        <f>I41/G41</f>
        <v>0.24153181929867668</v>
      </c>
      <c r="Y41" s="133">
        <f>K41*100/D41</f>
        <v>0</v>
      </c>
      <c r="Z41" s="133">
        <f>L41*100/D41</f>
        <v>20.388871383292248</v>
      </c>
      <c r="AA41" s="4">
        <f>O41/$V41</f>
        <v>0.72037955246200769</v>
      </c>
      <c r="AB41" s="4">
        <f>P41/$V41</f>
        <v>7.5142909191687826E-2</v>
      </c>
      <c r="AC41" s="4">
        <f>Q41/$V41</f>
        <v>0.10051027999351898</v>
      </c>
      <c r="AD41" s="4">
        <f>R41/$V41</f>
        <v>7.8616627321012295E-2</v>
      </c>
      <c r="AE41" s="4">
        <f>S41/$V41</f>
        <v>2.5062505533956937E-2</v>
      </c>
      <c r="AF41" s="4">
        <f>T41/$V41</f>
        <v>2.8812549781629944E-4</v>
      </c>
      <c r="AG41" s="4">
        <f>U41/$V41</f>
        <v>0</v>
      </c>
      <c r="AH41" s="47" cm="1">
        <f t="array" ref="AH41">SUMPRODUCT((C:C=C41)*(F:F&gt;F41)*(B:B=B41))+1</f>
        <v>1</v>
      </c>
    </row>
    <row r="42" spans="1:34">
      <c r="A42" s="130">
        <v>6278</v>
      </c>
      <c r="B42" s="130" t="s">
        <v>85</v>
      </c>
      <c r="C42" s="130">
        <v>2</v>
      </c>
      <c r="D42">
        <f>SUMIFS(탕데이터!R:R,탕데이터!$O:$O,'코스+운전자별'!$A42,탕데이터!$BL:$BL,'코스+운전자별'!$C42)</f>
        <v>294.358</v>
      </c>
      <c r="E42">
        <f>SUMIFS(탕데이터!S:S,탕데이터!$O:$O,'코스+운전자별'!$A42,탕데이터!$BL:$BL,'코스+운전자별'!$C42)</f>
        <v>98.298999999999992</v>
      </c>
      <c r="F42" s="133">
        <f t="shared" si="1"/>
        <v>2.9945167295699857</v>
      </c>
      <c r="G42">
        <f>SUMIFS(탕데이터!U:U,탕데이터!$O:$O,'코스+운전자별'!$A42,탕데이터!$BL:$BL,'코스+운전자별'!$C42)</f>
        <v>29488</v>
      </c>
      <c r="H42">
        <f>SUMIFS(탕데이터!V:V,탕데이터!$O:$O,'코스+운전자별'!$A42,탕데이터!$BL:$BL,'코스+운전자별'!$C42)</f>
        <v>577</v>
      </c>
      <c r="I42">
        <f>SUMIFS(탕데이터!W:W,탕데이터!$O:$O,'코스+운전자별'!$A42,탕데이터!$BL:$BL,'코스+운전자별'!$C42)</f>
        <v>6655</v>
      </c>
      <c r="J42">
        <f>SUMIFS(탕데이터!X:X,탕데이터!$O:$O,'코스+운전자별'!$A42,탕데이터!$BL:$BL,'코스+운전자별'!$C42)</f>
        <v>6682</v>
      </c>
      <c r="K42">
        <f>SUMIFS(탕데이터!Y:Y,탕데이터!$O:$O,'코스+운전자별'!$A42,탕데이터!$BL:$BL,'코스+운전자별'!$C42)</f>
        <v>3</v>
      </c>
      <c r="L42">
        <f>SUMIFS(탕데이터!Z:Z,탕데이터!$O:$O,'코스+운전자별'!$A42,탕데이터!$BL:$BL,'코스+운전자별'!$C42)</f>
        <v>73</v>
      </c>
      <c r="M42" s="133">
        <f>AVERAGEIFS(탕데이터!$AD:$AD,탕데이터!$O:$O,'코스+운전자별'!$A42,탕데이터!$BL:$BL,'코스+운전자별'!$C42)</f>
        <v>36.243333333333332</v>
      </c>
      <c r="N42" s="134">
        <f>INT(_xlfn.MAXIFS(탕데이터!$AC:$AC,탕데이터!$O:$O,'코스+운전자별'!$A42,탕데이터!$G:$G,'코스+운전자별'!$B42,탕데이터!$BL:$BL,'코스+운전자별'!$C42))</f>
        <v>106</v>
      </c>
      <c r="O42">
        <f>SUMIFS(탕데이터!BP:BP,탕데이터!$O:$O,'코스+운전자별'!$A42,탕데이터!$BL:$BL,'코스+운전자별'!$C42)</f>
        <v>18854.845000000001</v>
      </c>
      <c r="P42">
        <f>SUMIFS(탕데이터!BQ:BQ,탕데이터!$O:$O,'코스+운전자별'!$A42,탕데이터!$BL:$BL,'코스+운전자별'!$C42)</f>
        <v>869.81499999999994</v>
      </c>
      <c r="Q42">
        <f>SUMIFS(탕데이터!BR:BR,탕데이터!$O:$O,'코스+운전자별'!$A42,탕데이터!$BL:$BL,'코스+운전자별'!$C42)</f>
        <v>1133.5710000000001</v>
      </c>
      <c r="R42">
        <f>SUMIFS(탕데이터!BS:BS,탕데이터!$O:$O,'코스+운전자별'!$A42,탕데이터!$BL:$BL,'코스+운전자별'!$C42)</f>
        <v>1153.8990000000001</v>
      </c>
      <c r="S42">
        <f>SUMIFS(탕데이터!BT:BT,탕데이터!$O:$O,'코스+운전자별'!$A42,탕데이터!$BL:$BL,'코스+운전자별'!$C42)</f>
        <v>243.66500000000002</v>
      </c>
      <c r="T42">
        <f>SUMIFS(탕데이터!BU:BU,탕데이터!$O:$O,'코스+운전자별'!$A42,탕데이터!$BL:$BL,'코스+운전자별'!$C42)</f>
        <v>0</v>
      </c>
      <c r="U42">
        <f>SUMIFS(탕데이터!BV:BV,탕데이터!$O:$O,'코스+운전자별'!$A42,탕데이터!$BL:$BL,'코스+운전자별'!$C42)</f>
        <v>0</v>
      </c>
      <c r="V42">
        <f>SUMIFS(탕데이터!BW:BW,탕데이터!$O:$O,'코스+운전자별'!$A42,탕데이터!$BL:$BL,'코스+운전자별'!$C42)</f>
        <v>22255.794999999995</v>
      </c>
      <c r="W42" s="76">
        <f>H42/G42</f>
        <v>1.9567281606077049E-2</v>
      </c>
      <c r="X42" s="76">
        <f>I42/G42</f>
        <v>0.22568502441671187</v>
      </c>
      <c r="Y42" s="133">
        <f>K42*100/D42</f>
        <v>1.0191671366159574</v>
      </c>
      <c r="Z42" s="133">
        <f>L42*100/D42</f>
        <v>24.799733657654965</v>
      </c>
      <c r="AA42" s="4">
        <f>O42/$V42</f>
        <v>0.8471881143765031</v>
      </c>
      <c r="AB42" s="4">
        <f>P42/$V42</f>
        <v>3.9082629939752776E-2</v>
      </c>
      <c r="AC42" s="4">
        <f>Q42/$V42</f>
        <v>5.0933745570535691E-2</v>
      </c>
      <c r="AD42" s="4">
        <f>R42/$V42</f>
        <v>5.1847125658732944E-2</v>
      </c>
      <c r="AE42" s="4">
        <f>S42/$V42</f>
        <v>1.0948384454475792E-2</v>
      </c>
      <c r="AF42" s="4">
        <f>T42/$V42</f>
        <v>0</v>
      </c>
      <c r="AG42" s="4">
        <f>U42/$V42</f>
        <v>0</v>
      </c>
      <c r="AH42" s="47" cm="1">
        <f t="array" ref="AH42">SUMPRODUCT((C:C=C42)*(F:F&gt;F42)*(B:B=B42))+1</f>
        <v>2</v>
      </c>
    </row>
    <row r="43" spans="1:34">
      <c r="A43" s="130">
        <v>6278</v>
      </c>
      <c r="B43" s="130" t="s">
        <v>85</v>
      </c>
      <c r="C43" s="130">
        <v>8</v>
      </c>
      <c r="D43">
        <f>SUMIFS(탕데이터!R:R,탕데이터!$O:$O,'코스+운전자별'!$A43,탕데이터!$BL:$BL,'코스+운전자별'!$C43)</f>
        <v>140.999</v>
      </c>
      <c r="E43">
        <f>SUMIFS(탕데이터!S:S,탕데이터!$O:$O,'코스+운전자별'!$A43,탕데이터!$BL:$BL,'코스+운전자별'!$C43)</f>
        <v>47.738</v>
      </c>
      <c r="F43" s="133">
        <f t="shared" si="1"/>
        <v>2.9536009049394614</v>
      </c>
      <c r="G43">
        <f>SUMIFS(탕데이터!U:U,탕데이터!$O:$O,'코스+운전자별'!$A43,탕데이터!$BL:$BL,'코스+운전자별'!$C43)</f>
        <v>14904</v>
      </c>
      <c r="H43">
        <f>SUMIFS(탕데이터!V:V,탕데이터!$O:$O,'코스+운전자별'!$A43,탕데이터!$BL:$BL,'코스+운전자별'!$C43)</f>
        <v>279</v>
      </c>
      <c r="I43">
        <f>SUMIFS(탕데이터!W:W,탕데이터!$O:$O,'코스+운전자별'!$A43,탕데이터!$BL:$BL,'코스+운전자별'!$C43)</f>
        <v>3661</v>
      </c>
      <c r="J43">
        <f>SUMIFS(탕데이터!X:X,탕데이터!$O:$O,'코스+운전자별'!$A43,탕데이터!$BL:$BL,'코스+운전자별'!$C43)</f>
        <v>1850</v>
      </c>
      <c r="K43">
        <f>SUMIFS(탕데이터!Y:Y,탕데이터!$O:$O,'코스+운전자별'!$A43,탕데이터!$BL:$BL,'코스+운전자별'!$C43)</f>
        <v>0</v>
      </c>
      <c r="L43">
        <f>SUMIFS(탕데이터!Z:Z,탕데이터!$O:$O,'코스+운전자별'!$A43,탕데이터!$BL:$BL,'코스+운전자별'!$C43)</f>
        <v>20</v>
      </c>
      <c r="M43" s="133">
        <f>AVERAGEIFS(탕데이터!$AD:$AD,탕데이터!$O:$O,'코스+운전자별'!$A43,탕데이터!$BL:$BL,'코스+운전자별'!$C43)</f>
        <v>34.125</v>
      </c>
      <c r="N43" s="134">
        <f>INT(_xlfn.MAXIFS(탕데이터!$AC:$AC,탕데이터!$O:$O,'코스+운전자별'!$A43,탕데이터!$G:$G,'코스+운전자별'!$B43,탕데이터!$BL:$BL,'코스+운전자별'!$C43))</f>
        <v>99</v>
      </c>
      <c r="O43">
        <f>SUMIFS(탕데이터!BP:BP,탕데이터!$O:$O,'코스+운전자별'!$A43,탕데이터!$BL:$BL,'코스+운전자별'!$C43)</f>
        <v>9581.0750000000007</v>
      </c>
      <c r="P43">
        <f>SUMIFS(탕데이터!BQ:BQ,탕데이터!$O:$O,'코스+운전자별'!$A43,탕데이터!$BL:$BL,'코스+운전자별'!$C43)</f>
        <v>352.57200000000006</v>
      </c>
      <c r="Q43">
        <f>SUMIFS(탕데이터!BR:BR,탕데이터!$O:$O,'코스+운전자별'!$A43,탕데이터!$BL:$BL,'코스+운전자별'!$C43)</f>
        <v>511.39199999999994</v>
      </c>
      <c r="R43">
        <f>SUMIFS(탕데이터!BS:BS,탕데이터!$O:$O,'코스+운전자별'!$A43,탕데이터!$BL:$BL,'코스+운전자별'!$C43)</f>
        <v>393.13099999999997</v>
      </c>
      <c r="S43">
        <f>SUMIFS(탕데이터!BT:BT,탕데이터!$O:$O,'코스+운전자별'!$A43,탕데이터!$BL:$BL,'코스+운전자별'!$C43)</f>
        <v>132.428</v>
      </c>
      <c r="T43">
        <f>SUMIFS(탕데이터!BU:BU,탕데이터!$O:$O,'코스+운전자별'!$A43,탕데이터!$BL:$BL,'코스+운전자별'!$C43)</f>
        <v>0</v>
      </c>
      <c r="U43">
        <f>SUMIFS(탕데이터!BV:BV,탕데이터!$O:$O,'코스+운전자별'!$A43,탕데이터!$BL:$BL,'코스+운전자별'!$C43)</f>
        <v>0</v>
      </c>
      <c r="V43">
        <f>SUMIFS(탕데이터!BW:BW,탕데이터!$O:$O,'코스+운전자별'!$A43,탕데이터!$BL:$BL,'코스+운전자별'!$C43)</f>
        <v>10970.598000000002</v>
      </c>
      <c r="W43" s="76">
        <f>H43/G43</f>
        <v>1.8719806763285024E-2</v>
      </c>
      <c r="X43" s="76">
        <f>I43/G43</f>
        <v>0.24563875469672572</v>
      </c>
      <c r="Y43" s="133">
        <f>K43*100/D43</f>
        <v>0</v>
      </c>
      <c r="Z43" s="133">
        <f>L43*100/D43</f>
        <v>14.184497762395479</v>
      </c>
      <c r="AA43" s="4">
        <f>O43/$V43</f>
        <v>0.87334117976066561</v>
      </c>
      <c r="AB43" s="4">
        <f>P43/$V43</f>
        <v>3.2137901689588848E-2</v>
      </c>
      <c r="AC43" s="4">
        <f>Q43/$V43</f>
        <v>4.6614778884432724E-2</v>
      </c>
      <c r="AD43" s="4">
        <f>R43/$V43</f>
        <v>3.5834965423033452E-2</v>
      </c>
      <c r="AE43" s="4">
        <f>S43/$V43</f>
        <v>1.2071174242279225E-2</v>
      </c>
      <c r="AF43" s="4">
        <f>T43/$V43</f>
        <v>0</v>
      </c>
      <c r="AG43" s="4">
        <f>U43/$V43</f>
        <v>0</v>
      </c>
      <c r="AH43" s="47" cm="1">
        <f t="array" ref="AH43">SUMPRODUCT((C:C=C43)*(F:F&gt;F43)*(B:B=B43))+1</f>
        <v>4</v>
      </c>
    </row>
    <row r="44" spans="1:34">
      <c r="A44" s="130">
        <v>6694</v>
      </c>
      <c r="B44" s="130" t="s">
        <v>85</v>
      </c>
      <c r="C44" s="130">
        <v>3</v>
      </c>
      <c r="D44">
        <f>SUMIFS(탕데이터!R:R,탕데이터!$O:$O,'코스+운전자별'!$A44,탕데이터!$BL:$BL,'코스+운전자별'!$C44)</f>
        <v>307.26900000000001</v>
      </c>
      <c r="E44">
        <f>SUMIFS(탕데이터!S:S,탕데이터!$O:$O,'코스+운전자별'!$A44,탕데이터!$BL:$BL,'코스+운전자별'!$C44)</f>
        <v>92.085999999999999</v>
      </c>
      <c r="F44" s="133">
        <f t="shared" si="1"/>
        <v>3.3367612883608802</v>
      </c>
      <c r="G44">
        <f>SUMIFS(탕데이터!U:U,탕데이터!$O:$O,'코스+운전자별'!$A44,탕데이터!$BL:$BL,'코스+운전자별'!$C44)</f>
        <v>29646</v>
      </c>
      <c r="H44">
        <f>SUMIFS(탕데이터!V:V,탕데이터!$O:$O,'코스+운전자별'!$A44,탕데이터!$BL:$BL,'코스+운전자별'!$C44)</f>
        <v>489</v>
      </c>
      <c r="I44">
        <f>SUMIFS(탕데이터!W:W,탕데이터!$O:$O,'코스+운전자별'!$A44,탕데이터!$BL:$BL,'코스+운전자별'!$C44)</f>
        <v>5002</v>
      </c>
      <c r="J44">
        <f>SUMIFS(탕데이터!X:X,탕데이터!$O:$O,'코스+운전자별'!$A44,탕데이터!$BL:$BL,'코스+운전자별'!$C44)</f>
        <v>6332</v>
      </c>
      <c r="K44">
        <f>SUMIFS(탕데이터!Y:Y,탕데이터!$O:$O,'코스+운전자별'!$A44,탕데이터!$BL:$BL,'코스+운전자별'!$C44)</f>
        <v>0</v>
      </c>
      <c r="L44">
        <f>SUMIFS(탕데이터!Z:Z,탕데이터!$O:$O,'코스+운전자별'!$A44,탕데이터!$BL:$BL,'코스+운전자별'!$C44)</f>
        <v>80</v>
      </c>
      <c r="M44" s="133">
        <f>AVERAGEIFS(탕데이터!$AD:$AD,탕데이터!$O:$O,'코스+운전자별'!$A44,탕데이터!$BL:$BL,'코스+운전자별'!$C44)</f>
        <v>38.79</v>
      </c>
      <c r="N44" s="134">
        <f>INT(_xlfn.MAXIFS(탕데이터!$AC:$AC,탕데이터!$O:$O,'코스+운전자별'!$A44,탕데이터!$G:$G,'코스+운전자별'!$B44,탕데이터!$BL:$BL,'코스+운전자별'!$C44))</f>
        <v>93</v>
      </c>
      <c r="O44">
        <f>SUMIFS(탕데이터!BP:BP,탕데이터!$O:$O,'코스+운전자별'!$A44,탕데이터!$BL:$BL,'코스+운전자별'!$C44)</f>
        <v>19845.494999999995</v>
      </c>
      <c r="P44">
        <f>SUMIFS(탕데이터!BQ:BQ,탕데이터!$O:$O,'코스+운전자별'!$A44,탕데이터!$BL:$BL,'코스+운전자별'!$C44)</f>
        <v>1302.1630000000002</v>
      </c>
      <c r="Q44">
        <f>SUMIFS(탕데이터!BR:BR,탕데이터!$O:$O,'코스+운전자별'!$A44,탕데이터!$BL:$BL,'코스+운전자별'!$C44)</f>
        <v>1683.7809999999997</v>
      </c>
      <c r="R44">
        <f>SUMIFS(탕데이터!BS:BS,탕데이터!$O:$O,'코스+운전자별'!$A44,탕데이터!$BL:$BL,'코스+운전자별'!$C44)</f>
        <v>1136.4399999999998</v>
      </c>
      <c r="S44">
        <f>SUMIFS(탕데이터!BT:BT,탕데이터!$O:$O,'코스+운전자별'!$A44,탕데이터!$BL:$BL,'코스+운전자별'!$C44)</f>
        <v>189.494</v>
      </c>
      <c r="T44">
        <f>SUMIFS(탕데이터!BU:BU,탕데이터!$O:$O,'코스+운전자별'!$A44,탕데이터!$BL:$BL,'코스+운전자별'!$C44)</f>
        <v>0</v>
      </c>
      <c r="U44">
        <f>SUMIFS(탕데이터!BV:BV,탕데이터!$O:$O,'코스+운전자별'!$A44,탕데이터!$BL:$BL,'코스+운전자별'!$C44)</f>
        <v>0</v>
      </c>
      <c r="V44">
        <f>SUMIFS(탕데이터!BW:BW,탕데이터!$O:$O,'코스+운전자별'!$A44,탕데이터!$BL:$BL,'코스+운전자별'!$C44)</f>
        <v>24157.373</v>
      </c>
      <c r="W44" s="76">
        <f>H44/G44</f>
        <v>1.6494636713215948E-2</v>
      </c>
      <c r="X44" s="76">
        <f>I44/G44</f>
        <v>0.16872427983539096</v>
      </c>
      <c r="Y44" s="133">
        <f>K44*100/D44</f>
        <v>0</v>
      </c>
      <c r="Z44" s="133">
        <f>L44*100/D44</f>
        <v>26.035818777683396</v>
      </c>
      <c r="AA44" s="4">
        <f>O44/$V44</f>
        <v>0.82150882051620411</v>
      </c>
      <c r="AB44" s="4">
        <f>P44/$V44</f>
        <v>5.3903336260941959E-2</v>
      </c>
      <c r="AC44" s="4">
        <f>Q44/$V44</f>
        <v>6.9700500960928155E-2</v>
      </c>
      <c r="AD44" s="4">
        <f>R44/$V44</f>
        <v>4.7043194638754796E-2</v>
      </c>
      <c r="AE44" s="4">
        <f>S44/$V44</f>
        <v>7.8441476231707816E-3</v>
      </c>
      <c r="AF44" s="4">
        <f>T44/$V44</f>
        <v>0</v>
      </c>
      <c r="AG44" s="4">
        <f>U44/$V44</f>
        <v>0</v>
      </c>
      <c r="AH44" s="47" cm="1">
        <f t="array" ref="AH44">SUMPRODUCT((C:C=C44)*(F:F&gt;F44)*(B:B=B44))+1</f>
        <v>4</v>
      </c>
    </row>
    <row r="45" spans="1:34">
      <c r="A45" s="130">
        <v>6694</v>
      </c>
      <c r="B45" s="130" t="s">
        <v>85</v>
      </c>
      <c r="C45" s="130">
        <v>4</v>
      </c>
      <c r="D45">
        <f>SUMIFS(탕데이터!R:R,탕데이터!$O:$O,'코스+운전자별'!$A45,탕데이터!$BL:$BL,'코스+운전자별'!$C45)</f>
        <v>387.93899999999996</v>
      </c>
      <c r="E45">
        <f>SUMIFS(탕데이터!S:S,탕데이터!$O:$O,'코스+운전자별'!$A45,탕데이터!$BL:$BL,'코스+운전자별'!$C45)</f>
        <v>104.459</v>
      </c>
      <c r="F45" s="133">
        <f t="shared" si="1"/>
        <v>3.7137920140916529</v>
      </c>
      <c r="G45">
        <f>SUMIFS(탕데이터!U:U,탕데이터!$O:$O,'코스+운전자별'!$A45,탕데이터!$BL:$BL,'코스+운전자별'!$C45)</f>
        <v>30523</v>
      </c>
      <c r="H45">
        <f>SUMIFS(탕데이터!V:V,탕데이터!$O:$O,'코스+운전자별'!$A45,탕데이터!$BL:$BL,'코스+운전자별'!$C45)</f>
        <v>736</v>
      </c>
      <c r="I45">
        <f>SUMIFS(탕데이터!W:W,탕데이터!$O:$O,'코스+운전자별'!$A45,탕데이터!$BL:$BL,'코스+운전자별'!$C45)</f>
        <v>5376</v>
      </c>
      <c r="J45">
        <f>SUMIFS(탕데이터!X:X,탕데이터!$O:$O,'코스+운전자별'!$A45,탕데이터!$BL:$BL,'코스+운전자별'!$C45)</f>
        <v>7589</v>
      </c>
      <c r="K45">
        <f>SUMIFS(탕데이터!Y:Y,탕데이터!$O:$O,'코스+운전자별'!$A45,탕데이터!$BL:$BL,'코스+운전자별'!$C45)</f>
        <v>1</v>
      </c>
      <c r="L45">
        <f>SUMIFS(탕데이터!Z:Z,탕데이터!$O:$O,'코스+운전자별'!$A45,탕데이터!$BL:$BL,'코스+운전자별'!$C45)</f>
        <v>83</v>
      </c>
      <c r="M45" s="133">
        <f>AVERAGEIFS(탕데이터!$AD:$AD,탕데이터!$O:$O,'코스+운전자별'!$A45,탕데이터!$BL:$BL,'코스+운전자별'!$C45)</f>
        <v>43.175555555555562</v>
      </c>
      <c r="N45" s="134">
        <f>INT(_xlfn.MAXIFS(탕데이터!$AC:$AC,탕데이터!$O:$O,'코스+운전자별'!$A45,탕데이터!$G:$G,'코스+운전자별'!$B45,탕데이터!$BL:$BL,'코스+운전자별'!$C45))</f>
        <v>109</v>
      </c>
      <c r="O45">
        <f>SUMIFS(탕데이터!BP:BP,탕데이터!$O:$O,'코스+운전자별'!$A45,탕데이터!$BL:$BL,'코스+운전자별'!$C45)</f>
        <v>21351.493999999999</v>
      </c>
      <c r="P45">
        <f>SUMIFS(탕데이터!BQ:BQ,탕데이터!$O:$O,'코스+운전자별'!$A45,탕데이터!$BL:$BL,'코스+운전자별'!$C45)</f>
        <v>642.61199999999997</v>
      </c>
      <c r="Q45">
        <f>SUMIFS(탕데이터!BR:BR,탕데이터!$O:$O,'코스+운전자별'!$A45,탕데이터!$BL:$BL,'코스+운전자별'!$C45)</f>
        <v>690.18100000000004</v>
      </c>
      <c r="R45">
        <f>SUMIFS(탕데이터!BS:BS,탕데이터!$O:$O,'코스+운전자별'!$A45,탕데이터!$BL:$BL,'코스+운전자별'!$C45)</f>
        <v>725.70600000000013</v>
      </c>
      <c r="S45">
        <f>SUMIFS(탕데이터!BT:BT,탕데이터!$O:$O,'코스+운전자별'!$A45,탕데이터!$BL:$BL,'코스+운전자별'!$C45)</f>
        <v>657.92899999999997</v>
      </c>
      <c r="T45">
        <f>SUMIFS(탕데이터!BU:BU,탕데이터!$O:$O,'코스+운전자별'!$A45,탕데이터!$BL:$BL,'코스+운전자별'!$C45)</f>
        <v>335.54100000000005</v>
      </c>
      <c r="U45">
        <f>SUMIFS(탕데이터!BV:BV,탕데이터!$O:$O,'코스+운전자별'!$A45,탕데이터!$BL:$BL,'코스+운전자별'!$C45)</f>
        <v>0</v>
      </c>
      <c r="V45">
        <f>SUMIFS(탕데이터!BW:BW,탕데이터!$O:$O,'코스+운전자별'!$A45,탕데이터!$BL:$BL,'코스+운전자별'!$C45)</f>
        <v>24403.463</v>
      </c>
      <c r="W45" s="76">
        <f>H45/G45</f>
        <v>2.4112963994364904E-2</v>
      </c>
      <c r="X45" s="76">
        <f>I45/G45</f>
        <v>0.17612947613275234</v>
      </c>
      <c r="Y45" s="133">
        <f>K45*100/D45</f>
        <v>0.25777248484942222</v>
      </c>
      <c r="Z45" s="133">
        <f>L45*100/D45</f>
        <v>21.395116242502045</v>
      </c>
      <c r="AA45" s="4">
        <f>O45/$V45</f>
        <v>0.87493705299120861</v>
      </c>
      <c r="AB45" s="4">
        <f>P45/$V45</f>
        <v>2.6332820059185861E-2</v>
      </c>
      <c r="AC45" s="4">
        <f>Q45/$V45</f>
        <v>2.8282092586613631E-2</v>
      </c>
      <c r="AD45" s="4">
        <f>R45/$V45</f>
        <v>2.9737828602440571E-2</v>
      </c>
      <c r="AE45" s="4">
        <f>S45/$V45</f>
        <v>2.6960476879859221E-2</v>
      </c>
      <c r="AF45" s="4">
        <f>T45/$V45</f>
        <v>1.3749728880692058E-2</v>
      </c>
      <c r="AG45" s="4">
        <f>U45/$V45</f>
        <v>0</v>
      </c>
      <c r="AH45" s="47" cm="1">
        <f t="array" ref="AH45">SUMPRODUCT((C:C=C45)*(F:F&gt;F45)*(B:B=B45))+1</f>
        <v>3</v>
      </c>
    </row>
    <row r="46" spans="1:34">
      <c r="A46" s="130">
        <v>6694</v>
      </c>
      <c r="B46" s="130" t="s">
        <v>85</v>
      </c>
      <c r="C46" s="130">
        <v>5</v>
      </c>
      <c r="D46">
        <f>SUMIFS(탕데이터!R:R,탕데이터!$O:$O,'코스+운전자별'!$A46,탕데이터!$BL:$BL,'코스+운전자별'!$C46)</f>
        <v>264.59100000000001</v>
      </c>
      <c r="E46">
        <f>SUMIFS(탕데이터!S:S,탕데이터!$O:$O,'코스+운전자별'!$A46,탕데이터!$BL:$BL,'코스+운전자별'!$C46)</f>
        <v>74.468999999999994</v>
      </c>
      <c r="F46" s="133">
        <f t="shared" si="1"/>
        <v>3.5530354912782505</v>
      </c>
      <c r="G46">
        <f>SUMIFS(탕데이터!U:U,탕데이터!$O:$O,'코스+운전자별'!$A46,탕데이터!$BL:$BL,'코스+운전자별'!$C46)</f>
        <v>25583</v>
      </c>
      <c r="H46">
        <f>SUMIFS(탕데이터!V:V,탕데이터!$O:$O,'코스+운전자별'!$A46,탕데이터!$BL:$BL,'코스+운전자별'!$C46)</f>
        <v>695</v>
      </c>
      <c r="I46">
        <f>SUMIFS(탕데이터!W:W,탕데이터!$O:$O,'코스+운전자별'!$A46,탕데이터!$BL:$BL,'코스+운전자별'!$C46)</f>
        <v>5081</v>
      </c>
      <c r="J46">
        <f>SUMIFS(탕데이터!X:X,탕데이터!$O:$O,'코스+운전자별'!$A46,탕데이터!$BL:$BL,'코스+운전자별'!$C46)</f>
        <v>4946</v>
      </c>
      <c r="K46">
        <f>SUMIFS(탕데이터!Y:Y,탕데이터!$O:$O,'코스+운전자별'!$A46,탕데이터!$BL:$BL,'코스+운전자별'!$C46)</f>
        <v>4</v>
      </c>
      <c r="L46">
        <f>SUMIFS(탕데이터!Z:Z,탕데이터!$O:$O,'코스+운전자별'!$A46,탕데이터!$BL:$BL,'코스+운전자별'!$C46)</f>
        <v>47</v>
      </c>
      <c r="M46" s="133">
        <f>AVERAGEIFS(탕데이터!$AD:$AD,탕데이터!$O:$O,'코스+운전자별'!$A46,탕데이터!$BL:$BL,'코스+운전자별'!$C46)</f>
        <v>38.134285714285703</v>
      </c>
      <c r="N46" s="134">
        <f>INT(_xlfn.MAXIFS(탕데이터!$AC:$AC,탕데이터!$O:$O,'코스+운전자별'!$A46,탕데이터!$G:$G,'코스+운전자별'!$B46,탕데이터!$BL:$BL,'코스+운전자별'!$C46))</f>
        <v>102</v>
      </c>
      <c r="O46">
        <f>SUMIFS(탕데이터!BP:BP,탕데이터!$O:$O,'코스+운전자별'!$A46,탕데이터!$BL:$BL,'코스+운전자별'!$C46)</f>
        <v>16048.994999999999</v>
      </c>
      <c r="P46">
        <f>SUMIFS(탕데이터!BQ:BQ,탕데이터!$O:$O,'코스+운전자별'!$A46,탕데이터!$BL:$BL,'코스+운전자별'!$C46)</f>
        <v>1107.1350000000002</v>
      </c>
      <c r="Q46">
        <f>SUMIFS(탕데이터!BR:BR,탕데이터!$O:$O,'코스+운전자별'!$A46,탕데이터!$BL:$BL,'코스+운전자별'!$C46)</f>
        <v>902.41499999999996</v>
      </c>
      <c r="R46">
        <f>SUMIFS(탕데이터!BS:BS,탕데이터!$O:$O,'코스+운전자별'!$A46,탕데이터!$BL:$BL,'코스+운전자별'!$C46)</f>
        <v>1161.136</v>
      </c>
      <c r="S46">
        <f>SUMIFS(탕데이터!BT:BT,탕데이터!$O:$O,'코스+운전자별'!$A46,탕데이터!$BL:$BL,'코스+운전자별'!$C46)</f>
        <v>575.35500000000002</v>
      </c>
      <c r="T46">
        <f>SUMIFS(탕데이터!BU:BU,탕데이터!$O:$O,'코스+운전자별'!$A46,탕데이터!$BL:$BL,'코스+운전자별'!$C46)</f>
        <v>0</v>
      </c>
      <c r="U46">
        <f>SUMIFS(탕데이터!BV:BV,탕데이터!$O:$O,'코스+운전자별'!$A46,탕데이터!$BL:$BL,'코스+운전자별'!$C46)</f>
        <v>0</v>
      </c>
      <c r="V46">
        <f>SUMIFS(탕데이터!BW:BW,탕데이터!$O:$O,'코스+운전자별'!$A46,탕데이터!$BL:$BL,'코스+운전자별'!$C46)</f>
        <v>19795.036</v>
      </c>
      <c r="W46" s="76">
        <f>H46/G46</f>
        <v>2.7166477739123635E-2</v>
      </c>
      <c r="X46" s="76">
        <f>I46/G46</f>
        <v>0.19860845092444201</v>
      </c>
      <c r="Y46" s="133">
        <f>K46*100/D46</f>
        <v>1.5117672180837594</v>
      </c>
      <c r="Z46" s="133">
        <f>L46*100/D46</f>
        <v>17.763264812484174</v>
      </c>
      <c r="AA46" s="4">
        <f>O46/$V46</f>
        <v>0.81075856593541928</v>
      </c>
      <c r="AB46" s="4">
        <f>P46/$V46</f>
        <v>5.5929931120105074E-2</v>
      </c>
      <c r="AC46" s="4">
        <f>Q46/$V46</f>
        <v>4.5587944371508086E-2</v>
      </c>
      <c r="AD46" s="4">
        <f>R46/$V46</f>
        <v>5.8657938283112998E-2</v>
      </c>
      <c r="AE46" s="4">
        <f>S46/$V46</f>
        <v>2.9065620289854488E-2</v>
      </c>
      <c r="AF46" s="4">
        <f>T46/$V46</f>
        <v>0</v>
      </c>
      <c r="AG46" s="4">
        <f>U46/$V46</f>
        <v>0</v>
      </c>
      <c r="AH46" s="47" cm="1">
        <f t="array" ref="AH46">SUMPRODUCT((C:C=C46)*(F:F&gt;F46)*(B:B=B46))+1</f>
        <v>1</v>
      </c>
    </row>
    <row r="47" spans="1:34">
      <c r="A47" s="130">
        <v>6694</v>
      </c>
      <c r="B47" s="130" t="s">
        <v>85</v>
      </c>
      <c r="C47" s="130">
        <v>6</v>
      </c>
      <c r="D47">
        <f>SUMIFS(탕데이터!R:R,탕데이터!$O:$O,'코스+운전자별'!$A47,탕데이터!$BL:$BL,'코스+운전자별'!$C47)</f>
        <v>352.68600000000004</v>
      </c>
      <c r="E47">
        <f>SUMIFS(탕데이터!S:S,탕데이터!$O:$O,'코스+운전자별'!$A47,탕데이터!$BL:$BL,'코스+운전자별'!$C47)</f>
        <v>106.74199999999999</v>
      </c>
      <c r="F47" s="133">
        <f t="shared" si="1"/>
        <v>3.3040977309774977</v>
      </c>
      <c r="G47">
        <f>SUMIFS(탕데이터!U:U,탕데이터!$O:$O,'코스+운전자별'!$A47,탕데이터!$BL:$BL,'코스+운전자별'!$C47)</f>
        <v>34940</v>
      </c>
      <c r="H47">
        <f>SUMIFS(탕데이터!V:V,탕데이터!$O:$O,'코스+운전자별'!$A47,탕데이터!$BL:$BL,'코스+운전자별'!$C47)</f>
        <v>1216</v>
      </c>
      <c r="I47">
        <f>SUMIFS(탕데이터!W:W,탕데이터!$O:$O,'코스+운전자별'!$A47,탕데이터!$BL:$BL,'코스+운전자별'!$C47)</f>
        <v>6847</v>
      </c>
      <c r="J47">
        <f>SUMIFS(탕데이터!X:X,탕데이터!$O:$O,'코스+운전자별'!$A47,탕데이터!$BL:$BL,'코스+운전자별'!$C47)</f>
        <v>6787</v>
      </c>
      <c r="K47">
        <f>SUMIFS(탕데이터!Y:Y,탕데이터!$O:$O,'코스+운전자별'!$A47,탕데이터!$BL:$BL,'코스+운전자별'!$C47)</f>
        <v>2</v>
      </c>
      <c r="L47">
        <f>SUMIFS(탕데이터!Z:Z,탕데이터!$O:$O,'코스+운전자별'!$A47,탕데이터!$BL:$BL,'코스+운전자별'!$C47)</f>
        <v>113</v>
      </c>
      <c r="M47" s="133">
        <f>AVERAGEIFS(탕데이터!$AD:$AD,탕데이터!$O:$O,'코스+운전자별'!$A47,탕데이터!$BL:$BL,'코스+운전자별'!$C47)</f>
        <v>36.510000000000005</v>
      </c>
      <c r="N47" s="134">
        <f>INT(_xlfn.MAXIFS(탕데이터!$AC:$AC,탕데이터!$O:$O,'코스+운전자별'!$A47,탕데이터!$G:$G,'코스+운전자별'!$B47,탕데이터!$BL:$BL,'코스+운전자별'!$C47))</f>
        <v>102</v>
      </c>
      <c r="O47">
        <f>SUMIFS(탕데이터!BP:BP,탕데이터!$O:$O,'코스+운전자별'!$A47,탕데이터!$BL:$BL,'코스+운전자별'!$C47)</f>
        <v>22484.433000000001</v>
      </c>
      <c r="P47">
        <f>SUMIFS(탕데이터!BQ:BQ,탕데이터!$O:$O,'코스+운전자별'!$A47,탕데이터!$BL:$BL,'코스+운전자별'!$C47)</f>
        <v>1147.75</v>
      </c>
      <c r="Q47">
        <f>SUMIFS(탕데이터!BR:BR,탕데이터!$O:$O,'코스+운전자별'!$A47,탕데이터!$BL:$BL,'코스+운전자별'!$C47)</f>
        <v>1325.0230000000001</v>
      </c>
      <c r="R47">
        <f>SUMIFS(탕데이터!BS:BS,탕데이터!$O:$O,'코스+운전자별'!$A47,탕데이터!$BL:$BL,'코스+운전자별'!$C47)</f>
        <v>1296.5239999999999</v>
      </c>
      <c r="S47">
        <f>SUMIFS(탕데이터!BT:BT,탕데이터!$O:$O,'코스+운전자별'!$A47,탕데이터!$BL:$BL,'코스+운전자별'!$C47)</f>
        <v>618.37699999999984</v>
      </c>
      <c r="T47">
        <f>SUMIFS(탕데이터!BU:BU,탕데이터!$O:$O,'코스+운전자별'!$A47,탕데이터!$BL:$BL,'코스+운전자별'!$C47)</f>
        <v>6.9450000000000003</v>
      </c>
      <c r="U47">
        <f>SUMIFS(탕데이터!BV:BV,탕데이터!$O:$O,'코스+운전자별'!$A47,탕데이터!$BL:$BL,'코스+운전자별'!$C47)</f>
        <v>0</v>
      </c>
      <c r="V47">
        <f>SUMIFS(탕데이터!BW:BW,탕데이터!$O:$O,'코스+운전자별'!$A47,탕데이터!$BL:$BL,'코스+운전자별'!$C47)</f>
        <v>26879.052</v>
      </c>
      <c r="W47" s="76">
        <f>H47/G47</f>
        <v>3.4802518603319975E-2</v>
      </c>
      <c r="X47" s="76">
        <f>I47/G47</f>
        <v>0.19596451058958214</v>
      </c>
      <c r="Y47" s="133">
        <f>K47*100/D47</f>
        <v>0.56707666309408367</v>
      </c>
      <c r="Z47" s="133">
        <f>L47*100/D47</f>
        <v>32.039831464815727</v>
      </c>
      <c r="AA47" s="4">
        <f>O47/$V47</f>
        <v>0.83650394366587044</v>
      </c>
      <c r="AB47" s="4">
        <f>P47/$V47</f>
        <v>4.2700538694593844E-2</v>
      </c>
      <c r="AC47" s="4">
        <f>Q47/$V47</f>
        <v>4.9295748972099172E-2</v>
      </c>
      <c r="AD47" s="4">
        <f>R47/$V47</f>
        <v>4.8235480923955201E-2</v>
      </c>
      <c r="AE47" s="4">
        <f>S47/$V47</f>
        <v>2.3005908095270616E-2</v>
      </c>
      <c r="AF47" s="4">
        <f>T47/$V47</f>
        <v>2.5837964821080745E-4</v>
      </c>
      <c r="AG47" s="4">
        <f>U47/$V47</f>
        <v>0</v>
      </c>
      <c r="AH47" s="47" cm="1">
        <f t="array" ref="AH47">SUMPRODUCT((C:C=C47)*(F:F&gt;F47)*(B:B=B47))+1</f>
        <v>1</v>
      </c>
    </row>
    <row r="48" spans="1:34">
      <c r="A48" s="130">
        <v>6694</v>
      </c>
      <c r="B48" s="130" t="s">
        <v>85</v>
      </c>
      <c r="C48" s="130">
        <v>7</v>
      </c>
      <c r="D48">
        <f>SUMIFS(탕데이터!R:R,탕데이터!$O:$O,'코스+운전자별'!$A48,탕데이터!$BL:$BL,'코스+운전자별'!$C48)</f>
        <v>60.841999999999999</v>
      </c>
      <c r="E48">
        <f>SUMIFS(탕데이터!S:S,탕데이터!$O:$O,'코스+운전자별'!$A48,탕데이터!$BL:$BL,'코스+운전자별'!$C48)</f>
        <v>19.766999999999999</v>
      </c>
      <c r="F48" s="133">
        <f t="shared" si="1"/>
        <v>3.0779582131835888</v>
      </c>
      <c r="G48">
        <f>SUMIFS(탕데이터!U:U,탕데이터!$O:$O,'코스+운전자별'!$A48,탕데이터!$BL:$BL,'코스+운전자별'!$C48)</f>
        <v>6077</v>
      </c>
      <c r="H48">
        <f>SUMIFS(탕데이터!V:V,탕데이터!$O:$O,'코스+운전자별'!$A48,탕데이터!$BL:$BL,'코스+운전자별'!$C48)</f>
        <v>251</v>
      </c>
      <c r="I48">
        <f>SUMIFS(탕데이터!W:W,탕데이터!$O:$O,'코스+운전자별'!$A48,탕데이터!$BL:$BL,'코스+운전자별'!$C48)</f>
        <v>1246</v>
      </c>
      <c r="J48">
        <f>SUMIFS(탕데이터!X:X,탕데이터!$O:$O,'코스+운전자별'!$A48,탕데이터!$BL:$BL,'코스+운전자별'!$C48)</f>
        <v>1238</v>
      </c>
      <c r="K48">
        <f>SUMIFS(탕데이터!Y:Y,탕데이터!$O:$O,'코스+운전자별'!$A48,탕데이터!$BL:$BL,'코스+운전자별'!$C48)</f>
        <v>2</v>
      </c>
      <c r="L48">
        <f>SUMIFS(탕데이터!Z:Z,탕데이터!$O:$O,'코스+운전자별'!$A48,탕데이터!$BL:$BL,'코스+운전자별'!$C48)</f>
        <v>13</v>
      </c>
      <c r="M48" s="133">
        <f>AVERAGEIFS(탕데이터!$AD:$AD,탕데이터!$O:$O,'코스+운전자별'!$A48,탕데이터!$BL:$BL,'코스+운전자별'!$C48)</f>
        <v>36.04</v>
      </c>
      <c r="N48" s="134">
        <f>INT(_xlfn.MAXIFS(탕데이터!$AC:$AC,탕데이터!$O:$O,'코스+운전자별'!$A48,탕데이터!$G:$G,'코스+운전자별'!$B48,탕데이터!$BL:$BL,'코스+운전자별'!$C48))</f>
        <v>97</v>
      </c>
      <c r="O48">
        <f>SUMIFS(탕데이터!BP:BP,탕데이터!$O:$O,'코스+운전자별'!$A48,탕데이터!$BL:$BL,'코스+운전자별'!$C48)</f>
        <v>3273.4450000000006</v>
      </c>
      <c r="P48">
        <f>SUMIFS(탕데이터!BQ:BQ,탕데이터!$O:$O,'코스+운전자별'!$A48,탕데이터!$BL:$BL,'코스+운전자별'!$C48)</f>
        <v>376.774</v>
      </c>
      <c r="Q48">
        <f>SUMIFS(탕데이터!BR:BR,탕데이터!$O:$O,'코스+운전자별'!$A48,탕데이터!$BL:$BL,'코스+운전자별'!$C48)</f>
        <v>370.697</v>
      </c>
      <c r="R48">
        <f>SUMIFS(탕데이터!BS:BS,탕데이터!$O:$O,'코스+운전자별'!$A48,탕데이터!$BL:$BL,'코스+운전자별'!$C48)</f>
        <v>340.31199999999995</v>
      </c>
      <c r="S48">
        <f>SUMIFS(탕데이터!BT:BT,탕데이터!$O:$O,'코스+운전자별'!$A48,탕데이터!$BL:$BL,'코스+운전자별'!$C48)</f>
        <v>224.84900000000002</v>
      </c>
      <c r="T48">
        <f>SUMIFS(탕데이터!BU:BU,탕데이터!$O:$O,'코스+운전자별'!$A48,탕데이터!$BL:$BL,'코스+운전자별'!$C48)</f>
        <v>0</v>
      </c>
      <c r="U48">
        <f>SUMIFS(탕데이터!BV:BV,탕데이터!$O:$O,'코스+운전자별'!$A48,탕데이터!$BL:$BL,'코스+운전자별'!$C48)</f>
        <v>0</v>
      </c>
      <c r="V48">
        <f>SUMIFS(탕데이터!BW:BW,탕데이터!$O:$O,'코스+운전자별'!$A48,탕데이터!$BL:$BL,'코스+운전자별'!$C48)</f>
        <v>4586.0770000000011</v>
      </c>
      <c r="W48" s="76">
        <f>H48/G48</f>
        <v>4.1303274642093137E-2</v>
      </c>
      <c r="X48" s="76">
        <f>I48/G48</f>
        <v>0.20503537929899621</v>
      </c>
      <c r="Y48" s="133">
        <f>K48*100/D48</f>
        <v>3.2872029190361922</v>
      </c>
      <c r="Z48" s="133">
        <f>L48*100/D48</f>
        <v>21.366818973735249</v>
      </c>
      <c r="AA48" s="4">
        <f>O48/$V48</f>
        <v>0.71377890079037043</v>
      </c>
      <c r="AB48" s="4">
        <f>P48/$V48</f>
        <v>8.2156056254615847E-2</v>
      </c>
      <c r="AC48" s="4">
        <f>Q48/$V48</f>
        <v>8.0830958573089792E-2</v>
      </c>
      <c r="AD48" s="4">
        <f>R48/$V48</f>
        <v>7.4205470165459475E-2</v>
      </c>
      <c r="AE48" s="4">
        <f>S48/$V48</f>
        <v>4.9028614216464303E-2</v>
      </c>
      <c r="AF48" s="4">
        <f>T48/$V48</f>
        <v>0</v>
      </c>
      <c r="AG48" s="4">
        <f>U48/$V48</f>
        <v>0</v>
      </c>
      <c r="AH48" s="47" cm="1">
        <f t="array" ref="AH48">SUMPRODUCT((C:C=C48)*(F:F&gt;F48)*(B:B=B48))+1</f>
        <v>4</v>
      </c>
    </row>
    <row r="49" spans="1:34">
      <c r="A49" s="130">
        <v>6870</v>
      </c>
      <c r="B49" s="130" t="s">
        <v>63</v>
      </c>
      <c r="C49" s="130">
        <v>2</v>
      </c>
      <c r="D49">
        <f>SUMIFS(탕데이터!R:R,탕데이터!$O:$O,'코스+운전자별'!$A49,탕데이터!$BL:$BL,'코스+운전자별'!$C49)</f>
        <v>346.70799999999997</v>
      </c>
      <c r="E49">
        <f>SUMIFS(탕데이터!S:S,탕데이터!$O:$O,'코스+운전자별'!$A49,탕데이터!$BL:$BL,'코스+운전자별'!$C49)</f>
        <v>118.185</v>
      </c>
      <c r="F49" s="133">
        <f t="shared" si="1"/>
        <v>2.9336040952743576</v>
      </c>
      <c r="G49">
        <f>SUMIFS(탕데이터!U:U,탕데이터!$O:$O,'코스+운전자별'!$A49,탕데이터!$BL:$BL,'코스+운전자별'!$C49)</f>
        <v>38189</v>
      </c>
      <c r="H49">
        <f>SUMIFS(탕데이터!V:V,탕데이터!$O:$O,'코스+운전자별'!$A49,탕데이터!$BL:$BL,'코스+운전자별'!$C49)</f>
        <v>493</v>
      </c>
      <c r="I49">
        <f>SUMIFS(탕데이터!W:W,탕데이터!$O:$O,'코스+운전자별'!$A49,탕데이터!$BL:$BL,'코스+운전자별'!$C49)</f>
        <v>10927</v>
      </c>
      <c r="J49">
        <f>SUMIFS(탕데이터!X:X,탕데이터!$O:$O,'코스+운전자별'!$A49,탕데이터!$BL:$BL,'코스+운전자별'!$C49)</f>
        <v>8768</v>
      </c>
      <c r="K49">
        <f>SUMIFS(탕데이터!Y:Y,탕데이터!$O:$O,'코스+운전자별'!$A49,탕데이터!$BL:$BL,'코스+운전자별'!$C49)</f>
        <v>1</v>
      </c>
      <c r="L49">
        <f>SUMIFS(탕데이터!Z:Z,탕데이터!$O:$O,'코스+운전자별'!$A49,탕데이터!$BL:$BL,'코스+운전자별'!$C49)</f>
        <v>83</v>
      </c>
      <c r="M49" s="133">
        <f>AVERAGEIFS(탕데이터!$AD:$AD,탕데이터!$O:$O,'코스+운전자별'!$A49,탕데이터!$BL:$BL,'코스+운전자별'!$C49)</f>
        <v>36.541666666666664</v>
      </c>
      <c r="N49" s="134">
        <f>INT(_xlfn.MAXIFS(탕데이터!$AC:$AC,탕데이터!$O:$O,'코스+운전자별'!$A49,탕데이터!$G:$G,'코스+운전자별'!$B49,탕데이터!$BL:$BL,'코스+운전자별'!$C49))</f>
        <v>101</v>
      </c>
      <c r="O49">
        <f>SUMIFS(탕데이터!BP:BP,탕데이터!$O:$O,'코스+운전자별'!$A49,탕데이터!$BL:$BL,'코스+운전자별'!$C49)</f>
        <v>22157.781999999999</v>
      </c>
      <c r="P49">
        <f>SUMIFS(탕데이터!BQ:BQ,탕데이터!$O:$O,'코스+운전자별'!$A49,탕데이터!$BL:$BL,'코스+운전자별'!$C49)</f>
        <v>1236.7339999999999</v>
      </c>
      <c r="Q49">
        <f>SUMIFS(탕데이터!BR:BR,탕데이터!$O:$O,'코스+운전자별'!$A49,탕데이터!$BL:$BL,'코스+운전자별'!$C49)</f>
        <v>1577.924</v>
      </c>
      <c r="R49">
        <f>SUMIFS(탕데이터!BS:BS,탕데이터!$O:$O,'코스+운전자별'!$A49,탕데이터!$BL:$BL,'코스+운전자별'!$C49)</f>
        <v>1504.087</v>
      </c>
      <c r="S49">
        <f>SUMIFS(탕데이터!BT:BT,탕데이터!$O:$O,'코스+운전자별'!$A49,탕데이터!$BL:$BL,'코스+운전자별'!$C49)</f>
        <v>284.92999999999995</v>
      </c>
      <c r="T49">
        <f>SUMIFS(탕데이터!BU:BU,탕데이터!$O:$O,'코스+운전자별'!$A49,탕데이터!$BL:$BL,'코스+운전자별'!$C49)</f>
        <v>0</v>
      </c>
      <c r="U49">
        <f>SUMIFS(탕데이터!BV:BV,탕데이터!$O:$O,'코스+운전자별'!$A49,탕데이터!$BL:$BL,'코스+운전자별'!$C49)</f>
        <v>0</v>
      </c>
      <c r="V49">
        <f>SUMIFS(탕데이터!BW:BW,탕데이터!$O:$O,'코스+운전자별'!$A49,탕데이터!$BL:$BL,'코스+운전자별'!$C49)</f>
        <v>26761.456999999995</v>
      </c>
      <c r="W49" s="76">
        <f>H49/G49</f>
        <v>1.2909476550839247E-2</v>
      </c>
      <c r="X49" s="76">
        <f>I49/G49</f>
        <v>0.28612951373432138</v>
      </c>
      <c r="Y49" s="133">
        <f>K49*100/D49</f>
        <v>0.28842714907068773</v>
      </c>
      <c r="Z49" s="133">
        <f>L49*100/D49</f>
        <v>23.939453372867085</v>
      </c>
      <c r="AA49" s="4">
        <f>O49/$V49</f>
        <v>0.82797367871263527</v>
      </c>
      <c r="AB49" s="4">
        <f>P49/$V49</f>
        <v>4.6213253635629788E-2</v>
      </c>
      <c r="AC49" s="4">
        <f>Q49/$V49</f>
        <v>5.8962559474994215E-2</v>
      </c>
      <c r="AD49" s="4">
        <f>R49/$V49</f>
        <v>5.6203479504124167E-2</v>
      </c>
      <c r="AE49" s="4">
        <f>S49/$V49</f>
        <v>1.0647028672616741E-2</v>
      </c>
      <c r="AF49" s="4">
        <f>T49/$V49</f>
        <v>0</v>
      </c>
      <c r="AG49" s="4">
        <f>U49/$V49</f>
        <v>0</v>
      </c>
      <c r="AH49" s="47" cm="1">
        <f t="array" ref="AH49">SUMPRODUCT((C:C=C49)*(F:F&gt;F49)*(B:B=B49))+1</f>
        <v>3</v>
      </c>
    </row>
    <row r="50" spans="1:34">
      <c r="A50" s="130">
        <v>6870</v>
      </c>
      <c r="B50" s="130" t="s">
        <v>63</v>
      </c>
      <c r="C50" s="130">
        <v>3</v>
      </c>
      <c r="D50">
        <f>SUMIFS(탕데이터!R:R,탕데이터!$O:$O,'코스+운전자별'!$A50,탕데이터!$BL:$BL,'코스+운전자별'!$C50)</f>
        <v>156.429</v>
      </c>
      <c r="E50">
        <f>SUMIFS(탕데이터!S:S,탕데이터!$O:$O,'코스+운전자별'!$A50,탕데이터!$BL:$BL,'코스+운전자별'!$C50)</f>
        <v>42.561</v>
      </c>
      <c r="F50" s="133">
        <f t="shared" si="1"/>
        <v>3.6754070628039757</v>
      </c>
      <c r="G50">
        <f>SUMIFS(탕데이터!U:U,탕데이터!$O:$O,'코스+운전자별'!$A50,탕데이터!$BL:$BL,'코스+운전자별'!$C50)</f>
        <v>15934</v>
      </c>
      <c r="H50">
        <f>SUMIFS(탕데이터!V:V,탕데이터!$O:$O,'코스+운전자별'!$A50,탕데이터!$BL:$BL,'코스+운전자별'!$C50)</f>
        <v>621</v>
      </c>
      <c r="I50">
        <f>SUMIFS(탕데이터!W:W,탕데이터!$O:$O,'코스+운전자별'!$A50,탕데이터!$BL:$BL,'코스+운전자별'!$C50)</f>
        <v>2884</v>
      </c>
      <c r="J50">
        <f>SUMIFS(탕데이터!X:X,탕데이터!$O:$O,'코스+운전자별'!$A50,탕데이터!$BL:$BL,'코스+운전자별'!$C50)</f>
        <v>3472</v>
      </c>
      <c r="K50">
        <f>SUMIFS(탕데이터!Y:Y,탕데이터!$O:$O,'코스+운전자별'!$A50,탕데이터!$BL:$BL,'코스+운전자별'!$C50)</f>
        <v>0</v>
      </c>
      <c r="L50">
        <f>SUMIFS(탕데이터!Z:Z,탕데이터!$O:$O,'코스+운전자별'!$A50,탕데이터!$BL:$BL,'코스+운전자별'!$C50)</f>
        <v>1</v>
      </c>
      <c r="M50" s="133">
        <f>AVERAGEIFS(탕데이터!$AD:$AD,탕데이터!$O:$O,'코스+운전자별'!$A50,탕데이터!$BL:$BL,'코스+운전자별'!$C50)</f>
        <v>35.756666666666668</v>
      </c>
      <c r="N50" s="134">
        <f>INT(_xlfn.MAXIFS(탕데이터!$AC:$AC,탕데이터!$O:$O,'코스+운전자별'!$A50,탕데이터!$G:$G,'코스+운전자별'!$B50,탕데이터!$BL:$BL,'코스+운전자별'!$C50))</f>
        <v>87</v>
      </c>
      <c r="O50">
        <f>SUMIFS(탕데이터!BP:BP,탕데이터!$O:$O,'코스+운전자별'!$A50,탕데이터!$BL:$BL,'코스+운전자별'!$C50)</f>
        <v>10503.166000000001</v>
      </c>
      <c r="P50">
        <f>SUMIFS(탕데이터!BQ:BQ,탕데이터!$O:$O,'코스+운전자별'!$A50,탕데이터!$BL:$BL,'코스+운전자별'!$C50)</f>
        <v>574.09799999999996</v>
      </c>
      <c r="Q50">
        <f>SUMIFS(탕데이터!BR:BR,탕데이터!$O:$O,'코스+운전자별'!$A50,탕데이터!$BL:$BL,'코스+운전자별'!$C50)</f>
        <v>675.38200000000006</v>
      </c>
      <c r="R50">
        <f>SUMIFS(탕데이터!BS:BS,탕데이터!$O:$O,'코스+운전자별'!$A50,탕데이터!$BL:$BL,'코스+운전자별'!$C50)</f>
        <v>630.70100000000002</v>
      </c>
      <c r="S50">
        <f>SUMIFS(탕데이터!BT:BT,탕데이터!$O:$O,'코스+운전자별'!$A50,탕데이터!$BL:$BL,'코스+운전자별'!$C50)</f>
        <v>33.045000000000002</v>
      </c>
      <c r="T50">
        <f>SUMIFS(탕데이터!BU:BU,탕데이터!$O:$O,'코스+운전자별'!$A50,탕데이터!$BL:$BL,'코스+운전자별'!$C50)</f>
        <v>0</v>
      </c>
      <c r="U50">
        <f>SUMIFS(탕데이터!BV:BV,탕데이터!$O:$O,'코스+운전자별'!$A50,탕데이터!$BL:$BL,'코스+운전자별'!$C50)</f>
        <v>0</v>
      </c>
      <c r="V50">
        <f>SUMIFS(탕데이터!BW:BW,탕데이터!$O:$O,'코스+운전자별'!$A50,탕데이터!$BL:$BL,'코스+운전자별'!$C50)</f>
        <v>12416.392</v>
      </c>
      <c r="W50" s="76">
        <f>H50/G50</f>
        <v>3.8973264716957452E-2</v>
      </c>
      <c r="X50" s="76">
        <f>I50/G50</f>
        <v>0.18099661102045939</v>
      </c>
      <c r="Y50" s="133">
        <f>K50*100/D50</f>
        <v>0</v>
      </c>
      <c r="Z50" s="133">
        <f>L50*100/D50</f>
        <v>0.63926765497446125</v>
      </c>
      <c r="AA50" s="4">
        <f>O50/$V50</f>
        <v>0.84591127599708527</v>
      </c>
      <c r="AB50" s="4">
        <f>P50/$V50</f>
        <v>4.623710333887654E-2</v>
      </c>
      <c r="AC50" s="4">
        <f>Q50/$V50</f>
        <v>5.4394384455645414E-2</v>
      </c>
      <c r="AD50" s="4">
        <f>R50/$V50</f>
        <v>5.0795835054176772E-2</v>
      </c>
      <c r="AE50" s="4">
        <f>S50/$V50</f>
        <v>2.6614011542161363E-3</v>
      </c>
      <c r="AF50" s="4">
        <f>T50/$V50</f>
        <v>0</v>
      </c>
      <c r="AG50" s="4">
        <f>U50/$V50</f>
        <v>0</v>
      </c>
      <c r="AH50" s="47" cm="1">
        <f t="array" ref="AH50">SUMPRODUCT((C:C=C50)*(F:F&gt;F50)*(B:B=B50))+1</f>
        <v>1</v>
      </c>
    </row>
    <row r="51" spans="1:34">
      <c r="A51" s="130">
        <v>6948</v>
      </c>
      <c r="B51" s="130" t="s">
        <v>63</v>
      </c>
      <c r="C51" s="130">
        <v>2</v>
      </c>
      <c r="D51">
        <f>SUMIFS(탕데이터!R:R,탕데이터!$O:$O,'코스+운전자별'!$A51,탕데이터!$BL:$BL,'코스+운전자별'!$C51)</f>
        <v>39.570999999999998</v>
      </c>
      <c r="E51">
        <f>SUMIFS(탕데이터!S:S,탕데이터!$O:$O,'코스+운전자별'!$A51,탕데이터!$BL:$BL,'코스+운전자별'!$C51)</f>
        <v>13.301</v>
      </c>
      <c r="F51" s="133">
        <f t="shared" si="1"/>
        <v>2.9750394707164873</v>
      </c>
      <c r="G51">
        <f>SUMIFS(탕데이터!U:U,탕데이터!$O:$O,'코스+운전자별'!$A51,탕데이터!$BL:$BL,'코스+운전자별'!$C51)</f>
        <v>4062</v>
      </c>
      <c r="H51">
        <f>SUMIFS(탕데이터!V:V,탕데이터!$O:$O,'코스+운전자별'!$A51,탕데이터!$BL:$BL,'코스+운전자별'!$C51)</f>
        <v>174</v>
      </c>
      <c r="I51">
        <f>SUMIFS(탕데이터!W:W,탕데이터!$O:$O,'코스+운전자별'!$A51,탕데이터!$BL:$BL,'코스+운전자별'!$C51)</f>
        <v>871</v>
      </c>
      <c r="J51">
        <f>SUMIFS(탕데이터!X:X,탕데이터!$O:$O,'코스+운전자별'!$A51,탕데이터!$BL:$BL,'코스+운전자별'!$C51)</f>
        <v>1060</v>
      </c>
      <c r="K51">
        <f>SUMIFS(탕데이터!Y:Y,탕데이터!$O:$O,'코스+운전자별'!$A51,탕데이터!$BL:$BL,'코스+운전자별'!$C51)</f>
        <v>2</v>
      </c>
      <c r="L51">
        <f>SUMIFS(탕데이터!Z:Z,탕데이터!$O:$O,'코스+운전자별'!$A51,탕데이터!$BL:$BL,'코스+운전자별'!$C51)</f>
        <v>13</v>
      </c>
      <c r="M51" s="133">
        <f>AVERAGEIFS(탕데이터!$AD:$AD,탕데이터!$O:$O,'코스+운전자별'!$A51,탕데이터!$BL:$BL,'코스+운전자별'!$C51)</f>
        <v>34.790000000000006</v>
      </c>
      <c r="N51" s="134">
        <f>INT(_xlfn.MAXIFS(탕데이터!$AC:$AC,탕데이터!$O:$O,'코스+운전자별'!$A51,탕데이터!$G:$G,'코스+운전자별'!$B51,탕데이터!$BL:$BL,'코스+운전자별'!$C51))</f>
        <v>93</v>
      </c>
      <c r="O51">
        <f>SUMIFS(탕데이터!BP:BP,탕데이터!$O:$O,'코스+운전자별'!$A51,탕데이터!$BL:$BL,'코스+운전자별'!$C51)</f>
        <v>2934.9120000000003</v>
      </c>
      <c r="P51">
        <f>SUMIFS(탕데이터!BQ:BQ,탕데이터!$O:$O,'코스+운전자별'!$A51,탕데이터!$BL:$BL,'코스+운전자별'!$C51)</f>
        <v>18.067</v>
      </c>
      <c r="Q51">
        <f>SUMIFS(탕데이터!BR:BR,탕데이터!$O:$O,'코스+운전자별'!$A51,탕데이터!$BL:$BL,'코스+운전자별'!$C51)</f>
        <v>34.739000000000004</v>
      </c>
      <c r="R51">
        <f>SUMIFS(탕데이터!BS:BS,탕데이터!$O:$O,'코스+운전자별'!$A51,탕데이터!$BL:$BL,'코스+운전자별'!$C51)</f>
        <v>21.157999999999998</v>
      </c>
      <c r="S51">
        <f>SUMIFS(탕데이터!BT:BT,탕데이터!$O:$O,'코스+운전자별'!$A51,탕데이터!$BL:$BL,'코스+운전자별'!$C51)</f>
        <v>8.1239999999999988</v>
      </c>
      <c r="T51">
        <f>SUMIFS(탕데이터!BU:BU,탕데이터!$O:$O,'코스+운전자별'!$A51,탕데이터!$BL:$BL,'코스+운전자별'!$C51)</f>
        <v>0</v>
      </c>
      <c r="U51">
        <f>SUMIFS(탕데이터!BV:BV,탕데이터!$O:$O,'코스+운전자별'!$A51,탕데이터!$BL:$BL,'코스+운전자별'!$C51)</f>
        <v>0</v>
      </c>
      <c r="V51">
        <f>SUMIFS(탕데이터!BW:BW,탕데이터!$O:$O,'코스+운전자별'!$A51,탕데이터!$BL:$BL,'코스+운전자별'!$C51)</f>
        <v>3017</v>
      </c>
      <c r="W51" s="76">
        <f>H51/G51</f>
        <v>4.2836041358936483E-2</v>
      </c>
      <c r="X51" s="76">
        <f>I51/G51</f>
        <v>0.21442639094042343</v>
      </c>
      <c r="Y51" s="133">
        <f>K51*100/D51</f>
        <v>5.0542063632458119</v>
      </c>
      <c r="Z51" s="133">
        <f>L51*100/D51</f>
        <v>32.852341361097778</v>
      </c>
      <c r="AA51" s="4">
        <f>O51/$V51</f>
        <v>0.97279151474975145</v>
      </c>
      <c r="AB51" s="4">
        <f>P51/$V51</f>
        <v>5.9883990719257537E-3</v>
      </c>
      <c r="AC51" s="4">
        <f>Q51/$V51</f>
        <v>1.151441829632085E-2</v>
      </c>
      <c r="AD51" s="4">
        <f>R51/$V51</f>
        <v>7.0129267484255872E-3</v>
      </c>
      <c r="AE51" s="4">
        <f>S51/$V51</f>
        <v>2.6927411335764002E-3</v>
      </c>
      <c r="AF51" s="4">
        <f>T51/$V51</f>
        <v>0</v>
      </c>
      <c r="AG51" s="4">
        <f>U51/$V51</f>
        <v>0</v>
      </c>
      <c r="AH51" s="47" cm="1">
        <f t="array" ref="AH51">SUMPRODUCT((C:C=C51)*(F:F&gt;F51)*(B:B=B51))+1</f>
        <v>2</v>
      </c>
    </row>
    <row r="52" spans="1:34">
      <c r="A52" s="130">
        <v>6948</v>
      </c>
      <c r="B52" s="130" t="s">
        <v>63</v>
      </c>
      <c r="C52" s="130">
        <v>4</v>
      </c>
      <c r="D52">
        <f>SUMIFS(탕데이터!R:R,탕데이터!$O:$O,'코스+운전자별'!$A52,탕데이터!$BL:$BL,'코스+운전자별'!$C52)</f>
        <v>180.608</v>
      </c>
      <c r="E52">
        <f>SUMIFS(탕데이터!S:S,탕데이터!$O:$O,'코스+운전자별'!$A52,탕데이터!$BL:$BL,'코스+운전자별'!$C52)</f>
        <v>55.947000000000003</v>
      </c>
      <c r="F52" s="133">
        <f t="shared" si="1"/>
        <v>3.2281981160741413</v>
      </c>
      <c r="G52">
        <f>SUMIFS(탕데이터!U:U,탕데이터!$O:$O,'코스+운전자별'!$A52,탕데이터!$BL:$BL,'코스+운전자별'!$C52)</f>
        <v>16362</v>
      </c>
      <c r="H52">
        <f>SUMIFS(탕데이터!V:V,탕데이터!$O:$O,'코스+운전자별'!$A52,탕데이터!$BL:$BL,'코스+운전자별'!$C52)</f>
        <v>857</v>
      </c>
      <c r="I52">
        <f>SUMIFS(탕데이터!W:W,탕데이터!$O:$O,'코스+운전자별'!$A52,탕데이터!$BL:$BL,'코스+운전자별'!$C52)</f>
        <v>3358</v>
      </c>
      <c r="J52">
        <f>SUMIFS(탕데이터!X:X,탕데이터!$O:$O,'코스+운전자별'!$A52,탕데이터!$BL:$BL,'코스+운전자별'!$C52)</f>
        <v>3087</v>
      </c>
      <c r="K52">
        <f>SUMIFS(탕데이터!Y:Y,탕데이터!$O:$O,'코스+운전자별'!$A52,탕데이터!$BL:$BL,'코스+운전자별'!$C52)</f>
        <v>2</v>
      </c>
      <c r="L52">
        <f>SUMIFS(탕데이터!Z:Z,탕데이터!$O:$O,'코스+운전자별'!$A52,탕데이터!$BL:$BL,'코스+운전자별'!$C52)</f>
        <v>29</v>
      </c>
      <c r="M52" s="133">
        <f>AVERAGEIFS(탕데이터!$AD:$AD,탕데이터!$O:$O,'코스+운전자별'!$A52,탕데이터!$BL:$BL,'코스+운전자별'!$C52)</f>
        <v>41.792500000000004</v>
      </c>
      <c r="N52" s="134">
        <f>INT(_xlfn.MAXIFS(탕데이터!$AC:$AC,탕데이터!$O:$O,'코스+운전자별'!$A52,탕데이터!$G:$G,'코스+운전자별'!$B52,탕데이터!$BL:$BL,'코스+운전자별'!$C52))</f>
        <v>106</v>
      </c>
      <c r="O52">
        <f>SUMIFS(탕데이터!BP:BP,탕데이터!$O:$O,'코스+운전자별'!$A52,탕데이터!$BL:$BL,'코스+운전자별'!$C52)</f>
        <v>11042.75</v>
      </c>
      <c r="P52">
        <f>SUMIFS(탕데이터!BQ:BQ,탕데이터!$O:$O,'코스+운전자별'!$A52,탕데이터!$BL:$BL,'코스+운전자별'!$C52)</f>
        <v>255.792</v>
      </c>
      <c r="Q52">
        <f>SUMIFS(탕데이터!BR:BR,탕데이터!$O:$O,'코스+운전자별'!$A52,탕데이터!$BL:$BL,'코스+운전자별'!$C52)</f>
        <v>264.3</v>
      </c>
      <c r="R52">
        <f>SUMIFS(탕데이터!BS:BS,탕데이터!$O:$O,'코스+운전자별'!$A52,탕데이터!$BL:$BL,'코스+운전자별'!$C52)</f>
        <v>368.91399999999999</v>
      </c>
      <c r="S52">
        <f>SUMIFS(탕데이터!BT:BT,탕데이터!$O:$O,'코스+운전자별'!$A52,탕데이터!$BL:$BL,'코스+운전자별'!$C52)</f>
        <v>131.43</v>
      </c>
      <c r="T52">
        <f>SUMIFS(탕데이터!BU:BU,탕데이터!$O:$O,'코스+운전자별'!$A52,탕데이터!$BL:$BL,'코스+운전자별'!$C52)</f>
        <v>82.55</v>
      </c>
      <c r="U52">
        <f>SUMIFS(탕데이터!BV:BV,탕데이터!$O:$O,'코스+운전자별'!$A52,탕데이터!$BL:$BL,'코스+운전자별'!$C52)</f>
        <v>0</v>
      </c>
      <c r="V52">
        <f>SUMIFS(탕데이터!BW:BW,탕데이터!$O:$O,'코스+운전자별'!$A52,탕데이터!$BL:$BL,'코스+운전자별'!$C52)</f>
        <v>12145.736000000001</v>
      </c>
      <c r="W52" s="76">
        <f>H52/G52</f>
        <v>5.2377459968219041E-2</v>
      </c>
      <c r="X52" s="76">
        <f>I52/G52</f>
        <v>0.20523163427453855</v>
      </c>
      <c r="Y52" s="133">
        <f>K52*100/D52</f>
        <v>1.1073706591070163</v>
      </c>
      <c r="Z52" s="133">
        <f>L52*100/D52</f>
        <v>16.056874557051735</v>
      </c>
      <c r="AA52" s="4">
        <f>O52/$V52</f>
        <v>0.90918738889104778</v>
      </c>
      <c r="AB52" s="4">
        <f>P52/$V52</f>
        <v>2.1060230520406502E-2</v>
      </c>
      <c r="AC52" s="4">
        <f>Q52/$V52</f>
        <v>2.176072326946675E-2</v>
      </c>
      <c r="AD52" s="4">
        <f>R52/$V52</f>
        <v>3.0373951813212469E-2</v>
      </c>
      <c r="AE52" s="4">
        <f>S52/$V52</f>
        <v>1.0821081571343226E-2</v>
      </c>
      <c r="AF52" s="4">
        <f>T52/$V52</f>
        <v>6.7966239345231931E-3</v>
      </c>
      <c r="AG52" s="4">
        <f>U52/$V52</f>
        <v>0</v>
      </c>
      <c r="AH52" s="47" cm="1">
        <f t="array" ref="AH52">SUMPRODUCT((C:C=C52)*(F:F&gt;F52)*(B:B=B52))+1</f>
        <v>5</v>
      </c>
    </row>
    <row r="53" spans="1:34">
      <c r="A53" s="130">
        <v>6948</v>
      </c>
      <c r="B53" s="130" t="s">
        <v>63</v>
      </c>
      <c r="C53" s="130">
        <v>5</v>
      </c>
      <c r="D53">
        <f>SUMIFS(탕데이터!R:R,탕데이터!$O:$O,'코스+운전자별'!$A53,탕데이터!$BL:$BL,'코스+운전자별'!$C53)</f>
        <v>376.89600000000002</v>
      </c>
      <c r="E53">
        <f>SUMIFS(탕데이터!S:S,탕데이터!$O:$O,'코스+운전자별'!$A53,탕데이터!$BL:$BL,'코스+운전자별'!$C53)</f>
        <v>114.654</v>
      </c>
      <c r="F53" s="133">
        <f t="shared" si="1"/>
        <v>3.2872468470354286</v>
      </c>
      <c r="G53">
        <f>SUMIFS(탕데이터!U:U,탕데이터!$O:$O,'코스+운전자별'!$A53,탕데이터!$BL:$BL,'코스+운전자별'!$C53)</f>
        <v>34910</v>
      </c>
      <c r="H53">
        <f>SUMIFS(탕데이터!V:V,탕데이터!$O:$O,'코스+운전자별'!$A53,탕데이터!$BL:$BL,'코스+운전자별'!$C53)</f>
        <v>908</v>
      </c>
      <c r="I53">
        <f>SUMIFS(탕데이터!W:W,탕데이터!$O:$O,'코스+운전자별'!$A53,탕데이터!$BL:$BL,'코스+운전자별'!$C53)</f>
        <v>6484</v>
      </c>
      <c r="J53">
        <f>SUMIFS(탕데이터!X:X,탕데이터!$O:$O,'코스+운전자별'!$A53,탕데이터!$BL:$BL,'코스+운전자별'!$C53)</f>
        <v>8249</v>
      </c>
      <c r="K53">
        <f>SUMIFS(탕데이터!Y:Y,탕데이터!$O:$O,'코스+운전자별'!$A53,탕데이터!$BL:$BL,'코스+운전자별'!$C53)</f>
        <v>16</v>
      </c>
      <c r="L53">
        <f>SUMIFS(탕데이터!Z:Z,탕데이터!$O:$O,'코스+운전자별'!$A53,탕데이터!$BL:$BL,'코스+운전자별'!$C53)</f>
        <v>96</v>
      </c>
      <c r="M53" s="133">
        <f>AVERAGEIFS(탕데이터!$AD:$AD,탕데이터!$O:$O,'코스+운전자별'!$A53,탕데이터!$BL:$BL,'코스+운전자별'!$C53)</f>
        <v>39.089999999999996</v>
      </c>
      <c r="N53" s="134">
        <f>INT(_xlfn.MAXIFS(탕데이터!$AC:$AC,탕데이터!$O:$O,'코스+운전자별'!$A53,탕데이터!$G:$G,'코스+운전자별'!$B53,탕데이터!$BL:$BL,'코스+운전자별'!$C53))</f>
        <v>106</v>
      </c>
      <c r="O53">
        <f>SUMIFS(탕데이터!BP:BP,탕데이터!$O:$O,'코스+운전자별'!$A53,탕데이터!$BL:$BL,'코스+운전자별'!$C53)</f>
        <v>24522.332999999999</v>
      </c>
      <c r="P53">
        <f>SUMIFS(탕데이터!BQ:BQ,탕데이터!$O:$O,'코스+운전자별'!$A53,탕데이터!$BL:$BL,'코스+운전자별'!$C53)</f>
        <v>739.92899999999986</v>
      </c>
      <c r="Q53">
        <f>SUMIFS(탕데이터!BR:BR,탕데이터!$O:$O,'코스+운전자별'!$A53,탕데이터!$BL:$BL,'코스+운전자별'!$C53)</f>
        <v>962.57600000000014</v>
      </c>
      <c r="R53">
        <f>SUMIFS(탕데이터!BS:BS,탕데이터!$O:$O,'코스+운전자별'!$A53,탕데이터!$BL:$BL,'코스+운전자별'!$C53)</f>
        <v>965.78500000000008</v>
      </c>
      <c r="S53">
        <f>SUMIFS(탕데이터!BT:BT,탕데이터!$O:$O,'코스+운전자별'!$A53,탕데이터!$BL:$BL,'코스+운전자별'!$C53)</f>
        <v>313.34300000000002</v>
      </c>
      <c r="T53">
        <f>SUMIFS(탕데이터!BU:BU,탕데이터!$O:$O,'코스+운전자별'!$A53,탕데이터!$BL:$BL,'코스+운전자별'!$C53)</f>
        <v>3.3620000000000001</v>
      </c>
      <c r="U53">
        <f>SUMIFS(탕데이터!BV:BV,탕데이터!$O:$O,'코스+운전자별'!$A53,탕데이터!$BL:$BL,'코스+운전자별'!$C53)</f>
        <v>0</v>
      </c>
      <c r="V53">
        <f>SUMIFS(탕데이터!BW:BW,탕데이터!$O:$O,'코스+운전자별'!$A53,탕데이터!$BL:$BL,'코스+운전자별'!$C53)</f>
        <v>27507.328000000001</v>
      </c>
      <c r="W53" s="76">
        <f>H53/G53</f>
        <v>2.6009739329704955E-2</v>
      </c>
      <c r="X53" s="76">
        <f>I53/G53</f>
        <v>0.18573474649097679</v>
      </c>
      <c r="Y53" s="133">
        <f>K53*100/D53</f>
        <v>4.2452029206996089</v>
      </c>
      <c r="Z53" s="133">
        <f>L53*100/D53</f>
        <v>25.471217524197655</v>
      </c>
      <c r="AA53" s="4">
        <f>O53/$V53</f>
        <v>0.89148364392208501</v>
      </c>
      <c r="AB53" s="4">
        <f>P53/$V53</f>
        <v>2.6899341150110976E-2</v>
      </c>
      <c r="AC53" s="4">
        <f>Q53/$V53</f>
        <v>3.4993438839279488E-2</v>
      </c>
      <c r="AD53" s="4">
        <f>R53/$V53</f>
        <v>3.5110098661709346E-2</v>
      </c>
      <c r="AE53" s="4">
        <f>S53/$V53</f>
        <v>1.1391255450184039E-2</v>
      </c>
      <c r="AF53" s="4">
        <f>T53/$V53</f>
        <v>1.2222197663109991E-4</v>
      </c>
      <c r="AG53" s="4">
        <f>U53/$V53</f>
        <v>0</v>
      </c>
      <c r="AH53" s="47" cm="1">
        <f t="array" ref="AH53">SUMPRODUCT((C:C=C53)*(F:F&gt;F53)*(B:B=B53))+1</f>
        <v>4</v>
      </c>
    </row>
    <row r="54" spans="1:34">
      <c r="A54" s="130">
        <v>6948</v>
      </c>
      <c r="B54" s="130" t="s">
        <v>63</v>
      </c>
      <c r="C54" s="130">
        <v>6</v>
      </c>
      <c r="D54">
        <f>SUMIFS(탕데이터!R:R,탕데이터!$O:$O,'코스+운전자별'!$A54,탕데이터!$BL:$BL,'코스+운전자별'!$C54)</f>
        <v>331.22500000000002</v>
      </c>
      <c r="E54">
        <f>SUMIFS(탕데이터!S:S,탕데이터!$O:$O,'코스+운전자별'!$A54,탕데이터!$BL:$BL,'코스+운전자별'!$C54)</f>
        <v>106.619</v>
      </c>
      <c r="F54" s="133">
        <f t="shared" si="1"/>
        <v>3.1066226469953762</v>
      </c>
      <c r="G54">
        <f>SUMIFS(탕데이터!U:U,탕데이터!$O:$O,'코스+운전자별'!$A54,탕데이터!$BL:$BL,'코스+운전자별'!$C54)</f>
        <v>29889</v>
      </c>
      <c r="H54">
        <f>SUMIFS(탕데이터!V:V,탕데이터!$O:$O,'코스+운전자별'!$A54,탕데이터!$BL:$BL,'코스+운전자별'!$C54)</f>
        <v>448</v>
      </c>
      <c r="I54">
        <f>SUMIFS(탕데이터!W:W,탕데이터!$O:$O,'코스+운전자별'!$A54,탕데이터!$BL:$BL,'코스+운전자별'!$C54)</f>
        <v>6551</v>
      </c>
      <c r="J54">
        <f>SUMIFS(탕데이터!X:X,탕데이터!$O:$O,'코스+운전자별'!$A54,탕데이터!$BL:$BL,'코스+운전자별'!$C54)</f>
        <v>6630</v>
      </c>
      <c r="K54">
        <f>SUMIFS(탕데이터!Y:Y,탕데이터!$O:$O,'코스+운전자별'!$A54,탕데이터!$BL:$BL,'코스+운전자별'!$C54)</f>
        <v>26</v>
      </c>
      <c r="L54">
        <f>SUMIFS(탕데이터!Z:Z,탕데이터!$O:$O,'코스+운전자별'!$A54,탕데이터!$BL:$BL,'코스+운전자별'!$C54)</f>
        <v>131</v>
      </c>
      <c r="M54" s="133">
        <f>AVERAGEIFS(탕데이터!$AD:$AD,탕데이터!$O:$O,'코스+운전자별'!$A54,탕데이터!$BL:$BL,'코스+운전자별'!$C54)</f>
        <v>37.705000000000005</v>
      </c>
      <c r="N54" s="134">
        <f>INT(_xlfn.MAXIFS(탕데이터!$AC:$AC,탕데이터!$O:$O,'코스+운전자별'!$A54,탕데이터!$G:$G,'코스+운전자별'!$B54,탕데이터!$BL:$BL,'코스+운전자별'!$C54))</f>
        <v>105</v>
      </c>
      <c r="O54">
        <f>SUMIFS(탕데이터!BP:BP,탕데이터!$O:$O,'코스+운전자별'!$A54,탕데이터!$BL:$BL,'코스+운전자별'!$C54)</f>
        <v>18675.329000000002</v>
      </c>
      <c r="P54">
        <f>SUMIFS(탕데이터!BQ:BQ,탕데이터!$O:$O,'코스+운전자별'!$A54,탕데이터!$BL:$BL,'코스+운전자별'!$C54)</f>
        <v>836.11699999999996</v>
      </c>
      <c r="Q54">
        <f>SUMIFS(탕데이터!BR:BR,탕데이터!$O:$O,'코스+운전자별'!$A54,탕데이터!$BL:$BL,'코스+운전자별'!$C54)</f>
        <v>1253.624</v>
      </c>
      <c r="R54">
        <f>SUMIFS(탕데이터!BS:BS,탕데이터!$O:$O,'코스+운전자별'!$A54,탕데이터!$BL:$BL,'코스+운전자별'!$C54)</f>
        <v>1461.2210000000002</v>
      </c>
      <c r="S54">
        <f>SUMIFS(탕데이터!BT:BT,탕데이터!$O:$O,'코스+운전자별'!$A54,탕데이터!$BL:$BL,'코스+운전자별'!$C54)</f>
        <v>631.50800000000004</v>
      </c>
      <c r="T54">
        <f>SUMIFS(탕데이터!BU:BU,탕데이터!$O:$O,'코스+운전자별'!$A54,탕데이터!$BL:$BL,'코스+운전자별'!$C54)</f>
        <v>32.4</v>
      </c>
      <c r="U54">
        <f>SUMIFS(탕데이터!BV:BV,탕데이터!$O:$O,'코스+운전자별'!$A54,탕데이터!$BL:$BL,'코스+운전자별'!$C54)</f>
        <v>0</v>
      </c>
      <c r="V54">
        <f>SUMIFS(탕데이터!BW:BW,탕데이터!$O:$O,'코스+운전자별'!$A54,탕데이터!$BL:$BL,'코스+운전자별'!$C54)</f>
        <v>22890.199000000001</v>
      </c>
      <c r="W54" s="76">
        <f>H54/G54</f>
        <v>1.4988791863227274E-2</v>
      </c>
      <c r="X54" s="76">
        <f>I54/G54</f>
        <v>0.21917762387500417</v>
      </c>
      <c r="Y54" s="133">
        <f>K54*100/D54</f>
        <v>7.8496490301154802</v>
      </c>
      <c r="Z54" s="133">
        <f>L54*100/D54</f>
        <v>39.550154728658761</v>
      </c>
      <c r="AA54" s="4">
        <f>O54/$V54</f>
        <v>0.81586573362686798</v>
      </c>
      <c r="AB54" s="4">
        <f>P54/$V54</f>
        <v>3.6527292750928024E-2</v>
      </c>
      <c r="AC54" s="4">
        <f>Q54/$V54</f>
        <v>5.4766845845245819E-2</v>
      </c>
      <c r="AD54" s="4">
        <f>R54/$V54</f>
        <v>6.3836098585250398E-2</v>
      </c>
      <c r="AE54" s="4">
        <f>S54/$V54</f>
        <v>2.7588576228629556E-2</v>
      </c>
      <c r="AF54" s="4">
        <f>T54/$V54</f>
        <v>1.4154529630782153E-3</v>
      </c>
      <c r="AG54" s="4">
        <f>U54/$V54</f>
        <v>0</v>
      </c>
      <c r="AH54" s="47" cm="1">
        <f t="array" ref="AH54">SUMPRODUCT((C:C=C54)*(F:F&gt;F54)*(B:B=B54))+1</f>
        <v>4</v>
      </c>
    </row>
    <row r="55" spans="1:34">
      <c r="A55" s="130">
        <v>7308</v>
      </c>
      <c r="B55" s="130" t="s">
        <v>85</v>
      </c>
      <c r="C55" s="130">
        <v>2</v>
      </c>
      <c r="D55">
        <f>SUMIFS(탕데이터!R:R,탕데이터!$O:$O,'코스+운전자별'!$A55,탕데이터!$BL:$BL,'코스+운전자별'!$C55)</f>
        <v>189.27599999999998</v>
      </c>
      <c r="E55">
        <f>SUMIFS(탕데이터!S:S,탕데이터!$O:$O,'코스+운전자별'!$A55,탕데이터!$BL:$BL,'코스+운전자별'!$C55)</f>
        <v>70.913999999999987</v>
      </c>
      <c r="F55" s="133">
        <f t="shared" si="1"/>
        <v>2.6690921397749388</v>
      </c>
      <c r="G55">
        <f>SUMIFS(탕데이터!U:U,탕데이터!$O:$O,'코스+운전자별'!$A55,탕데이터!$BL:$BL,'코스+운전자별'!$C55)</f>
        <v>24691</v>
      </c>
      <c r="H55">
        <f>SUMIFS(탕데이터!V:V,탕데이터!$O:$O,'코스+운전자별'!$A55,탕데이터!$BL:$BL,'코스+운전자별'!$C55)</f>
        <v>376</v>
      </c>
      <c r="I55">
        <f>SUMIFS(탕데이터!W:W,탕데이터!$O:$O,'코스+운전자별'!$A55,탕데이터!$BL:$BL,'코스+운전자별'!$C55)</f>
        <v>9047</v>
      </c>
      <c r="J55">
        <f>SUMIFS(탕데이터!X:X,탕데이터!$O:$O,'코스+운전자별'!$A55,탕데이터!$BL:$BL,'코스+운전자별'!$C55)</f>
        <v>6561</v>
      </c>
      <c r="K55">
        <f>SUMIFS(탕데이터!Y:Y,탕데이터!$O:$O,'코스+운전자별'!$A55,탕데이터!$BL:$BL,'코스+운전자별'!$C55)</f>
        <v>2</v>
      </c>
      <c r="L55">
        <f>SUMIFS(탕데이터!Z:Z,탕데이터!$O:$O,'코스+운전자별'!$A55,탕데이터!$BL:$BL,'코스+운전자별'!$C55)</f>
        <v>18</v>
      </c>
      <c r="M55" s="133">
        <f>AVERAGEIFS(탕데이터!$AD:$AD,탕데이터!$O:$O,'코스+운전자별'!$A55,탕데이터!$BL:$BL,'코스+운전자별'!$C55)</f>
        <v>28.483333333333334</v>
      </c>
      <c r="N55" s="134">
        <f>INT(_xlfn.MAXIFS(탕데이터!$AC:$AC,탕데이터!$O:$O,'코스+운전자별'!$A55,탕데이터!$G:$G,'코스+운전자별'!$B55,탕데이터!$BL:$BL,'코스+운전자별'!$C55))</f>
        <v>106</v>
      </c>
      <c r="O55">
        <f>SUMIFS(탕데이터!BP:BP,탕데이터!$O:$O,'코스+운전자별'!$A55,탕데이터!$BL:$BL,'코스+운전자별'!$C55)</f>
        <v>11419.531999999999</v>
      </c>
      <c r="P55">
        <f>SUMIFS(탕데이터!BQ:BQ,탕데이터!$O:$O,'코스+운전자별'!$A55,탕데이터!$BL:$BL,'코스+운전자별'!$C55)</f>
        <v>1171.18</v>
      </c>
      <c r="Q55">
        <f>SUMIFS(탕데이터!BR:BR,탕데이터!$O:$O,'코스+운전자별'!$A55,탕데이터!$BL:$BL,'코스+운전자별'!$C55)</f>
        <v>1233.5250000000001</v>
      </c>
      <c r="R55">
        <f>SUMIFS(탕데이터!BS:BS,탕데이터!$O:$O,'코스+운전자별'!$A55,탕데이터!$BL:$BL,'코스+운전자별'!$C55)</f>
        <v>876.24600000000009</v>
      </c>
      <c r="S55">
        <f>SUMIFS(탕데이터!BT:BT,탕데이터!$O:$O,'코스+운전자별'!$A55,탕데이터!$BL:$BL,'코스+운전자별'!$C55)</f>
        <v>561.15200000000004</v>
      </c>
      <c r="T55">
        <f>SUMIFS(탕데이터!BU:BU,탕데이터!$O:$O,'코스+운전자별'!$A55,탕데이터!$BL:$BL,'코스+운전자별'!$C55)</f>
        <v>12.73</v>
      </c>
      <c r="U55">
        <f>SUMIFS(탕데이터!BV:BV,탕데이터!$O:$O,'코스+운전자별'!$A55,탕데이터!$BL:$BL,'코스+운전자별'!$C55)</f>
        <v>0</v>
      </c>
      <c r="V55">
        <f>SUMIFS(탕데이터!BW:BW,탕데이터!$O:$O,'코스+운전자별'!$A55,탕데이터!$BL:$BL,'코스+운전자별'!$C55)</f>
        <v>15274.364999999998</v>
      </c>
      <c r="W55" s="76">
        <f>H55/G55</f>
        <v>1.5228220809201734E-2</v>
      </c>
      <c r="X55" s="76">
        <f>I55/G55</f>
        <v>0.36640881292778743</v>
      </c>
      <c r="Y55" s="133">
        <f>K55*100/D55</f>
        <v>1.0566580020710499</v>
      </c>
      <c r="Z55" s="133">
        <f>L55*100/D55</f>
        <v>9.5099220186394486</v>
      </c>
      <c r="AA55" s="4">
        <f>O55/$V55</f>
        <v>0.74762728270536949</v>
      </c>
      <c r="AB55" s="4">
        <f>P55/$V55</f>
        <v>7.6676182610537338E-2</v>
      </c>
      <c r="AC55" s="4">
        <f>Q55/$V55</f>
        <v>8.0757858018974948E-2</v>
      </c>
      <c r="AD55" s="4">
        <f>R55/$V55</f>
        <v>5.7367098403108753E-2</v>
      </c>
      <c r="AE55" s="4">
        <f>S55/$V55</f>
        <v>3.673815572693203E-2</v>
      </c>
      <c r="AF55" s="4">
        <f>T55/$V55</f>
        <v>8.334225350775631E-4</v>
      </c>
      <c r="AG55" s="4">
        <f>U55/$V55</f>
        <v>0</v>
      </c>
      <c r="AH55" s="47" cm="1">
        <f t="array" ref="AH55">SUMPRODUCT((C:C=C55)*(F:F&gt;F55)*(B:B=B55))+1</f>
        <v>3</v>
      </c>
    </row>
    <row r="56" spans="1:34">
      <c r="A56" s="130">
        <v>7308</v>
      </c>
      <c r="B56" s="130" t="s">
        <v>85</v>
      </c>
      <c r="C56" s="130">
        <v>3</v>
      </c>
      <c r="D56">
        <f>SUMIFS(탕데이터!R:R,탕데이터!$O:$O,'코스+운전자별'!$A56,탕데이터!$BL:$BL,'코스+운전자별'!$C56)</f>
        <v>169.19200000000001</v>
      </c>
      <c r="E56">
        <f>SUMIFS(탕데이터!S:S,탕데이터!$O:$O,'코스+운전자별'!$A56,탕데이터!$BL:$BL,'코스+운전자별'!$C56)</f>
        <v>53.150999999999996</v>
      </c>
      <c r="F56" s="133">
        <f t="shared" si="1"/>
        <v>3.1832326767135148</v>
      </c>
      <c r="G56">
        <f>SUMIFS(탕데이터!U:U,탕데이터!$O:$O,'코스+운전자별'!$A56,탕데이터!$BL:$BL,'코스+운전자별'!$C56)</f>
        <v>17275</v>
      </c>
      <c r="H56">
        <f>SUMIFS(탕데이터!V:V,탕데이터!$O:$O,'코스+운전자별'!$A56,탕데이터!$BL:$BL,'코스+운전자별'!$C56)</f>
        <v>102</v>
      </c>
      <c r="I56">
        <f>SUMIFS(탕데이터!W:W,탕데이터!$O:$O,'코스+운전자별'!$A56,탕데이터!$BL:$BL,'코스+운전자별'!$C56)</f>
        <v>4124</v>
      </c>
      <c r="J56">
        <f>SUMIFS(탕데이터!X:X,탕데이터!$O:$O,'코스+운전자별'!$A56,탕데이터!$BL:$BL,'코스+운전자별'!$C56)</f>
        <v>5078</v>
      </c>
      <c r="K56">
        <f>SUMIFS(탕데이터!Y:Y,탕데이터!$O:$O,'코스+운전자별'!$A56,탕데이터!$BL:$BL,'코스+운전자별'!$C56)</f>
        <v>2</v>
      </c>
      <c r="L56">
        <f>SUMIFS(탕데이터!Z:Z,탕데이터!$O:$O,'코스+운전자별'!$A56,탕데이터!$BL:$BL,'코스+운전자별'!$C56)</f>
        <v>26</v>
      </c>
      <c r="M56" s="133">
        <f>AVERAGEIFS(탕데이터!$AD:$AD,탕데이터!$O:$O,'코스+운전자별'!$A56,탕데이터!$BL:$BL,'코스+운전자별'!$C56)</f>
        <v>34.880000000000003</v>
      </c>
      <c r="N56" s="134">
        <f>INT(_xlfn.MAXIFS(탕데이터!$AC:$AC,탕데이터!$O:$O,'코스+운전자별'!$A56,탕데이터!$G:$G,'코스+운전자별'!$B56,탕데이터!$BL:$BL,'코스+운전자별'!$C56))</f>
        <v>98</v>
      </c>
      <c r="O56">
        <f>SUMIFS(탕데이터!BP:BP,탕데이터!$O:$O,'코스+운전자별'!$A56,탕데이터!$BL:$BL,'코스+운전자별'!$C56)</f>
        <v>11411.754999999997</v>
      </c>
      <c r="P56">
        <f>SUMIFS(탕데이터!BQ:BQ,탕데이터!$O:$O,'코스+운전자별'!$A56,탕데이터!$BL:$BL,'코스+운전자별'!$C56)</f>
        <v>437.233</v>
      </c>
      <c r="Q56">
        <f>SUMIFS(탕데이터!BR:BR,탕데이터!$O:$O,'코스+운전자별'!$A56,탕데이터!$BL:$BL,'코스+운전자별'!$C56)</f>
        <v>600.745</v>
      </c>
      <c r="R56">
        <f>SUMIFS(탕데이터!BS:BS,탕데이터!$O:$O,'코스+운전자별'!$A56,탕데이터!$BL:$BL,'코스+운전자별'!$C56)</f>
        <v>474.46199999999999</v>
      </c>
      <c r="S56">
        <f>SUMIFS(탕데이터!BT:BT,탕데이터!$O:$O,'코스+운전자별'!$A56,탕데이터!$BL:$BL,'코스+운전자별'!$C56)</f>
        <v>124.80500000000001</v>
      </c>
      <c r="T56">
        <f>SUMIFS(탕데이터!BU:BU,탕데이터!$O:$O,'코스+운전자별'!$A56,탕데이터!$BL:$BL,'코스+운전자별'!$C56)</f>
        <v>0</v>
      </c>
      <c r="U56">
        <f>SUMIFS(탕데이터!BV:BV,탕데이터!$O:$O,'코스+운전자별'!$A56,탕데이터!$BL:$BL,'코스+운전자별'!$C56)</f>
        <v>0</v>
      </c>
      <c r="V56">
        <f>SUMIFS(탕데이터!BW:BW,탕데이터!$O:$O,'코스+운전자별'!$A56,탕데이터!$BL:$BL,'코스+운전자별'!$C56)</f>
        <v>13048.999999999996</v>
      </c>
      <c r="W56" s="76">
        <f>H56/G56</f>
        <v>5.9044862518089726E-3</v>
      </c>
      <c r="X56" s="76">
        <f>I56/G56</f>
        <v>0.23872648335745297</v>
      </c>
      <c r="Y56" s="133">
        <f>K56*100/D56</f>
        <v>1.1820889876589908</v>
      </c>
      <c r="Z56" s="133">
        <f>L56*100/D56</f>
        <v>15.367156839566881</v>
      </c>
      <c r="AA56" s="4">
        <f>O56/$V56</f>
        <v>0.87453099854394978</v>
      </c>
      <c r="AB56" s="4">
        <f>P56/$V56</f>
        <v>3.3507012031573309E-2</v>
      </c>
      <c r="AC56" s="4">
        <f>Q56/$V56</f>
        <v>4.6037627404398818E-2</v>
      </c>
      <c r="AD56" s="4">
        <f>R56/$V56</f>
        <v>3.6360027588320951E-2</v>
      </c>
      <c r="AE56" s="4">
        <f>S56/$V56</f>
        <v>9.5643344317572262E-3</v>
      </c>
      <c r="AF56" s="4">
        <f>T56/$V56</f>
        <v>0</v>
      </c>
      <c r="AG56" s="4">
        <f>U56/$V56</f>
        <v>0</v>
      </c>
      <c r="AH56" s="47" cm="1">
        <f t="array" ref="AH56">SUMPRODUCT((C:C=C56)*(F:F&gt;F56)*(B:B=B56))+1</f>
        <v>5</v>
      </c>
    </row>
    <row r="57" spans="1:34">
      <c r="A57" s="130">
        <v>7310</v>
      </c>
      <c r="B57" s="130" t="s">
        <v>85</v>
      </c>
      <c r="C57" s="130">
        <v>3</v>
      </c>
      <c r="D57">
        <f>SUMIFS(탕데이터!R:R,탕데이터!$O:$O,'코스+운전자별'!$A57,탕데이터!$BL:$BL,'코스+운전자별'!$C57)</f>
        <v>66.826999999999998</v>
      </c>
      <c r="E57">
        <f>SUMIFS(탕데이터!S:S,탕데이터!$O:$O,'코스+운전자별'!$A57,탕데이터!$BL:$BL,'코스+운전자별'!$C57)</f>
        <v>16.739999999999998</v>
      </c>
      <c r="F57" s="133">
        <f t="shared" si="1"/>
        <v>3.9920549581839908</v>
      </c>
      <c r="G57">
        <f>SUMIFS(탕데이터!U:U,탕데이터!$O:$O,'코스+운전자별'!$A57,탕데이터!$BL:$BL,'코스+운전자별'!$C57)</f>
        <v>5904</v>
      </c>
      <c r="H57">
        <f>SUMIFS(탕데이터!V:V,탕데이터!$O:$O,'코스+운전자별'!$A57,탕데이터!$BL:$BL,'코스+운전자별'!$C57)</f>
        <v>244</v>
      </c>
      <c r="I57">
        <f>SUMIFS(탕데이터!W:W,탕데이터!$O:$O,'코스+운전자별'!$A57,탕데이터!$BL:$BL,'코스+운전자별'!$C57)</f>
        <v>683</v>
      </c>
      <c r="J57">
        <f>SUMIFS(탕데이터!X:X,탕데이터!$O:$O,'코스+운전자별'!$A57,탕데이터!$BL:$BL,'코스+운전자별'!$C57)</f>
        <v>1372</v>
      </c>
      <c r="K57">
        <f>SUMIFS(탕데이터!Y:Y,탕데이터!$O:$O,'코스+운전자별'!$A57,탕데이터!$BL:$BL,'코스+운전자별'!$C57)</f>
        <v>0</v>
      </c>
      <c r="L57">
        <f>SUMIFS(탕데이터!Z:Z,탕데이터!$O:$O,'코스+운전자별'!$A57,탕데이터!$BL:$BL,'코스+운전자별'!$C57)</f>
        <v>3</v>
      </c>
      <c r="M57" s="133">
        <f>AVERAGEIFS(탕데이터!$AD:$AD,탕데이터!$O:$O,'코스+운전자별'!$A57,탕데이터!$BL:$BL,'코스+운전자별'!$C57)</f>
        <v>40.623333333333335</v>
      </c>
      <c r="N57" s="134">
        <f>INT(_xlfn.MAXIFS(탕데이터!$AC:$AC,탕데이터!$O:$O,'코스+운전자별'!$A57,탕데이터!$G:$G,'코스+운전자별'!$B57,탕데이터!$BL:$BL,'코스+운전자별'!$C57))</f>
        <v>97</v>
      </c>
      <c r="O57">
        <f>SUMIFS(탕데이터!BP:BP,탕데이터!$O:$O,'코스+운전자별'!$A57,탕데이터!$BL:$BL,'코스+운전자별'!$C57)</f>
        <v>4675.2560000000003</v>
      </c>
      <c r="P57">
        <f>SUMIFS(탕데이터!BQ:BQ,탕데이터!$O:$O,'코스+운전자별'!$A57,탕데이터!$BL:$BL,'코스+운전자별'!$C57)</f>
        <v>74.128000000000014</v>
      </c>
      <c r="Q57">
        <f>SUMIFS(탕데이터!BR:BR,탕데이터!$O:$O,'코스+운전자별'!$A57,탕데이터!$BL:$BL,'코스+운전자별'!$C57)</f>
        <v>107.556</v>
      </c>
      <c r="R57">
        <f>SUMIFS(탕데이터!BS:BS,탕데이터!$O:$O,'코스+운전자별'!$A57,탕데이터!$BL:$BL,'코스+운전자별'!$C57)</f>
        <v>80.02000000000001</v>
      </c>
      <c r="S57">
        <f>SUMIFS(탕데이터!BT:BT,탕데이터!$O:$O,'코스+운전자별'!$A57,탕데이터!$BL:$BL,'코스+운전자별'!$C57)</f>
        <v>37.74</v>
      </c>
      <c r="T57">
        <f>SUMIFS(탕데이터!BU:BU,탕데이터!$O:$O,'코스+운전자별'!$A57,탕데이터!$BL:$BL,'코스+운전자별'!$C57)</f>
        <v>0</v>
      </c>
      <c r="U57">
        <f>SUMIFS(탕데이터!BV:BV,탕데이터!$O:$O,'코스+운전자별'!$A57,탕데이터!$BL:$BL,'코스+운전자별'!$C57)</f>
        <v>0</v>
      </c>
      <c r="V57">
        <f>SUMIFS(탕데이터!BW:BW,탕데이터!$O:$O,'코스+운전자별'!$A57,탕데이터!$BL:$BL,'코스+운전자별'!$C57)</f>
        <v>4974.7</v>
      </c>
      <c r="W57" s="76">
        <f>H57/G57</f>
        <v>4.1327913279132794E-2</v>
      </c>
      <c r="X57" s="76">
        <f>I57/G57</f>
        <v>0.11568428184281843</v>
      </c>
      <c r="Y57" s="133">
        <f>K57*100/D57</f>
        <v>0</v>
      </c>
      <c r="Z57" s="133">
        <f>L57*100/D57</f>
        <v>4.4892034656650752</v>
      </c>
      <c r="AA57" s="4">
        <f>O57/$V57</f>
        <v>0.93980662150481442</v>
      </c>
      <c r="AB57" s="4">
        <f>P57/$V57</f>
        <v>1.4900999055219414E-2</v>
      </c>
      <c r="AC57" s="4">
        <f>Q57/$V57</f>
        <v>2.1620600237200232E-2</v>
      </c>
      <c r="AD57" s="4">
        <f>R57/$V57</f>
        <v>1.6085392083944765E-2</v>
      </c>
      <c r="AE57" s="4">
        <f>S57/$V57</f>
        <v>7.5863871188212358E-3</v>
      </c>
      <c r="AF57" s="4">
        <f>T57/$V57</f>
        <v>0</v>
      </c>
      <c r="AG57" s="4">
        <f>U57/$V57</f>
        <v>0</v>
      </c>
      <c r="AH57" s="47" cm="1">
        <f t="array" ref="AH57">SUMPRODUCT((C:C=C57)*(F:F&gt;F57)*(B:B=B57))+1</f>
        <v>1</v>
      </c>
    </row>
    <row r="58" spans="1:34">
      <c r="A58" s="130">
        <v>7390</v>
      </c>
      <c r="B58" s="130" t="s">
        <v>85</v>
      </c>
      <c r="C58" s="130">
        <v>3</v>
      </c>
      <c r="D58">
        <f>SUMIFS(탕데이터!R:R,탕데이터!$O:$O,'코스+운전자별'!$A58,탕데이터!$BL:$BL,'코스+운전자별'!$C58)</f>
        <v>198.011</v>
      </c>
      <c r="E58">
        <f>SUMIFS(탕데이터!S:S,탕데이터!$O:$O,'코스+운전자별'!$A58,탕데이터!$BL:$BL,'코스+운전자별'!$C58)</f>
        <v>59.250999999999998</v>
      </c>
      <c r="F58" s="133">
        <f t="shared" si="1"/>
        <v>3.3419014025079745</v>
      </c>
      <c r="G58">
        <f>SUMIFS(탕데이터!U:U,탕데이터!$O:$O,'코스+운전자별'!$A58,탕데이터!$BL:$BL,'코스+운전자별'!$C58)</f>
        <v>19021</v>
      </c>
      <c r="H58">
        <f>SUMIFS(탕데이터!V:V,탕데이터!$O:$O,'코스+운전자별'!$A58,탕데이터!$BL:$BL,'코스+운전자별'!$C58)</f>
        <v>57</v>
      </c>
      <c r="I58">
        <f>SUMIFS(탕데이터!W:W,탕데이터!$O:$O,'코스+운전자별'!$A58,탕데이터!$BL:$BL,'코스+운전자별'!$C58)</f>
        <v>3971</v>
      </c>
      <c r="J58">
        <f>SUMIFS(탕데이터!X:X,탕데이터!$O:$O,'코스+운전자별'!$A58,탕데이터!$BL:$BL,'코스+운전자별'!$C58)</f>
        <v>5645</v>
      </c>
      <c r="K58">
        <f>SUMIFS(탕데이터!Y:Y,탕데이터!$O:$O,'코스+운전자별'!$A58,탕데이터!$BL:$BL,'코스+운전자별'!$C58)</f>
        <v>1</v>
      </c>
      <c r="L58">
        <f>SUMIFS(탕데이터!Z:Z,탕데이터!$O:$O,'코스+운전자별'!$A58,탕데이터!$BL:$BL,'코스+운전자별'!$C58)</f>
        <v>28</v>
      </c>
      <c r="M58" s="133">
        <f>AVERAGEIFS(탕데이터!$AD:$AD,탕데이터!$O:$O,'코스+운전자별'!$A58,탕데이터!$BL:$BL,'코스+운전자별'!$C58)</f>
        <v>37.433333333333337</v>
      </c>
      <c r="N58" s="134">
        <f>INT(_xlfn.MAXIFS(탕데이터!$AC:$AC,탕데이터!$O:$O,'코스+운전자별'!$A58,탕데이터!$G:$G,'코스+운전자별'!$B58,탕데이터!$BL:$BL,'코스+운전자별'!$C58))</f>
        <v>105</v>
      </c>
      <c r="O58">
        <f>SUMIFS(탕데이터!BP:BP,탕데이터!$O:$O,'코스+운전자별'!$A58,탕데이터!$BL:$BL,'코스+운전자별'!$C58)</f>
        <v>11692.107</v>
      </c>
      <c r="P58">
        <f>SUMIFS(탕데이터!BQ:BQ,탕데이터!$O:$O,'코스+운전자별'!$A58,탕데이터!$BL:$BL,'코스+운전자별'!$C58)</f>
        <v>892.29500000000007</v>
      </c>
      <c r="Q58">
        <f>SUMIFS(탕데이터!BR:BR,탕데이터!$O:$O,'코스+운전자별'!$A58,탕데이터!$BL:$BL,'코스+운전자별'!$C58)</f>
        <v>1149.1490000000001</v>
      </c>
      <c r="R58">
        <f>SUMIFS(탕데이터!BS:BS,탕데이터!$O:$O,'코스+운전자별'!$A58,탕데이터!$BL:$BL,'코스+운전자별'!$C58)</f>
        <v>1043.1970000000001</v>
      </c>
      <c r="S58">
        <f>SUMIFS(탕데이터!BT:BT,탕데이터!$O:$O,'코스+운전자별'!$A58,탕데이터!$BL:$BL,'코스+운전자별'!$C58)</f>
        <v>214.21800000000002</v>
      </c>
      <c r="T58">
        <f>SUMIFS(탕데이터!BU:BU,탕데이터!$O:$O,'코스+운전자별'!$A58,탕데이터!$BL:$BL,'코스+운전자별'!$C58)</f>
        <v>11.82</v>
      </c>
      <c r="U58">
        <f>SUMIFS(탕데이터!BV:BV,탕데이터!$O:$O,'코스+운전자별'!$A58,탕데이터!$BL:$BL,'코스+운전자별'!$C58)</f>
        <v>0</v>
      </c>
      <c r="V58">
        <f>SUMIFS(탕데이터!BW:BW,탕데이터!$O:$O,'코스+운전자별'!$A58,탕데이터!$BL:$BL,'코스+운전자별'!$C58)</f>
        <v>15002.786</v>
      </c>
      <c r="W58" s="76">
        <f>H58/G58</f>
        <v>2.9966878713001419E-3</v>
      </c>
      <c r="X58" s="76">
        <f>I58/G58</f>
        <v>0.20876925503390989</v>
      </c>
      <c r="Y58" s="133">
        <f>K58*100/D58</f>
        <v>0.50502244824782461</v>
      </c>
      <c r="Z58" s="133">
        <f>L58*100/D58</f>
        <v>14.140628550939089</v>
      </c>
      <c r="AA58" s="4">
        <f>O58/$V58</f>
        <v>0.7793290526172939</v>
      </c>
      <c r="AB58" s="4">
        <f>P58/$V58</f>
        <v>5.9475286790066861E-2</v>
      </c>
      <c r="AC58" s="4">
        <f>Q58/$V58</f>
        <v>7.659570695736112E-2</v>
      </c>
      <c r="AD58" s="4">
        <f>R58/$V58</f>
        <v>6.9533551968281093E-2</v>
      </c>
      <c r="AE58" s="4">
        <f>S58/$V58</f>
        <v>1.427854799768523E-2</v>
      </c>
      <c r="AF58" s="4">
        <f>T58/$V58</f>
        <v>7.8785366931181987E-4</v>
      </c>
      <c r="AG58" s="4">
        <f>U58/$V58</f>
        <v>0</v>
      </c>
      <c r="AH58" s="47" cm="1">
        <f t="array" ref="AH58">SUMPRODUCT((C:C=C58)*(F:F&gt;F58)*(B:B=B58))+1</f>
        <v>3</v>
      </c>
    </row>
    <row r="59" spans="1:34">
      <c r="A59" s="130">
        <v>7390</v>
      </c>
      <c r="B59" s="130" t="s">
        <v>85</v>
      </c>
      <c r="C59" s="130">
        <v>4</v>
      </c>
      <c r="D59">
        <f>SUMIFS(탕데이터!R:R,탕데이터!$O:$O,'코스+운전자별'!$A59,탕데이터!$BL:$BL,'코스+운전자별'!$C59)</f>
        <v>215.94499999999999</v>
      </c>
      <c r="E59">
        <f>SUMIFS(탕데이터!S:S,탕데이터!$O:$O,'코스+운전자별'!$A59,탕데이터!$BL:$BL,'코스+운전자별'!$C59)</f>
        <v>57.010999999999996</v>
      </c>
      <c r="F59" s="133">
        <f t="shared" si="1"/>
        <v>3.7877777972671942</v>
      </c>
      <c r="G59">
        <f>SUMIFS(탕데이터!U:U,탕데이터!$O:$O,'코스+운전자별'!$A59,탕데이터!$BL:$BL,'코스+운전자별'!$C59)</f>
        <v>14720</v>
      </c>
      <c r="H59">
        <f>SUMIFS(탕데이터!V:V,탕데이터!$O:$O,'코스+운전자별'!$A59,탕데이터!$BL:$BL,'코스+운전자별'!$C59)</f>
        <v>281</v>
      </c>
      <c r="I59">
        <f>SUMIFS(탕데이터!W:W,탕데이터!$O:$O,'코스+운전자별'!$A59,탕데이터!$BL:$BL,'코스+운전자별'!$C59)</f>
        <v>2894</v>
      </c>
      <c r="J59">
        <f>SUMIFS(탕데이터!X:X,탕데이터!$O:$O,'코스+운전자별'!$A59,탕데이터!$BL:$BL,'코스+운전자별'!$C59)</f>
        <v>4597</v>
      </c>
      <c r="K59">
        <f>SUMIFS(탕데이터!Y:Y,탕데이터!$O:$O,'코스+운전자별'!$A59,탕데이터!$BL:$BL,'코스+운전자별'!$C59)</f>
        <v>1</v>
      </c>
      <c r="L59">
        <f>SUMIFS(탕데이터!Z:Z,탕데이터!$O:$O,'코스+운전자별'!$A59,탕데이터!$BL:$BL,'코스+운전자별'!$C59)</f>
        <v>3</v>
      </c>
      <c r="M59" s="133">
        <f>AVERAGEIFS(탕데이터!$AD:$AD,탕데이터!$O:$O,'코스+운전자별'!$A59,탕데이터!$BL:$BL,'코스+운전자별'!$C59)</f>
        <v>49.564999999999998</v>
      </c>
      <c r="N59" s="134">
        <f>INT(_xlfn.MAXIFS(탕데이터!$AC:$AC,탕데이터!$O:$O,'코스+운전자별'!$A59,탕데이터!$G:$G,'코스+운전자별'!$B59,탕데이터!$BL:$BL,'코스+운전자별'!$C59))</f>
        <v>109</v>
      </c>
      <c r="O59">
        <f>SUMIFS(탕데이터!BP:BP,탕데이터!$O:$O,'코스+운전자별'!$A59,탕데이터!$BL:$BL,'코스+운전자별'!$C59)</f>
        <v>7966.5259999999998</v>
      </c>
      <c r="P59">
        <f>SUMIFS(탕데이터!BQ:BQ,탕데이터!$O:$O,'코스+운전자별'!$A59,탕데이터!$BL:$BL,'코스+운전자별'!$C59)</f>
        <v>342.80399999999997</v>
      </c>
      <c r="Q59">
        <f>SUMIFS(탕데이터!BR:BR,탕데이터!$O:$O,'코스+운전자별'!$A59,탕데이터!$BL:$BL,'코스+운전자별'!$C59)</f>
        <v>587.94799999999998</v>
      </c>
      <c r="R59">
        <f>SUMIFS(탕데이터!BS:BS,탕데이터!$O:$O,'코스+운전자별'!$A59,탕데이터!$BL:$BL,'코스+운전자별'!$C59)</f>
        <v>474.57400000000001</v>
      </c>
      <c r="S59">
        <f>SUMIFS(탕데이터!BT:BT,탕데이터!$O:$O,'코스+운전자별'!$A59,탕데이터!$BL:$BL,'코스+운전자별'!$C59)</f>
        <v>884.03600000000006</v>
      </c>
      <c r="T59">
        <f>SUMIFS(탕데이터!BU:BU,탕데이터!$O:$O,'코스+운전자별'!$A59,탕데이터!$BL:$BL,'코스+운전자별'!$C59)</f>
        <v>1289.1120000000001</v>
      </c>
      <c r="U59">
        <f>SUMIFS(탕데이터!BV:BV,탕데이터!$O:$O,'코스+운전자별'!$A59,탕데이터!$BL:$BL,'코스+운전자별'!$C59)</f>
        <v>0</v>
      </c>
      <c r="V59">
        <f>SUMIFS(탕데이터!BW:BW,탕데이터!$O:$O,'코스+운전자별'!$A59,탕데이터!$BL:$BL,'코스+운전자별'!$C59)</f>
        <v>11545</v>
      </c>
      <c r="W59" s="76">
        <f>H59/G59</f>
        <v>1.9089673913043479E-2</v>
      </c>
      <c r="X59" s="76">
        <f>I59/G59</f>
        <v>0.19660326086956523</v>
      </c>
      <c r="Y59" s="133">
        <f>K59*100/D59</f>
        <v>0.4630808770751812</v>
      </c>
      <c r="Z59" s="133">
        <f>L59*100/D59</f>
        <v>1.3892426312255435</v>
      </c>
      <c r="AA59" s="4">
        <f>O59/$V59</f>
        <v>0.69004122996968387</v>
      </c>
      <c r="AB59" s="4">
        <f>P59/$V59</f>
        <v>2.9692854049372022E-2</v>
      </c>
      <c r="AC59" s="4">
        <f>Q59/$V59</f>
        <v>5.0926634906886099E-2</v>
      </c>
      <c r="AD59" s="4">
        <f>R59/$V59</f>
        <v>4.1106453009961026E-2</v>
      </c>
      <c r="AE59" s="4">
        <f>S59/$V59</f>
        <v>7.6573061931572109E-2</v>
      </c>
      <c r="AF59" s="4">
        <f>T59/$V59</f>
        <v>0.11165976613252492</v>
      </c>
      <c r="AG59" s="4">
        <f>U59/$V59</f>
        <v>0</v>
      </c>
      <c r="AH59" s="47" cm="1">
        <f t="array" ref="AH59">SUMPRODUCT((C:C=C59)*(F:F&gt;F59)*(B:B=B59))+1</f>
        <v>1</v>
      </c>
    </row>
    <row r="60" spans="1:34">
      <c r="A60" s="130">
        <v>7495</v>
      </c>
      <c r="B60" s="130" t="s">
        <v>85</v>
      </c>
      <c r="C60" s="130">
        <v>1</v>
      </c>
      <c r="D60">
        <f>SUMIFS(탕데이터!R:R,탕데이터!$O:$O,'코스+운전자별'!$A60,탕데이터!$BL:$BL,'코스+운전자별'!$C60)</f>
        <v>201.80700000000002</v>
      </c>
      <c r="E60">
        <f>SUMIFS(탕데이터!S:S,탕데이터!$O:$O,'코스+운전자별'!$A60,탕데이터!$BL:$BL,'코스+운전자별'!$C60)</f>
        <v>67.753</v>
      </c>
      <c r="F60" s="133">
        <f t="shared" si="1"/>
        <v>2.9785692146473219</v>
      </c>
      <c r="G60">
        <f>SUMIFS(탕데이터!U:U,탕데이터!$O:$O,'코스+운전자별'!$A60,탕데이터!$BL:$BL,'코스+운전자별'!$C60)</f>
        <v>22416</v>
      </c>
      <c r="H60">
        <f>SUMIFS(탕데이터!V:V,탕데이터!$O:$O,'코스+운전자별'!$A60,탕데이터!$BL:$BL,'코스+운전자별'!$C60)</f>
        <v>373</v>
      </c>
      <c r="I60">
        <f>SUMIFS(탕데이터!W:W,탕데이터!$O:$O,'코스+운전자별'!$A60,탕데이터!$BL:$BL,'코스+운전자별'!$C60)</f>
        <v>6226</v>
      </c>
      <c r="J60">
        <f>SUMIFS(탕데이터!X:X,탕데이터!$O:$O,'코스+운전자별'!$A60,탕데이터!$BL:$BL,'코스+운전자별'!$C60)</f>
        <v>4826</v>
      </c>
      <c r="K60">
        <f>SUMIFS(탕데이터!Y:Y,탕데이터!$O:$O,'코스+운전자별'!$A60,탕데이터!$BL:$BL,'코스+운전자별'!$C60)</f>
        <v>0</v>
      </c>
      <c r="L60">
        <f>SUMIFS(탕데이터!Z:Z,탕데이터!$O:$O,'코스+운전자별'!$A60,탕데이터!$BL:$BL,'코스+운전자별'!$C60)</f>
        <v>41</v>
      </c>
      <c r="M60" s="133">
        <f>AVERAGEIFS(탕데이터!$AD:$AD,탕데이터!$O:$O,'코스+운전자별'!$A60,탕데이터!$BL:$BL,'코스+운전자별'!$C60)</f>
        <v>32.650000000000006</v>
      </c>
      <c r="N60" s="134">
        <f>INT(_xlfn.MAXIFS(탕데이터!$AC:$AC,탕데이터!$O:$O,'코스+운전자별'!$A60,탕데이터!$G:$G,'코스+운전자별'!$B60,탕데이터!$BL:$BL,'코스+운전자별'!$C60))</f>
        <v>94</v>
      </c>
      <c r="O60">
        <f>SUMIFS(탕데이터!BP:BP,탕데이터!$O:$O,'코스+운전자별'!$A60,탕데이터!$BL:$BL,'코스+운전자별'!$C60)</f>
        <v>13145.02</v>
      </c>
      <c r="P60">
        <f>SUMIFS(탕데이터!BQ:BQ,탕데이터!$O:$O,'코스+운전자별'!$A60,탕데이터!$BL:$BL,'코스+운전자별'!$C60)</f>
        <v>634.99400000000003</v>
      </c>
      <c r="Q60">
        <f>SUMIFS(탕데이터!BR:BR,탕데이터!$O:$O,'코스+운전자별'!$A60,탕데이터!$BL:$BL,'코스+운전자별'!$C60)</f>
        <v>992.29500000000019</v>
      </c>
      <c r="R60">
        <f>SUMIFS(탕데이터!BS:BS,탕데이터!$O:$O,'코스+운전자별'!$A60,탕데이터!$BL:$BL,'코스+운전자별'!$C60)</f>
        <v>965.88300000000004</v>
      </c>
      <c r="S60">
        <f>SUMIFS(탕데이터!BT:BT,탕데이터!$O:$O,'코스+운전자별'!$A60,탕데이터!$BL:$BL,'코스+운전자별'!$C60)</f>
        <v>96.78</v>
      </c>
      <c r="T60">
        <f>SUMIFS(탕데이터!BU:BU,탕데이터!$O:$O,'코스+운전자별'!$A60,탕데이터!$BL:$BL,'코스+운전자별'!$C60)</f>
        <v>0</v>
      </c>
      <c r="U60">
        <f>SUMIFS(탕데이터!BV:BV,탕데이터!$O:$O,'코스+운전자별'!$A60,탕데이터!$BL:$BL,'코스+운전자별'!$C60)</f>
        <v>0</v>
      </c>
      <c r="V60">
        <f>SUMIFS(탕데이터!BW:BW,탕데이터!$O:$O,'코스+운전자별'!$A60,탕데이터!$BL:$BL,'코스+운전자별'!$C60)</f>
        <v>15834.972000000002</v>
      </c>
      <c r="W60" s="76">
        <f>H60/G60</f>
        <v>1.6639900071377587E-2</v>
      </c>
      <c r="X60" s="76">
        <f>I60/G60</f>
        <v>0.27774803711634549</v>
      </c>
      <c r="Y60" s="133">
        <f>K60*100/D60</f>
        <v>0</v>
      </c>
      <c r="Z60" s="133">
        <f>L60*100/D60</f>
        <v>20.316440955962875</v>
      </c>
      <c r="AA60" s="4">
        <f>O60/$V60</f>
        <v>0.83012587581462094</v>
      </c>
      <c r="AB60" s="4">
        <f>P60/$V60</f>
        <v>4.0100733995614264E-2</v>
      </c>
      <c r="AC60" s="4">
        <f>Q60/$V60</f>
        <v>6.2664777683219153E-2</v>
      </c>
      <c r="AD60" s="4">
        <f>R60/$V60</f>
        <v>6.0996823991858018E-2</v>
      </c>
      <c r="AE60" s="4">
        <f>S60/$V60</f>
        <v>6.1117885146876163E-3</v>
      </c>
      <c r="AF60" s="4">
        <f>T60/$V60</f>
        <v>0</v>
      </c>
      <c r="AG60" s="4">
        <f>U60/$V60</f>
        <v>0</v>
      </c>
      <c r="AH60" s="47" cm="1">
        <f t="array" ref="AH60">SUMPRODUCT((C:C=C60)*(F:F&gt;F60)*(B:B=B60))+1</f>
        <v>2</v>
      </c>
    </row>
    <row r="61" spans="1:34">
      <c r="A61" s="130">
        <v>7720</v>
      </c>
      <c r="B61" s="130" t="s">
        <v>63</v>
      </c>
      <c r="C61" s="130">
        <v>5</v>
      </c>
      <c r="D61">
        <f>SUMIFS(탕데이터!R:R,탕데이터!$O:$O,'코스+운전자별'!$A61,탕데이터!$BL:$BL,'코스+운전자별'!$C61)</f>
        <v>251.87700000000001</v>
      </c>
      <c r="E61">
        <f>SUMIFS(탕데이터!S:S,탕데이터!$O:$O,'코스+운전자별'!$A61,탕데이터!$BL:$BL,'코스+운전자별'!$C61)</f>
        <v>79.546999999999983</v>
      </c>
      <c r="F61" s="133">
        <f t="shared" si="1"/>
        <v>3.166392195808768</v>
      </c>
      <c r="G61">
        <f>SUMIFS(탕데이터!U:U,탕데이터!$O:$O,'코스+운전자별'!$A61,탕데이터!$BL:$BL,'코스+운전자별'!$C61)</f>
        <v>25816</v>
      </c>
      <c r="H61">
        <f>SUMIFS(탕데이터!V:V,탕데이터!$O:$O,'코스+운전자별'!$A61,탕데이터!$BL:$BL,'코스+운전자별'!$C61)</f>
        <v>1332</v>
      </c>
      <c r="I61">
        <f>SUMIFS(탕데이터!W:W,탕데이터!$O:$O,'코스+운전자별'!$A61,탕데이터!$BL:$BL,'코스+운전자별'!$C61)</f>
        <v>5754</v>
      </c>
      <c r="J61">
        <f>SUMIFS(탕데이터!X:X,탕데이터!$O:$O,'코스+운전자별'!$A61,탕데이터!$BL:$BL,'코스+운전자별'!$C61)</f>
        <v>8750</v>
      </c>
      <c r="K61">
        <f>SUMIFS(탕데이터!Y:Y,탕데이터!$O:$O,'코스+운전자별'!$A61,탕데이터!$BL:$BL,'코스+운전자별'!$C61)</f>
        <v>3</v>
      </c>
      <c r="L61">
        <f>SUMIFS(탕데이터!Z:Z,탕데이터!$O:$O,'코스+운전자별'!$A61,탕데이터!$BL:$BL,'코스+운전자별'!$C61)</f>
        <v>81</v>
      </c>
      <c r="M61" s="133">
        <f>AVERAGEIFS(탕데이터!$AD:$AD,탕데이터!$O:$O,'코스+운전자별'!$A61,탕데이터!$BL:$BL,'코스+운전자별'!$C61)</f>
        <v>37.518000000000001</v>
      </c>
      <c r="N61" s="134">
        <f>INT(_xlfn.MAXIFS(탕데이터!$AC:$AC,탕데이터!$O:$O,'코스+운전자별'!$A61,탕데이터!$G:$G,'코스+운전자별'!$B61,탕데이터!$BL:$BL,'코스+운전자별'!$C61))</f>
        <v>103</v>
      </c>
      <c r="O61">
        <f>SUMIFS(탕데이터!BP:BP,탕데이터!$O:$O,'코스+운전자별'!$A61,탕데이터!$BL:$BL,'코스+운전자별'!$C61)</f>
        <v>13098.681</v>
      </c>
      <c r="P61">
        <f>SUMIFS(탕데이터!BQ:BQ,탕데이터!$O:$O,'코스+운전자별'!$A61,탕데이터!$BL:$BL,'코스+운전자별'!$C61)</f>
        <v>1386.1399999999999</v>
      </c>
      <c r="Q61">
        <f>SUMIFS(탕데이터!BR:BR,탕데이터!$O:$O,'코스+운전자별'!$A61,탕데이터!$BL:$BL,'코스+운전자별'!$C61)</f>
        <v>1517.9940000000001</v>
      </c>
      <c r="R61">
        <f>SUMIFS(탕데이터!BS:BS,탕데이터!$O:$O,'코스+운전자별'!$A61,탕데이터!$BL:$BL,'코스+운전자별'!$C61)</f>
        <v>1979.3030000000001</v>
      </c>
      <c r="S61">
        <f>SUMIFS(탕데이터!BT:BT,탕데이터!$O:$O,'코스+운전자별'!$A61,탕데이터!$BL:$BL,'코스+운전자별'!$C61)</f>
        <v>755.13200000000006</v>
      </c>
      <c r="T61">
        <f>SUMIFS(탕데이터!BU:BU,탕데이터!$O:$O,'코스+운전자별'!$A61,탕데이터!$BL:$BL,'코스+운전자별'!$C61)</f>
        <v>0</v>
      </c>
      <c r="U61">
        <f>SUMIFS(탕데이터!BV:BV,탕데이터!$O:$O,'코스+운전자별'!$A61,탕데이터!$BL:$BL,'코스+운전자별'!$C61)</f>
        <v>0</v>
      </c>
      <c r="V61">
        <f>SUMIFS(탕데이터!BW:BW,탕데이터!$O:$O,'코스+운전자별'!$A61,탕데이터!$BL:$BL,'코스+운전자별'!$C61)</f>
        <v>18737.25</v>
      </c>
      <c r="W61" s="76">
        <f>H61/G61</f>
        <v>5.1595909513480011E-2</v>
      </c>
      <c r="X61" s="76">
        <f>I61/G61</f>
        <v>0.22288503253796096</v>
      </c>
      <c r="Y61" s="133">
        <f>K61*100/D61</f>
        <v>1.1910575399897569</v>
      </c>
      <c r="Z61" s="133">
        <f>L61*100/D61</f>
        <v>32.158553579723439</v>
      </c>
      <c r="AA61" s="4">
        <f>O61/$V61</f>
        <v>0.69907168874834891</v>
      </c>
      <c r="AB61" s="4">
        <f>P61/$V61</f>
        <v>7.3977771551321556E-2</v>
      </c>
      <c r="AC61" s="4">
        <f>Q61/$V61</f>
        <v>8.1014770043629669E-2</v>
      </c>
      <c r="AD61" s="4">
        <f>R61/$V61</f>
        <v>0.10563465823426597</v>
      </c>
      <c r="AE61" s="4">
        <f>S61/$V61</f>
        <v>4.0301111422433922E-2</v>
      </c>
      <c r="AF61" s="4">
        <f>T61/$V61</f>
        <v>0</v>
      </c>
      <c r="AG61" s="4">
        <f>U61/$V61</f>
        <v>0</v>
      </c>
      <c r="AH61" s="47" cm="1">
        <f t="array" ref="AH61">SUMPRODUCT((C:C=C61)*(F:F&gt;F61)*(B:B=B61))+1</f>
        <v>6</v>
      </c>
    </row>
    <row r="62" spans="1:34">
      <c r="A62" s="130">
        <v>7720</v>
      </c>
      <c r="B62" s="130" t="s">
        <v>63</v>
      </c>
      <c r="C62" s="130">
        <v>6</v>
      </c>
      <c r="D62">
        <f>SUMIFS(탕데이터!R:R,탕데이터!$O:$O,'코스+운전자별'!$A62,탕데이터!$BL:$BL,'코스+운전자별'!$C62)</f>
        <v>330.54200000000003</v>
      </c>
      <c r="E62">
        <f>SUMIFS(탕데이터!S:S,탕데이터!$O:$O,'코스+운전자별'!$A62,탕데이터!$BL:$BL,'코스+운전자별'!$C62)</f>
        <v>96.384999999999991</v>
      </c>
      <c r="F62" s="133">
        <f t="shared" si="1"/>
        <v>3.4293925403330401</v>
      </c>
      <c r="G62">
        <f>SUMIFS(탕데이터!U:U,탕데이터!$O:$O,'코스+운전자별'!$A62,탕데이터!$BL:$BL,'코스+운전자별'!$C62)</f>
        <v>33835</v>
      </c>
      <c r="H62">
        <f>SUMIFS(탕데이터!V:V,탕데이터!$O:$O,'코스+운전자별'!$A62,탕데이터!$BL:$BL,'코스+운전자별'!$C62)</f>
        <v>286</v>
      </c>
      <c r="I62">
        <f>SUMIFS(탕데이터!W:W,탕데이터!$O:$O,'코스+운전자별'!$A62,탕데이터!$BL:$BL,'코스+운전자별'!$C62)</f>
        <v>9118</v>
      </c>
      <c r="J62">
        <f>SUMIFS(탕데이터!X:X,탕데이터!$O:$O,'코스+운전자별'!$A62,탕데이터!$BL:$BL,'코스+운전자별'!$C62)</f>
        <v>11234</v>
      </c>
      <c r="K62">
        <f>SUMIFS(탕데이터!Y:Y,탕데이터!$O:$O,'코스+운전자별'!$A62,탕데이터!$BL:$BL,'코스+운전자별'!$C62)</f>
        <v>3</v>
      </c>
      <c r="L62">
        <f>SUMIFS(탕데이터!Z:Z,탕데이터!$O:$O,'코스+운전자별'!$A62,탕데이터!$BL:$BL,'코스+운전자별'!$C62)</f>
        <v>58</v>
      </c>
      <c r="M62" s="133">
        <f>AVERAGEIFS(탕데이터!$AD:$AD,탕데이터!$O:$O,'코스+운전자별'!$A62,탕데이터!$BL:$BL,'코스+운전자별'!$C62)</f>
        <v>36.044999999999995</v>
      </c>
      <c r="N62" s="134">
        <f>INT(_xlfn.MAXIFS(탕데이터!$AC:$AC,탕데이터!$O:$O,'코스+운전자별'!$A62,탕데이터!$G:$G,'코스+운전자별'!$B62,탕데이터!$BL:$BL,'코스+운전자별'!$C62))</f>
        <v>102</v>
      </c>
      <c r="O62">
        <f>SUMIFS(탕데이터!BP:BP,탕데이터!$O:$O,'코스+운전자별'!$A62,탕데이터!$BL:$BL,'코스+운전자별'!$C62)</f>
        <v>5316.1649999999991</v>
      </c>
      <c r="P62">
        <f>SUMIFS(탕데이터!BQ:BQ,탕데이터!$O:$O,'코스+운전자별'!$A62,탕데이터!$BL:$BL,'코스+운전자별'!$C62)</f>
        <v>4849.612000000001</v>
      </c>
      <c r="Q62">
        <f>SUMIFS(탕데이터!BR:BR,탕데이터!$O:$O,'코스+운전자별'!$A62,탕데이터!$BL:$BL,'코스+운전자별'!$C62)</f>
        <v>5144.0930000000008</v>
      </c>
      <c r="R62">
        <f>SUMIFS(탕데이터!BS:BS,탕데이터!$O:$O,'코스+운전자별'!$A62,탕데이터!$BL:$BL,'코스+운전자별'!$C62)</f>
        <v>7001.9849999999997</v>
      </c>
      <c r="S62">
        <f>SUMIFS(탕데이터!BT:BT,탕데이터!$O:$O,'코스+운전자별'!$A62,탕데이터!$BL:$BL,'코스+운전자별'!$C62)</f>
        <v>2090.8989999999999</v>
      </c>
      <c r="T62">
        <f>SUMIFS(탕데이터!BU:BU,탕데이터!$O:$O,'코스+운전자별'!$A62,탕데이터!$BL:$BL,'코스+운전자별'!$C62)</f>
        <v>28.246000000000002</v>
      </c>
      <c r="U62">
        <f>SUMIFS(탕데이터!BV:BV,탕데이터!$O:$O,'코스+운전자별'!$A62,탕데이터!$BL:$BL,'코스+운전자별'!$C62)</f>
        <v>0</v>
      </c>
      <c r="V62">
        <f>SUMIFS(탕데이터!BW:BW,탕데이터!$O:$O,'코스+운전자별'!$A62,탕데이터!$BL:$BL,'코스+운전자별'!$C62)</f>
        <v>24431</v>
      </c>
      <c r="W62" s="76">
        <f>H62/G62</f>
        <v>8.4527855770651691E-3</v>
      </c>
      <c r="X62" s="76">
        <f>I62/G62</f>
        <v>0.26948426185902175</v>
      </c>
      <c r="Y62" s="133">
        <f>K62*100/D62</f>
        <v>0.90760024444699905</v>
      </c>
      <c r="Z62" s="133">
        <f>L62*100/D62</f>
        <v>17.546938059308648</v>
      </c>
      <c r="AA62" s="4">
        <f>O62/$V62</f>
        <v>0.21759915680897216</v>
      </c>
      <c r="AB62" s="4">
        <f>P62/$V62</f>
        <v>0.19850239449879256</v>
      </c>
      <c r="AC62" s="4">
        <f>Q62/$V62</f>
        <v>0.21055597396750034</v>
      </c>
      <c r="AD62" s="4">
        <f>R62/$V62</f>
        <v>0.28660247226883878</v>
      </c>
      <c r="AE62" s="4">
        <f>S62/$V62</f>
        <v>8.558384838934141E-2</v>
      </c>
      <c r="AF62" s="4">
        <f>T62/$V62</f>
        <v>1.156154066554787E-3</v>
      </c>
      <c r="AG62" s="4">
        <f>U62/$V62</f>
        <v>0</v>
      </c>
      <c r="AH62" s="47" cm="1">
        <f t="array" ref="AH62">SUMPRODUCT((C:C=C62)*(F:F&gt;F62)*(B:B=B62))+1</f>
        <v>2</v>
      </c>
    </row>
    <row r="63" spans="1:34">
      <c r="A63" s="130">
        <v>7720</v>
      </c>
      <c r="B63" s="130" t="s">
        <v>63</v>
      </c>
      <c r="C63" s="130">
        <v>7</v>
      </c>
      <c r="D63">
        <f>SUMIFS(탕데이터!R:R,탕데이터!$O:$O,'코스+운전자별'!$A63,탕데이터!$BL:$BL,'코스+운전자별'!$C63)</f>
        <v>334.15600000000001</v>
      </c>
      <c r="E63">
        <f>SUMIFS(탕데이터!S:S,탕데이터!$O:$O,'코스+운전자별'!$A63,탕데이터!$BL:$BL,'코스+운전자별'!$C63)</f>
        <v>92.700000000000017</v>
      </c>
      <c r="F63" s="133">
        <f t="shared" si="1"/>
        <v>3.6047033441208192</v>
      </c>
      <c r="G63">
        <f>SUMIFS(탕데이터!U:U,탕데이터!$O:$O,'코스+운전자별'!$A63,탕데이터!$BL:$BL,'코스+운전자별'!$C63)</f>
        <v>31918</v>
      </c>
      <c r="H63">
        <f>SUMIFS(탕데이터!V:V,탕데이터!$O:$O,'코스+운전자별'!$A63,탕데이터!$BL:$BL,'코스+운전자별'!$C63)</f>
        <v>642</v>
      </c>
      <c r="I63">
        <f>SUMIFS(탕데이터!W:W,탕데이터!$O:$O,'코스+운전자별'!$A63,탕데이터!$BL:$BL,'코스+운전자별'!$C63)</f>
        <v>6751</v>
      </c>
      <c r="J63">
        <f>SUMIFS(탕데이터!X:X,탕데이터!$O:$O,'코스+운전자별'!$A63,탕데이터!$BL:$BL,'코스+운전자별'!$C63)</f>
        <v>10989</v>
      </c>
      <c r="K63">
        <f>SUMIFS(탕데이터!Y:Y,탕데이터!$O:$O,'코스+운전자별'!$A63,탕데이터!$BL:$BL,'코스+운전자별'!$C63)</f>
        <v>2</v>
      </c>
      <c r="L63">
        <f>SUMIFS(탕데이터!Z:Z,탕데이터!$O:$O,'코스+운전자별'!$A63,탕데이터!$BL:$BL,'코스+운전자별'!$C63)</f>
        <v>66</v>
      </c>
      <c r="M63" s="133">
        <f>AVERAGEIFS(탕데이터!$AD:$AD,탕데이터!$O:$O,'코스+운전자별'!$A63,탕데이터!$BL:$BL,'코스+운전자별'!$C63)</f>
        <v>38.634999999999998</v>
      </c>
      <c r="N63" s="134">
        <f>INT(_xlfn.MAXIFS(탕데이터!$AC:$AC,탕데이터!$O:$O,'코스+운전자별'!$A63,탕데이터!$G:$G,'코스+운전자별'!$B63,탕데이터!$BL:$BL,'코스+운전자별'!$C63))</f>
        <v>105</v>
      </c>
      <c r="O63">
        <f>SUMIFS(탕데이터!BP:BP,탕데이터!$O:$O,'코스+운전자별'!$A63,탕데이터!$BL:$BL,'코스+운전자별'!$C63)</f>
        <v>20816.208000000002</v>
      </c>
      <c r="P63">
        <f>SUMIFS(탕데이터!BQ:BQ,탕데이터!$O:$O,'코스+운전자별'!$A63,탕데이터!$BL:$BL,'코스+운전자별'!$C63)</f>
        <v>860.51199999999994</v>
      </c>
      <c r="Q63">
        <f>SUMIFS(탕데이터!BR:BR,탕데이터!$O:$O,'코스+운전자별'!$A63,탕데이터!$BL:$BL,'코스+운전자별'!$C63)</f>
        <v>1195.731</v>
      </c>
      <c r="R63">
        <f>SUMIFS(탕데이터!BS:BS,탕데이터!$O:$O,'코스+운전자별'!$A63,탕데이터!$BL:$BL,'코스+운전자별'!$C63)</f>
        <v>1283.1180000000002</v>
      </c>
      <c r="S63">
        <f>SUMIFS(탕데이터!BT:BT,탕데이터!$O:$O,'코스+운전자별'!$A63,탕데이터!$BL:$BL,'코스+운전자별'!$C63)</f>
        <v>347.61500000000001</v>
      </c>
      <c r="T63">
        <f>SUMIFS(탕데이터!BU:BU,탕데이터!$O:$O,'코스+운전자별'!$A63,탕데이터!$BL:$BL,'코스+운전자별'!$C63)</f>
        <v>0</v>
      </c>
      <c r="U63">
        <f>SUMIFS(탕데이터!BV:BV,탕데이터!$O:$O,'코스+운전자별'!$A63,탕데이터!$BL:$BL,'코스+운전자별'!$C63)</f>
        <v>0</v>
      </c>
      <c r="V63">
        <f>SUMIFS(탕데이터!BW:BW,탕데이터!$O:$O,'코스+운전자별'!$A63,탕데이터!$BL:$BL,'코스+운전자별'!$C63)</f>
        <v>24503.184000000001</v>
      </c>
      <c r="W63" s="76">
        <f>H63/G63</f>
        <v>2.0114042233222634E-2</v>
      </c>
      <c r="X63" s="76">
        <f>I63/G63</f>
        <v>0.21151074628736136</v>
      </c>
      <c r="Y63" s="133">
        <f>K63*100/D63</f>
        <v>0.59852284561701719</v>
      </c>
      <c r="Z63" s="133">
        <f>L63*100/D63</f>
        <v>19.751253905361569</v>
      </c>
      <c r="AA63" s="4">
        <f>O63/$V63</f>
        <v>0.84953073853585725</v>
      </c>
      <c r="AB63" s="4">
        <f>P63/$V63</f>
        <v>3.5118374820186628E-2</v>
      </c>
      <c r="AC63" s="4">
        <f>Q63/$V63</f>
        <v>4.8799005059913844E-2</v>
      </c>
      <c r="AD63" s="4">
        <f>R63/$V63</f>
        <v>5.2365357906139873E-2</v>
      </c>
      <c r="AE63" s="4">
        <f>S63/$V63</f>
        <v>1.418652367790243E-2</v>
      </c>
      <c r="AF63" s="4">
        <f>T63/$V63</f>
        <v>0</v>
      </c>
      <c r="AG63" s="4">
        <f>U63/$V63</f>
        <v>0</v>
      </c>
      <c r="AH63" s="47" cm="1">
        <f t="array" ref="AH63">SUMPRODUCT((C:C=C63)*(F:F&gt;F63)*(B:B=B63))+1</f>
        <v>1</v>
      </c>
    </row>
    <row r="64" spans="1:34">
      <c r="A64" s="130">
        <v>7720</v>
      </c>
      <c r="B64" s="130" t="s">
        <v>63</v>
      </c>
      <c r="C64" s="130">
        <v>8</v>
      </c>
      <c r="D64">
        <f>SUMIFS(탕데이터!R:R,탕데이터!$O:$O,'코스+운전자별'!$A64,탕데이터!$BL:$BL,'코스+운전자별'!$C64)</f>
        <v>363.03999999999996</v>
      </c>
      <c r="E64">
        <f>SUMIFS(탕데이터!S:S,탕데이터!$O:$O,'코스+운전자별'!$A64,탕데이터!$BL:$BL,'코스+운전자별'!$C64)</f>
        <v>104.80100000000002</v>
      </c>
      <c r="F64" s="133">
        <f t="shared" si="1"/>
        <v>3.4640890831194349</v>
      </c>
      <c r="G64">
        <f>SUMIFS(탕데이터!U:U,탕데이터!$O:$O,'코스+운전자별'!$A64,탕데이터!$BL:$BL,'코스+운전자별'!$C64)</f>
        <v>35217</v>
      </c>
      <c r="H64">
        <f>SUMIFS(탕데이터!V:V,탕데이터!$O:$O,'코스+운전자별'!$A64,탕데이터!$BL:$BL,'코스+운전자별'!$C64)</f>
        <v>658</v>
      </c>
      <c r="I64">
        <f>SUMIFS(탕데이터!W:W,탕데이터!$O:$O,'코스+운전자별'!$A64,탕데이터!$BL:$BL,'코스+운전자별'!$C64)</f>
        <v>6896</v>
      </c>
      <c r="J64">
        <f>SUMIFS(탕데이터!X:X,탕데이터!$O:$O,'코스+운전자별'!$A64,탕데이터!$BL:$BL,'코스+운전자별'!$C64)</f>
        <v>12041</v>
      </c>
      <c r="K64">
        <f>SUMIFS(탕데이터!Y:Y,탕데이터!$O:$O,'코스+운전자별'!$A64,탕데이터!$BL:$BL,'코스+운전자별'!$C64)</f>
        <v>2</v>
      </c>
      <c r="L64">
        <f>SUMIFS(탕데이터!Z:Z,탕데이터!$O:$O,'코스+운전자별'!$A64,탕데이터!$BL:$BL,'코스+운전자별'!$C64)</f>
        <v>47</v>
      </c>
      <c r="M64" s="133">
        <f>AVERAGEIFS(탕데이터!$AD:$AD,탕데이터!$O:$O,'코스+운전자별'!$A64,탕데이터!$BL:$BL,'코스+운전자별'!$C64)</f>
        <v>38.017500000000005</v>
      </c>
      <c r="N64" s="134">
        <f>INT(_xlfn.MAXIFS(탕데이터!$AC:$AC,탕데이터!$O:$O,'코스+운전자별'!$A64,탕데이터!$G:$G,'코스+운전자별'!$B64,탕데이터!$BL:$BL,'코스+운전자별'!$C64))</f>
        <v>95</v>
      </c>
      <c r="O64">
        <f>SUMIFS(탕데이터!BP:BP,탕데이터!$O:$O,'코스+운전자별'!$A64,탕데이터!$BL:$BL,'코스+운전자별'!$C64)</f>
        <v>21864.658000000003</v>
      </c>
      <c r="P64">
        <f>SUMIFS(탕데이터!BQ:BQ,탕데이터!$O:$O,'코스+운전자별'!$A64,탕데이터!$BL:$BL,'코스+운전자별'!$C64)</f>
        <v>1470.21</v>
      </c>
      <c r="Q64">
        <f>SUMIFS(탕데이터!BR:BR,탕데이터!$O:$O,'코스+운전자별'!$A64,탕데이터!$BL:$BL,'코스+운전자별'!$C64)</f>
        <v>1755.1940000000002</v>
      </c>
      <c r="R64">
        <f>SUMIFS(탕데이터!BS:BS,탕데이터!$O:$O,'코스+운전자별'!$A64,탕데이터!$BL:$BL,'코스+운전자별'!$C64)</f>
        <v>2213.5740000000001</v>
      </c>
      <c r="S64">
        <f>SUMIFS(탕데이터!BT:BT,탕데이터!$O:$O,'코스+운전자별'!$A64,탕데이터!$BL:$BL,'코스+운전자별'!$C64)</f>
        <v>359.822</v>
      </c>
      <c r="T64">
        <f>SUMIFS(탕데이터!BU:BU,탕데이터!$O:$O,'코스+운전자별'!$A64,탕데이터!$BL:$BL,'코스+운전자별'!$C64)</f>
        <v>0</v>
      </c>
      <c r="U64">
        <f>SUMIFS(탕데이터!BV:BV,탕데이터!$O:$O,'코스+운전자별'!$A64,탕데이터!$BL:$BL,'코스+운전자별'!$C64)</f>
        <v>0</v>
      </c>
      <c r="V64">
        <f>SUMIFS(탕데이터!BW:BW,탕데이터!$O:$O,'코스+운전자별'!$A64,탕데이터!$BL:$BL,'코스+운전자별'!$C64)</f>
        <v>27663.457999999999</v>
      </c>
      <c r="W64" s="76">
        <f>H64/G64</f>
        <v>1.868415821904194E-2</v>
      </c>
      <c r="X64" s="76">
        <f>I64/G64</f>
        <v>0.19581452139591674</v>
      </c>
      <c r="Y64" s="133">
        <f>K64*100/D64</f>
        <v>0.55090348171000447</v>
      </c>
      <c r="Z64" s="133">
        <f>L64*100/D64</f>
        <v>12.946231820185105</v>
      </c>
      <c r="AA64" s="4">
        <f>O64/$V64</f>
        <v>0.7903805084671629</v>
      </c>
      <c r="AB64" s="4">
        <f>P64/$V64</f>
        <v>5.3146284170258108E-2</v>
      </c>
      <c r="AC64" s="4">
        <f>Q64/$V64</f>
        <v>6.3448105439312771E-2</v>
      </c>
      <c r="AD64" s="4">
        <f>R64/$V64</f>
        <v>8.0017978952595159E-2</v>
      </c>
      <c r="AE64" s="4">
        <f>S64/$V64</f>
        <v>1.3007122970671274E-2</v>
      </c>
      <c r="AF64" s="4">
        <f>T64/$V64</f>
        <v>0</v>
      </c>
      <c r="AG64" s="4">
        <f>U64/$V64</f>
        <v>0</v>
      </c>
      <c r="AH64" s="47" cm="1">
        <f t="array" ref="AH64">SUMPRODUCT((C:C=C64)*(F:F&gt;F64)*(B:B=B64))+1</f>
        <v>2</v>
      </c>
    </row>
    <row r="65" spans="1:34">
      <c r="A65" s="130">
        <v>7720</v>
      </c>
      <c r="B65" s="130" t="s">
        <v>63</v>
      </c>
      <c r="C65" s="130">
        <v>9</v>
      </c>
      <c r="D65">
        <f>SUMIFS(탕데이터!R:R,탕데이터!$O:$O,'코스+운전자별'!$A65,탕데이터!$BL:$BL,'코스+운전자별'!$C65)</f>
        <v>39.761000000000003</v>
      </c>
      <c r="E65">
        <f>SUMIFS(탕데이터!S:S,탕데이터!$O:$O,'코스+운전자별'!$A65,탕데이터!$BL:$BL,'코스+운전자별'!$C65)</f>
        <v>13.52</v>
      </c>
      <c r="F65" s="133">
        <f t="shared" si="1"/>
        <v>2.9409023668639058</v>
      </c>
      <c r="G65">
        <f>SUMIFS(탕데이터!U:U,탕데이터!$O:$O,'코스+운전자별'!$A65,탕데이터!$BL:$BL,'코스+운전자별'!$C65)</f>
        <v>5539</v>
      </c>
      <c r="H65">
        <f>SUMIFS(탕데이터!V:V,탕데이터!$O:$O,'코스+운전자별'!$A65,탕데이터!$BL:$BL,'코스+운전자별'!$C65)</f>
        <v>576</v>
      </c>
      <c r="I65">
        <f>SUMIFS(탕데이터!W:W,탕데이터!$O:$O,'코스+운전자별'!$A65,탕데이터!$BL:$BL,'코스+운전자별'!$C65)</f>
        <v>1474</v>
      </c>
      <c r="J65">
        <f>SUMIFS(탕데이터!X:X,탕데이터!$O:$O,'코스+운전자별'!$A65,탕데이터!$BL:$BL,'코스+운전자별'!$C65)</f>
        <v>1243</v>
      </c>
      <c r="K65">
        <f>SUMIFS(탕데이터!Y:Y,탕데이터!$O:$O,'코스+운전자별'!$A65,탕데이터!$BL:$BL,'코스+운전자별'!$C65)</f>
        <v>0</v>
      </c>
      <c r="L65">
        <f>SUMIFS(탕데이터!Z:Z,탕데이터!$O:$O,'코스+운전자별'!$A65,탕데이터!$BL:$BL,'코스+운전자별'!$C65)</f>
        <v>3</v>
      </c>
      <c r="M65" s="133">
        <f>AVERAGEIFS(탕데이터!$AD:$AD,탕데이터!$O:$O,'코스+운전자별'!$A65,탕데이터!$BL:$BL,'코스+운전자별'!$C65)</f>
        <v>25.84</v>
      </c>
      <c r="N65" s="134">
        <f>INT(_xlfn.MAXIFS(탕데이터!$AC:$AC,탕데이터!$O:$O,'코스+운전자별'!$A65,탕데이터!$G:$G,'코스+운전자별'!$B65,탕데이터!$BL:$BL,'코스+운전자별'!$C65))</f>
        <v>84</v>
      </c>
      <c r="O65">
        <f>SUMIFS(탕데이터!BP:BP,탕데이터!$O:$O,'코스+운전자별'!$A65,탕데이터!$BL:$BL,'코스+운전자별'!$C65)</f>
        <v>3256.3620000000001</v>
      </c>
      <c r="P65">
        <f>SUMIFS(탕데이터!BQ:BQ,탕데이터!$O:$O,'코스+운전자별'!$A65,탕데이터!$BL:$BL,'코스+운전자별'!$C65)</f>
        <v>77.545999999999992</v>
      </c>
      <c r="Q65">
        <f>SUMIFS(탕데이터!BR:BR,탕데이터!$O:$O,'코스+운전자별'!$A65,탕데이터!$BL:$BL,'코스+운전자별'!$C65)</f>
        <v>94.163000000000011</v>
      </c>
      <c r="R65">
        <f>SUMIFS(탕데이터!BS:BS,탕데이터!$O:$O,'코스+운전자별'!$A65,탕데이터!$BL:$BL,'코스+운전자별'!$C65)</f>
        <v>60.929000000000009</v>
      </c>
      <c r="S65">
        <f>SUMIFS(탕데이터!BT:BT,탕데이터!$O:$O,'코스+운전자별'!$A65,탕데이터!$BL:$BL,'코스+운전자별'!$C65)</f>
        <v>0</v>
      </c>
      <c r="T65">
        <f>SUMIFS(탕데이터!BU:BU,탕데이터!$O:$O,'코스+운전자별'!$A65,탕데이터!$BL:$BL,'코스+운전자별'!$C65)</f>
        <v>0</v>
      </c>
      <c r="U65">
        <f>SUMIFS(탕데이터!BV:BV,탕데이터!$O:$O,'코스+운전자별'!$A65,탕데이터!$BL:$BL,'코스+운전자별'!$C65)</f>
        <v>0</v>
      </c>
      <c r="V65">
        <f>SUMIFS(탕데이터!BW:BW,탕데이터!$O:$O,'코스+운전자별'!$A65,탕데이터!$BL:$BL,'코스+운전자별'!$C65)</f>
        <v>3489</v>
      </c>
      <c r="W65" s="76">
        <f>H65/G65</f>
        <v>0.10398988987181802</v>
      </c>
      <c r="X65" s="76">
        <f>I65/G65</f>
        <v>0.2661130167900343</v>
      </c>
      <c r="Y65" s="133">
        <f>K65*100/D65</f>
        <v>0</v>
      </c>
      <c r="Z65" s="133">
        <f>L65*100/D65</f>
        <v>7.5450818641382256</v>
      </c>
      <c r="AA65" s="4">
        <f>O65/$V65</f>
        <v>0.93332244196044711</v>
      </c>
      <c r="AB65" s="4">
        <f>P65/$V65</f>
        <v>2.2225852679850958E-2</v>
      </c>
      <c r="AC65" s="4">
        <f>Q65/$V65</f>
        <v>2.6988535396961884E-2</v>
      </c>
      <c r="AD65" s="4">
        <f>R65/$V65</f>
        <v>1.7463169962740041E-2</v>
      </c>
      <c r="AE65" s="4">
        <f>S65/$V65</f>
        <v>0</v>
      </c>
      <c r="AF65" s="4">
        <f>T65/$V65</f>
        <v>0</v>
      </c>
      <c r="AG65" s="4">
        <f>U65/$V65</f>
        <v>0</v>
      </c>
      <c r="AH65" s="47" cm="1">
        <f t="array" ref="AH65">SUMPRODUCT((C:C=C65)*(F:F&gt;F65)*(B:B=B65))+1</f>
        <v>4</v>
      </c>
    </row>
    <row r="66" spans="1:34">
      <c r="A66" s="130">
        <v>7890</v>
      </c>
      <c r="B66" s="130" t="s">
        <v>63</v>
      </c>
      <c r="C66" s="130">
        <v>1</v>
      </c>
      <c r="D66">
        <f>SUMIFS(탕데이터!R:R,탕데이터!$O:$O,'코스+운전자별'!$A66,탕데이터!$BL:$BL,'코스+운전자별'!$C66)</f>
        <v>335.33699999999999</v>
      </c>
      <c r="E66">
        <f>SUMIFS(탕데이터!S:S,탕데이터!$O:$O,'코스+운전자별'!$A66,탕데이터!$BL:$BL,'코스+운전자별'!$C66)</f>
        <v>126.30799999999998</v>
      </c>
      <c r="F66" s="133">
        <f t="shared" si="1"/>
        <v>2.6549149697564687</v>
      </c>
      <c r="G66">
        <f>SUMIFS(탕데이터!U:U,탕데이터!$O:$O,'코스+운전자별'!$A66,탕데이터!$BL:$BL,'코스+운전자별'!$C66)</f>
        <v>34494</v>
      </c>
      <c r="H66">
        <f>SUMIFS(탕데이터!V:V,탕데이터!$O:$O,'코스+운전자별'!$A66,탕데이터!$BL:$BL,'코스+운전자별'!$C66)</f>
        <v>195</v>
      </c>
      <c r="I66">
        <f>SUMIFS(탕데이터!W:W,탕데이터!$O:$O,'코스+운전자별'!$A66,탕데이터!$BL:$BL,'코스+운전자별'!$C66)</f>
        <v>9324</v>
      </c>
      <c r="J66">
        <f>SUMIFS(탕데이터!X:X,탕데이터!$O:$O,'코스+운전자별'!$A66,탕데이터!$BL:$BL,'코스+운전자별'!$C66)</f>
        <v>6098</v>
      </c>
      <c r="K66">
        <f>SUMIFS(탕데이터!Y:Y,탕데이터!$O:$O,'코스+운전자별'!$A66,탕데이터!$BL:$BL,'코스+운전자별'!$C66)</f>
        <v>12</v>
      </c>
      <c r="L66">
        <f>SUMIFS(탕데이터!Z:Z,탕데이터!$O:$O,'코스+운전자별'!$A66,탕데이터!$BL:$BL,'코스+운전자별'!$C66)</f>
        <v>241</v>
      </c>
      <c r="M66" s="133">
        <f>AVERAGEIFS(탕데이터!$AD:$AD,탕데이터!$O:$O,'코스+운전자별'!$A66,탕데이터!$BL:$BL,'코스+운전자별'!$C66)</f>
        <v>36.174999999999997</v>
      </c>
      <c r="N66" s="134">
        <f>INT(_xlfn.MAXIFS(탕데이터!$AC:$AC,탕데이터!$O:$O,'코스+운전자별'!$A66,탕데이터!$G:$G,'코스+운전자별'!$B66,탕데이터!$BL:$BL,'코스+운전자별'!$C66))</f>
        <v>112</v>
      </c>
      <c r="O66">
        <f>SUMIFS(탕데이터!BP:BP,탕데이터!$O:$O,'코스+운전자별'!$A66,탕데이터!$BL:$BL,'코스+운전자별'!$C66)</f>
        <v>21150.951000000001</v>
      </c>
      <c r="P66">
        <f>SUMIFS(탕데이터!BQ:BQ,탕데이터!$O:$O,'코스+운전자별'!$A66,탕데이터!$BL:$BL,'코스+운전자별'!$C66)</f>
        <v>1071.174</v>
      </c>
      <c r="Q66">
        <f>SUMIFS(탕데이터!BR:BR,탕데이터!$O:$O,'코스+운전자별'!$A66,탕데이터!$BL:$BL,'코스+운전자별'!$C66)</f>
        <v>1160.7670000000001</v>
      </c>
      <c r="R66">
        <f>SUMIFS(탕데이터!BS:BS,탕데이터!$O:$O,'코스+운전자별'!$A66,탕데이터!$BL:$BL,'코스+운전자별'!$C66)</f>
        <v>1087.991</v>
      </c>
      <c r="S66">
        <f>SUMIFS(탕데이터!BT:BT,탕데이터!$O:$O,'코스+운전자별'!$A66,탕데이터!$BL:$BL,'코스+운전자별'!$C66)</f>
        <v>461.37000000000006</v>
      </c>
      <c r="T66">
        <f>SUMIFS(탕데이터!BU:BU,탕데이터!$O:$O,'코스+운전자별'!$A66,탕데이터!$BL:$BL,'코스+운전자별'!$C66)</f>
        <v>40.891999999999996</v>
      </c>
      <c r="U66">
        <f>SUMIFS(탕데이터!BV:BV,탕데이터!$O:$O,'코스+운전자별'!$A66,탕데이터!$BL:$BL,'코스+운전자별'!$C66)</f>
        <v>0</v>
      </c>
      <c r="V66">
        <f>SUMIFS(탕데이터!BW:BW,탕데이터!$O:$O,'코스+운전자별'!$A66,탕데이터!$BL:$BL,'코스+운전자별'!$C66)</f>
        <v>24973.145</v>
      </c>
      <c r="W66" s="76">
        <f>H66/G66</f>
        <v>5.6531570707949209E-3</v>
      </c>
      <c r="X66" s="76">
        <f>I66/G66</f>
        <v>0.2703078796312402</v>
      </c>
      <c r="Y66" s="133">
        <f>K66*100/D66</f>
        <v>3.5784896984227808</v>
      </c>
      <c r="Z66" s="133">
        <f>L66*100/D66</f>
        <v>71.868001443324175</v>
      </c>
      <c r="AA66" s="4">
        <f>O66/$V66</f>
        <v>0.84694783136044738</v>
      </c>
      <c r="AB66" s="4">
        <f>P66/$V66</f>
        <v>4.2893035698947805E-2</v>
      </c>
      <c r="AC66" s="4">
        <f>Q66/$V66</f>
        <v>4.6480609470693421E-2</v>
      </c>
      <c r="AD66" s="4">
        <f>R66/$V66</f>
        <v>4.3566439068847752E-2</v>
      </c>
      <c r="AE66" s="4">
        <f>S66/$V66</f>
        <v>1.8474645464157599E-2</v>
      </c>
      <c r="AF66" s="4">
        <f>T66/$V66</f>
        <v>1.6374389369060243E-3</v>
      </c>
      <c r="AG66" s="4">
        <f>U66/$V66</f>
        <v>0</v>
      </c>
      <c r="AH66" s="47" cm="1">
        <f t="array" ref="AH66">SUMPRODUCT((C:C=C66)*(F:F&gt;F66)*(B:B=B66))+1</f>
        <v>5</v>
      </c>
    </row>
    <row r="67" spans="1:34">
      <c r="A67" s="130">
        <v>7890</v>
      </c>
      <c r="B67" s="130" t="s">
        <v>63</v>
      </c>
      <c r="C67" s="130">
        <v>9</v>
      </c>
      <c r="D67">
        <f>SUMIFS(탕데이터!R:R,탕데이터!$O:$O,'코스+운전자별'!$A67,탕데이터!$BL:$BL,'코스+운전자별'!$C67)</f>
        <v>332.036</v>
      </c>
      <c r="E67">
        <f>SUMIFS(탕데이터!S:S,탕데이터!$O:$O,'코스+운전자별'!$A67,탕데이터!$BL:$BL,'코스+운전자별'!$C67)</f>
        <v>111.732</v>
      </c>
      <c r="F67" s="133">
        <f t="shared" si="1"/>
        <v>2.9717180395947445</v>
      </c>
      <c r="G67">
        <f>SUMIFS(탕데이터!U:U,탕데이터!$O:$O,'코스+운전자별'!$A67,탕데이터!$BL:$BL,'코스+운전자별'!$C67)</f>
        <v>30704</v>
      </c>
      <c r="H67">
        <f>SUMIFS(탕데이터!V:V,탕데이터!$O:$O,'코스+운전자별'!$A67,탕데이터!$BL:$BL,'코스+운전자별'!$C67)</f>
        <v>1077</v>
      </c>
      <c r="I67">
        <f>SUMIFS(탕데이터!W:W,탕데이터!$O:$O,'코스+운전자별'!$A67,탕데이터!$BL:$BL,'코스+운전자별'!$C67)</f>
        <v>6995</v>
      </c>
      <c r="J67">
        <f>SUMIFS(탕데이터!X:X,탕데이터!$O:$O,'코스+운전자별'!$A67,탕데이터!$BL:$BL,'코스+운전자별'!$C67)</f>
        <v>5995</v>
      </c>
      <c r="K67">
        <f>SUMIFS(탕데이터!Y:Y,탕데이터!$O:$O,'코스+운전자별'!$A67,탕데이터!$BL:$BL,'코스+운전자별'!$C67)</f>
        <v>5</v>
      </c>
      <c r="L67">
        <f>SUMIFS(탕데이터!Z:Z,탕데이터!$O:$O,'코스+운전자별'!$A67,탕데이터!$BL:$BL,'코스+운전자별'!$C67)</f>
        <v>142</v>
      </c>
      <c r="M67" s="133">
        <f>AVERAGEIFS(탕데이터!$AD:$AD,탕데이터!$O:$O,'코스+운전자별'!$A67,탕데이터!$BL:$BL,'코스+운전자별'!$C67)</f>
        <v>39.307000000000002</v>
      </c>
      <c r="N67" s="134">
        <f>INT(_xlfn.MAXIFS(탕데이터!$AC:$AC,탕데이터!$O:$O,'코스+운전자별'!$A67,탕데이터!$G:$G,'코스+운전자별'!$B67,탕데이터!$BL:$BL,'코스+운전자별'!$C67))</f>
        <v>104</v>
      </c>
      <c r="O67">
        <f>SUMIFS(탕데이터!BP:BP,탕데이터!$O:$O,'코스+운전자별'!$A67,탕데이터!$BL:$BL,'코스+운전자별'!$C67)</f>
        <v>20621.332000000002</v>
      </c>
      <c r="P67">
        <f>SUMIFS(탕데이터!BQ:BQ,탕데이터!$O:$O,'코스+운전자별'!$A67,탕데이터!$BL:$BL,'코스+운전자별'!$C67)</f>
        <v>424.20400000000006</v>
      </c>
      <c r="Q67">
        <f>SUMIFS(탕데이터!BR:BR,탕데이터!$O:$O,'코스+운전자별'!$A67,탕데이터!$BL:$BL,'코스+운전자별'!$C67)</f>
        <v>558.76499999999999</v>
      </c>
      <c r="R67">
        <f>SUMIFS(탕데이터!BS:BS,탕데이터!$O:$O,'코스+운전자별'!$A67,탕데이터!$BL:$BL,'코스+운전자별'!$C67)</f>
        <v>722.4</v>
      </c>
      <c r="S67">
        <f>SUMIFS(탕데이터!BT:BT,탕데이터!$O:$O,'코스+운전자별'!$A67,탕데이터!$BL:$BL,'코스+운전자별'!$C67)</f>
        <v>290.03000000000003</v>
      </c>
      <c r="T67">
        <f>SUMIFS(탕데이터!BU:BU,탕데이터!$O:$O,'코스+운전자별'!$A67,탕데이터!$BL:$BL,'코스+운전자별'!$C67)</f>
        <v>6.0890000000000004</v>
      </c>
      <c r="U67">
        <f>SUMIFS(탕데이터!BV:BV,탕데이터!$O:$O,'코스+운전자별'!$A67,탕데이터!$BL:$BL,'코스+운전자별'!$C67)</f>
        <v>0</v>
      </c>
      <c r="V67">
        <f>SUMIFS(탕데이터!BW:BW,탕데이터!$O:$O,'코스+운전자별'!$A67,탕데이터!$BL:$BL,'코스+운전자별'!$C67)</f>
        <v>22622.82</v>
      </c>
      <c r="W67" s="76">
        <f>H67/G67</f>
        <v>3.5076862949452843E-2</v>
      </c>
      <c r="X67" s="76">
        <f>I67/G67</f>
        <v>0.22782047941636269</v>
      </c>
      <c r="Y67" s="133">
        <f>K67*100/D67</f>
        <v>1.5058608102735849</v>
      </c>
      <c r="Z67" s="133">
        <f>L67*100/D67</f>
        <v>42.766447011769806</v>
      </c>
      <c r="AA67" s="4">
        <f>O67/$V67</f>
        <v>0.91152791738607308</v>
      </c>
      <c r="AB67" s="4">
        <f>P67/$V67</f>
        <v>1.8751154807402439E-2</v>
      </c>
      <c r="AC67" s="4">
        <f>Q67/$V67</f>
        <v>2.4699175434362293E-2</v>
      </c>
      <c r="AD67" s="4">
        <f>R67/$V67</f>
        <v>3.1932358565377787E-2</v>
      </c>
      <c r="AE67" s="4">
        <f>S67/$V67</f>
        <v>1.2820240801102604E-2</v>
      </c>
      <c r="AF67" s="4">
        <f>T67/$V67</f>
        <v>2.6915300568187343E-4</v>
      </c>
      <c r="AG67" s="4">
        <f>U67/$V67</f>
        <v>0</v>
      </c>
      <c r="AH67" s="47" cm="1">
        <f t="array" ref="AH67">SUMPRODUCT((C:C=C67)*(F:F&gt;F67)*(B:B=B67))+1</f>
        <v>3</v>
      </c>
    </row>
    <row r="68" spans="1:34">
      <c r="A68" s="130">
        <v>7890</v>
      </c>
      <c r="B68" s="130" t="s">
        <v>63</v>
      </c>
      <c r="C68" s="130">
        <v>10</v>
      </c>
      <c r="D68">
        <f>SUMIFS(탕데이터!R:R,탕데이터!$O:$O,'코스+운전자별'!$A68,탕데이터!$BL:$BL,'코스+운전자별'!$C68)</f>
        <v>279.11599999999999</v>
      </c>
      <c r="E68">
        <f>SUMIFS(탕데이터!S:S,탕데이터!$O:$O,'코스+운전자별'!$A68,탕데이터!$BL:$BL,'코스+운전자별'!$C68)</f>
        <v>91.347999999999999</v>
      </c>
      <c r="F68" s="133">
        <f t="shared" si="1"/>
        <v>3.0555239304637212</v>
      </c>
      <c r="G68">
        <f>SUMIFS(탕데이터!U:U,탕데이터!$O:$O,'코스+운전자별'!$A68,탕데이터!$BL:$BL,'코스+운전자별'!$C68)</f>
        <v>26081</v>
      </c>
      <c r="H68">
        <f>SUMIFS(탕데이터!V:V,탕데이터!$O:$O,'코스+운전자별'!$A68,탕데이터!$BL:$BL,'코스+운전자별'!$C68)</f>
        <v>147</v>
      </c>
      <c r="I68">
        <f>SUMIFS(탕데이터!W:W,탕데이터!$O:$O,'코스+운전자별'!$A68,탕데이터!$BL:$BL,'코스+운전자별'!$C68)</f>
        <v>5214</v>
      </c>
      <c r="J68">
        <f>SUMIFS(탕데이터!X:X,탕데이터!$O:$O,'코스+운전자별'!$A68,탕데이터!$BL:$BL,'코스+운전자별'!$C68)</f>
        <v>5841</v>
      </c>
      <c r="K68">
        <f>SUMIFS(탕데이터!Y:Y,탕데이터!$O:$O,'코스+운전자별'!$A68,탕데이터!$BL:$BL,'코스+운전자별'!$C68)</f>
        <v>1</v>
      </c>
      <c r="L68">
        <f>SUMIFS(탕데이터!Z:Z,탕데이터!$O:$O,'코스+운전자별'!$A68,탕데이터!$BL:$BL,'코스+운전자별'!$C68)</f>
        <v>103</v>
      </c>
      <c r="M68" s="133">
        <f>AVERAGEIFS(탕데이터!$AD:$AD,탕데이터!$O:$O,'코스+운전자별'!$A68,탕데이터!$BL:$BL,'코스+운전자별'!$C68)</f>
        <v>39.858750000000001</v>
      </c>
      <c r="N68" s="134">
        <f>INT(_xlfn.MAXIFS(탕데이터!$AC:$AC,탕데이터!$O:$O,'코스+운전자별'!$A68,탕데이터!$G:$G,'코스+운전자별'!$B68,탕데이터!$BL:$BL,'코스+운전자별'!$C68))</f>
        <v>108</v>
      </c>
      <c r="O68">
        <f>SUMIFS(탕데이터!BP:BP,탕데이터!$O:$O,'코스+운전자별'!$A68,탕데이터!$BL:$BL,'코스+운전자별'!$C68)</f>
        <v>18035.940999999999</v>
      </c>
      <c r="P68">
        <f>SUMIFS(탕데이터!BQ:BQ,탕데이터!$O:$O,'코스+운전자별'!$A68,탕데이터!$BL:$BL,'코스+운전자별'!$C68)</f>
        <v>648.91699999999992</v>
      </c>
      <c r="Q68">
        <f>SUMIFS(탕데이터!BR:BR,탕데이터!$O:$O,'코스+운전자별'!$A68,탕데이터!$BL:$BL,'코스+운전자별'!$C68)</f>
        <v>837.67599999999982</v>
      </c>
      <c r="R68">
        <f>SUMIFS(탕데이터!BS:BS,탕데이터!$O:$O,'코스+운전자별'!$A68,탕데이터!$BL:$BL,'코스+운전자별'!$C68)</f>
        <v>892.09000000000015</v>
      </c>
      <c r="S68">
        <f>SUMIFS(탕데이터!BT:BT,탕데이터!$O:$O,'코스+운전자별'!$A68,탕데이터!$BL:$BL,'코스+운전자별'!$C68)</f>
        <v>278.37299999999999</v>
      </c>
      <c r="T68">
        <f>SUMIFS(탕데이터!BU:BU,탕데이터!$O:$O,'코스+운전자별'!$A68,탕데이터!$BL:$BL,'코스+운전자별'!$C68)</f>
        <v>19.650000000000002</v>
      </c>
      <c r="U68">
        <f>SUMIFS(탕데이터!BV:BV,탕데이터!$O:$O,'코스+운전자별'!$A68,탕데이터!$BL:$BL,'코스+운전자별'!$C68)</f>
        <v>0</v>
      </c>
      <c r="V68">
        <f>SUMIFS(탕데이터!BW:BW,탕데이터!$O:$O,'코스+운전자별'!$A68,탕데이터!$BL:$BL,'코스+운전자별'!$C68)</f>
        <v>20712.647000000001</v>
      </c>
      <c r="W68" s="76">
        <f>H68/G68</f>
        <v>5.6362869521874165E-3</v>
      </c>
      <c r="X68" s="76">
        <f>I68/G68</f>
        <v>0.19991564740615775</v>
      </c>
      <c r="Y68" s="133">
        <f>K68*100/D68</f>
        <v>0.35827397927743304</v>
      </c>
      <c r="Z68" s="133">
        <f>L68*100/D68</f>
        <v>36.902219865575603</v>
      </c>
      <c r="AA68" s="4">
        <f>O68/$V68</f>
        <v>0.87076948687437183</v>
      </c>
      <c r="AB68" s="4">
        <f>P68/$V68</f>
        <v>3.1329506074235701E-2</v>
      </c>
      <c r="AC68" s="4">
        <f>Q68/$V68</f>
        <v>4.0442730472836225E-2</v>
      </c>
      <c r="AD68" s="4">
        <f>R68/$V68</f>
        <v>4.3069821061499293E-2</v>
      </c>
      <c r="AE68" s="4">
        <f>S68/$V68</f>
        <v>1.3439759775754397E-2</v>
      </c>
      <c r="AF68" s="4">
        <f>T68/$V68</f>
        <v>9.4869574130240341E-4</v>
      </c>
      <c r="AG68" s="4">
        <f>U68/$V68</f>
        <v>0</v>
      </c>
      <c r="AH68" s="47" cm="1">
        <f t="array" ref="AH68">SUMPRODUCT((C:C=C68)*(F:F&gt;F68)*(B:B=B68))+1</f>
        <v>3</v>
      </c>
    </row>
    <row r="69" spans="1:34">
      <c r="A69" s="130">
        <v>7890</v>
      </c>
      <c r="B69" s="130" t="s">
        <v>63</v>
      </c>
      <c r="C69" s="130">
        <v>11</v>
      </c>
      <c r="D69">
        <f>SUMIFS(탕데이터!R:R,탕데이터!$O:$O,'코스+운전자별'!$A69,탕데이터!$BL:$BL,'코스+운전자별'!$C69)</f>
        <v>420.86899999999997</v>
      </c>
      <c r="E69">
        <f>SUMIFS(탕데이터!S:S,탕데이터!$O:$O,'코스+운전자별'!$A69,탕데이터!$BL:$BL,'코스+운전자별'!$C69)</f>
        <v>145.70400000000001</v>
      </c>
      <c r="F69" s="133">
        <f t="shared" si="1"/>
        <v>2.8885205622357653</v>
      </c>
      <c r="G69">
        <f>SUMIFS(탕데이터!U:U,탕데이터!$O:$O,'코스+운전자별'!$A69,탕데이터!$BL:$BL,'코스+운전자별'!$C69)</f>
        <v>40069</v>
      </c>
      <c r="H69">
        <f>SUMIFS(탕데이터!V:V,탕데이터!$O:$O,'코스+운전자별'!$A69,탕데이터!$BL:$BL,'코스+운전자별'!$C69)</f>
        <v>347</v>
      </c>
      <c r="I69">
        <f>SUMIFS(탕데이터!W:W,탕데이터!$O:$O,'코스+운전자별'!$A69,탕데이터!$BL:$BL,'코스+운전자별'!$C69)</f>
        <v>10759</v>
      </c>
      <c r="J69">
        <f>SUMIFS(탕데이터!X:X,탕데이터!$O:$O,'코스+운전자별'!$A69,탕데이터!$BL:$BL,'코스+운전자별'!$C69)</f>
        <v>7557</v>
      </c>
      <c r="K69">
        <f>SUMIFS(탕데이터!Y:Y,탕데이터!$O:$O,'코스+운전자별'!$A69,탕데이터!$BL:$BL,'코스+운전자별'!$C69)</f>
        <v>8</v>
      </c>
      <c r="L69">
        <f>SUMIFS(탕데이터!Z:Z,탕데이터!$O:$O,'코스+운전자별'!$A69,탕데이터!$BL:$BL,'코스+운전자별'!$C69)</f>
        <v>148</v>
      </c>
      <c r="M69" s="133">
        <f>AVERAGEIFS(탕데이터!$AD:$AD,탕데이터!$O:$O,'코스+운전자별'!$A69,탕데이터!$BL:$BL,'코스+운전자별'!$C69)</f>
        <v>41.371111111111112</v>
      </c>
      <c r="N69" s="134">
        <f>INT(_xlfn.MAXIFS(탕데이터!$AC:$AC,탕데이터!$O:$O,'코스+운전자별'!$A69,탕데이터!$G:$G,'코스+운전자별'!$B69,탕데이터!$BL:$BL,'코스+운전자별'!$C69))</f>
        <v>109</v>
      </c>
      <c r="O69">
        <f>SUMIFS(탕데이터!BP:BP,탕데이터!$O:$O,'코스+운전자별'!$A69,탕데이터!$BL:$BL,'코스+운전자별'!$C69)</f>
        <v>22964.707999999999</v>
      </c>
      <c r="P69">
        <f>SUMIFS(탕데이터!BQ:BQ,탕데이터!$O:$O,'코스+운전자별'!$A69,탕데이터!$BL:$BL,'코스+운전자별'!$C69)</f>
        <v>1509.7899999999997</v>
      </c>
      <c r="Q69">
        <f>SUMIFS(탕데이터!BR:BR,탕데이터!$O:$O,'코스+운전자별'!$A69,탕데이터!$BL:$BL,'코스+운전자별'!$C69)</f>
        <v>1870.0770000000002</v>
      </c>
      <c r="R69">
        <f>SUMIFS(탕데이터!BS:BS,탕데이터!$O:$O,'코스+운전자별'!$A69,탕데이터!$BL:$BL,'코스+운전자별'!$C69)</f>
        <v>1859.5989999999999</v>
      </c>
      <c r="S69">
        <f>SUMIFS(탕데이터!BT:BT,탕데이터!$O:$O,'코스+운전자별'!$A69,탕데이터!$BL:$BL,'코스+운전자별'!$C69)</f>
        <v>603.15899999999999</v>
      </c>
      <c r="T69">
        <f>SUMIFS(탕데이터!BU:BU,탕데이터!$O:$O,'코스+운전자별'!$A69,탕데이터!$BL:$BL,'코스+운전자별'!$C69)</f>
        <v>155.667</v>
      </c>
      <c r="U69">
        <f>SUMIFS(탕데이터!BV:BV,탕데이터!$O:$O,'코스+운전자별'!$A69,탕데이터!$BL:$BL,'코스+운전자별'!$C69)</f>
        <v>0</v>
      </c>
      <c r="V69">
        <f>SUMIFS(탕데이터!BW:BW,탕데이터!$O:$O,'코스+운전자별'!$A69,탕데이터!$BL:$BL,'코스+운전자별'!$C69)</f>
        <v>28963</v>
      </c>
      <c r="W69" s="76">
        <f>H69/G69</f>
        <v>8.6600613940951855E-3</v>
      </c>
      <c r="X69" s="76">
        <f>I69/G69</f>
        <v>0.26851181711547578</v>
      </c>
      <c r="Y69" s="133">
        <f>K69*100/D69</f>
        <v>1.9008289990472096</v>
      </c>
      <c r="Z69" s="133">
        <f>L69*100/D69</f>
        <v>35.165336482373377</v>
      </c>
      <c r="AA69" s="4">
        <f>O69/$V69</f>
        <v>0.7928981113834892</v>
      </c>
      <c r="AB69" s="4">
        <f>P69/$V69</f>
        <v>5.2128232572592609E-2</v>
      </c>
      <c r="AC69" s="4">
        <f>Q69/$V69</f>
        <v>6.4567793391568568E-2</v>
      </c>
      <c r="AD69" s="4">
        <f>R69/$V69</f>
        <v>6.4206021475675862E-2</v>
      </c>
      <c r="AE69" s="4">
        <f>S69/$V69</f>
        <v>2.0825156233815558E-2</v>
      </c>
      <c r="AF69" s="4">
        <f>T69/$V69</f>
        <v>5.3746849428581295E-3</v>
      </c>
      <c r="AG69" s="4">
        <f>U69/$V69</f>
        <v>0</v>
      </c>
      <c r="AH69" s="47" cm="1">
        <f t="array" ref="AH69">SUMPRODUCT((C:C=C69)*(F:F&gt;F69)*(B:B=B69))+1</f>
        <v>4</v>
      </c>
    </row>
    <row r="70" spans="1:34">
      <c r="A70" s="130">
        <v>7891</v>
      </c>
      <c r="B70" s="130" t="s">
        <v>63</v>
      </c>
      <c r="C70" s="130">
        <v>7</v>
      </c>
      <c r="D70">
        <f>SUMIFS(탕데이터!R:R,탕데이터!$O:$O,'코스+운전자별'!$A70,탕데이터!$BL:$BL,'코스+운전자별'!$C70)</f>
        <v>210.51299999999998</v>
      </c>
      <c r="E70">
        <f>SUMIFS(탕데이터!S:S,탕데이터!$O:$O,'코스+운전자별'!$A70,탕데이터!$BL:$BL,'코스+운전자별'!$C70)</f>
        <v>68.956000000000003</v>
      </c>
      <c r="F70" s="133">
        <f t="shared" si="1"/>
        <v>3.0528597946516616</v>
      </c>
      <c r="G70">
        <f>SUMIFS(탕데이터!U:U,탕데이터!$O:$O,'코스+운전자별'!$A70,탕데이터!$BL:$BL,'코스+운전자별'!$C70)</f>
        <v>20210</v>
      </c>
      <c r="H70">
        <f>SUMIFS(탕데이터!V:V,탕데이터!$O:$O,'코스+운전자별'!$A70,탕데이터!$BL:$BL,'코스+운전자별'!$C70)</f>
        <v>338</v>
      </c>
      <c r="I70">
        <f>SUMIFS(탕데이터!W:W,탕데이터!$O:$O,'코스+운전자별'!$A70,탕데이터!$BL:$BL,'코스+운전자별'!$C70)</f>
        <v>4003</v>
      </c>
      <c r="J70">
        <f>SUMIFS(탕데이터!X:X,탕데이터!$O:$O,'코스+운전자별'!$A70,탕데이터!$BL:$BL,'코스+운전자별'!$C70)</f>
        <v>5778</v>
      </c>
      <c r="K70">
        <f>SUMIFS(탕데이터!Y:Y,탕데이터!$O:$O,'코스+운전자별'!$A70,탕데이터!$BL:$BL,'코스+운전자별'!$C70)</f>
        <v>1</v>
      </c>
      <c r="L70">
        <f>SUMIFS(탕데이터!Z:Z,탕데이터!$O:$O,'코스+운전자별'!$A70,탕데이터!$BL:$BL,'코스+운전자별'!$C70)</f>
        <v>18</v>
      </c>
      <c r="M70" s="133">
        <f>AVERAGEIFS(탕데이터!$AD:$AD,탕데이터!$O:$O,'코스+운전자별'!$A70,탕데이터!$BL:$BL,'코스+운전자별'!$C70)</f>
        <v>37.547499999999999</v>
      </c>
      <c r="N70" s="134">
        <f>INT(_xlfn.MAXIFS(탕데이터!$AC:$AC,탕데이터!$O:$O,'코스+운전자별'!$A70,탕데이터!$G:$G,'코스+운전자별'!$B70,탕데이터!$BL:$BL,'코스+운전자별'!$C70))</f>
        <v>113</v>
      </c>
      <c r="O70">
        <f>SUMIFS(탕데이터!BP:BP,탕데이터!$O:$O,'코스+운전자별'!$A70,탕데이터!$BL:$BL,'코스+운전자별'!$C70)</f>
        <v>10321.356</v>
      </c>
      <c r="P70">
        <f>SUMIFS(탕데이터!BQ:BQ,탕데이터!$O:$O,'코스+운전자별'!$A70,탕데이터!$BL:$BL,'코스+운전자별'!$C70)</f>
        <v>1315.8630000000001</v>
      </c>
      <c r="Q70">
        <f>SUMIFS(탕데이터!BR:BR,탕데이터!$O:$O,'코스+운전자별'!$A70,탕데이터!$BL:$BL,'코스+운전자별'!$C70)</f>
        <v>1510.0319999999999</v>
      </c>
      <c r="R70">
        <f>SUMIFS(탕데이터!BS:BS,탕데이터!$O:$O,'코스+운전자별'!$A70,탕데이터!$BL:$BL,'코스+운전자별'!$C70)</f>
        <v>1909.5959999999998</v>
      </c>
      <c r="S70">
        <f>SUMIFS(탕데이터!BT:BT,탕데이터!$O:$O,'코스+운전자별'!$A70,탕데이터!$BL:$BL,'코스+운전자별'!$C70)</f>
        <v>819.55700000000002</v>
      </c>
      <c r="T70">
        <f>SUMIFS(탕데이터!BU:BU,탕데이터!$O:$O,'코스+운전자별'!$A70,탕데이터!$BL:$BL,'코스+운전자별'!$C70)</f>
        <v>3.3210000000000002</v>
      </c>
      <c r="U70">
        <f>SUMIFS(탕데이터!BV:BV,탕데이터!$O:$O,'코스+운전자별'!$A70,탕데이터!$BL:$BL,'코스+운전자별'!$C70)</f>
        <v>0</v>
      </c>
      <c r="V70">
        <f>SUMIFS(탕데이터!BW:BW,탕데이터!$O:$O,'코스+운전자별'!$A70,탕데이터!$BL:$BL,'코스+운전자별'!$C70)</f>
        <v>15879.724999999999</v>
      </c>
      <c r="W70" s="76">
        <f>H70/G70</f>
        <v>1.6724393864423554E-2</v>
      </c>
      <c r="X70" s="76">
        <f>I70/G70</f>
        <v>0.19807026224641266</v>
      </c>
      <c r="Y70" s="133">
        <f>K70*100/D70</f>
        <v>0.47503004565038742</v>
      </c>
      <c r="Z70" s="133">
        <f>L70*100/D70</f>
        <v>8.5505408217069743</v>
      </c>
      <c r="AA70" s="4">
        <f>O70/$V70</f>
        <v>0.64997070163368698</v>
      </c>
      <c r="AB70" s="4">
        <f>P70/$V70</f>
        <v>8.2864344313267405E-2</v>
      </c>
      <c r="AC70" s="4">
        <f>Q70/$V70</f>
        <v>9.5091823063686562E-2</v>
      </c>
      <c r="AD70" s="4">
        <f>R70/$V70</f>
        <v>0.12025371975900086</v>
      </c>
      <c r="AE70" s="4">
        <f>S70/$V70</f>
        <v>5.1610276626326973E-2</v>
      </c>
      <c r="AF70" s="4">
        <f>T70/$V70</f>
        <v>2.0913460403124113E-4</v>
      </c>
      <c r="AG70" s="4">
        <f>U70/$V70</f>
        <v>0</v>
      </c>
      <c r="AH70" s="47" cm="1">
        <f t="array" ref="AH70">SUMPRODUCT((C:C=C70)*(F:F&gt;F70)*(B:B=B70))+1</f>
        <v>4</v>
      </c>
    </row>
    <row r="71" spans="1:34">
      <c r="A71" s="130">
        <v>7891</v>
      </c>
      <c r="B71" s="130" t="s">
        <v>63</v>
      </c>
      <c r="C71" s="130">
        <v>8</v>
      </c>
      <c r="D71">
        <f>SUMIFS(탕데이터!R:R,탕데이터!$O:$O,'코스+운전자별'!$A71,탕데이터!$BL:$BL,'코스+운전자별'!$C71)</f>
        <v>348.61600000000004</v>
      </c>
      <c r="E71">
        <f>SUMIFS(탕데이터!S:S,탕데이터!$O:$O,'코스+운전자별'!$A71,탕데이터!$BL:$BL,'코스+운전자별'!$C71)</f>
        <v>112.529</v>
      </c>
      <c r="F71" s="133">
        <f t="shared" si="1"/>
        <v>3.0980102906806248</v>
      </c>
      <c r="G71">
        <f>SUMIFS(탕데이터!U:U,탕데이터!$O:$O,'코스+운전자별'!$A71,탕데이터!$BL:$BL,'코스+운전자별'!$C71)</f>
        <v>35540</v>
      </c>
      <c r="H71">
        <f>SUMIFS(탕데이터!V:V,탕데이터!$O:$O,'코스+운전자별'!$A71,탕데이터!$BL:$BL,'코스+운전자별'!$C71)</f>
        <v>1472</v>
      </c>
      <c r="I71">
        <f>SUMIFS(탕데이터!W:W,탕데이터!$O:$O,'코스+운전자별'!$A71,탕데이터!$BL:$BL,'코스+운전자별'!$C71)</f>
        <v>6627</v>
      </c>
      <c r="J71">
        <f>SUMIFS(탕데이터!X:X,탕데이터!$O:$O,'코스+운전자별'!$A71,탕데이터!$BL:$BL,'코스+운전자별'!$C71)</f>
        <v>9374</v>
      </c>
      <c r="K71">
        <f>SUMIFS(탕데이터!Y:Y,탕데이터!$O:$O,'코스+운전자별'!$A71,탕데이터!$BL:$BL,'코스+운전자별'!$C71)</f>
        <v>0</v>
      </c>
      <c r="L71">
        <f>SUMIFS(탕데이터!Z:Z,탕데이터!$O:$O,'코스+운전자별'!$A71,탕데이터!$BL:$BL,'코스+운전자별'!$C71)</f>
        <v>19</v>
      </c>
      <c r="M71" s="133">
        <f>AVERAGEIFS(탕데이터!$AD:$AD,탕데이터!$O:$O,'코스+운전자별'!$A71,탕데이터!$BL:$BL,'코스+운전자별'!$C71)</f>
        <v>34.814999999999998</v>
      </c>
      <c r="N71" s="134">
        <f>INT(_xlfn.MAXIFS(탕데이터!$AC:$AC,탕데이터!$O:$O,'코스+운전자별'!$A71,탕데이터!$G:$G,'코스+운전자별'!$B71,탕데이터!$BL:$BL,'코스+운전자별'!$C71))</f>
        <v>105</v>
      </c>
      <c r="O71">
        <f>SUMIFS(탕데이터!BP:BP,탕데이터!$O:$O,'코스+운전자별'!$A71,탕데이터!$BL:$BL,'코스+운전자별'!$C71)</f>
        <v>22719.782999999996</v>
      </c>
      <c r="P71">
        <f>SUMIFS(탕데이터!BQ:BQ,탕데이터!$O:$O,'코스+운전자별'!$A71,탕데이터!$BL:$BL,'코스+운전자별'!$C71)</f>
        <v>1236.5260000000001</v>
      </c>
      <c r="Q71">
        <f>SUMIFS(탕데이터!BR:BR,탕데이터!$O:$O,'코스+운전자별'!$A71,탕데이터!$BL:$BL,'코스+운전자별'!$C71)</f>
        <v>1730.1819999999998</v>
      </c>
      <c r="R71">
        <f>SUMIFS(탕데이터!BS:BS,탕데이터!$O:$O,'코스+운전자별'!$A71,탕데이터!$BL:$BL,'코스+운전자별'!$C71)</f>
        <v>1461.8520000000001</v>
      </c>
      <c r="S71">
        <f>SUMIFS(탕데이터!BT:BT,탕데이터!$O:$O,'코스+운전자별'!$A71,탕데이터!$BL:$BL,'코스+운전자별'!$C71)</f>
        <v>280.51299999999998</v>
      </c>
      <c r="T71">
        <f>SUMIFS(탕데이터!BU:BU,탕데이터!$O:$O,'코스+운전자별'!$A71,탕데이터!$BL:$BL,'코스+운전자별'!$C71)</f>
        <v>0</v>
      </c>
      <c r="U71">
        <f>SUMIFS(탕데이터!BV:BV,탕데이터!$O:$O,'코스+운전자별'!$A71,탕데이터!$BL:$BL,'코스+운전자별'!$C71)</f>
        <v>0</v>
      </c>
      <c r="V71">
        <f>SUMIFS(탕데이터!BW:BW,탕데이터!$O:$O,'코스+운전자별'!$A71,탕데이터!$BL:$BL,'코스+운전자별'!$C71)</f>
        <v>27428.856</v>
      </c>
      <c r="W71" s="76">
        <f>H71/G71</f>
        <v>4.1418120427687111E-2</v>
      </c>
      <c r="X71" s="76">
        <f>I71/G71</f>
        <v>0.18646595385481149</v>
      </c>
      <c r="Y71" s="133">
        <f>K71*100/D71</f>
        <v>0</v>
      </c>
      <c r="Z71" s="133">
        <f>L71*100/D71</f>
        <v>5.4501227711866349</v>
      </c>
      <c r="AA71" s="4">
        <f>O71/$V71</f>
        <v>0.82831682808790841</v>
      </c>
      <c r="AB71" s="4">
        <f>P71/$V71</f>
        <v>4.5081209365786169E-2</v>
      </c>
      <c r="AC71" s="4">
        <f>Q71/$V71</f>
        <v>6.3078897639770315E-2</v>
      </c>
      <c r="AD71" s="4">
        <f>R71/$V71</f>
        <v>5.329613455260402E-2</v>
      </c>
      <c r="AE71" s="4">
        <f>S71/$V71</f>
        <v>1.0226930353930911E-2</v>
      </c>
      <c r="AF71" s="4">
        <f>T71/$V71</f>
        <v>0</v>
      </c>
      <c r="AG71" s="4">
        <f>U71/$V71</f>
        <v>0</v>
      </c>
      <c r="AH71" s="47" cm="1">
        <f t="array" ref="AH71">SUMPRODUCT((C:C=C71)*(F:F&gt;F71)*(B:B=B71))+1</f>
        <v>4</v>
      </c>
    </row>
    <row r="72" spans="1:34">
      <c r="A72" s="130">
        <v>7891</v>
      </c>
      <c r="B72" s="130" t="s">
        <v>63</v>
      </c>
      <c r="C72" s="130">
        <v>9</v>
      </c>
      <c r="D72">
        <f>SUMIFS(탕데이터!R:R,탕데이터!$O:$O,'코스+운전자별'!$A72,탕데이터!$BL:$BL,'코스+운전자별'!$C72)</f>
        <v>224.00400000000002</v>
      </c>
      <c r="E72">
        <f>SUMIFS(탕데이터!S:S,탕데이터!$O:$O,'코스+운전자별'!$A72,탕데이터!$BL:$BL,'코스+운전자별'!$C72)</f>
        <v>75.338999999999999</v>
      </c>
      <c r="F72" s="133">
        <f t="shared" si="1"/>
        <v>2.9732807709154625</v>
      </c>
      <c r="G72">
        <f>SUMIFS(탕데이터!U:U,탕데이터!$O:$O,'코스+운전자별'!$A72,탕데이터!$BL:$BL,'코스+운전자별'!$C72)</f>
        <v>21847</v>
      </c>
      <c r="H72">
        <f>SUMIFS(탕데이터!V:V,탕데이터!$O:$O,'코스+운전자별'!$A72,탕데이터!$BL:$BL,'코스+운전자별'!$C72)</f>
        <v>432</v>
      </c>
      <c r="I72">
        <f>SUMIFS(탕데이터!W:W,탕데이터!$O:$O,'코스+운전자별'!$A72,탕데이터!$BL:$BL,'코스+운전자별'!$C72)</f>
        <v>4191</v>
      </c>
      <c r="J72">
        <f>SUMIFS(탕데이터!X:X,탕데이터!$O:$O,'코스+운전자별'!$A72,탕데이터!$BL:$BL,'코스+운전자별'!$C72)</f>
        <v>5971</v>
      </c>
      <c r="K72">
        <f>SUMIFS(탕데이터!Y:Y,탕데이터!$O:$O,'코스+운전자별'!$A72,탕데이터!$BL:$BL,'코스+운전자별'!$C72)</f>
        <v>1</v>
      </c>
      <c r="L72">
        <f>SUMIFS(탕데이터!Z:Z,탕데이터!$O:$O,'코스+운전자별'!$A72,탕데이터!$BL:$BL,'코스+운전자별'!$C72)</f>
        <v>11</v>
      </c>
      <c r="M72" s="133">
        <f>AVERAGEIFS(탕데이터!$AD:$AD,탕데이터!$O:$O,'코스+운전자별'!$A72,탕데이터!$BL:$BL,'코스+운전자별'!$C72)</f>
        <v>38.77428571428571</v>
      </c>
      <c r="N72" s="134">
        <f>INT(_xlfn.MAXIFS(탕데이터!$AC:$AC,탕데이터!$O:$O,'코스+운전자별'!$A72,탕데이터!$G:$G,'코스+운전자별'!$B72,탕데이터!$BL:$BL,'코스+운전자별'!$C72))</f>
        <v>99</v>
      </c>
      <c r="O72">
        <f>SUMIFS(탕데이터!BP:BP,탕데이터!$O:$O,'코스+운전자별'!$A72,탕데이터!$BL:$BL,'코스+운전자별'!$C72)</f>
        <v>14883.650000000001</v>
      </c>
      <c r="P72">
        <f>SUMIFS(탕데이터!BQ:BQ,탕데이터!$O:$O,'코스+운전자별'!$A72,탕데이터!$BL:$BL,'코스+운전자별'!$C72)</f>
        <v>623.99499999999989</v>
      </c>
      <c r="Q72">
        <f>SUMIFS(탕데이터!BR:BR,탕데이터!$O:$O,'코스+운전자별'!$A72,탕데이터!$BL:$BL,'코스+운전자별'!$C72)</f>
        <v>929.77799999999991</v>
      </c>
      <c r="R72">
        <f>SUMIFS(탕데이터!BS:BS,탕데이터!$O:$O,'코스+운전자별'!$A72,탕데이터!$BL:$BL,'코스+운전자별'!$C72)</f>
        <v>691.32299999999987</v>
      </c>
      <c r="S72">
        <f>SUMIFS(탕데이터!BT:BT,탕데이터!$O:$O,'코스+운전자별'!$A72,탕데이터!$BL:$BL,'코스+운전자별'!$C72)</f>
        <v>93.554000000000002</v>
      </c>
      <c r="T72">
        <f>SUMIFS(탕데이터!BU:BU,탕데이터!$O:$O,'코스+운전자별'!$A72,탕데이터!$BL:$BL,'코스+운전자별'!$C72)</f>
        <v>0</v>
      </c>
      <c r="U72">
        <f>SUMIFS(탕데이터!BV:BV,탕데이터!$O:$O,'코스+운전자별'!$A72,탕데이터!$BL:$BL,'코스+운전자별'!$C72)</f>
        <v>0</v>
      </c>
      <c r="V72">
        <f>SUMIFS(탕데이터!BW:BW,탕데이터!$O:$O,'코스+운전자별'!$A72,탕데이터!$BL:$BL,'코스+운전자별'!$C72)</f>
        <v>17222.3</v>
      </c>
      <c r="W72" s="76">
        <f>H72/G72</f>
        <v>1.9773881997528265E-2</v>
      </c>
      <c r="X72" s="76">
        <f>I72/G72</f>
        <v>0.19183411910102074</v>
      </c>
      <c r="Y72" s="133">
        <f>K72*100/D72</f>
        <v>0.44642059963214936</v>
      </c>
      <c r="Z72" s="133">
        <f>L72*100/D72</f>
        <v>4.9106265959536435</v>
      </c>
      <c r="AA72" s="4">
        <f>O72/$V72</f>
        <v>0.86420803260888512</v>
      </c>
      <c r="AB72" s="4">
        <f>P72/$V72</f>
        <v>3.6231804114433025E-2</v>
      </c>
      <c r="AC72" s="4">
        <f>Q72/$V72</f>
        <v>5.3986865865767057E-2</v>
      </c>
      <c r="AD72" s="4">
        <f>R72/$V72</f>
        <v>4.0141154201239086E-2</v>
      </c>
      <c r="AE72" s="4">
        <f>S72/$V72</f>
        <v>5.4321432096758274E-3</v>
      </c>
      <c r="AF72" s="4">
        <f>T72/$V72</f>
        <v>0</v>
      </c>
      <c r="AG72" s="4">
        <f>U72/$V72</f>
        <v>0</v>
      </c>
      <c r="AH72" s="47" cm="1">
        <f t="array" ref="AH72">SUMPRODUCT((C:C=C72)*(F:F&gt;F72)*(B:B=B72))+1</f>
        <v>2</v>
      </c>
    </row>
    <row r="73" spans="1:34">
      <c r="A73" s="130">
        <v>8181</v>
      </c>
      <c r="B73" s="130" t="s">
        <v>85</v>
      </c>
      <c r="C73" s="130">
        <v>6</v>
      </c>
      <c r="D73">
        <f>SUMIFS(탕데이터!R:R,탕데이터!$O:$O,'코스+운전자별'!$A73,탕데이터!$BL:$BL,'코스+운전자별'!$C73)</f>
        <v>283.95999999999998</v>
      </c>
      <c r="E73">
        <f>SUMIFS(탕데이터!S:S,탕데이터!$O:$O,'코스+운전자별'!$A73,탕데이터!$BL:$BL,'코스+운전자별'!$C73)</f>
        <v>98.459000000000003</v>
      </c>
      <c r="F73" s="133">
        <f t="shared" si="1"/>
        <v>2.8840431042362806</v>
      </c>
      <c r="G73">
        <f>SUMIFS(탕데이터!U:U,탕데이터!$O:$O,'코스+운전자별'!$A73,탕데이터!$BL:$BL,'코스+운전자별'!$C73)</f>
        <v>32134</v>
      </c>
      <c r="H73">
        <f>SUMIFS(탕데이터!V:V,탕데이터!$O:$O,'코스+운전자별'!$A73,탕데이터!$BL:$BL,'코스+운전자별'!$C73)</f>
        <v>204</v>
      </c>
      <c r="I73">
        <f>SUMIFS(탕데이터!W:W,탕데이터!$O:$O,'코스+운전자별'!$A73,탕데이터!$BL:$BL,'코스+운전자별'!$C73)</f>
        <v>11297</v>
      </c>
      <c r="J73">
        <f>SUMIFS(탕데이터!X:X,탕데이터!$O:$O,'코스+운전자별'!$A73,탕데이터!$BL:$BL,'코스+운전자별'!$C73)</f>
        <v>10245</v>
      </c>
      <c r="K73">
        <f>SUMIFS(탕데이터!Y:Y,탕데이터!$O:$O,'코스+운전자별'!$A73,탕데이터!$BL:$BL,'코스+운전자별'!$C73)</f>
        <v>7</v>
      </c>
      <c r="L73">
        <f>SUMIFS(탕데이터!Z:Z,탕데이터!$O:$O,'코스+운전자별'!$A73,탕데이터!$BL:$BL,'코스+운전자별'!$C73)</f>
        <v>69</v>
      </c>
      <c r="M73" s="133">
        <f>AVERAGEIFS(탕데이터!$AD:$AD,탕데이터!$O:$O,'코스+운전자별'!$A73,탕데이터!$BL:$BL,'코스+운전자별'!$C73)</f>
        <v>32.823333333333331</v>
      </c>
      <c r="N73" s="134">
        <f>INT(_xlfn.MAXIFS(탕데이터!$AC:$AC,탕데이터!$O:$O,'코스+운전자별'!$A73,탕데이터!$G:$G,'코스+운전자별'!$B73,탕데이터!$BL:$BL,'코스+운전자별'!$C73))</f>
        <v>109</v>
      </c>
      <c r="O73">
        <f>SUMIFS(탕데이터!BP:BP,탕데이터!$O:$O,'코스+운전자별'!$A73,탕데이터!$BL:$BL,'코스+운전자별'!$C73)</f>
        <v>10221.219000000001</v>
      </c>
      <c r="P73">
        <f>SUMIFS(탕데이터!BQ:BQ,탕데이터!$O:$O,'코스+운전자별'!$A73,탕데이터!$BL:$BL,'코스+운전자별'!$C73)</f>
        <v>2459.614</v>
      </c>
      <c r="Q73">
        <f>SUMIFS(탕데이터!BR:BR,탕데이터!$O:$O,'코스+운전자별'!$A73,탕데이터!$BL:$BL,'코스+운전자별'!$C73)</f>
        <v>3602.9950000000003</v>
      </c>
      <c r="R73">
        <f>SUMIFS(탕데이터!BS:BS,탕데이터!$O:$O,'코스+운전자별'!$A73,탕데이터!$BL:$BL,'코스+운전자별'!$C73)</f>
        <v>2865.395</v>
      </c>
      <c r="S73">
        <f>SUMIFS(탕데이터!BT:BT,탕데이터!$O:$O,'코스+운전자별'!$A73,탕데이터!$BL:$BL,'코스+운전자별'!$C73)</f>
        <v>1382.5290000000002</v>
      </c>
      <c r="T73">
        <f>SUMIFS(탕데이터!BU:BU,탕데이터!$O:$O,'코스+운전자별'!$A73,탕데이터!$BL:$BL,'코스+운전자별'!$C73)</f>
        <v>103.67099999999999</v>
      </c>
      <c r="U73">
        <f>SUMIFS(탕데이터!BV:BV,탕데이터!$O:$O,'코스+운전자별'!$A73,탕데이터!$BL:$BL,'코스+운전자별'!$C73)</f>
        <v>0</v>
      </c>
      <c r="V73">
        <f>SUMIFS(탕데이터!BW:BW,탕데이터!$O:$O,'코스+운전자별'!$A73,탕데이터!$BL:$BL,'코스+운전자별'!$C73)</f>
        <v>20635.423000000003</v>
      </c>
      <c r="W73" s="76">
        <f>H73/G73</f>
        <v>6.3484160079666395E-3</v>
      </c>
      <c r="X73" s="76">
        <f>I73/G73</f>
        <v>0.35155909628430948</v>
      </c>
      <c r="Y73" s="133">
        <f>K73*100/D73</f>
        <v>2.4651359346386816</v>
      </c>
      <c r="Z73" s="133">
        <f>L73*100/D73</f>
        <v>24.299197070009864</v>
      </c>
      <c r="AA73" s="4">
        <f>O73/$V73</f>
        <v>0.49532393884050741</v>
      </c>
      <c r="AB73" s="4">
        <f>P73/$V73</f>
        <v>0.11919377664320231</v>
      </c>
      <c r="AC73" s="4">
        <f>Q73/$V73</f>
        <v>0.17460243000591749</v>
      </c>
      <c r="AD73" s="4">
        <f>R73/$V73</f>
        <v>0.13885806944689236</v>
      </c>
      <c r="AE73" s="4">
        <f>S73/$V73</f>
        <v>6.6997851219235974E-2</v>
      </c>
      <c r="AF73" s="4">
        <f>T73/$V73</f>
        <v>5.0239338442444326E-3</v>
      </c>
      <c r="AG73" s="4">
        <f>U73/$V73</f>
        <v>0</v>
      </c>
      <c r="AH73" s="47" cm="1">
        <f t="array" ref="AH73">SUMPRODUCT((C:C=C73)*(F:F&gt;F73)*(B:B=B73))+1</f>
        <v>5</v>
      </c>
    </row>
    <row r="74" spans="1:34">
      <c r="A74" s="130">
        <v>8181</v>
      </c>
      <c r="B74" s="130" t="s">
        <v>85</v>
      </c>
      <c r="C74" s="130">
        <v>7</v>
      </c>
      <c r="D74">
        <f>SUMIFS(탕데이터!R:R,탕데이터!$O:$O,'코스+운전자별'!$A74,탕데이터!$BL:$BL,'코스+운전자별'!$C74)</f>
        <v>330.16399999999999</v>
      </c>
      <c r="E74">
        <f>SUMIFS(탕데이터!S:S,탕데이터!$O:$O,'코스+운전자별'!$A74,탕데이터!$BL:$BL,'코스+운전자별'!$C74)</f>
        <v>103.52199999999999</v>
      </c>
      <c r="F74" s="133">
        <f t="shared" si="1"/>
        <v>3.1893124166843765</v>
      </c>
      <c r="G74">
        <f>SUMIFS(탕데이터!U:U,탕데이터!$O:$O,'코스+운전자별'!$A74,탕데이터!$BL:$BL,'코스+운전자별'!$C74)</f>
        <v>35490</v>
      </c>
      <c r="H74">
        <f>SUMIFS(탕데이터!V:V,탕데이터!$O:$O,'코스+운전자별'!$A74,탕데이터!$BL:$BL,'코스+운전자별'!$C74)</f>
        <v>377</v>
      </c>
      <c r="I74">
        <f>SUMIFS(탕데이터!W:W,탕데이터!$O:$O,'코스+운전자별'!$A74,탕데이터!$BL:$BL,'코스+운전자별'!$C74)</f>
        <v>9842</v>
      </c>
      <c r="J74">
        <f>SUMIFS(탕데이터!X:X,탕데이터!$O:$O,'코스+운전자별'!$A74,탕데이터!$BL:$BL,'코스+운전자별'!$C74)</f>
        <v>12835</v>
      </c>
      <c r="K74">
        <f>SUMIFS(탕데이터!Y:Y,탕데이터!$O:$O,'코스+운전자별'!$A74,탕데이터!$BL:$BL,'코스+운전자별'!$C74)</f>
        <v>9</v>
      </c>
      <c r="L74">
        <f>SUMIFS(탕데이터!Z:Z,탕데이터!$O:$O,'코스+운전자별'!$A74,탕데이터!$BL:$BL,'코스+운전자별'!$C74)</f>
        <v>76</v>
      </c>
      <c r="M74" s="133">
        <f>AVERAGEIFS(탕데이터!$AD:$AD,탕데이터!$O:$O,'코스+운전자별'!$A74,탕데이터!$BL:$BL,'코스+운전자별'!$C74)</f>
        <v>33.724000000000004</v>
      </c>
      <c r="N74" s="134">
        <f>INT(_xlfn.MAXIFS(탕데이터!$AC:$AC,탕데이터!$O:$O,'코스+운전자별'!$A74,탕데이터!$G:$G,'코스+운전자별'!$B74,탕데이터!$BL:$BL,'코스+운전자별'!$C74))</f>
        <v>110</v>
      </c>
      <c r="O74">
        <f>SUMIFS(탕데이터!BP:BP,탕데이터!$O:$O,'코스+운전자별'!$A74,탕데이터!$BL:$BL,'코스+운전자별'!$C74)</f>
        <v>19600.156999999999</v>
      </c>
      <c r="P74">
        <f>SUMIFS(탕데이터!BQ:BQ,탕데이터!$O:$O,'코스+운전자별'!$A74,탕데이터!$BL:$BL,'코스+운전자별'!$C74)</f>
        <v>1911.229</v>
      </c>
      <c r="Q74">
        <f>SUMIFS(탕데이터!BR:BR,탕데이터!$O:$O,'코스+운전자별'!$A74,탕데이터!$BL:$BL,'코스+운전자별'!$C74)</f>
        <v>2352.8450000000003</v>
      </c>
      <c r="R74">
        <f>SUMIFS(탕데이터!BS:BS,탕데이터!$O:$O,'코스+운전자별'!$A74,탕데이터!$BL:$BL,'코스+운전자별'!$C74)</f>
        <v>1035.9749999999999</v>
      </c>
      <c r="S74">
        <f>SUMIFS(탕데이터!BT:BT,탕데이터!$O:$O,'코스+운전자별'!$A74,탕데이터!$BL:$BL,'코스+운전자별'!$C74)</f>
        <v>366.24</v>
      </c>
      <c r="T74">
        <f>SUMIFS(탕데이터!BU:BU,탕데이터!$O:$O,'코스+운전자별'!$A74,탕데이터!$BL:$BL,'코스+운전자별'!$C74)</f>
        <v>9.1080000000000005</v>
      </c>
      <c r="U74">
        <f>SUMIFS(탕데이터!BV:BV,탕데이터!$O:$O,'코스+운전자별'!$A74,탕데이터!$BL:$BL,'코스+운전자별'!$C74)</f>
        <v>0</v>
      </c>
      <c r="V74">
        <f>SUMIFS(탕데이터!BW:BW,탕데이터!$O:$O,'코스+운전자별'!$A74,탕데이터!$BL:$BL,'코스+운전자별'!$C74)</f>
        <v>25275.554</v>
      </c>
      <c r="W74" s="76">
        <f>H74/G74</f>
        <v>1.0622710622710623E-2</v>
      </c>
      <c r="X74" s="76">
        <f>I74/G74</f>
        <v>0.27731755424063115</v>
      </c>
      <c r="Y74" s="133">
        <f>K74*100/D74</f>
        <v>2.725918028616082</v>
      </c>
      <c r="Z74" s="133">
        <f>L74*100/D74</f>
        <v>23.018863352758025</v>
      </c>
      <c r="AA74" s="4">
        <f>O74/$V74</f>
        <v>0.77545904631803519</v>
      </c>
      <c r="AB74" s="4">
        <f>P74/$V74</f>
        <v>7.5615711529013377E-2</v>
      </c>
      <c r="AC74" s="4">
        <f>Q74/$V74</f>
        <v>9.3087771686428719E-2</v>
      </c>
      <c r="AD74" s="4">
        <f>R74/$V74</f>
        <v>4.0987232169075301E-2</v>
      </c>
      <c r="AE74" s="4">
        <f>S74/$V74</f>
        <v>1.4489890112794362E-2</v>
      </c>
      <c r="AF74" s="4">
        <f>T74/$V74</f>
        <v>3.6034818465304462E-4</v>
      </c>
      <c r="AG74" s="4">
        <f>U74/$V74</f>
        <v>0</v>
      </c>
      <c r="AH74" s="47" cm="1">
        <f t="array" ref="AH74">SUMPRODUCT((C:C=C74)*(F:F&gt;F74)*(B:B=B74))+1</f>
        <v>2</v>
      </c>
    </row>
    <row r="75" spans="1:34">
      <c r="A75" s="130">
        <v>8181</v>
      </c>
      <c r="B75" s="130" t="s">
        <v>85</v>
      </c>
      <c r="C75" s="130">
        <v>8</v>
      </c>
      <c r="D75">
        <f>SUMIFS(탕데이터!R:R,탕데이터!$O:$O,'코스+운전자별'!$A75,탕데이터!$BL:$BL,'코스+운전자별'!$C75)</f>
        <v>361.55399999999997</v>
      </c>
      <c r="E75">
        <f>SUMIFS(탕데이터!S:S,탕데이터!$O:$O,'코스+운전자별'!$A75,탕데이터!$BL:$BL,'코스+운전자별'!$C75)</f>
        <v>122.16800000000001</v>
      </c>
      <c r="F75" s="133">
        <f t="shared" si="1"/>
        <v>2.9594820247527989</v>
      </c>
      <c r="G75">
        <f>SUMIFS(탕데이터!U:U,탕데이터!$O:$O,'코스+운전자별'!$A75,탕데이터!$BL:$BL,'코스+운전자별'!$C75)</f>
        <v>41277</v>
      </c>
      <c r="H75">
        <f>SUMIFS(탕데이터!V:V,탕데이터!$O:$O,'코스+운전자별'!$A75,탕데이터!$BL:$BL,'코스+운전자별'!$C75)</f>
        <v>237</v>
      </c>
      <c r="I75">
        <f>SUMIFS(탕데이터!W:W,탕데이터!$O:$O,'코스+운전자별'!$A75,탕데이터!$BL:$BL,'코스+운전자별'!$C75)</f>
        <v>13282</v>
      </c>
      <c r="J75">
        <f>SUMIFS(탕데이터!X:X,탕데이터!$O:$O,'코스+운전자별'!$A75,탕데이터!$BL:$BL,'코스+운전자별'!$C75)</f>
        <v>14075</v>
      </c>
      <c r="K75">
        <f>SUMIFS(탕데이터!Y:Y,탕데이터!$O:$O,'코스+운전자별'!$A75,탕데이터!$BL:$BL,'코스+운전자별'!$C75)</f>
        <v>43</v>
      </c>
      <c r="L75">
        <f>SUMIFS(탕데이터!Z:Z,탕데이터!$O:$O,'코스+운전자별'!$A75,탕데이터!$BL:$BL,'코스+운전자별'!$C75)</f>
        <v>138</v>
      </c>
      <c r="M75" s="133">
        <f>AVERAGEIFS(탕데이터!$AD:$AD,탕데이터!$O:$O,'코스+운전자별'!$A75,탕데이터!$BL:$BL,'코스+운전자별'!$C75)</f>
        <v>32.122857142857143</v>
      </c>
      <c r="N75" s="134">
        <f>INT(_xlfn.MAXIFS(탕데이터!$AC:$AC,탕데이터!$O:$O,'코스+운전자별'!$A75,탕데이터!$G:$G,'코스+운전자별'!$B75,탕데이터!$BL:$BL,'코스+운전자별'!$C75))</f>
        <v>108</v>
      </c>
      <c r="O75">
        <f>SUMIFS(탕데이터!BP:BP,탕데이터!$O:$O,'코스+운전자별'!$A75,탕데이터!$BL:$BL,'코스+운전자별'!$C75)</f>
        <v>21790.334999999999</v>
      </c>
      <c r="P75">
        <f>SUMIFS(탕데이터!BQ:BQ,탕데이터!$O:$O,'코스+운전자별'!$A75,탕데이터!$BL:$BL,'코스+운전자별'!$C75)</f>
        <v>1605.191</v>
      </c>
      <c r="Q75">
        <f>SUMIFS(탕데이터!BR:BR,탕데이터!$O:$O,'코스+운전자별'!$A75,탕데이터!$BL:$BL,'코스+운전자별'!$C75)</f>
        <v>2228.0120000000002</v>
      </c>
      <c r="R75">
        <f>SUMIFS(탕데이터!BS:BS,탕데이터!$O:$O,'코스+운전자별'!$A75,탕데이터!$BL:$BL,'코스+운전자별'!$C75)</f>
        <v>1634.7349999999999</v>
      </c>
      <c r="S75">
        <f>SUMIFS(탕데이터!BT:BT,탕데이터!$O:$O,'코스+운전자별'!$A75,탕데이터!$BL:$BL,'코스+운전자별'!$C75)</f>
        <v>479.53699999999998</v>
      </c>
      <c r="T75">
        <f>SUMIFS(탕데이터!BU:BU,탕데이터!$O:$O,'코스+운전자별'!$A75,탕데이터!$BL:$BL,'코스+운전자별'!$C75)</f>
        <v>17.285</v>
      </c>
      <c r="U75">
        <f>SUMIFS(탕데이터!BV:BV,탕데이터!$O:$O,'코스+운전자별'!$A75,탕데이터!$BL:$BL,'코스+운전자별'!$C75)</f>
        <v>0</v>
      </c>
      <c r="V75">
        <f>SUMIFS(탕데이터!BW:BW,탕데이터!$O:$O,'코스+운전자별'!$A75,탕데이터!$BL:$BL,'코스+운전자별'!$C75)</f>
        <v>27755.095000000001</v>
      </c>
      <c r="W75" s="76">
        <f>H75/G75</f>
        <v>5.7416963442110617E-3</v>
      </c>
      <c r="X75" s="76">
        <f>I75/G75</f>
        <v>0.32177726094435155</v>
      </c>
      <c r="Y75" s="133">
        <f>K75*100/D75</f>
        <v>11.893105870768959</v>
      </c>
      <c r="Z75" s="133">
        <f>L75*100/D75</f>
        <v>38.168572329444565</v>
      </c>
      <c r="AA75" s="4">
        <f>O75/$V75</f>
        <v>0.78509315136554203</v>
      </c>
      <c r="AB75" s="4">
        <f>P75/$V75</f>
        <v>5.7834102171150918E-2</v>
      </c>
      <c r="AC75" s="4">
        <f>Q75/$V75</f>
        <v>8.0273982128326357E-2</v>
      </c>
      <c r="AD75" s="4">
        <f>R75/$V75</f>
        <v>5.8898555382354119E-2</v>
      </c>
      <c r="AE75" s="4">
        <f>S75/$V75</f>
        <v>1.7277440412291869E-2</v>
      </c>
      <c r="AF75" s="4">
        <f>T75/$V75</f>
        <v>6.2276854033466644E-4</v>
      </c>
      <c r="AG75" s="4">
        <f>U75/$V75</f>
        <v>0</v>
      </c>
      <c r="AH75" s="47" cm="1">
        <f t="array" ref="AH75">SUMPRODUCT((C:C=C75)*(F:F&gt;F75)*(B:B=B75))+1</f>
        <v>3</v>
      </c>
    </row>
    <row r="76" spans="1:34">
      <c r="A76" s="130">
        <v>8415</v>
      </c>
      <c r="B76" s="130" t="s">
        <v>63</v>
      </c>
      <c r="C76" s="130">
        <v>1</v>
      </c>
      <c r="D76">
        <f>SUMIFS(탕데이터!R:R,탕데이터!$O:$O,'코스+운전자별'!$A76,탕데이터!$BL:$BL,'코스+운전자별'!$C76)</f>
        <v>128.381</v>
      </c>
      <c r="E76">
        <f>SUMIFS(탕데이터!S:S,탕데이터!$O:$O,'코스+운전자별'!$A76,탕데이터!$BL:$BL,'코스+운전자별'!$C76)</f>
        <v>40.542999999999999</v>
      </c>
      <c r="F76" s="133">
        <f t="shared" si="1"/>
        <v>3.1665392299533828</v>
      </c>
      <c r="G76">
        <f>SUMIFS(탕데이터!U:U,탕데이터!$O:$O,'코스+운전자별'!$A76,탕데이터!$BL:$BL,'코스+운전자별'!$C76)</f>
        <v>13776</v>
      </c>
      <c r="H76">
        <f>SUMIFS(탕데이터!V:V,탕데이터!$O:$O,'코스+운전자별'!$A76,탕데이터!$BL:$BL,'코스+운전자별'!$C76)</f>
        <v>126</v>
      </c>
      <c r="I76">
        <f>SUMIFS(탕데이터!W:W,탕데이터!$O:$O,'코스+운전자별'!$A76,탕데이터!$BL:$BL,'코스+운전자별'!$C76)</f>
        <v>3231</v>
      </c>
      <c r="J76">
        <f>SUMIFS(탕데이터!X:X,탕데이터!$O:$O,'코스+운전자별'!$A76,탕데이터!$BL:$BL,'코스+운전자별'!$C76)</f>
        <v>3120</v>
      </c>
      <c r="K76">
        <f>SUMIFS(탕데이터!Y:Y,탕데이터!$O:$O,'코스+운전자별'!$A76,탕데이터!$BL:$BL,'코스+운전자별'!$C76)</f>
        <v>1</v>
      </c>
      <c r="L76">
        <f>SUMIFS(탕데이터!Z:Z,탕데이터!$O:$O,'코스+운전자별'!$A76,탕데이터!$BL:$BL,'코스+운전자별'!$C76)</f>
        <v>31</v>
      </c>
      <c r="M76" s="133">
        <f>AVERAGEIFS(탕데이터!$AD:$AD,탕데이터!$O:$O,'코스+운전자별'!$A76,탕데이터!$BL:$BL,'코스+운전자별'!$C76)</f>
        <v>33.68</v>
      </c>
      <c r="N76" s="134">
        <f>INT(_xlfn.MAXIFS(탕데이터!$AC:$AC,탕데이터!$O:$O,'코스+운전자별'!$A76,탕데이터!$G:$G,'코스+운전자별'!$B76,탕데이터!$BL:$BL,'코스+운전자별'!$C76))</f>
        <v>101</v>
      </c>
      <c r="O76">
        <f>SUMIFS(탕데이터!BP:BP,탕데이터!$O:$O,'코스+운전자별'!$A76,탕데이터!$BL:$BL,'코스+운전자별'!$C76)</f>
        <v>9485.24</v>
      </c>
      <c r="P76">
        <f>SUMIFS(탕데이터!BQ:BQ,탕데이터!$O:$O,'코스+운전자별'!$A76,탕데이터!$BL:$BL,'코스+운전자별'!$C76)</f>
        <v>264.43600000000004</v>
      </c>
      <c r="Q76">
        <f>SUMIFS(탕데이터!BR:BR,탕데이터!$O:$O,'코스+운전자별'!$A76,탕데이터!$BL:$BL,'코스+운전자별'!$C76)</f>
        <v>375.15899999999999</v>
      </c>
      <c r="R76">
        <f>SUMIFS(탕데이터!BS:BS,탕데이터!$O:$O,'코스+운전자별'!$A76,탕데이터!$BL:$BL,'코스+운전자별'!$C76)</f>
        <v>261.74399999999997</v>
      </c>
      <c r="S76">
        <f>SUMIFS(탕데이터!BT:BT,탕데이터!$O:$O,'코스+운전자별'!$A76,탕데이터!$BL:$BL,'코스+운전자별'!$C76)</f>
        <v>24.86</v>
      </c>
      <c r="T76">
        <f>SUMIFS(탕데이터!BU:BU,탕데이터!$O:$O,'코스+운전자별'!$A76,탕데이터!$BL:$BL,'코스+운전자별'!$C76)</f>
        <v>0</v>
      </c>
      <c r="U76">
        <f>SUMIFS(탕데이터!BV:BV,탕데이터!$O:$O,'코스+운전자별'!$A76,탕데이터!$BL:$BL,'코스+운전자별'!$C76)</f>
        <v>0</v>
      </c>
      <c r="V76">
        <f>SUMIFS(탕데이터!BW:BW,탕데이터!$O:$O,'코스+운전자별'!$A76,탕데이터!$BL:$BL,'코스+운전자별'!$C76)</f>
        <v>10411.438999999998</v>
      </c>
      <c r="W76" s="76">
        <f>H76/G76</f>
        <v>9.1463414634146336E-3</v>
      </c>
      <c r="X76" s="76">
        <f>I76/G76</f>
        <v>0.23453832752613241</v>
      </c>
      <c r="Y76" s="133">
        <f>K76*100/D76</f>
        <v>0.77893146182067441</v>
      </c>
      <c r="Z76" s="133">
        <f>L76*100/D76</f>
        <v>24.146875316440905</v>
      </c>
      <c r="AA76" s="4">
        <f>O76/$V76</f>
        <v>0.91104025101621411</v>
      </c>
      <c r="AB76" s="4">
        <f>P76/$V76</f>
        <v>2.5398602441026652E-2</v>
      </c>
      <c r="AC76" s="4">
        <f>Q76/$V76</f>
        <v>3.6033347551668891E-2</v>
      </c>
      <c r="AD76" s="4">
        <f>R76/$V76</f>
        <v>2.5140040680255632E-2</v>
      </c>
      <c r="AE76" s="4">
        <f>S76/$V76</f>
        <v>2.3877583108348425E-3</v>
      </c>
      <c r="AF76" s="4">
        <f>T76/$V76</f>
        <v>0</v>
      </c>
      <c r="AG76" s="4">
        <f>U76/$V76</f>
        <v>0</v>
      </c>
      <c r="AH76" s="47" cm="1">
        <f t="array" ref="AH76">SUMPRODUCT((C:C=C76)*(F:F&gt;F76)*(B:B=B76))+1</f>
        <v>2</v>
      </c>
    </row>
    <row r="77" spans="1:34">
      <c r="A77" s="130">
        <v>8415</v>
      </c>
      <c r="B77" s="130" t="s">
        <v>63</v>
      </c>
      <c r="C77" s="130">
        <v>9</v>
      </c>
      <c r="D77">
        <f>SUMIFS(탕데이터!R:R,탕데이터!$O:$O,'코스+운전자별'!$A77,탕데이터!$BL:$BL,'코스+운전자별'!$C77)</f>
        <v>333.01400000000001</v>
      </c>
      <c r="E77">
        <f>SUMIFS(탕데이터!S:S,탕데이터!$O:$O,'코스+운전자별'!$A77,탕데이터!$BL:$BL,'코스+운전자별'!$C77)</f>
        <v>91.412999999999997</v>
      </c>
      <c r="F77" s="133">
        <f t="shared" ref="F77:F87" si="2">D77/E77</f>
        <v>3.642961066806691</v>
      </c>
      <c r="G77">
        <f>SUMIFS(탕데이터!U:U,탕데이터!$O:$O,'코스+운전자별'!$A77,탕데이터!$BL:$BL,'코스+운전자별'!$C77)</f>
        <v>32094</v>
      </c>
      <c r="H77">
        <f>SUMIFS(탕데이터!V:V,탕데이터!$O:$O,'코스+운전자별'!$A77,탕데이터!$BL:$BL,'코스+운전자별'!$C77)</f>
        <v>279</v>
      </c>
      <c r="I77">
        <f>SUMIFS(탕데이터!W:W,탕데이터!$O:$O,'코스+운전자별'!$A77,탕데이터!$BL:$BL,'코스+운전자별'!$C77)</f>
        <v>6270</v>
      </c>
      <c r="J77">
        <f>SUMIFS(탕데이터!X:X,탕데이터!$O:$O,'코스+운전자별'!$A77,탕데이터!$BL:$BL,'코스+운전자별'!$C77)</f>
        <v>8808</v>
      </c>
      <c r="K77">
        <f>SUMIFS(탕데이터!Y:Y,탕데이터!$O:$O,'코스+운전자별'!$A77,탕데이터!$BL:$BL,'코스+운전자별'!$C77)</f>
        <v>0</v>
      </c>
      <c r="L77">
        <f>SUMIFS(탕데이터!Z:Z,탕데이터!$O:$O,'코스+운전자별'!$A77,탕데이터!$BL:$BL,'코스+운전자별'!$C77)</f>
        <v>88</v>
      </c>
      <c r="M77" s="133">
        <f>AVERAGEIFS(탕데이터!$AD:$AD,탕데이터!$O:$O,'코스+운전자별'!$A77,탕데이터!$BL:$BL,'코스+운전자별'!$C77)</f>
        <v>39.955555555555556</v>
      </c>
      <c r="N77" s="134">
        <f>INT(_xlfn.MAXIFS(탕데이터!$AC:$AC,탕데이터!$O:$O,'코스+운전자별'!$A77,탕데이터!$G:$G,'코스+운전자별'!$B77,탕데이터!$BL:$BL,'코스+운전자별'!$C77))</f>
        <v>104</v>
      </c>
      <c r="O77">
        <f>SUMIFS(탕데이터!BP:BP,탕데이터!$O:$O,'코스+운전자별'!$A77,탕데이터!$BL:$BL,'코스+운전자별'!$C77)</f>
        <v>21224.103000000003</v>
      </c>
      <c r="P77">
        <f>SUMIFS(탕데이터!BQ:BQ,탕데이터!$O:$O,'코스+운전자별'!$A77,탕데이터!$BL:$BL,'코스+운전자별'!$C77)</f>
        <v>1321.912</v>
      </c>
      <c r="Q77">
        <f>SUMIFS(탕데이터!BR:BR,탕데이터!$O:$O,'코스+운전자별'!$A77,탕데이터!$BL:$BL,'코스+운전자별'!$C77)</f>
        <v>1508.4949999999999</v>
      </c>
      <c r="R77">
        <f>SUMIFS(탕데이터!BS:BS,탕데이터!$O:$O,'코스+운전자별'!$A77,탕데이터!$BL:$BL,'코스+운전자별'!$C77)</f>
        <v>1294.4980000000003</v>
      </c>
      <c r="S77">
        <f>SUMIFS(탕데이터!BT:BT,탕데이터!$O:$O,'코스+운전자별'!$A77,탕데이터!$BL:$BL,'코스+운전자별'!$C77)</f>
        <v>187.97300000000001</v>
      </c>
      <c r="T77">
        <f>SUMIFS(탕데이터!BU:BU,탕데이터!$O:$O,'코스+운전자별'!$A77,탕데이터!$BL:$BL,'코스+운전자별'!$C77)</f>
        <v>0</v>
      </c>
      <c r="U77">
        <f>SUMIFS(탕데이터!BV:BV,탕데이터!$O:$O,'코스+운전자별'!$A77,탕데이터!$BL:$BL,'코스+운전자별'!$C77)</f>
        <v>0</v>
      </c>
      <c r="V77">
        <f>SUMIFS(탕데이터!BW:BW,탕데이터!$O:$O,'코스+운전자별'!$A77,탕데이터!$BL:$BL,'코스+운전자별'!$C77)</f>
        <v>25536.981000000003</v>
      </c>
      <c r="W77" s="76">
        <f>H77/G77</f>
        <v>8.6932136848008965E-3</v>
      </c>
      <c r="X77" s="76">
        <f>I77/G77</f>
        <v>0.1953636193681062</v>
      </c>
      <c r="Y77" s="133">
        <f>K77*100/D77</f>
        <v>0</v>
      </c>
      <c r="Z77" s="133">
        <f>L77*100/D77</f>
        <v>26.425315452203211</v>
      </c>
      <c r="AA77" s="4">
        <f>O77/$V77</f>
        <v>0.83111245608868178</v>
      </c>
      <c r="AB77" s="4">
        <f>P77/$V77</f>
        <v>5.1764615402267004E-2</v>
      </c>
      <c r="AC77" s="4">
        <f>Q77/$V77</f>
        <v>5.9070999817871957E-2</v>
      </c>
      <c r="AD77" s="4">
        <f>R77/$V77</f>
        <v>5.0691113409216233E-2</v>
      </c>
      <c r="AE77" s="4">
        <f>S77/$V77</f>
        <v>7.3608152819630472E-3</v>
      </c>
      <c r="AF77" s="4">
        <f>T77/$V77</f>
        <v>0</v>
      </c>
      <c r="AG77" s="4">
        <f>U77/$V77</f>
        <v>0</v>
      </c>
      <c r="AH77" s="47" cm="1">
        <f t="array" ref="AH77">SUMPRODUCT((C:C=C77)*(F:F&gt;F77)*(B:B=B77))+1</f>
        <v>1</v>
      </c>
    </row>
    <row r="78" spans="1:34">
      <c r="A78" s="130">
        <v>8415</v>
      </c>
      <c r="B78" s="130" t="s">
        <v>63</v>
      </c>
      <c r="C78" s="130">
        <v>10</v>
      </c>
      <c r="D78">
        <f>SUMIFS(탕데이터!R:R,탕데이터!$O:$O,'코스+운전자별'!$A78,탕데이터!$BL:$BL,'코스+운전자별'!$C78)</f>
        <v>278.983</v>
      </c>
      <c r="E78">
        <f>SUMIFS(탕데이터!S:S,탕데이터!$O:$O,'코스+운전자별'!$A78,탕데이터!$BL:$BL,'코스+운전자별'!$C78)</f>
        <v>81.649000000000001</v>
      </c>
      <c r="F78" s="133">
        <f t="shared" si="2"/>
        <v>3.4168575242807626</v>
      </c>
      <c r="G78">
        <f>SUMIFS(탕데이터!U:U,탕데이터!$O:$O,'코스+운전자별'!$A78,탕데이터!$BL:$BL,'코스+운전자별'!$C78)</f>
        <v>26647</v>
      </c>
      <c r="H78">
        <f>SUMIFS(탕데이터!V:V,탕데이터!$O:$O,'코스+운전자별'!$A78,탕데이터!$BL:$BL,'코스+운전자별'!$C78)</f>
        <v>198</v>
      </c>
      <c r="I78">
        <f>SUMIFS(탕데이터!W:W,탕데이터!$O:$O,'코스+운전자별'!$A78,탕데이터!$BL:$BL,'코스+운전자별'!$C78)</f>
        <v>4893</v>
      </c>
      <c r="J78">
        <f>SUMIFS(탕데이터!X:X,탕데이터!$O:$O,'코스+운전자별'!$A78,탕데이터!$BL:$BL,'코스+운전자별'!$C78)</f>
        <v>6612</v>
      </c>
      <c r="K78">
        <f>SUMIFS(탕데이터!Y:Y,탕데이터!$O:$O,'코스+운전자별'!$A78,탕데이터!$BL:$BL,'코스+운전자별'!$C78)</f>
        <v>1</v>
      </c>
      <c r="L78">
        <f>SUMIFS(탕데이터!Z:Z,탕데이터!$O:$O,'코스+운전자별'!$A78,탕데이터!$BL:$BL,'코스+운전자별'!$C78)</f>
        <v>82</v>
      </c>
      <c r="M78" s="133">
        <f>AVERAGEIFS(탕데이터!$AD:$AD,탕데이터!$O:$O,'코스+운전자별'!$A78,탕데이터!$BL:$BL,'코스+운전자별'!$C78)</f>
        <v>37.392000000000003</v>
      </c>
      <c r="N78" s="134">
        <f>INT(_xlfn.MAXIFS(탕데이터!$AC:$AC,탕데이터!$O:$O,'코스+운전자별'!$A78,탕데이터!$G:$G,'코스+운전자별'!$B78,탕데이터!$BL:$BL,'코스+운전자별'!$C78))</f>
        <v>105</v>
      </c>
      <c r="O78">
        <f>SUMIFS(탕데이터!BP:BP,탕데이터!$O:$O,'코스+운전자별'!$A78,탕데이터!$BL:$BL,'코스+운전자별'!$C78)</f>
        <v>18814.543000000001</v>
      </c>
      <c r="P78">
        <f>SUMIFS(탕데이터!BQ:BQ,탕데이터!$O:$O,'코스+운전자별'!$A78,탕데이터!$BL:$BL,'코스+운전자별'!$C78)</f>
        <v>702.05899999999997</v>
      </c>
      <c r="Q78">
        <f>SUMIFS(탕데이터!BR:BR,탕데이터!$O:$O,'코스+운전자별'!$A78,탕데이터!$BL:$BL,'코스+운전자별'!$C78)</f>
        <v>1153.5409999999999</v>
      </c>
      <c r="R78">
        <f>SUMIFS(탕데이터!BS:BS,탕데이터!$O:$O,'코스+운전자별'!$A78,탕데이터!$BL:$BL,'코스+운전자별'!$C78)</f>
        <v>823.24</v>
      </c>
      <c r="S78">
        <f>SUMIFS(탕데이터!BT:BT,탕데이터!$O:$O,'코스+운전자별'!$A78,탕데이터!$BL:$BL,'코스+운전자별'!$C78)</f>
        <v>62.087000000000003</v>
      </c>
      <c r="T78">
        <f>SUMIFS(탕데이터!BU:BU,탕데이터!$O:$O,'코스+운전자별'!$A78,탕데이터!$BL:$BL,'코스+운전자별'!$C78)</f>
        <v>0</v>
      </c>
      <c r="U78">
        <f>SUMIFS(탕데이터!BV:BV,탕데이터!$O:$O,'코스+운전자별'!$A78,탕데이터!$BL:$BL,'코스+운전자별'!$C78)</f>
        <v>0</v>
      </c>
      <c r="V78">
        <f>SUMIFS(탕데이터!BW:BW,탕데이터!$O:$O,'코스+운전자별'!$A78,탕데이터!$BL:$BL,'코스+운전자별'!$C78)</f>
        <v>21555.47</v>
      </c>
      <c r="W78" s="76">
        <f>H78/G78</f>
        <v>7.4304799789845014E-3</v>
      </c>
      <c r="X78" s="76">
        <f>I78/G78</f>
        <v>0.18362292190490487</v>
      </c>
      <c r="Y78" s="133">
        <f>K78*100/D78</f>
        <v>0.35844477978944955</v>
      </c>
      <c r="Z78" s="133">
        <f>L78*100/D78</f>
        <v>29.392471942734861</v>
      </c>
      <c r="AA78" s="4">
        <f>O78/$V78</f>
        <v>0.87284308808854549</v>
      </c>
      <c r="AB78" s="4">
        <f>P78/$V78</f>
        <v>3.2569876694871415E-2</v>
      </c>
      <c r="AC78" s="4">
        <f>Q78/$V78</f>
        <v>5.3515001064694943E-2</v>
      </c>
      <c r="AD78" s="4">
        <f>R78/$V78</f>
        <v>3.8191697977357948E-2</v>
      </c>
      <c r="AE78" s="4">
        <f>S78/$V78</f>
        <v>2.8803361745301775E-3</v>
      </c>
      <c r="AF78" s="4">
        <f>T78/$V78</f>
        <v>0</v>
      </c>
      <c r="AG78" s="4">
        <f>U78/$V78</f>
        <v>0</v>
      </c>
      <c r="AH78" s="47" cm="1">
        <f t="array" ref="AH78">SUMPRODUCT((C:C=C78)*(F:F&gt;F78)*(B:B=B78))+1</f>
        <v>2</v>
      </c>
    </row>
    <row r="79" spans="1:34">
      <c r="A79" s="130">
        <v>8415</v>
      </c>
      <c r="B79" s="130" t="s">
        <v>63</v>
      </c>
      <c r="C79" s="130">
        <v>11</v>
      </c>
      <c r="D79">
        <f>SUMIFS(탕데이터!R:R,탕데이터!$O:$O,'코스+운전자별'!$A79,탕데이터!$BL:$BL,'코스+운전자별'!$C79)</f>
        <v>421.90999999999997</v>
      </c>
      <c r="E79">
        <f>SUMIFS(탕데이터!S:S,탕데이터!$O:$O,'코스+운전자별'!$A79,탕데이터!$BL:$BL,'코스+운전자별'!$C79)</f>
        <v>133.11000000000001</v>
      </c>
      <c r="F79" s="133">
        <f t="shared" si="2"/>
        <v>3.1696341371797754</v>
      </c>
      <c r="G79">
        <f>SUMIFS(탕데이터!U:U,탕데이터!$O:$O,'코스+운전자별'!$A79,탕데이터!$BL:$BL,'코스+운전자별'!$C79)</f>
        <v>40402</v>
      </c>
      <c r="H79">
        <f>SUMIFS(탕데이터!V:V,탕데이터!$O:$O,'코스+운전자별'!$A79,탕데이터!$BL:$BL,'코스+운전자별'!$C79)</f>
        <v>328</v>
      </c>
      <c r="I79">
        <f>SUMIFS(탕데이터!W:W,탕데이터!$O:$O,'코스+운전자별'!$A79,탕데이터!$BL:$BL,'코스+운전자별'!$C79)</f>
        <v>8518</v>
      </c>
      <c r="J79">
        <f>SUMIFS(탕데이터!X:X,탕데이터!$O:$O,'코스+운전자별'!$A79,탕데이터!$BL:$BL,'코스+운전자별'!$C79)</f>
        <v>9934</v>
      </c>
      <c r="K79">
        <f>SUMIFS(탕데이터!Y:Y,탕데이터!$O:$O,'코스+운전자별'!$A79,탕데이터!$BL:$BL,'코스+운전자별'!$C79)</f>
        <v>3</v>
      </c>
      <c r="L79">
        <f>SUMIFS(탕데이터!Z:Z,탕데이터!$O:$O,'코스+운전자별'!$A79,탕데이터!$BL:$BL,'코스+운전자별'!$C79)</f>
        <v>161</v>
      </c>
      <c r="M79" s="133">
        <f>AVERAGEIFS(탕데이터!$AD:$AD,탕데이터!$O:$O,'코스+운전자별'!$A79,탕데이터!$BL:$BL,'코스+운전자별'!$C79)</f>
        <v>40.475714285714282</v>
      </c>
      <c r="N79" s="134">
        <f>INT(_xlfn.MAXIFS(탕데이터!$AC:$AC,탕데이터!$O:$O,'코스+운전자별'!$A79,탕데이터!$G:$G,'코스+운전자별'!$B79,탕데이터!$BL:$BL,'코스+운전자별'!$C79))</f>
        <v>101</v>
      </c>
      <c r="O79">
        <f>SUMIFS(탕데이터!BP:BP,탕데이터!$O:$O,'코스+운전자별'!$A79,탕데이터!$BL:$BL,'코스+운전자별'!$C79)</f>
        <v>27239.493999999999</v>
      </c>
      <c r="P79">
        <f>SUMIFS(탕데이터!BQ:BQ,탕데이터!$O:$O,'코스+운전자별'!$A79,탕데이터!$BL:$BL,'코스+운전자별'!$C79)</f>
        <v>1031.96</v>
      </c>
      <c r="Q79">
        <f>SUMIFS(탕데이터!BR:BR,탕데이터!$O:$O,'코스+운전자별'!$A79,탕데이터!$BL:$BL,'코스+운전자별'!$C79)</f>
        <v>1698.3609999999999</v>
      </c>
      <c r="R79">
        <f>SUMIFS(탕데이터!BS:BS,탕데이터!$O:$O,'코스+운전자별'!$A79,탕데이터!$BL:$BL,'코스+운전자별'!$C79)</f>
        <v>1438.9349999999999</v>
      </c>
      <c r="S79">
        <f>SUMIFS(탕데이터!BT:BT,탕데이터!$O:$O,'코스+운전자별'!$A79,탕데이터!$BL:$BL,'코스+운전자별'!$C79)</f>
        <v>158.96600000000001</v>
      </c>
      <c r="T79">
        <f>SUMIFS(탕데이터!BU:BU,탕데이터!$O:$O,'코스+운전자별'!$A79,탕데이터!$BL:$BL,'코스+운전자별'!$C79)</f>
        <v>0</v>
      </c>
      <c r="U79">
        <f>SUMIFS(탕데이터!BV:BV,탕데이터!$O:$O,'코스+운전자별'!$A79,탕데이터!$BL:$BL,'코스+운전자별'!$C79)</f>
        <v>0</v>
      </c>
      <c r="V79">
        <f>SUMIFS(탕데이터!BW:BW,탕데이터!$O:$O,'코스+운전자별'!$A79,탕데이터!$BL:$BL,'코스+운전자별'!$C79)</f>
        <v>31567.716</v>
      </c>
      <c r="W79" s="76">
        <f>H79/G79</f>
        <v>8.1184099797039742E-3</v>
      </c>
      <c r="X79" s="76">
        <f>I79/G79</f>
        <v>0.21083114697292213</v>
      </c>
      <c r="Y79" s="133">
        <f>K79*100/D79</f>
        <v>0.71105212012040486</v>
      </c>
      <c r="Z79" s="133">
        <f>L79*100/D79</f>
        <v>38.159797113128398</v>
      </c>
      <c r="AA79" s="4">
        <f>O79/$V79</f>
        <v>0.86289087243435658</v>
      </c>
      <c r="AB79" s="4">
        <f>P79/$V79</f>
        <v>3.2690359986766226E-2</v>
      </c>
      <c r="AC79" s="4">
        <f>Q79/$V79</f>
        <v>5.3800566376103989E-2</v>
      </c>
      <c r="AD79" s="4">
        <f>R79/$V79</f>
        <v>4.5582486867279212E-2</v>
      </c>
      <c r="AE79" s="4">
        <f>S79/$V79</f>
        <v>5.035714335493895E-3</v>
      </c>
      <c r="AF79" s="4">
        <f>T79/$V79</f>
        <v>0</v>
      </c>
      <c r="AG79" s="4">
        <f>U79/$V79</f>
        <v>0</v>
      </c>
      <c r="AH79" s="47" cm="1">
        <f t="array" ref="AH79">SUMPRODUCT((C:C=C79)*(F:F&gt;F79)*(B:B=B79))+1</f>
        <v>1</v>
      </c>
    </row>
    <row r="80" spans="1:34">
      <c r="A80" s="130">
        <v>9211</v>
      </c>
      <c r="B80" s="130" t="s">
        <v>63</v>
      </c>
      <c r="C80" s="130">
        <v>3</v>
      </c>
      <c r="D80">
        <f>SUMIFS(탕데이터!R:R,탕데이터!$O:$O,'코스+운전자별'!$A80,탕데이터!$BL:$BL,'코스+운전자별'!$C80)</f>
        <v>128.47899999999998</v>
      </c>
      <c r="E80">
        <f>SUMIFS(탕데이터!S:S,탕데이터!$O:$O,'코스+운전자별'!$A80,탕데이터!$BL:$BL,'코스+운전자별'!$C80)</f>
        <v>43.268000000000001</v>
      </c>
      <c r="F80" s="133">
        <f t="shared" si="2"/>
        <v>2.9693769067209019</v>
      </c>
      <c r="G80">
        <f>SUMIFS(탕데이터!U:U,탕데이터!$O:$O,'코스+운전자별'!$A80,탕데이터!$BL:$BL,'코스+운전자별'!$C80)</f>
        <v>12816</v>
      </c>
      <c r="H80">
        <f>SUMIFS(탕데이터!V:V,탕데이터!$O:$O,'코스+운전자별'!$A80,탕데이터!$BL:$BL,'코스+운전자별'!$C80)</f>
        <v>38</v>
      </c>
      <c r="I80">
        <f>SUMIFS(탕데이터!W:W,탕데이터!$O:$O,'코스+운전자별'!$A80,탕데이터!$BL:$BL,'코스+운전자별'!$C80)</f>
        <v>3278</v>
      </c>
      <c r="J80">
        <f>SUMIFS(탕데이터!X:X,탕데이터!$O:$O,'코스+운전자별'!$A80,탕데이터!$BL:$BL,'코스+운전자별'!$C80)</f>
        <v>2280</v>
      </c>
      <c r="K80">
        <f>SUMIFS(탕데이터!Y:Y,탕데이터!$O:$O,'코스+운전자별'!$A80,탕데이터!$BL:$BL,'코스+운전자별'!$C80)</f>
        <v>4</v>
      </c>
      <c r="L80">
        <f>SUMIFS(탕데이터!Z:Z,탕데이터!$O:$O,'코스+운전자별'!$A80,탕데이터!$BL:$BL,'코스+운전자별'!$C80)</f>
        <v>25</v>
      </c>
      <c r="M80" s="133">
        <f>AVERAGEIFS(탕데이터!$AD:$AD,탕데이터!$O:$O,'코스+운전자별'!$A80,탕데이터!$BL:$BL,'코스+운전자별'!$C80)</f>
        <v>36.049999999999997</v>
      </c>
      <c r="N80" s="134">
        <f>INT(_xlfn.MAXIFS(탕데이터!$AC:$AC,탕데이터!$O:$O,'코스+운전자별'!$A80,탕데이터!$G:$G,'코스+운전자별'!$B80,탕데이터!$BL:$BL,'코스+운전자별'!$C80))</f>
        <v>97</v>
      </c>
      <c r="O80">
        <f>SUMIFS(탕데이터!BP:BP,탕데이터!$O:$O,'코스+운전자별'!$A80,탕데이터!$BL:$BL,'코스+운전자별'!$C80)</f>
        <v>7290.9759999999987</v>
      </c>
      <c r="P80">
        <f>SUMIFS(탕데이터!BQ:BQ,탕데이터!$O:$O,'코스+운전자별'!$A80,탕데이터!$BL:$BL,'코스+운전자별'!$C80)</f>
        <v>515.44399999999996</v>
      </c>
      <c r="Q80">
        <f>SUMIFS(탕데이터!BR:BR,탕데이터!$O:$O,'코스+운전자별'!$A80,탕데이터!$BL:$BL,'코스+운전자별'!$C80)</f>
        <v>760.18399999999986</v>
      </c>
      <c r="R80">
        <f>SUMIFS(탕데이터!BS:BS,탕데이터!$O:$O,'코스+운전자별'!$A80,탕데이터!$BL:$BL,'코스+운전자별'!$C80)</f>
        <v>699.18000000000006</v>
      </c>
      <c r="S80">
        <f>SUMIFS(탕데이터!BT:BT,탕데이터!$O:$O,'코스+운전자별'!$A80,탕데이터!$BL:$BL,'코스+운전자별'!$C80)</f>
        <v>228.00400000000002</v>
      </c>
      <c r="T80">
        <f>SUMIFS(탕데이터!BU:BU,탕데이터!$O:$O,'코스+운전자별'!$A80,탕데이터!$BL:$BL,'코스+운전자별'!$C80)</f>
        <v>0</v>
      </c>
      <c r="U80">
        <f>SUMIFS(탕데이터!BV:BV,탕데이터!$O:$O,'코스+운전자별'!$A80,탕데이터!$BL:$BL,'코스+운전자별'!$C80)</f>
        <v>0</v>
      </c>
      <c r="V80">
        <f>SUMIFS(탕데이터!BW:BW,탕데이터!$O:$O,'코스+운전자별'!$A80,탕데이터!$BL:$BL,'코스+운전자별'!$C80)</f>
        <v>9493.7879999999986</v>
      </c>
      <c r="W80" s="76">
        <f>H80/G80</f>
        <v>2.9650436953807739E-3</v>
      </c>
      <c r="X80" s="76">
        <f>I80/G80</f>
        <v>0.2557740324594257</v>
      </c>
      <c r="Y80" s="133">
        <f>K80*100/D80</f>
        <v>3.1133492633037307</v>
      </c>
      <c r="Z80" s="133">
        <f>L80*100/D80</f>
        <v>19.458432895648318</v>
      </c>
      <c r="AA80" s="4">
        <f>O80/$V80</f>
        <v>0.76797333161431447</v>
      </c>
      <c r="AB80" s="4">
        <f>P80/$V80</f>
        <v>5.4292764911118729E-2</v>
      </c>
      <c r="AC80" s="4">
        <f>Q80/$V80</f>
        <v>8.0071726901843596E-2</v>
      </c>
      <c r="AD80" s="4">
        <f>R80/$V80</f>
        <v>7.3646051502308685E-2</v>
      </c>
      <c r="AE80" s="4">
        <f>S80/$V80</f>
        <v>2.4016125070414469E-2</v>
      </c>
      <c r="AF80" s="4">
        <f>T80/$V80</f>
        <v>0</v>
      </c>
      <c r="AG80" s="4">
        <f>U80/$V80</f>
        <v>0</v>
      </c>
      <c r="AH80" s="47" cm="1">
        <f t="array" ref="AH80">SUMPRODUCT((C:C=C80)*(F:F&gt;F80)*(B:B=B80))+1</f>
        <v>3</v>
      </c>
    </row>
    <row r="81" spans="1:34">
      <c r="A81" s="130">
        <v>9211</v>
      </c>
      <c r="B81" s="130" t="s">
        <v>63</v>
      </c>
      <c r="C81" s="130">
        <v>4</v>
      </c>
      <c r="D81">
        <f>SUMIFS(탕데이터!R:R,탕데이터!$O:$O,'코스+운전자별'!$A81,탕데이터!$BL:$BL,'코스+운전자별'!$C81)</f>
        <v>355.68100000000004</v>
      </c>
      <c r="E81">
        <f>SUMIFS(탕데이터!S:S,탕데이터!$O:$O,'코스+운전자별'!$A81,탕데이터!$BL:$BL,'코스+운전자별'!$C81)</f>
        <v>102.94499999999999</v>
      </c>
      <c r="F81" s="133">
        <f t="shared" si="2"/>
        <v>3.4550585263975915</v>
      </c>
      <c r="G81">
        <f>SUMIFS(탕데이터!U:U,탕데이터!$O:$O,'코스+운전자별'!$A81,탕데이터!$BL:$BL,'코스+운전자별'!$C81)</f>
        <v>33104</v>
      </c>
      <c r="H81">
        <f>SUMIFS(탕데이터!V:V,탕데이터!$O:$O,'코스+운전자별'!$A81,탕데이터!$BL:$BL,'코스+운전자별'!$C81)</f>
        <v>417</v>
      </c>
      <c r="I81">
        <f>SUMIFS(탕데이터!W:W,탕데이터!$O:$O,'코스+운전자별'!$A81,탕데이터!$BL:$BL,'코스+운전자별'!$C81)</f>
        <v>5912</v>
      </c>
      <c r="J81">
        <f>SUMIFS(탕데이터!X:X,탕데이터!$O:$O,'코스+운전자별'!$A81,탕데이터!$BL:$BL,'코스+운전자별'!$C81)</f>
        <v>8153</v>
      </c>
      <c r="K81">
        <f>SUMIFS(탕데이터!Y:Y,탕데이터!$O:$O,'코스+운전자별'!$A81,탕데이터!$BL:$BL,'코스+운전자별'!$C81)</f>
        <v>23</v>
      </c>
      <c r="L81">
        <f>SUMIFS(탕데이터!Z:Z,탕데이터!$O:$O,'코스+운전자별'!$A81,탕데이터!$BL:$BL,'코스+운전자별'!$C81)</f>
        <v>51</v>
      </c>
      <c r="M81" s="133">
        <f>AVERAGEIFS(탕데이터!$AD:$AD,탕데이터!$O:$O,'코스+운전자별'!$A81,탕데이터!$BL:$BL,'코스+운전자별'!$C81)</f>
        <v>37.594999999999999</v>
      </c>
      <c r="N81" s="134">
        <f>INT(_xlfn.MAXIFS(탕데이터!$AC:$AC,탕데이터!$O:$O,'코스+운전자별'!$A81,탕데이터!$G:$G,'코스+운전자별'!$B81,탕데이터!$BL:$BL,'코스+운전자별'!$C81))</f>
        <v>102</v>
      </c>
      <c r="O81">
        <f>SUMIFS(탕데이터!BP:BP,탕데이터!$O:$O,'코스+운전자별'!$A81,탕데이터!$BL:$BL,'코스+운전자별'!$C81)</f>
        <v>22871.698</v>
      </c>
      <c r="P81">
        <f>SUMIFS(탕데이터!BQ:BQ,탕데이터!$O:$O,'코스+운전자별'!$A81,탕데이터!$BL:$BL,'코스+운전자별'!$C81)</f>
        <v>1082.1400000000001</v>
      </c>
      <c r="Q81">
        <f>SUMIFS(탕데이터!BR:BR,탕데이터!$O:$O,'코스+운전자별'!$A81,탕데이터!$BL:$BL,'코스+운전자별'!$C81)</f>
        <v>1226.845</v>
      </c>
      <c r="R81">
        <f>SUMIFS(탕데이터!BS:BS,탕데이터!$O:$O,'코스+운전자별'!$A81,탕데이터!$BL:$BL,'코스+운전자별'!$C81)</f>
        <v>1128.855</v>
      </c>
      <c r="S81">
        <f>SUMIFS(탕데이터!BT:BT,탕데이터!$O:$O,'코스+운전자별'!$A81,탕데이터!$BL:$BL,'코스+운전자별'!$C81)</f>
        <v>465.41700000000003</v>
      </c>
      <c r="T81">
        <f>SUMIFS(탕데이터!BU:BU,탕데이터!$O:$O,'코스+운전자별'!$A81,탕데이터!$BL:$BL,'코스+운전자별'!$C81)</f>
        <v>0</v>
      </c>
      <c r="U81">
        <f>SUMIFS(탕데이터!BV:BV,탕데이터!$O:$O,'코스+운전자별'!$A81,탕데이터!$BL:$BL,'코스+운전자별'!$C81)</f>
        <v>0</v>
      </c>
      <c r="V81">
        <f>SUMIFS(탕데이터!BW:BW,탕데이터!$O:$O,'코스+운전자별'!$A81,탕데이터!$BL:$BL,'코스+운전자별'!$C81)</f>
        <v>26774.954999999998</v>
      </c>
      <c r="W81" s="76">
        <f>H81/G81</f>
        <v>1.2596665055582407E-2</v>
      </c>
      <c r="X81" s="76">
        <f>I81/G81</f>
        <v>0.17858869018849685</v>
      </c>
      <c r="Y81" s="133">
        <f>K81*100/D81</f>
        <v>6.4664685490650324</v>
      </c>
      <c r="Z81" s="133">
        <f>L81*100/D81</f>
        <v>14.338691130535507</v>
      </c>
      <c r="AA81" s="4">
        <f>O81/$V81</f>
        <v>0.85421984836202347</v>
      </c>
      <c r="AB81" s="4">
        <f>P81/$V81</f>
        <v>4.0416127683501252E-2</v>
      </c>
      <c r="AC81" s="4">
        <f>Q81/$V81</f>
        <v>4.5820618559396273E-2</v>
      </c>
      <c r="AD81" s="4">
        <f>R81/$V81</f>
        <v>4.2160855172305618E-2</v>
      </c>
      <c r="AE81" s="4">
        <f>S81/$V81</f>
        <v>1.7382550222773487E-2</v>
      </c>
      <c r="AF81" s="4">
        <f>T81/$V81</f>
        <v>0</v>
      </c>
      <c r="AG81" s="4">
        <f>U81/$V81</f>
        <v>0</v>
      </c>
      <c r="AH81" s="47" cm="1">
        <f t="array" ref="AH81">SUMPRODUCT((C:C=C81)*(F:F&gt;F81)*(B:B=B81))+1</f>
        <v>2</v>
      </c>
    </row>
    <row r="82" spans="1:34">
      <c r="A82" s="130">
        <v>9211</v>
      </c>
      <c r="B82" s="130" t="s">
        <v>63</v>
      </c>
      <c r="C82" s="130">
        <v>5</v>
      </c>
      <c r="D82">
        <f>SUMIFS(탕데이터!R:R,탕데이터!$O:$O,'코스+운전자별'!$A82,탕데이터!$BL:$BL,'코스+운전자별'!$C82)</f>
        <v>252.71899999999999</v>
      </c>
      <c r="E82">
        <f>SUMIFS(탕데이터!S:S,탕데이터!$O:$O,'코스+운전자별'!$A82,탕데이터!$BL:$BL,'코스+운전자별'!$C82)</f>
        <v>76.983999999999995</v>
      </c>
      <c r="F82" s="133">
        <f t="shared" si="2"/>
        <v>3.2827470643250547</v>
      </c>
      <c r="G82">
        <f>SUMIFS(탕데이터!U:U,탕데이터!$O:$O,'코스+운전자별'!$A82,탕데이터!$BL:$BL,'코스+운전자별'!$C82)</f>
        <v>23797</v>
      </c>
      <c r="H82">
        <f>SUMIFS(탕데이터!V:V,탕데이터!$O:$O,'코스+운전자별'!$A82,탕데이터!$BL:$BL,'코스+운전자별'!$C82)</f>
        <v>737</v>
      </c>
      <c r="I82">
        <f>SUMIFS(탕데이터!W:W,탕데이터!$O:$O,'코스+운전자별'!$A82,탕데이터!$BL:$BL,'코스+운전자별'!$C82)</f>
        <v>4412</v>
      </c>
      <c r="J82">
        <f>SUMIFS(탕데이터!X:X,탕데이터!$O:$O,'코스+운전자별'!$A82,탕데이터!$BL:$BL,'코스+운전자별'!$C82)</f>
        <v>5673</v>
      </c>
      <c r="K82">
        <f>SUMIFS(탕데이터!Y:Y,탕데이터!$O:$O,'코스+운전자별'!$A82,탕데이터!$BL:$BL,'코스+운전자별'!$C82)</f>
        <v>10</v>
      </c>
      <c r="L82">
        <f>SUMIFS(탕데이터!Z:Z,탕데이터!$O:$O,'코스+운전자별'!$A82,탕데이터!$BL:$BL,'코스+운전자별'!$C82)</f>
        <v>38</v>
      </c>
      <c r="M82" s="133">
        <f>AVERAGEIFS(탕데이터!$AD:$AD,탕데이터!$O:$O,'코스+운전자별'!$A82,탕데이터!$BL:$BL,'코스+운전자별'!$C82)</f>
        <v>38.112857142857145</v>
      </c>
      <c r="N82" s="134">
        <f>INT(_xlfn.MAXIFS(탕데이터!$AC:$AC,탕데이터!$O:$O,'코스+운전자별'!$A82,탕데이터!$G:$G,'코스+운전자별'!$B82,탕데이터!$BL:$BL,'코스+운전자별'!$C82))</f>
        <v>101</v>
      </c>
      <c r="O82">
        <f>SUMIFS(탕데이터!BP:BP,탕데이터!$O:$O,'코스+운전자별'!$A82,탕데이터!$BL:$BL,'코스+운전자별'!$C82)</f>
        <v>15097.865</v>
      </c>
      <c r="P82">
        <f>SUMIFS(탕데이터!BQ:BQ,탕데이터!$O:$O,'코스+운전자별'!$A82,탕데이터!$BL:$BL,'코스+운전자별'!$C82)</f>
        <v>945.78800000000012</v>
      </c>
      <c r="Q82">
        <f>SUMIFS(탕데이터!BR:BR,탕데이터!$O:$O,'코스+운전자별'!$A82,탕데이터!$BL:$BL,'코스+운전자별'!$C82)</f>
        <v>1099.7940000000001</v>
      </c>
      <c r="R82">
        <f>SUMIFS(탕데이터!BS:BS,탕데이터!$O:$O,'코스+운전자별'!$A82,탕데이터!$BL:$BL,'코스+운전자별'!$C82)</f>
        <v>1094.048</v>
      </c>
      <c r="S82">
        <f>SUMIFS(탕데이터!BT:BT,탕데이터!$O:$O,'코스+운전자별'!$A82,탕데이터!$BL:$BL,'코스+운전자별'!$C82)</f>
        <v>414.93899999999996</v>
      </c>
      <c r="T82">
        <f>SUMIFS(탕데이터!BU:BU,탕데이터!$O:$O,'코스+운전자별'!$A82,탕데이터!$BL:$BL,'코스+운전자별'!$C82)</f>
        <v>6.6920000000000002</v>
      </c>
      <c r="U82">
        <f>SUMIFS(탕데이터!BV:BV,탕데이터!$O:$O,'코스+운전자별'!$A82,탕데이터!$BL:$BL,'코스+운전자별'!$C82)</f>
        <v>0</v>
      </c>
      <c r="V82">
        <f>SUMIFS(탕데이터!BW:BW,탕데이터!$O:$O,'코스+운전자별'!$A82,탕데이터!$BL:$BL,'코스+운전자별'!$C82)</f>
        <v>18659.126000000004</v>
      </c>
      <c r="W82" s="76">
        <f>H82/G82</f>
        <v>3.0970290372736058E-2</v>
      </c>
      <c r="X82" s="76">
        <f>I82/G82</f>
        <v>0.18540152120015127</v>
      </c>
      <c r="Y82" s="133">
        <f>K82*100/D82</f>
        <v>3.9569640588954531</v>
      </c>
      <c r="Z82" s="133">
        <f>L82*100/D82</f>
        <v>15.036463423802722</v>
      </c>
      <c r="AA82" s="4">
        <f>O82/$V82</f>
        <v>0.80914106051912593</v>
      </c>
      <c r="AB82" s="4">
        <f>P82/$V82</f>
        <v>5.0687690302321765E-2</v>
      </c>
      <c r="AC82" s="4">
        <f>Q82/$V82</f>
        <v>5.8941345912986484E-2</v>
      </c>
      <c r="AD82" s="4">
        <f>R82/$V82</f>
        <v>5.8633400085298729E-2</v>
      </c>
      <c r="AE82" s="4">
        <f>S82/$V82</f>
        <v>2.2237858300544189E-2</v>
      </c>
      <c r="AF82" s="4">
        <f>T82/$V82</f>
        <v>3.5864487972266221E-4</v>
      </c>
      <c r="AG82" s="4">
        <f>U82/$V82</f>
        <v>0</v>
      </c>
      <c r="AH82" s="47" cm="1">
        <f t="array" ref="AH82">SUMPRODUCT((C:C=C82)*(F:F&gt;F82)*(B:B=B82))+1</f>
        <v>5</v>
      </c>
    </row>
    <row r="83" spans="1:34">
      <c r="A83" s="130">
        <v>9277</v>
      </c>
      <c r="B83" s="130" t="s">
        <v>85</v>
      </c>
      <c r="C83" s="130">
        <v>4</v>
      </c>
      <c r="D83">
        <f>SUMIFS(탕데이터!R:R,탕데이터!$O:$O,'코스+운전자별'!$A83,탕데이터!$BL:$BL,'코스+운전자별'!$C83)</f>
        <v>168.697</v>
      </c>
      <c r="E83">
        <f>SUMIFS(탕데이터!S:S,탕데이터!$O:$O,'코스+운전자별'!$A83,탕데이터!$BL:$BL,'코스+운전자별'!$C83)</f>
        <v>52.755000000000003</v>
      </c>
      <c r="F83" s="133">
        <f t="shared" si="2"/>
        <v>3.1977442896407924</v>
      </c>
      <c r="G83">
        <f>SUMIFS(탕데이터!U:U,탕데이터!$O:$O,'코스+운전자별'!$A83,탕데이터!$BL:$BL,'코스+운전자별'!$C83)</f>
        <v>17223</v>
      </c>
      <c r="H83">
        <f>SUMIFS(탕데이터!V:V,탕데이터!$O:$O,'코스+운전자별'!$A83,탕데이터!$BL:$BL,'코스+운전자별'!$C83)</f>
        <v>101</v>
      </c>
      <c r="I83">
        <f>SUMIFS(탕데이터!W:W,탕데이터!$O:$O,'코스+운전자별'!$A83,탕데이터!$BL:$BL,'코스+운전자별'!$C83)</f>
        <v>5144</v>
      </c>
      <c r="J83">
        <f>SUMIFS(탕데이터!X:X,탕데이터!$O:$O,'코스+운전자별'!$A83,탕데이터!$BL:$BL,'코스+운전자별'!$C83)</f>
        <v>4091</v>
      </c>
      <c r="K83">
        <f>SUMIFS(탕데이터!Y:Y,탕데이터!$O:$O,'코스+운전자별'!$A83,탕데이터!$BL:$BL,'코스+운전자별'!$C83)</f>
        <v>1</v>
      </c>
      <c r="L83">
        <f>SUMIFS(탕데이터!Z:Z,탕데이터!$O:$O,'코스+운전자별'!$A83,탕데이터!$BL:$BL,'코스+운전자별'!$C83)</f>
        <v>14</v>
      </c>
      <c r="M83" s="133">
        <f>AVERAGEIFS(탕데이터!$AD:$AD,탕데이터!$O:$O,'코스+운전자별'!$A83,탕데이터!$BL:$BL,'코스+운전자별'!$C83)</f>
        <v>35.965000000000003</v>
      </c>
      <c r="N83" s="134">
        <f>INT(_xlfn.MAXIFS(탕데이터!$AC:$AC,탕데이터!$O:$O,'코스+운전자별'!$A83,탕데이터!$G:$G,'코스+운전자별'!$B83,탕데이터!$BL:$BL,'코스+운전자별'!$C83))</f>
        <v>105</v>
      </c>
      <c r="O83">
        <f>SUMIFS(탕데이터!BP:BP,탕데이터!$O:$O,'코스+운전자별'!$A83,탕데이터!$BL:$BL,'코스+운전자별'!$C83)</f>
        <v>4934.8010000000004</v>
      </c>
      <c r="P83">
        <f>SUMIFS(탕데이터!BQ:BQ,탕데이터!$O:$O,'코스+운전자별'!$A83,탕데이터!$BL:$BL,'코스+운전자별'!$C83)</f>
        <v>1511.181</v>
      </c>
      <c r="Q83">
        <f>SUMIFS(탕데이터!BR:BR,탕데이터!$O:$O,'코스+운전자별'!$A83,탕데이터!$BL:$BL,'코스+운전자별'!$C83)</f>
        <v>1892.7840000000001</v>
      </c>
      <c r="R83">
        <f>SUMIFS(탕데이터!BS:BS,탕데이터!$O:$O,'코스+운전자별'!$A83,탕데이터!$BL:$BL,'코스+운전자별'!$C83)</f>
        <v>2944.92</v>
      </c>
      <c r="S83">
        <f>SUMIFS(탕데이터!BT:BT,탕데이터!$O:$O,'코스+운전자별'!$A83,탕데이터!$BL:$BL,'코스+운전자별'!$C83)</f>
        <v>677.09100000000001</v>
      </c>
      <c r="T83">
        <f>SUMIFS(탕데이터!BU:BU,탕데이터!$O:$O,'코스+운전자별'!$A83,탕데이터!$BL:$BL,'코스+운전자별'!$C83)</f>
        <v>0</v>
      </c>
      <c r="U83">
        <f>SUMIFS(탕데이터!BV:BV,탕데이터!$O:$O,'코스+운전자별'!$A83,탕데이터!$BL:$BL,'코스+운전자별'!$C83)</f>
        <v>0</v>
      </c>
      <c r="V83">
        <f>SUMIFS(탕데이터!BW:BW,탕데이터!$O:$O,'코스+운전자별'!$A83,탕데이터!$BL:$BL,'코스+운전자별'!$C83)</f>
        <v>11960.777000000002</v>
      </c>
      <c r="W83" s="76">
        <f>H83/G83</f>
        <v>5.8642512918771414E-3</v>
      </c>
      <c r="X83" s="76">
        <f>I83/G83</f>
        <v>0.29867038262788131</v>
      </c>
      <c r="Y83" s="133">
        <f>K83*100/D83</f>
        <v>0.59277876903560822</v>
      </c>
      <c r="Z83" s="133">
        <f>L83*100/D83</f>
        <v>8.2989027664985144</v>
      </c>
      <c r="AA83" s="4">
        <f>O83/$V83</f>
        <v>0.41258197523455203</v>
      </c>
      <c r="AB83" s="4">
        <f>P83/$V83</f>
        <v>0.12634471824029492</v>
      </c>
      <c r="AC83" s="4">
        <f>Q83/$V83</f>
        <v>0.15824925086388617</v>
      </c>
      <c r="AD83" s="4">
        <f>R83/$V83</f>
        <v>0.24621477350509918</v>
      </c>
      <c r="AE83" s="4">
        <f>S83/$V83</f>
        <v>5.6609282156167604E-2</v>
      </c>
      <c r="AF83" s="4">
        <f>T83/$V83</f>
        <v>0</v>
      </c>
      <c r="AG83" s="4">
        <f>U83/$V83</f>
        <v>0</v>
      </c>
      <c r="AH83" s="47" cm="1">
        <f t="array" ref="AH83">SUMPRODUCT((C:C=C83)*(F:F&gt;F83)*(B:B=B83))+1</f>
        <v>5</v>
      </c>
    </row>
    <row r="84" spans="1:34">
      <c r="A84" s="130">
        <v>9277</v>
      </c>
      <c r="B84" s="130" t="s">
        <v>85</v>
      </c>
      <c r="C84" s="130">
        <v>5</v>
      </c>
      <c r="D84">
        <f>SUMIFS(탕데이터!R:R,탕데이터!$O:$O,'코스+운전자별'!$A84,탕데이터!$BL:$BL,'코스+운전자별'!$C84)</f>
        <v>260.26499999999999</v>
      </c>
      <c r="E84">
        <f>SUMIFS(탕데이터!S:S,탕데이터!$O:$O,'코스+운전자별'!$A84,탕데이터!$BL:$BL,'코스+운전자별'!$C84)</f>
        <v>81.97</v>
      </c>
      <c r="F84" s="133">
        <f t="shared" si="2"/>
        <v>3.1751250457484446</v>
      </c>
      <c r="G84">
        <f>SUMIFS(탕데이터!U:U,탕데이터!$O:$O,'코스+운전자별'!$A84,탕데이터!$BL:$BL,'코스+운전자별'!$C84)</f>
        <v>27580</v>
      </c>
      <c r="H84">
        <f>SUMIFS(탕데이터!V:V,탕데이터!$O:$O,'코스+운전자별'!$A84,탕데이터!$BL:$BL,'코스+운전자별'!$C84)</f>
        <v>2349</v>
      </c>
      <c r="I84">
        <f>SUMIFS(탕데이터!W:W,탕데이터!$O:$O,'코스+운전자별'!$A84,탕데이터!$BL:$BL,'코스+운전자별'!$C84)</f>
        <v>6214</v>
      </c>
      <c r="J84">
        <f>SUMIFS(탕데이터!X:X,탕데이터!$O:$O,'코스+운전자별'!$A84,탕데이터!$BL:$BL,'코스+운전자별'!$C84)</f>
        <v>7549</v>
      </c>
      <c r="K84">
        <f>SUMIFS(탕데이터!Y:Y,탕데이터!$O:$O,'코스+운전자별'!$A84,탕데이터!$BL:$BL,'코스+운전자별'!$C84)</f>
        <v>3</v>
      </c>
      <c r="L84">
        <f>SUMIFS(탕데이터!Z:Z,탕데이터!$O:$O,'코스+운전자별'!$A84,탕데이터!$BL:$BL,'코스+운전자별'!$C84)</f>
        <v>36</v>
      </c>
      <c r="M84" s="133">
        <f>AVERAGEIFS(탕데이터!$AD:$AD,탕데이터!$O:$O,'코스+운전자별'!$A84,탕데이터!$BL:$BL,'코스+운전자별'!$C84)</f>
        <v>34.419999999999995</v>
      </c>
      <c r="N84" s="134">
        <f>INT(_xlfn.MAXIFS(탕데이터!$AC:$AC,탕데이터!$O:$O,'코스+운전자별'!$A84,탕데이터!$G:$G,'코스+운전자별'!$B84,탕데이터!$BL:$BL,'코스+운전자별'!$C84))</f>
        <v>103</v>
      </c>
      <c r="O84">
        <f>SUMIFS(탕데이터!BP:BP,탕데이터!$O:$O,'코스+운전자별'!$A84,탕데이터!$BL:$BL,'코스+운전자별'!$C84)</f>
        <v>14640.004000000001</v>
      </c>
      <c r="P84">
        <f>SUMIFS(탕데이터!BQ:BQ,탕데이터!$O:$O,'코스+운전자별'!$A84,탕데이터!$BL:$BL,'코스+운전자별'!$C84)</f>
        <v>1142.5419999999999</v>
      </c>
      <c r="Q84">
        <f>SUMIFS(탕데이터!BR:BR,탕데이터!$O:$O,'코스+운전자별'!$A84,탕데이터!$BL:$BL,'코스+운전자별'!$C84)</f>
        <v>1373.8089999999997</v>
      </c>
      <c r="R84">
        <f>SUMIFS(탕데이터!BS:BS,탕데이터!$O:$O,'코스+운전자별'!$A84,탕데이터!$BL:$BL,'코스+운전자별'!$C84)</f>
        <v>1237.4240000000002</v>
      </c>
      <c r="S84">
        <f>SUMIFS(탕데이터!BT:BT,탕데이터!$O:$O,'코스+운전자별'!$A84,탕데이터!$BL:$BL,'코스+운전자별'!$C84)</f>
        <v>605.84799999999996</v>
      </c>
      <c r="T84">
        <f>SUMIFS(탕데이터!BU:BU,탕데이터!$O:$O,'코스+운전자별'!$A84,탕데이터!$BL:$BL,'코스+운전자별'!$C84)</f>
        <v>6.8580000000000005</v>
      </c>
      <c r="U84">
        <f>SUMIFS(탕데이터!BV:BV,탕데이터!$O:$O,'코스+운전자별'!$A84,탕데이터!$BL:$BL,'코스+운전자별'!$C84)</f>
        <v>0</v>
      </c>
      <c r="V84">
        <f>SUMIFS(탕데이터!BW:BW,탕데이터!$O:$O,'코스+운전자별'!$A84,탕데이터!$BL:$BL,'코스+운전자별'!$C84)</f>
        <v>19006.485000000001</v>
      </c>
      <c r="W84" s="76">
        <f>H84/G84</f>
        <v>8.5170413343002169E-2</v>
      </c>
      <c r="X84" s="76">
        <f>I84/G84</f>
        <v>0.22530819434372734</v>
      </c>
      <c r="Y84" s="133">
        <f>K84*100/D84</f>
        <v>1.1526713157743069</v>
      </c>
      <c r="Z84" s="133">
        <f>L84*100/D84</f>
        <v>13.832055789291685</v>
      </c>
      <c r="AA84" s="4">
        <f>O84/$V84</f>
        <v>0.77026362317914121</v>
      </c>
      <c r="AB84" s="4">
        <f>P84/$V84</f>
        <v>6.0113271864839814E-2</v>
      </c>
      <c r="AC84" s="4">
        <f>Q84/$V84</f>
        <v>7.2281066172940431E-2</v>
      </c>
      <c r="AD84" s="4">
        <f>R84/$V84</f>
        <v>6.5105357460887706E-2</v>
      </c>
      <c r="AE84" s="4">
        <f>S84/$V84</f>
        <v>3.1875857108771027E-2</v>
      </c>
      <c r="AF84" s="4">
        <f>T84/$V84</f>
        <v>3.6082421341978807E-4</v>
      </c>
      <c r="AG84" s="4">
        <f>U84/$V84</f>
        <v>0</v>
      </c>
      <c r="AH84" s="47" cm="1">
        <f t="array" ref="AH84">SUMPRODUCT((C:C=C84)*(F:F&gt;F84)*(B:B=B84))+1</f>
        <v>3</v>
      </c>
    </row>
    <row r="85" spans="1:34">
      <c r="A85" s="130">
        <v>9277</v>
      </c>
      <c r="B85" s="130" t="s">
        <v>85</v>
      </c>
      <c r="C85" s="130">
        <v>6</v>
      </c>
      <c r="D85">
        <f>SUMIFS(탕데이터!R:R,탕데이터!$O:$O,'코스+운전자별'!$A85,탕데이터!$BL:$BL,'코스+운전자별'!$C85)</f>
        <v>68.518000000000001</v>
      </c>
      <c r="E85">
        <f>SUMIFS(탕데이터!S:S,탕데이터!$O:$O,'코스+운전자별'!$A85,탕데이터!$BL:$BL,'코스+운전자별'!$C85)</f>
        <v>23.234000000000002</v>
      </c>
      <c r="F85" s="133">
        <f t="shared" si="2"/>
        <v>2.9490401997073254</v>
      </c>
      <c r="G85">
        <f>SUMIFS(탕데이터!U:U,탕데이터!$O:$O,'코스+운전자별'!$A85,탕데이터!$BL:$BL,'코스+운전자별'!$C85)</f>
        <v>7875</v>
      </c>
      <c r="H85">
        <f>SUMIFS(탕데이터!V:V,탕데이터!$O:$O,'코스+운전자별'!$A85,탕데이터!$BL:$BL,'코스+운전자별'!$C85)</f>
        <v>578</v>
      </c>
      <c r="I85">
        <f>SUMIFS(탕데이터!W:W,탕데이터!$O:$O,'코스+운전자별'!$A85,탕데이터!$BL:$BL,'코스+운전자별'!$C85)</f>
        <v>1915</v>
      </c>
      <c r="J85">
        <f>SUMIFS(탕데이터!X:X,탕데이터!$O:$O,'코스+운전자별'!$A85,탕데이터!$BL:$BL,'코스+운전자별'!$C85)</f>
        <v>1906</v>
      </c>
      <c r="K85">
        <f>SUMIFS(탕데이터!Y:Y,탕데이터!$O:$O,'코스+운전자별'!$A85,탕데이터!$BL:$BL,'코스+운전자별'!$C85)</f>
        <v>0</v>
      </c>
      <c r="L85">
        <f>SUMIFS(탕데이터!Z:Z,탕데이터!$O:$O,'코스+운전자별'!$A85,탕데이터!$BL:$BL,'코스+운전자별'!$C85)</f>
        <v>16</v>
      </c>
      <c r="M85" s="133">
        <f>AVERAGEIFS(탕데이터!$AD:$AD,탕데이터!$O:$O,'코스+운전자별'!$A85,탕데이터!$BL:$BL,'코스+운전자별'!$C85)</f>
        <v>31.32</v>
      </c>
      <c r="N85" s="134">
        <f>INT(_xlfn.MAXIFS(탕데이터!$AC:$AC,탕데이터!$O:$O,'코스+운전자별'!$A85,탕데이터!$G:$G,'코스+운전자별'!$B85,탕데이터!$BL:$BL,'코스+운전자별'!$C85))</f>
        <v>90</v>
      </c>
      <c r="O85">
        <f>SUMIFS(탕데이터!BP:BP,탕데이터!$O:$O,'코스+운전자별'!$A85,탕데이터!$BL:$BL,'코스+운전자별'!$C85)</f>
        <v>4704.75</v>
      </c>
      <c r="P85">
        <f>SUMIFS(탕데이터!BQ:BQ,탕데이터!$O:$O,'코스+운전자별'!$A85,탕데이터!$BL:$BL,'코스+운전자별'!$C85)</f>
        <v>189</v>
      </c>
      <c r="Q85">
        <f>SUMIFS(탕데이터!BR:BR,탕데이터!$O:$O,'코스+운전자별'!$A85,탕데이터!$BL:$BL,'코스+운전자별'!$C85)</f>
        <v>212.62500000000003</v>
      </c>
      <c r="R85">
        <f>SUMIFS(탕데이터!BS:BS,탕데이터!$O:$O,'코스+운전자별'!$A85,탕데이터!$BL:$BL,'코스+운전자별'!$C85)</f>
        <v>228.37499999999997</v>
      </c>
      <c r="S85">
        <f>SUMIFS(탕데이터!BT:BT,탕데이터!$O:$O,'코스+운전자별'!$A85,탕데이터!$BL:$BL,'코스+운전자별'!$C85)</f>
        <v>47.25</v>
      </c>
      <c r="T85">
        <f>SUMIFS(탕데이터!BU:BU,탕데이터!$O:$O,'코스+운전자별'!$A85,탕데이터!$BL:$BL,'코스+운전자별'!$C85)</f>
        <v>0</v>
      </c>
      <c r="U85">
        <f>SUMIFS(탕데이터!BV:BV,탕데이터!$O:$O,'코스+운전자별'!$A85,탕데이터!$BL:$BL,'코스+운전자별'!$C85)</f>
        <v>0</v>
      </c>
      <c r="V85">
        <f>SUMIFS(탕데이터!BW:BW,탕데이터!$O:$O,'코스+운전자별'!$A85,탕데이터!$BL:$BL,'코스+운전자별'!$C85)</f>
        <v>5382</v>
      </c>
      <c r="W85" s="76">
        <f>H85/G85</f>
        <v>7.3396825396825391E-2</v>
      </c>
      <c r="X85" s="76">
        <f>I85/G85</f>
        <v>0.24317460317460318</v>
      </c>
      <c r="Y85" s="133">
        <f>K85*100/D85</f>
        <v>0</v>
      </c>
      <c r="Z85" s="133">
        <f>L85*100/D85</f>
        <v>23.351528065617792</v>
      </c>
      <c r="AA85" s="4">
        <f>O85/$V85</f>
        <v>0.87416387959866215</v>
      </c>
      <c r="AB85" s="4">
        <f>P85/$V85</f>
        <v>3.5117056856187288E-2</v>
      </c>
      <c r="AC85" s="4">
        <f>Q85/$V85</f>
        <v>3.9506688963210711E-2</v>
      </c>
      <c r="AD85" s="4">
        <f>R85/$V85</f>
        <v>4.2433110367892969E-2</v>
      </c>
      <c r="AE85" s="4">
        <f>S85/$V85</f>
        <v>8.7792642140468221E-3</v>
      </c>
      <c r="AF85" s="4">
        <f>T85/$V85</f>
        <v>0</v>
      </c>
      <c r="AG85" s="4">
        <f>U85/$V85</f>
        <v>0</v>
      </c>
      <c r="AH85" s="47" cm="1">
        <f t="array" ref="AH85">SUMPRODUCT((C:C=C85)*(F:F&gt;F85)*(B:B=B85))+1</f>
        <v>4</v>
      </c>
    </row>
    <row r="86" spans="1:34">
      <c r="A86" s="130">
        <v>9454</v>
      </c>
      <c r="B86" s="130" t="s">
        <v>63</v>
      </c>
      <c r="C86" s="130">
        <v>10</v>
      </c>
      <c r="D86">
        <f>SUMIFS(탕데이터!R:R,탕데이터!$O:$O,'코스+운전자별'!$A86,탕데이터!$BL:$BL,'코스+운전자별'!$C86)</f>
        <v>114.456</v>
      </c>
      <c r="E86">
        <f>SUMIFS(탕데이터!S:S,탕데이터!$O:$O,'코스+운전자별'!$A86,탕데이터!$BL:$BL,'코스+운전자별'!$C86)</f>
        <v>31.574000000000002</v>
      </c>
      <c r="F86" s="133">
        <f t="shared" si="2"/>
        <v>3.6250079179071388</v>
      </c>
      <c r="G86">
        <f>SUMIFS(탕데이터!U:U,탕데이터!$O:$O,'코스+운전자별'!$A86,탕데이터!$BL:$BL,'코스+운전자별'!$C86)</f>
        <v>12143</v>
      </c>
      <c r="H86">
        <f>SUMIFS(탕데이터!V:V,탕데이터!$O:$O,'코스+운전자별'!$A86,탕데이터!$BL:$BL,'코스+운전자별'!$C86)</f>
        <v>382</v>
      </c>
      <c r="I86">
        <f>SUMIFS(탕데이터!W:W,탕데이터!$O:$O,'코스+운전자별'!$A86,탕데이터!$BL:$BL,'코스+운전자별'!$C86)</f>
        <v>2053</v>
      </c>
      <c r="J86">
        <f>SUMIFS(탕데이터!X:X,탕데이터!$O:$O,'코스+운전자별'!$A86,탕데이터!$BL:$BL,'코스+운전자별'!$C86)</f>
        <v>3204</v>
      </c>
      <c r="K86">
        <f>SUMIFS(탕데이터!Y:Y,탕데이터!$O:$O,'코스+운전자별'!$A86,탕데이터!$BL:$BL,'코스+운전자별'!$C86)</f>
        <v>0</v>
      </c>
      <c r="L86">
        <f>SUMIFS(탕데이터!Z:Z,탕데이터!$O:$O,'코스+운전자별'!$A86,탕데이터!$BL:$BL,'코스+운전자별'!$C86)</f>
        <v>22</v>
      </c>
      <c r="M86" s="133">
        <f>AVERAGEIFS(탕데이터!$AD:$AD,탕데이터!$O:$O,'코스+운전자별'!$A86,탕데이터!$BL:$BL,'코스+운전자별'!$C86)</f>
        <v>33.93</v>
      </c>
      <c r="N86" s="134">
        <f>INT(_xlfn.MAXIFS(탕데이터!$AC:$AC,탕데이터!$O:$O,'코스+운전자별'!$A86,탕데이터!$G:$G,'코스+운전자별'!$B86,탕데이터!$BL:$BL,'코스+운전자별'!$C86))</f>
        <v>86</v>
      </c>
      <c r="O86">
        <f>SUMIFS(탕데이터!BP:BP,탕데이터!$O:$O,'코스+운전자별'!$A86,탕데이터!$BL:$BL,'코스+운전자별'!$C86)</f>
        <v>7765.119999999999</v>
      </c>
      <c r="P86">
        <f>SUMIFS(탕데이터!BQ:BQ,탕데이터!$O:$O,'코스+운전자별'!$A86,탕데이터!$BL:$BL,'코스+운전자별'!$C86)</f>
        <v>631.43600000000004</v>
      </c>
      <c r="Q86">
        <f>SUMIFS(탕데이터!BR:BR,탕데이터!$O:$O,'코스+운전자별'!$A86,탕데이터!$BL:$BL,'코스+운전자별'!$C86)</f>
        <v>850.0100000000001</v>
      </c>
      <c r="R86">
        <f>SUMIFS(탕데이터!BS:BS,탕데이터!$O:$O,'코스+운전자별'!$A86,탕데이터!$BL:$BL,'코스+운전자별'!$C86)</f>
        <v>437.14800000000002</v>
      </c>
      <c r="S86">
        <f>SUMIFS(탕데이터!BT:BT,탕데이터!$O:$O,'코스+운전자별'!$A86,탕데이터!$BL:$BL,'코스+운전자별'!$C86)</f>
        <v>12.143000000000001</v>
      </c>
      <c r="T86">
        <f>SUMIFS(탕데이터!BU:BU,탕데이터!$O:$O,'코스+운전자별'!$A86,탕데이터!$BL:$BL,'코스+운전자별'!$C86)</f>
        <v>0</v>
      </c>
      <c r="U86">
        <f>SUMIFS(탕데이터!BV:BV,탕데이터!$O:$O,'코스+운전자별'!$A86,탕데이터!$BL:$BL,'코스+운전자별'!$C86)</f>
        <v>0</v>
      </c>
      <c r="V86">
        <f>SUMIFS(탕데이터!BW:BW,탕데이터!$O:$O,'코스+운전자별'!$A86,탕데이터!$BL:$BL,'코스+운전자별'!$C86)</f>
        <v>9695.8569999999982</v>
      </c>
      <c r="W86" s="76">
        <f>H86/G86</f>
        <v>3.1458453429959649E-2</v>
      </c>
      <c r="X86" s="76">
        <f>I86/G86</f>
        <v>0.16906859919295067</v>
      </c>
      <c r="Y86" s="133">
        <f>K86*100/D86</f>
        <v>0</v>
      </c>
      <c r="Z86" s="133">
        <f>L86*100/D86</f>
        <v>19.221360173341722</v>
      </c>
      <c r="AA86" s="4">
        <f>O86/$V86</f>
        <v>0.80086989731799885</v>
      </c>
      <c r="AB86" s="4">
        <f>P86/$V86</f>
        <v>6.5124310311094738E-2</v>
      </c>
      <c r="AC86" s="4">
        <f>Q86/$V86</f>
        <v>8.7667340803396776E-2</v>
      </c>
      <c r="AD86" s="4">
        <f>R86/$V86</f>
        <v>4.5086060984604055E-2</v>
      </c>
      <c r="AE86" s="4">
        <f>S86/$V86</f>
        <v>1.2523905829056681E-3</v>
      </c>
      <c r="AF86" s="4">
        <f>T86/$V86</f>
        <v>0</v>
      </c>
      <c r="AG86" s="4">
        <f>U86/$V86</f>
        <v>0</v>
      </c>
      <c r="AH86" s="47" cm="1">
        <f t="array" ref="AH86">SUMPRODUCT((C:C=C86)*(F:F&gt;F86)*(B:B=B86))+1</f>
        <v>1</v>
      </c>
    </row>
    <row r="87" spans="1:34">
      <c r="A87" s="130">
        <v>9454</v>
      </c>
      <c r="B87" s="130" t="s">
        <v>63</v>
      </c>
      <c r="C87" s="130">
        <v>11</v>
      </c>
      <c r="D87">
        <f>SUMIFS(탕데이터!R:R,탕데이터!$O:$O,'코스+운전자별'!$A87,탕데이터!$BL:$BL,'코스+운전자별'!$C87)</f>
        <v>114.527</v>
      </c>
      <c r="E87">
        <f>SUMIFS(탕데이터!S:S,탕데이터!$O:$O,'코스+운전자별'!$A87,탕데이터!$BL:$BL,'코스+운전자별'!$C87)</f>
        <v>36.531999999999996</v>
      </c>
      <c r="F87" s="133">
        <f t="shared" si="2"/>
        <v>3.1349775539253262</v>
      </c>
      <c r="G87">
        <f>SUMIFS(탕데이터!U:U,탕데이터!$O:$O,'코스+운전자별'!$A87,탕데이터!$BL:$BL,'코스+운전자별'!$C87)</f>
        <v>11846</v>
      </c>
      <c r="H87">
        <f>SUMIFS(탕데이터!V:V,탕데이터!$O:$O,'코스+운전자별'!$A87,탕데이터!$BL:$BL,'코스+운전자별'!$C87)</f>
        <v>12</v>
      </c>
      <c r="I87">
        <f>SUMIFS(탕데이터!W:W,탕데이터!$O:$O,'코스+운전자별'!$A87,탕데이터!$BL:$BL,'코스+운전자별'!$C87)</f>
        <v>2687</v>
      </c>
      <c r="J87">
        <f>SUMIFS(탕데이터!X:X,탕데이터!$O:$O,'코스+운전자별'!$A87,탕데이터!$BL:$BL,'코스+운전자별'!$C87)</f>
        <v>3311</v>
      </c>
      <c r="K87">
        <f>SUMIFS(탕데이터!Y:Y,탕데이터!$O:$O,'코스+운전자별'!$A87,탕데이터!$BL:$BL,'코스+운전자별'!$C87)</f>
        <v>1</v>
      </c>
      <c r="L87">
        <f>SUMIFS(탕데이터!Z:Z,탕데이터!$O:$O,'코스+운전자별'!$A87,탕데이터!$BL:$BL,'코스+운전자별'!$C87)</f>
        <v>45</v>
      </c>
      <c r="M87" s="133">
        <f>AVERAGEIFS(탕데이터!$AD:$AD,탕데이터!$O:$O,'코스+운전자별'!$A87,탕데이터!$BL:$BL,'코스+운전자별'!$C87)</f>
        <v>34.799999999999997</v>
      </c>
      <c r="N87" s="134">
        <f>INT(_xlfn.MAXIFS(탕데이터!$AC:$AC,탕데이터!$O:$O,'코스+운전자별'!$A87,탕데이터!$G:$G,'코스+운전자별'!$B87,탕데이터!$BL:$BL,'코스+운전자별'!$C87))</f>
        <v>96</v>
      </c>
      <c r="O87">
        <f>SUMIFS(탕데이터!BP:BP,탕데이터!$O:$O,'코스+운전자별'!$A87,탕데이터!$BL:$BL,'코스+운전자별'!$C87)</f>
        <v>7535.9440000000013</v>
      </c>
      <c r="P87">
        <f>SUMIFS(탕데이터!BQ:BQ,탕데이터!$O:$O,'코스+운전자별'!$A87,탕데이터!$BL:$BL,'코스+운전자별'!$C87)</f>
        <v>473.84000000000003</v>
      </c>
      <c r="Q87">
        <f>SUMIFS(탕데이터!BR:BR,탕데이터!$O:$O,'코스+운전자별'!$A87,탕데이터!$BL:$BL,'코스+운전자별'!$C87)</f>
        <v>568.60800000000006</v>
      </c>
      <c r="R87">
        <f>SUMIFS(탕데이터!BS:BS,탕데이터!$O:$O,'코스+운전자별'!$A87,탕데이터!$BL:$BL,'코스+운전자별'!$C87)</f>
        <v>485.68599999999992</v>
      </c>
      <c r="S87">
        <f>SUMIFS(탕데이터!BT:BT,탕데이터!$O:$O,'코스+운전자별'!$A87,탕데이터!$BL:$BL,'코스+운전자별'!$C87)</f>
        <v>82.921999999999997</v>
      </c>
      <c r="T87">
        <f>SUMIFS(탕데이터!BU:BU,탕데이터!$O:$O,'코스+운전자별'!$A87,탕데이터!$BL:$BL,'코스+운전자별'!$C87)</f>
        <v>0</v>
      </c>
      <c r="U87">
        <f>SUMIFS(탕데이터!BV:BV,탕데이터!$O:$O,'코스+운전자별'!$A87,탕데이터!$BL:$BL,'코스+운전자별'!$C87)</f>
        <v>0</v>
      </c>
      <c r="V87">
        <f>SUMIFS(탕데이터!BW:BW,탕데이터!$O:$O,'코스+운전자별'!$A87,탕데이터!$BL:$BL,'코스+운전자별'!$C87)</f>
        <v>9147.0000000000018</v>
      </c>
      <c r="W87" s="76">
        <f>H87/G87</f>
        <v>1.0130001688333614E-3</v>
      </c>
      <c r="X87" s="76">
        <f>I87/G87</f>
        <v>0.22682762113793686</v>
      </c>
      <c r="Y87" s="133">
        <f>K87*100/D87</f>
        <v>0.87315654823753353</v>
      </c>
      <c r="Z87" s="133">
        <f>L87*100/D87</f>
        <v>39.292044670689009</v>
      </c>
      <c r="AA87" s="4">
        <f>O87/$V87</f>
        <v>0.82387055865311032</v>
      </c>
      <c r="AB87" s="4">
        <f>P87/$V87</f>
        <v>5.1802776866732257E-2</v>
      </c>
      <c r="AC87" s="4">
        <f>Q87/$V87</f>
        <v>6.2163332240078709E-2</v>
      </c>
      <c r="AD87" s="4">
        <f>R87/$V87</f>
        <v>5.3097846288400551E-2</v>
      </c>
      <c r="AE87" s="4">
        <f>S87/$V87</f>
        <v>9.0654859516781441E-3</v>
      </c>
      <c r="AF87" s="4">
        <f>T87/$V87</f>
        <v>0</v>
      </c>
      <c r="AG87" s="4">
        <f>U87/$V87</f>
        <v>0</v>
      </c>
      <c r="AH87" s="47" cm="1">
        <f t="array" ref="AH87">SUMPRODUCT((C:C=C87)*(F:F&gt;F87)*(B:B=B87))+1</f>
        <v>2</v>
      </c>
    </row>
    <row r="88" spans="1:34">
      <c r="F88" s="133"/>
      <c r="M88" s="133"/>
      <c r="N88" s="133"/>
      <c r="W88" s="76"/>
      <c r="X88" s="76"/>
      <c r="Y88" s="133"/>
      <c r="Z88" s="133"/>
      <c r="AA88" s="4"/>
      <c r="AB88" s="4"/>
      <c r="AC88" s="4"/>
      <c r="AD88" s="4"/>
      <c r="AE88" s="4"/>
      <c r="AF88" s="4"/>
      <c r="AG88" s="4"/>
      <c r="AH88" s="47"/>
    </row>
    <row r="89" spans="1:34">
      <c r="F89" s="133"/>
      <c r="M89" s="133"/>
      <c r="N89" s="133"/>
      <c r="W89" s="76"/>
      <c r="X89" s="76"/>
      <c r="Y89" s="133"/>
      <c r="Z89" s="133"/>
      <c r="AA89" s="4"/>
      <c r="AB89" s="4"/>
      <c r="AC89" s="4"/>
      <c r="AD89" s="4"/>
      <c r="AE89" s="4"/>
      <c r="AF89" s="4"/>
      <c r="AG89" s="4"/>
      <c r="AH89" s="47"/>
    </row>
    <row r="90" spans="1:34">
      <c r="F90" s="133"/>
      <c r="M90" s="133"/>
      <c r="N90" s="133"/>
      <c r="W90" s="76"/>
      <c r="X90" s="76"/>
      <c r="Y90" s="133"/>
      <c r="Z90" s="133"/>
      <c r="AA90" s="4"/>
      <c r="AB90" s="4"/>
      <c r="AC90" s="4"/>
      <c r="AD90" s="4"/>
      <c r="AE90" s="4"/>
      <c r="AF90" s="4"/>
      <c r="AG90" s="4"/>
      <c r="AH90" s="47"/>
    </row>
    <row r="91" spans="1:34">
      <c r="F91" s="133"/>
      <c r="M91" s="133"/>
      <c r="N91" s="133"/>
      <c r="W91" s="76"/>
      <c r="X91" s="76"/>
      <c r="Y91" s="133"/>
      <c r="Z91" s="133"/>
      <c r="AA91" s="4"/>
      <c r="AB91" s="4"/>
      <c r="AC91" s="4"/>
      <c r="AD91" s="4"/>
      <c r="AE91" s="4"/>
      <c r="AF91" s="4"/>
      <c r="AG91" s="4"/>
      <c r="AH91" s="47"/>
    </row>
    <row r="92" spans="1:34">
      <c r="F92" s="133"/>
      <c r="M92" s="133"/>
      <c r="N92" s="133"/>
      <c r="W92" s="76"/>
      <c r="X92" s="76"/>
      <c r="Y92" s="133"/>
      <c r="Z92" s="133"/>
      <c r="AA92" s="4"/>
      <c r="AB92" s="4"/>
      <c r="AC92" s="4"/>
      <c r="AD92" s="4"/>
      <c r="AE92" s="4"/>
      <c r="AF92" s="4"/>
      <c r="AG92" s="4"/>
      <c r="AH92" s="47"/>
    </row>
    <row r="93" spans="1:34">
      <c r="F93" s="133"/>
      <c r="M93" s="133"/>
      <c r="N93" s="133"/>
      <c r="W93" s="76"/>
      <c r="X93" s="76"/>
      <c r="Y93" s="133"/>
      <c r="Z93" s="133"/>
      <c r="AA93" s="4"/>
      <c r="AB93" s="4"/>
      <c r="AC93" s="4"/>
      <c r="AD93" s="4"/>
      <c r="AE93" s="4"/>
      <c r="AF93" s="4"/>
      <c r="AG93" s="4"/>
      <c r="AH93" s="47"/>
    </row>
    <row r="94" spans="1:34">
      <c r="F94" s="133"/>
      <c r="M94" s="133"/>
      <c r="N94" s="133"/>
      <c r="W94" s="76"/>
      <c r="X94" s="76"/>
      <c r="Y94" s="133"/>
      <c r="Z94" s="133"/>
      <c r="AA94" s="4"/>
      <c r="AB94" s="4"/>
      <c r="AC94" s="4"/>
      <c r="AD94" s="4"/>
      <c r="AE94" s="4"/>
      <c r="AF94" s="4"/>
      <c r="AG94" s="4"/>
      <c r="AH94" s="47"/>
    </row>
    <row r="95" spans="1:34">
      <c r="F95" s="133"/>
      <c r="M95" s="133"/>
      <c r="N95" s="133"/>
      <c r="W95" s="76"/>
      <c r="X95" s="76"/>
      <c r="Y95" s="133"/>
      <c r="Z95" s="133"/>
      <c r="AA95" s="4"/>
      <c r="AB95" s="4"/>
      <c r="AC95" s="4"/>
      <c r="AD95" s="4"/>
      <c r="AE95" s="4"/>
      <c r="AF95" s="4"/>
      <c r="AG95" s="4"/>
      <c r="AH95" s="47"/>
    </row>
    <row r="96" spans="1:34">
      <c r="F96" s="133"/>
      <c r="M96" s="133"/>
      <c r="N96" s="133"/>
      <c r="W96" s="76"/>
      <c r="X96" s="76"/>
      <c r="Y96" s="133"/>
      <c r="Z96" s="133"/>
      <c r="AA96" s="4"/>
      <c r="AB96" s="4"/>
      <c r="AC96" s="4"/>
      <c r="AD96" s="4"/>
      <c r="AE96" s="4"/>
      <c r="AF96" s="4"/>
      <c r="AG96" s="4"/>
      <c r="AH96" s="47"/>
    </row>
    <row r="97" spans="6:34">
      <c r="F97" s="133"/>
      <c r="M97" s="133"/>
      <c r="N97" s="133"/>
      <c r="W97" s="76"/>
      <c r="X97" s="76"/>
      <c r="Y97" s="133"/>
      <c r="Z97" s="133"/>
      <c r="AA97" s="4"/>
      <c r="AB97" s="4"/>
      <c r="AC97" s="4"/>
      <c r="AD97" s="4"/>
      <c r="AE97" s="4"/>
      <c r="AF97" s="4"/>
      <c r="AG97" s="4"/>
      <c r="AH97" s="47"/>
    </row>
    <row r="98" spans="6:34">
      <c r="F98" s="133"/>
      <c r="M98" s="133"/>
      <c r="N98" s="133"/>
      <c r="W98" s="76"/>
      <c r="X98" s="76"/>
      <c r="Y98" s="133"/>
      <c r="Z98" s="133"/>
      <c r="AA98" s="4"/>
      <c r="AB98" s="4"/>
      <c r="AC98" s="4"/>
      <c r="AD98" s="4"/>
      <c r="AE98" s="4"/>
      <c r="AF98" s="4"/>
      <c r="AG98" s="4"/>
      <c r="AH98" s="47"/>
    </row>
    <row r="99" spans="6:34">
      <c r="F99" s="133"/>
      <c r="M99" s="133"/>
      <c r="N99" s="133"/>
      <c r="W99" s="76"/>
      <c r="X99" s="76"/>
      <c r="Y99" s="133"/>
      <c r="Z99" s="133"/>
      <c r="AA99" s="4"/>
      <c r="AB99" s="4"/>
      <c r="AC99" s="4"/>
      <c r="AD99" s="4"/>
      <c r="AE99" s="4"/>
      <c r="AF99" s="4"/>
      <c r="AG99" s="4"/>
      <c r="AH99" s="47"/>
    </row>
    <row r="100" spans="6:34">
      <c r="F100" s="133"/>
      <c r="M100" s="133"/>
      <c r="N100" s="133"/>
      <c r="W100" s="76"/>
      <c r="X100" s="76"/>
      <c r="Y100" s="133"/>
      <c r="Z100" s="133"/>
      <c r="AA100" s="4"/>
      <c r="AB100" s="4"/>
      <c r="AC100" s="4"/>
      <c r="AD100" s="4"/>
      <c r="AE100" s="4"/>
      <c r="AF100" s="4"/>
      <c r="AG100" s="4"/>
      <c r="AH100" s="47"/>
    </row>
    <row r="101" spans="6:34">
      <c r="F101" s="133"/>
      <c r="M101" s="133"/>
      <c r="N101" s="133"/>
      <c r="W101" s="76"/>
      <c r="X101" s="76"/>
      <c r="Y101" s="133"/>
      <c r="Z101" s="133"/>
      <c r="AA101" s="4"/>
      <c r="AB101" s="4"/>
      <c r="AC101" s="4"/>
      <c r="AD101" s="4"/>
      <c r="AE101" s="4"/>
      <c r="AF101" s="4"/>
      <c r="AG101" s="4"/>
      <c r="AH101" s="47"/>
    </row>
    <row r="102" spans="6:34">
      <c r="F102" s="133"/>
      <c r="M102" s="133"/>
      <c r="N102" s="133"/>
      <c r="W102" s="76"/>
      <c r="X102" s="76"/>
      <c r="Y102" s="133"/>
      <c r="Z102" s="133"/>
      <c r="AA102" s="4"/>
      <c r="AB102" s="4"/>
      <c r="AC102" s="4"/>
      <c r="AD102" s="4"/>
      <c r="AE102" s="4"/>
      <c r="AF102" s="4"/>
      <c r="AG102" s="4"/>
      <c r="AH102" s="47"/>
    </row>
    <row r="103" spans="6:34">
      <c r="F103" s="133"/>
      <c r="M103" s="133"/>
      <c r="N103" s="133"/>
      <c r="W103" s="76"/>
      <c r="X103" s="76"/>
      <c r="Y103" s="133"/>
      <c r="Z103" s="133"/>
      <c r="AA103" s="4"/>
      <c r="AB103" s="4"/>
      <c r="AC103" s="4"/>
      <c r="AD103" s="4"/>
      <c r="AE103" s="4"/>
      <c r="AF103" s="4"/>
      <c r="AG103" s="4"/>
      <c r="AH103" s="47"/>
    </row>
    <row r="104" spans="6:34">
      <c r="F104" s="133"/>
      <c r="M104" s="133"/>
      <c r="N104" s="133"/>
      <c r="W104" s="76"/>
      <c r="X104" s="76"/>
      <c r="Y104" s="133"/>
      <c r="Z104" s="133"/>
      <c r="AA104" s="4"/>
      <c r="AB104" s="4"/>
      <c r="AC104" s="4"/>
      <c r="AD104" s="4"/>
      <c r="AE104" s="4"/>
      <c r="AF104" s="4"/>
      <c r="AG104" s="4"/>
      <c r="AH104" s="47"/>
    </row>
    <row r="105" spans="6:34">
      <c r="F105" s="133"/>
      <c r="M105" s="133"/>
      <c r="N105" s="133"/>
      <c r="W105" s="76"/>
      <c r="X105" s="76"/>
      <c r="Y105" s="133"/>
      <c r="Z105" s="133"/>
      <c r="AA105" s="4"/>
      <c r="AB105" s="4"/>
      <c r="AC105" s="4"/>
      <c r="AD105" s="4"/>
      <c r="AE105" s="4"/>
      <c r="AF105" s="4"/>
      <c r="AG105" s="4"/>
      <c r="AH105" s="47"/>
    </row>
    <row r="106" spans="6:34">
      <c r="F106" s="133"/>
      <c r="M106" s="133"/>
      <c r="N106" s="133"/>
      <c r="W106" s="76"/>
      <c r="X106" s="76"/>
      <c r="Y106" s="133"/>
      <c r="Z106" s="133"/>
      <c r="AA106" s="4"/>
      <c r="AB106" s="4"/>
      <c r="AC106" s="4"/>
      <c r="AD106" s="4"/>
      <c r="AE106" s="4"/>
      <c r="AF106" s="4"/>
      <c r="AG106" s="4"/>
      <c r="AH106" s="47"/>
    </row>
    <row r="107" spans="6:34">
      <c r="F107" s="133"/>
      <c r="M107" s="133"/>
      <c r="N107" s="133"/>
      <c r="W107" s="76"/>
      <c r="X107" s="76"/>
      <c r="Y107" s="133"/>
      <c r="Z107" s="133"/>
      <c r="AA107" s="4"/>
      <c r="AB107" s="4"/>
      <c r="AC107" s="4"/>
      <c r="AD107" s="4"/>
      <c r="AE107" s="4"/>
      <c r="AF107" s="4"/>
      <c r="AG107" s="4"/>
      <c r="AH107" s="47"/>
    </row>
    <row r="108" spans="6:34">
      <c r="F108" s="133"/>
      <c r="M108" s="133"/>
      <c r="N108" s="133"/>
      <c r="W108" s="76"/>
      <c r="X108" s="76"/>
      <c r="Y108" s="133"/>
      <c r="Z108" s="133"/>
      <c r="AA108" s="4"/>
      <c r="AB108" s="4"/>
      <c r="AC108" s="4"/>
      <c r="AD108" s="4"/>
      <c r="AE108" s="4"/>
      <c r="AF108" s="4"/>
      <c r="AG108" s="4"/>
      <c r="AH108" s="47"/>
    </row>
    <row r="109" spans="6:34">
      <c r="F109" s="133"/>
      <c r="M109" s="133"/>
      <c r="N109" s="133"/>
      <c r="W109" s="76"/>
      <c r="X109" s="76"/>
      <c r="Y109" s="133"/>
      <c r="Z109" s="133"/>
      <c r="AA109" s="4"/>
      <c r="AB109" s="4"/>
      <c r="AC109" s="4"/>
      <c r="AD109" s="4"/>
      <c r="AE109" s="4"/>
      <c r="AF109" s="4"/>
      <c r="AG109" s="4"/>
      <c r="AH109" s="47"/>
    </row>
    <row r="110" spans="6:34">
      <c r="F110" s="133"/>
      <c r="M110" s="133"/>
      <c r="N110" s="133"/>
      <c r="W110" s="76"/>
      <c r="X110" s="76"/>
      <c r="Y110" s="133"/>
      <c r="Z110" s="133"/>
      <c r="AA110" s="4"/>
      <c r="AB110" s="4"/>
      <c r="AC110" s="4"/>
      <c r="AD110" s="4"/>
      <c r="AE110" s="4"/>
      <c r="AF110" s="4"/>
      <c r="AG110" s="4"/>
      <c r="AH110" s="47"/>
    </row>
    <row r="111" spans="6:34">
      <c r="F111" s="133"/>
      <c r="M111" s="133"/>
      <c r="N111" s="133"/>
      <c r="W111" s="76"/>
      <c r="X111" s="76"/>
      <c r="Y111" s="133"/>
      <c r="Z111" s="133"/>
      <c r="AA111" s="4"/>
      <c r="AB111" s="4"/>
      <c r="AC111" s="4"/>
      <c r="AD111" s="4"/>
      <c r="AE111" s="4"/>
      <c r="AF111" s="4"/>
      <c r="AG111" s="4"/>
      <c r="AH111" s="47"/>
    </row>
    <row r="112" spans="6:34">
      <c r="F112" s="133"/>
      <c r="M112" s="133"/>
      <c r="N112" s="133"/>
      <c r="W112" s="76"/>
      <c r="X112" s="76"/>
      <c r="Y112" s="133"/>
      <c r="Z112" s="133"/>
      <c r="AA112" s="4"/>
      <c r="AB112" s="4"/>
      <c r="AC112" s="4"/>
      <c r="AD112" s="4"/>
      <c r="AE112" s="4"/>
      <c r="AF112" s="4"/>
      <c r="AG112" s="4"/>
      <c r="AH112" s="47"/>
    </row>
    <row r="113" spans="6:34">
      <c r="F113" s="133"/>
      <c r="M113" s="133"/>
      <c r="N113" s="133"/>
      <c r="W113" s="76"/>
      <c r="X113" s="76"/>
      <c r="Y113" s="133"/>
      <c r="Z113" s="133"/>
      <c r="AA113" s="4"/>
      <c r="AB113" s="4"/>
      <c r="AC113" s="4"/>
      <c r="AD113" s="4"/>
      <c r="AE113" s="4"/>
      <c r="AF113" s="4"/>
      <c r="AG113" s="4"/>
      <c r="AH113" s="47"/>
    </row>
    <row r="114" spans="6:34">
      <c r="F114" s="133"/>
      <c r="M114" s="133"/>
      <c r="N114" s="133"/>
      <c r="W114" s="76"/>
      <c r="X114" s="76"/>
      <c r="Y114" s="133"/>
      <c r="Z114" s="133"/>
      <c r="AA114" s="4"/>
      <c r="AB114" s="4"/>
      <c r="AC114" s="4"/>
      <c r="AD114" s="4"/>
      <c r="AE114" s="4"/>
      <c r="AF114" s="4"/>
      <c r="AG114" s="4"/>
      <c r="AH114" s="47"/>
    </row>
    <row r="115" spans="6:34">
      <c r="F115" s="133"/>
      <c r="M115" s="133"/>
      <c r="N115" s="133"/>
      <c r="W115" s="76"/>
      <c r="X115" s="76"/>
      <c r="Y115" s="133"/>
      <c r="Z115" s="133"/>
      <c r="AA115" s="4"/>
      <c r="AB115" s="4"/>
      <c r="AC115" s="4"/>
      <c r="AD115" s="4"/>
      <c r="AE115" s="4"/>
      <c r="AF115" s="4"/>
      <c r="AG115" s="4"/>
      <c r="AH115" s="47"/>
    </row>
    <row r="116" spans="6:34">
      <c r="F116" s="133"/>
      <c r="M116" s="133"/>
      <c r="N116" s="133"/>
      <c r="W116" s="76"/>
      <c r="X116" s="76"/>
      <c r="Y116" s="133"/>
      <c r="Z116" s="133"/>
      <c r="AA116" s="4"/>
      <c r="AB116" s="4"/>
      <c r="AC116" s="4"/>
      <c r="AD116" s="4"/>
      <c r="AE116" s="4"/>
      <c r="AF116" s="4"/>
      <c r="AG116" s="4"/>
      <c r="AH116" s="47"/>
    </row>
    <row r="117" spans="6:34">
      <c r="F117" s="133"/>
      <c r="M117" s="133"/>
      <c r="N117" s="133"/>
      <c r="W117" s="76"/>
      <c r="X117" s="76"/>
      <c r="Y117" s="133"/>
      <c r="Z117" s="133"/>
      <c r="AA117" s="4"/>
      <c r="AB117" s="4"/>
      <c r="AC117" s="4"/>
      <c r="AD117" s="4"/>
      <c r="AE117" s="4"/>
      <c r="AF117" s="4"/>
      <c r="AG117" s="4"/>
      <c r="AH117" s="47"/>
    </row>
    <row r="118" spans="6:34">
      <c r="F118" s="133"/>
      <c r="M118" s="133"/>
      <c r="N118" s="133"/>
      <c r="W118" s="76"/>
      <c r="X118" s="76"/>
      <c r="Y118" s="133"/>
      <c r="Z118" s="133"/>
      <c r="AA118" s="4"/>
      <c r="AB118" s="4"/>
      <c r="AC118" s="4"/>
      <c r="AD118" s="4"/>
      <c r="AE118" s="4"/>
      <c r="AF118" s="4"/>
      <c r="AG118" s="4"/>
      <c r="AH118" s="47"/>
    </row>
    <row r="119" spans="6:34">
      <c r="F119" s="133"/>
      <c r="M119" s="133"/>
      <c r="N119" s="133"/>
      <c r="W119" s="76"/>
      <c r="X119" s="76"/>
      <c r="Y119" s="133"/>
      <c r="Z119" s="133"/>
      <c r="AA119" s="4"/>
      <c r="AB119" s="4"/>
      <c r="AC119" s="4"/>
      <c r="AD119" s="4"/>
      <c r="AE119" s="4"/>
      <c r="AF119" s="4"/>
      <c r="AG119" s="4"/>
      <c r="AH119" s="47"/>
    </row>
    <row r="120" spans="6:34">
      <c r="F120" s="133"/>
      <c r="M120" s="133"/>
      <c r="N120" s="133"/>
      <c r="W120" s="76"/>
      <c r="X120" s="76"/>
      <c r="Y120" s="133"/>
      <c r="Z120" s="133"/>
      <c r="AA120" s="4"/>
      <c r="AB120" s="4"/>
      <c r="AC120" s="4"/>
      <c r="AD120" s="4"/>
      <c r="AE120" s="4"/>
      <c r="AF120" s="4"/>
      <c r="AG120" s="4"/>
      <c r="AH120" s="47"/>
    </row>
    <row r="121" spans="6:34">
      <c r="F121" s="133"/>
      <c r="M121" s="133"/>
      <c r="N121" s="133"/>
      <c r="W121" s="76"/>
      <c r="X121" s="76"/>
      <c r="Y121" s="133"/>
      <c r="Z121" s="133"/>
      <c r="AA121" s="4"/>
      <c r="AB121" s="4"/>
      <c r="AC121" s="4"/>
      <c r="AD121" s="4"/>
      <c r="AE121" s="4"/>
      <c r="AF121" s="4"/>
      <c r="AG121" s="4"/>
      <c r="AH121" s="47"/>
    </row>
    <row r="122" spans="6:34">
      <c r="F122" s="133"/>
      <c r="M122" s="133"/>
      <c r="N122" s="133"/>
      <c r="W122" s="76"/>
      <c r="X122" s="76"/>
      <c r="Y122" s="133"/>
      <c r="Z122" s="133"/>
      <c r="AA122" s="4"/>
      <c r="AB122" s="4"/>
      <c r="AC122" s="4"/>
      <c r="AD122" s="4"/>
      <c r="AE122" s="4"/>
      <c r="AF122" s="4"/>
      <c r="AG122" s="4"/>
      <c r="AH122" s="47"/>
    </row>
    <row r="123" spans="6:34">
      <c r="F123" s="133"/>
      <c r="M123" s="133"/>
      <c r="N123" s="133"/>
      <c r="W123" s="76"/>
      <c r="X123" s="76"/>
      <c r="Y123" s="133"/>
      <c r="Z123" s="133"/>
      <c r="AA123" s="4"/>
      <c r="AB123" s="4"/>
      <c r="AC123" s="4"/>
      <c r="AD123" s="4"/>
      <c r="AE123" s="4"/>
      <c r="AF123" s="4"/>
      <c r="AG123" s="4"/>
      <c r="AH123" s="47"/>
    </row>
    <row r="124" spans="6:34">
      <c r="F124" s="133"/>
      <c r="M124" s="133"/>
      <c r="N124" s="133"/>
      <c r="W124" s="76"/>
      <c r="X124" s="76"/>
      <c r="Y124" s="133"/>
      <c r="Z124" s="133"/>
      <c r="AA124" s="4"/>
      <c r="AB124" s="4"/>
      <c r="AC124" s="4"/>
      <c r="AD124" s="4"/>
      <c r="AE124" s="4"/>
      <c r="AF124" s="4"/>
      <c r="AG124" s="4"/>
      <c r="AH124" s="47"/>
    </row>
    <row r="125" spans="6:34">
      <c r="F125" s="133"/>
      <c r="M125" s="133"/>
      <c r="N125" s="133"/>
      <c r="W125" s="76"/>
      <c r="X125" s="76"/>
      <c r="Y125" s="133"/>
      <c r="Z125" s="133"/>
      <c r="AA125" s="4"/>
      <c r="AB125" s="4"/>
      <c r="AC125" s="4"/>
      <c r="AD125" s="4"/>
      <c r="AE125" s="4"/>
      <c r="AF125" s="4"/>
      <c r="AG125" s="4"/>
      <c r="AH125" s="47"/>
    </row>
    <row r="126" spans="6:34">
      <c r="F126" s="133"/>
      <c r="M126" s="133"/>
      <c r="N126" s="133"/>
      <c r="W126" s="76"/>
      <c r="X126" s="76"/>
      <c r="Y126" s="133"/>
      <c r="Z126" s="133"/>
      <c r="AA126" s="4"/>
      <c r="AB126" s="4"/>
      <c r="AC126" s="4"/>
      <c r="AD126" s="4"/>
      <c r="AE126" s="4"/>
      <c r="AF126" s="4"/>
      <c r="AG126" s="4"/>
      <c r="AH126" s="47"/>
    </row>
    <row r="127" spans="6:34">
      <c r="F127" s="133"/>
      <c r="M127" s="133"/>
      <c r="N127" s="133"/>
      <c r="W127" s="76"/>
      <c r="X127" s="76"/>
      <c r="Y127" s="133"/>
      <c r="Z127" s="133"/>
      <c r="AA127" s="4"/>
      <c r="AB127" s="4"/>
      <c r="AC127" s="4"/>
      <c r="AD127" s="4"/>
      <c r="AE127" s="4"/>
      <c r="AF127" s="4"/>
      <c r="AG127" s="4"/>
      <c r="AH127" s="47"/>
    </row>
    <row r="128" spans="6:34">
      <c r="F128" s="133"/>
      <c r="M128" s="133"/>
      <c r="N128" s="133"/>
      <c r="W128" s="76"/>
      <c r="X128" s="76"/>
      <c r="Y128" s="133"/>
      <c r="Z128" s="133"/>
      <c r="AA128" s="4"/>
      <c r="AB128" s="4"/>
      <c r="AC128" s="4"/>
      <c r="AD128" s="4"/>
      <c r="AE128" s="4"/>
      <c r="AF128" s="4"/>
      <c r="AG128" s="4"/>
      <c r="AH128" s="47"/>
    </row>
    <row r="129" spans="6:34">
      <c r="F129" s="133"/>
      <c r="M129" s="133"/>
      <c r="N129" s="133"/>
      <c r="W129" s="76"/>
      <c r="X129" s="76"/>
      <c r="Y129" s="133"/>
      <c r="Z129" s="133"/>
      <c r="AA129" s="4"/>
      <c r="AB129" s="4"/>
      <c r="AC129" s="4"/>
      <c r="AD129" s="4"/>
      <c r="AE129" s="4"/>
      <c r="AF129" s="4"/>
      <c r="AG129" s="4"/>
      <c r="AH129" s="47"/>
    </row>
    <row r="130" spans="6:34">
      <c r="F130" s="133"/>
      <c r="M130" s="133"/>
      <c r="N130" s="133"/>
      <c r="W130" s="76"/>
      <c r="X130" s="76"/>
      <c r="Y130" s="133"/>
      <c r="Z130" s="133"/>
      <c r="AA130" s="4"/>
      <c r="AB130" s="4"/>
      <c r="AC130" s="4"/>
      <c r="AD130" s="4"/>
      <c r="AE130" s="4"/>
      <c r="AF130" s="4"/>
      <c r="AG130" s="4"/>
      <c r="AH130" s="47"/>
    </row>
    <row r="131" spans="6:34">
      <c r="F131" s="133"/>
      <c r="M131" s="133"/>
      <c r="N131" s="133"/>
      <c r="W131" s="76"/>
      <c r="X131" s="76"/>
      <c r="Y131" s="133"/>
      <c r="Z131" s="133"/>
      <c r="AA131" s="4"/>
      <c r="AB131" s="4"/>
      <c r="AC131" s="4"/>
      <c r="AD131" s="4"/>
      <c r="AE131" s="4"/>
      <c r="AF131" s="4"/>
      <c r="AG131" s="4"/>
      <c r="AH131" s="47"/>
    </row>
    <row r="132" spans="6:34">
      <c r="F132" s="133"/>
      <c r="M132" s="133"/>
      <c r="N132" s="133"/>
      <c r="W132" s="76"/>
      <c r="X132" s="76"/>
      <c r="Y132" s="133"/>
      <c r="Z132" s="133"/>
      <c r="AA132" s="4"/>
      <c r="AB132" s="4"/>
      <c r="AC132" s="4"/>
      <c r="AD132" s="4"/>
      <c r="AE132" s="4"/>
      <c r="AF132" s="4"/>
      <c r="AG132" s="4"/>
      <c r="AH132" s="47"/>
    </row>
    <row r="133" spans="6:34">
      <c r="F133" s="133"/>
      <c r="M133" s="133"/>
      <c r="N133" s="133"/>
      <c r="W133" s="76"/>
      <c r="X133" s="76"/>
      <c r="Y133" s="133"/>
      <c r="Z133" s="133"/>
      <c r="AA133" s="4"/>
      <c r="AB133" s="4"/>
      <c r="AC133" s="4"/>
      <c r="AD133" s="4"/>
      <c r="AE133" s="4"/>
      <c r="AF133" s="4"/>
      <c r="AG133" s="4"/>
      <c r="AH133" s="47"/>
    </row>
    <row r="134" spans="6:34">
      <c r="F134" s="133"/>
      <c r="M134" s="133"/>
      <c r="N134" s="133"/>
      <c r="W134" s="76"/>
      <c r="X134" s="76"/>
      <c r="Y134" s="133"/>
      <c r="Z134" s="133"/>
      <c r="AA134" s="4"/>
      <c r="AB134" s="4"/>
      <c r="AC134" s="4"/>
      <c r="AD134" s="4"/>
      <c r="AE134" s="4"/>
      <c r="AF134" s="4"/>
      <c r="AG134" s="4"/>
      <c r="AH134" s="47"/>
    </row>
    <row r="135" spans="6:34">
      <c r="F135" s="133"/>
      <c r="M135" s="133"/>
      <c r="N135" s="133"/>
      <c r="W135" s="76"/>
      <c r="X135" s="76"/>
      <c r="Y135" s="133"/>
      <c r="Z135" s="133"/>
      <c r="AA135" s="4"/>
      <c r="AB135" s="4"/>
      <c r="AC135" s="4"/>
      <c r="AD135" s="4"/>
      <c r="AE135" s="4"/>
      <c r="AF135" s="4"/>
      <c r="AG135" s="4"/>
      <c r="AH135" s="47"/>
    </row>
    <row r="136" spans="6:34">
      <c r="F136" s="133"/>
      <c r="M136" s="133"/>
      <c r="N136" s="133"/>
      <c r="W136" s="76"/>
      <c r="X136" s="76"/>
      <c r="Y136" s="133"/>
      <c r="Z136" s="133"/>
      <c r="AA136" s="4"/>
      <c r="AB136" s="4"/>
      <c r="AC136" s="4"/>
      <c r="AD136" s="4"/>
      <c r="AE136" s="4"/>
      <c r="AF136" s="4"/>
      <c r="AG136" s="4"/>
      <c r="AH136" s="47"/>
    </row>
    <row r="137" spans="6:34">
      <c r="F137" s="133"/>
      <c r="M137" s="133"/>
      <c r="N137" s="133"/>
      <c r="W137" s="76"/>
      <c r="X137" s="76"/>
      <c r="Y137" s="133"/>
      <c r="Z137" s="133"/>
      <c r="AA137" s="4"/>
      <c r="AB137" s="4"/>
      <c r="AC137" s="4"/>
      <c r="AD137" s="4"/>
      <c r="AE137" s="4"/>
      <c r="AF137" s="4"/>
      <c r="AG137" s="4"/>
      <c r="AH137" s="47"/>
    </row>
    <row r="138" spans="6:34">
      <c r="F138" s="133"/>
      <c r="M138" s="133"/>
      <c r="N138" s="133"/>
      <c r="W138" s="76"/>
      <c r="X138" s="76"/>
      <c r="Y138" s="133"/>
      <c r="Z138" s="133"/>
      <c r="AA138" s="4"/>
      <c r="AB138" s="4"/>
      <c r="AC138" s="4"/>
      <c r="AD138" s="4"/>
      <c r="AE138" s="4"/>
      <c r="AF138" s="4"/>
      <c r="AG138" s="4"/>
      <c r="AH138" s="47"/>
    </row>
    <row r="139" spans="6:34">
      <c r="F139" s="133"/>
      <c r="M139" s="133"/>
      <c r="N139" s="133"/>
      <c r="W139" s="76"/>
      <c r="X139" s="76"/>
      <c r="Y139" s="133"/>
      <c r="Z139" s="133"/>
      <c r="AA139" s="4"/>
      <c r="AB139" s="4"/>
      <c r="AC139" s="4"/>
      <c r="AD139" s="4"/>
      <c r="AE139" s="4"/>
      <c r="AF139" s="4"/>
      <c r="AG139" s="4"/>
      <c r="AH139" s="47"/>
    </row>
    <row r="140" spans="6:34">
      <c r="F140" s="133"/>
      <c r="M140" s="133"/>
      <c r="N140" s="133"/>
      <c r="W140" s="76"/>
      <c r="X140" s="76"/>
      <c r="Y140" s="133"/>
      <c r="Z140" s="133"/>
      <c r="AA140" s="4"/>
      <c r="AB140" s="4"/>
      <c r="AC140" s="4"/>
      <c r="AD140" s="4"/>
      <c r="AE140" s="4"/>
      <c r="AF140" s="4"/>
      <c r="AG140" s="4"/>
      <c r="AH140" s="47"/>
    </row>
    <row r="141" spans="6:34">
      <c r="F141" s="133"/>
      <c r="M141" s="133"/>
      <c r="N141" s="133"/>
      <c r="W141" s="76"/>
      <c r="X141" s="76"/>
      <c r="Y141" s="133"/>
      <c r="Z141" s="133"/>
      <c r="AA141" s="4"/>
      <c r="AB141" s="4"/>
      <c r="AC141" s="4"/>
      <c r="AD141" s="4"/>
      <c r="AE141" s="4"/>
      <c r="AF141" s="4"/>
      <c r="AG141" s="4"/>
      <c r="AH141" s="47"/>
    </row>
    <row r="142" spans="6:34">
      <c r="F142" s="133"/>
      <c r="M142" s="133"/>
      <c r="N142" s="133"/>
      <c r="W142" s="76"/>
      <c r="X142" s="76"/>
      <c r="Y142" s="133"/>
      <c r="Z142" s="133"/>
      <c r="AA142" s="4"/>
      <c r="AB142" s="4"/>
      <c r="AC142" s="4"/>
      <c r="AD142" s="4"/>
      <c r="AE142" s="4"/>
      <c r="AF142" s="4"/>
      <c r="AG142" s="4"/>
      <c r="AH142" s="47"/>
    </row>
    <row r="143" spans="6:34">
      <c r="F143" s="133"/>
      <c r="M143" s="133"/>
      <c r="N143" s="133"/>
      <c r="W143" s="76"/>
      <c r="X143" s="76"/>
      <c r="Y143" s="133"/>
      <c r="Z143" s="133"/>
      <c r="AA143" s="4"/>
      <c r="AB143" s="4"/>
      <c r="AC143" s="4"/>
      <c r="AD143" s="4"/>
      <c r="AE143" s="4"/>
      <c r="AF143" s="4"/>
      <c r="AG143" s="4"/>
      <c r="AH143" s="47"/>
    </row>
    <row r="144" spans="6:34">
      <c r="F144" s="133"/>
      <c r="M144" s="133"/>
      <c r="N144" s="133"/>
      <c r="W144" s="76"/>
      <c r="X144" s="76"/>
      <c r="Y144" s="133"/>
      <c r="Z144" s="133"/>
      <c r="AA144" s="4"/>
      <c r="AB144" s="4"/>
      <c r="AC144" s="4"/>
      <c r="AD144" s="4"/>
      <c r="AE144" s="4"/>
      <c r="AF144" s="4"/>
      <c r="AG144" s="4"/>
      <c r="AH144" s="47"/>
    </row>
    <row r="145" spans="6:34">
      <c r="F145" s="133"/>
      <c r="M145" s="133"/>
      <c r="N145" s="133"/>
      <c r="W145" s="76"/>
      <c r="X145" s="76"/>
      <c r="Y145" s="133"/>
      <c r="Z145" s="133"/>
      <c r="AA145" s="4"/>
      <c r="AB145" s="4"/>
      <c r="AC145" s="4"/>
      <c r="AD145" s="4"/>
      <c r="AE145" s="4"/>
      <c r="AF145" s="4"/>
      <c r="AG145" s="4"/>
      <c r="AH145" s="47"/>
    </row>
    <row r="146" spans="6:34">
      <c r="F146" s="133"/>
      <c r="M146" s="133"/>
      <c r="N146" s="133"/>
      <c r="W146" s="76"/>
      <c r="X146" s="76"/>
      <c r="Y146" s="133"/>
      <c r="Z146" s="133"/>
      <c r="AA146" s="4"/>
      <c r="AB146" s="4"/>
      <c r="AC146" s="4"/>
      <c r="AD146" s="4"/>
      <c r="AE146" s="4"/>
      <c r="AF146" s="4"/>
      <c r="AG146" s="4"/>
      <c r="AH146" s="47"/>
    </row>
    <row r="147" spans="6:34">
      <c r="F147" s="133"/>
      <c r="M147" s="133"/>
      <c r="N147" s="133"/>
      <c r="W147" s="76"/>
      <c r="X147" s="76"/>
      <c r="Y147" s="133"/>
      <c r="Z147" s="133"/>
      <c r="AA147" s="4"/>
      <c r="AB147" s="4"/>
      <c r="AC147" s="4"/>
      <c r="AD147" s="4"/>
      <c r="AE147" s="4"/>
      <c r="AF147" s="4"/>
      <c r="AG147" s="4"/>
      <c r="AH147" s="47"/>
    </row>
    <row r="148" spans="6:34">
      <c r="F148" s="133"/>
      <c r="M148" s="133"/>
      <c r="N148" s="133"/>
      <c r="W148" s="76"/>
      <c r="X148" s="76"/>
      <c r="Y148" s="133"/>
      <c r="Z148" s="133"/>
      <c r="AA148" s="4"/>
      <c r="AB148" s="4"/>
      <c r="AC148" s="4"/>
      <c r="AD148" s="4"/>
      <c r="AE148" s="4"/>
      <c r="AF148" s="4"/>
      <c r="AG148" s="4"/>
      <c r="AH148" s="47"/>
    </row>
    <row r="149" spans="6:34">
      <c r="F149" s="133"/>
      <c r="M149" s="133"/>
      <c r="N149" s="133"/>
      <c r="W149" s="76"/>
      <c r="X149" s="76"/>
      <c r="Y149" s="133"/>
      <c r="Z149" s="133"/>
      <c r="AA149" s="4"/>
      <c r="AB149" s="4"/>
      <c r="AC149" s="4"/>
      <c r="AD149" s="4"/>
      <c r="AE149" s="4"/>
      <c r="AF149" s="4"/>
      <c r="AG149" s="4"/>
      <c r="AH149" s="47"/>
    </row>
    <row r="150" spans="6:34">
      <c r="F150" s="133"/>
      <c r="M150" s="133"/>
      <c r="N150" s="133"/>
      <c r="W150" s="76"/>
      <c r="X150" s="76"/>
      <c r="Y150" s="133"/>
      <c r="Z150" s="133"/>
      <c r="AA150" s="4"/>
      <c r="AB150" s="4"/>
      <c r="AC150" s="4"/>
      <c r="AD150" s="4"/>
      <c r="AE150" s="4"/>
      <c r="AF150" s="4"/>
      <c r="AG150" s="4"/>
      <c r="AH150" s="47"/>
    </row>
    <row r="151" spans="6:34">
      <c r="F151" s="133"/>
      <c r="M151" s="133"/>
      <c r="N151" s="133"/>
      <c r="W151" s="76"/>
      <c r="X151" s="76"/>
      <c r="Y151" s="133"/>
      <c r="Z151" s="133"/>
      <c r="AA151" s="4"/>
      <c r="AB151" s="4"/>
      <c r="AC151" s="4"/>
      <c r="AD151" s="4"/>
      <c r="AE151" s="4"/>
      <c r="AF151" s="4"/>
      <c r="AG151" s="4"/>
      <c r="AH151" s="47"/>
    </row>
    <row r="152" spans="6:34">
      <c r="F152" s="133"/>
      <c r="M152" s="133"/>
      <c r="N152" s="133"/>
      <c r="W152" s="76"/>
      <c r="X152" s="76"/>
      <c r="Y152" s="133"/>
      <c r="Z152" s="133"/>
      <c r="AA152" s="4"/>
      <c r="AB152" s="4"/>
      <c r="AC152" s="4"/>
      <c r="AD152" s="4"/>
      <c r="AE152" s="4"/>
      <c r="AF152" s="4"/>
      <c r="AG152" s="4"/>
      <c r="AH152" s="47"/>
    </row>
    <row r="153" spans="6:34">
      <c r="F153" s="133"/>
      <c r="M153" s="133"/>
      <c r="N153" s="133"/>
      <c r="W153" s="76"/>
      <c r="X153" s="76"/>
      <c r="Y153" s="133"/>
      <c r="Z153" s="133"/>
      <c r="AA153" s="4"/>
      <c r="AB153" s="4"/>
      <c r="AC153" s="4"/>
      <c r="AD153" s="4"/>
      <c r="AE153" s="4"/>
      <c r="AF153" s="4"/>
      <c r="AG153" s="4"/>
      <c r="AH153" s="47"/>
    </row>
    <row r="154" spans="6:34">
      <c r="F154" s="133"/>
      <c r="M154" s="133"/>
      <c r="N154" s="133"/>
      <c r="W154" s="76"/>
      <c r="X154" s="76"/>
      <c r="Y154" s="133"/>
      <c r="Z154" s="133"/>
      <c r="AA154" s="4"/>
      <c r="AB154" s="4"/>
      <c r="AC154" s="4"/>
      <c r="AD154" s="4"/>
      <c r="AE154" s="4"/>
      <c r="AF154" s="4"/>
      <c r="AG154" s="4"/>
      <c r="AH154" s="47"/>
    </row>
    <row r="155" spans="6:34">
      <c r="F155" s="133"/>
      <c r="M155" s="133"/>
      <c r="N155" s="133"/>
      <c r="W155" s="76"/>
      <c r="X155" s="76"/>
      <c r="Y155" s="133"/>
      <c r="Z155" s="133"/>
      <c r="AA155" s="4"/>
      <c r="AB155" s="4"/>
      <c r="AC155" s="4"/>
      <c r="AD155" s="4"/>
      <c r="AE155" s="4"/>
      <c r="AF155" s="4"/>
      <c r="AG155" s="4"/>
      <c r="AH155" s="47"/>
    </row>
    <row r="156" spans="6:34">
      <c r="F156" s="133"/>
      <c r="M156" s="133"/>
      <c r="N156" s="133"/>
      <c r="W156" s="76"/>
      <c r="X156" s="76"/>
      <c r="Y156" s="133"/>
      <c r="Z156" s="133"/>
      <c r="AA156" s="4"/>
      <c r="AB156" s="4"/>
      <c r="AC156" s="4"/>
      <c r="AD156" s="4"/>
      <c r="AE156" s="4"/>
      <c r="AF156" s="4"/>
      <c r="AG156" s="4"/>
      <c r="AH156" s="47"/>
    </row>
    <row r="157" spans="6:34">
      <c r="F157" s="133"/>
      <c r="M157" s="133"/>
      <c r="N157" s="133"/>
      <c r="W157" s="76"/>
      <c r="X157" s="76"/>
      <c r="Y157" s="133"/>
      <c r="Z157" s="133"/>
      <c r="AA157" s="4"/>
      <c r="AB157" s="4"/>
      <c r="AC157" s="4"/>
      <c r="AD157" s="4"/>
      <c r="AE157" s="4"/>
      <c r="AF157" s="4"/>
      <c r="AG157" s="4"/>
      <c r="AH157" s="47"/>
    </row>
    <row r="158" spans="6:34">
      <c r="F158" s="133"/>
      <c r="M158" s="133"/>
      <c r="N158" s="133"/>
      <c r="W158" s="76"/>
      <c r="X158" s="76"/>
      <c r="Y158" s="133"/>
      <c r="Z158" s="133"/>
      <c r="AA158" s="4"/>
      <c r="AB158" s="4"/>
      <c r="AC158" s="4"/>
      <c r="AD158" s="4"/>
      <c r="AE158" s="4"/>
      <c r="AF158" s="4"/>
      <c r="AG158" s="4"/>
      <c r="AH158" s="47"/>
    </row>
    <row r="159" spans="6:34">
      <c r="F159" s="133"/>
      <c r="M159" s="133"/>
      <c r="N159" s="133"/>
      <c r="W159" s="76"/>
      <c r="X159" s="76"/>
      <c r="Y159" s="133"/>
      <c r="Z159" s="133"/>
      <c r="AA159" s="4"/>
      <c r="AB159" s="4"/>
      <c r="AC159" s="4"/>
      <c r="AD159" s="4"/>
      <c r="AE159" s="4"/>
      <c r="AF159" s="4"/>
      <c r="AG159" s="4"/>
      <c r="AH159" s="47"/>
    </row>
    <row r="160" spans="6:34">
      <c r="F160" s="133"/>
      <c r="M160" s="133"/>
      <c r="N160" s="133"/>
      <c r="W160" s="76"/>
      <c r="X160" s="76"/>
      <c r="Y160" s="133"/>
      <c r="Z160" s="133"/>
      <c r="AA160" s="4"/>
      <c r="AB160" s="4"/>
      <c r="AC160" s="4"/>
      <c r="AD160" s="4"/>
      <c r="AE160" s="4"/>
      <c r="AF160" s="4"/>
      <c r="AG160" s="4"/>
      <c r="AH160" s="47"/>
    </row>
    <row r="161" spans="6:34">
      <c r="F161" s="133"/>
      <c r="M161" s="133"/>
      <c r="N161" s="133"/>
      <c r="W161" s="76"/>
      <c r="X161" s="76"/>
      <c r="Y161" s="133"/>
      <c r="Z161" s="133"/>
      <c r="AA161" s="4"/>
      <c r="AB161" s="4"/>
      <c r="AC161" s="4"/>
      <c r="AD161" s="4"/>
      <c r="AE161" s="4"/>
      <c r="AF161" s="4"/>
      <c r="AG161" s="4"/>
      <c r="AH161" s="47"/>
    </row>
    <row r="162" spans="6:34">
      <c r="F162" s="133"/>
      <c r="M162" s="133"/>
      <c r="N162" s="133"/>
      <c r="W162" s="76"/>
      <c r="X162" s="76"/>
      <c r="Y162" s="133"/>
      <c r="Z162" s="133"/>
      <c r="AA162" s="4"/>
      <c r="AB162" s="4"/>
      <c r="AC162" s="4"/>
      <c r="AD162" s="4"/>
      <c r="AE162" s="4"/>
      <c r="AF162" s="4"/>
      <c r="AG162" s="4"/>
      <c r="AH162" s="47"/>
    </row>
    <row r="163" spans="6:34">
      <c r="F163" s="133"/>
      <c r="M163" s="133"/>
      <c r="N163" s="133"/>
      <c r="W163" s="76"/>
      <c r="X163" s="76"/>
      <c r="Y163" s="133"/>
      <c r="Z163" s="133"/>
      <c r="AA163" s="4"/>
      <c r="AB163" s="4"/>
      <c r="AC163" s="4"/>
      <c r="AD163" s="4"/>
      <c r="AE163" s="4"/>
      <c r="AF163" s="4"/>
      <c r="AG163" s="4"/>
      <c r="AH163" s="47"/>
    </row>
    <row r="164" spans="6:34">
      <c r="F164" s="133"/>
      <c r="M164" s="133"/>
      <c r="N164" s="133"/>
      <c r="W164" s="76"/>
      <c r="X164" s="76"/>
      <c r="Y164" s="133"/>
      <c r="Z164" s="133"/>
      <c r="AA164" s="4"/>
      <c r="AB164" s="4"/>
      <c r="AC164" s="4"/>
      <c r="AD164" s="4"/>
      <c r="AE164" s="4"/>
      <c r="AF164" s="4"/>
      <c r="AG164" s="4"/>
      <c r="AH164" s="47"/>
    </row>
    <row r="165" spans="6:34">
      <c r="F165" s="133"/>
      <c r="M165" s="133"/>
      <c r="N165" s="133"/>
      <c r="W165" s="76"/>
      <c r="X165" s="76"/>
      <c r="Y165" s="133"/>
      <c r="Z165" s="133"/>
      <c r="AA165" s="4"/>
      <c r="AB165" s="4"/>
      <c r="AC165" s="4"/>
      <c r="AD165" s="4"/>
      <c r="AE165" s="4"/>
      <c r="AF165" s="4"/>
      <c r="AG165" s="4"/>
      <c r="AH165" s="47"/>
    </row>
    <row r="166" spans="6:34">
      <c r="F166" s="133"/>
      <c r="M166" s="133"/>
      <c r="N166" s="133"/>
      <c r="W166" s="76"/>
      <c r="X166" s="76"/>
      <c r="Y166" s="133"/>
      <c r="Z166" s="133"/>
      <c r="AA166" s="4"/>
      <c r="AB166" s="4"/>
      <c r="AC166" s="4"/>
      <c r="AD166" s="4"/>
      <c r="AE166" s="4"/>
      <c r="AF166" s="4"/>
      <c r="AG166" s="4"/>
      <c r="AH166" s="47"/>
    </row>
    <row r="167" spans="6:34">
      <c r="F167" s="133"/>
      <c r="M167" s="133"/>
      <c r="N167" s="133"/>
      <c r="W167" s="76"/>
      <c r="X167" s="76"/>
      <c r="Y167" s="133"/>
      <c r="Z167" s="133"/>
      <c r="AA167" s="4"/>
      <c r="AB167" s="4"/>
      <c r="AC167" s="4"/>
      <c r="AD167" s="4"/>
      <c r="AE167" s="4"/>
      <c r="AF167" s="4"/>
      <c r="AG167" s="4"/>
      <c r="AH167" s="47"/>
    </row>
    <row r="168" spans="6:34">
      <c r="F168" s="133"/>
      <c r="M168" s="133"/>
      <c r="N168" s="133"/>
      <c r="W168" s="76"/>
      <c r="X168" s="76"/>
      <c r="Y168" s="133"/>
      <c r="Z168" s="133"/>
      <c r="AA168" s="4"/>
      <c r="AB168" s="4"/>
      <c r="AC168" s="4"/>
      <c r="AD168" s="4"/>
      <c r="AE168" s="4"/>
      <c r="AF168" s="4"/>
      <c r="AG168" s="4"/>
      <c r="AH168" s="47"/>
    </row>
    <row r="169" spans="6:34">
      <c r="F169" s="133"/>
      <c r="M169" s="133"/>
      <c r="N169" s="133"/>
      <c r="W169" s="76"/>
      <c r="X169" s="76"/>
      <c r="Y169" s="133"/>
      <c r="Z169" s="133"/>
      <c r="AA169" s="4"/>
      <c r="AB169" s="4"/>
      <c r="AC169" s="4"/>
      <c r="AD169" s="4"/>
      <c r="AE169" s="4"/>
      <c r="AF169" s="4"/>
      <c r="AG169" s="4"/>
      <c r="AH169" s="47"/>
    </row>
    <row r="170" spans="6:34">
      <c r="F170" s="133"/>
      <c r="M170" s="133"/>
      <c r="N170" s="133"/>
      <c r="W170" s="76"/>
      <c r="X170" s="76"/>
      <c r="Y170" s="133"/>
      <c r="Z170" s="133"/>
      <c r="AA170" s="4"/>
      <c r="AB170" s="4"/>
      <c r="AC170" s="4"/>
      <c r="AD170" s="4"/>
      <c r="AE170" s="4"/>
      <c r="AF170" s="4"/>
      <c r="AG170" s="4"/>
      <c r="AH170" s="47"/>
    </row>
    <row r="171" spans="6:34">
      <c r="F171" s="133"/>
      <c r="M171" s="133"/>
      <c r="N171" s="133"/>
      <c r="W171" s="76"/>
      <c r="X171" s="76"/>
      <c r="Y171" s="133"/>
      <c r="Z171" s="133"/>
      <c r="AA171" s="4"/>
      <c r="AB171" s="4"/>
      <c r="AC171" s="4"/>
      <c r="AD171" s="4"/>
      <c r="AE171" s="4"/>
      <c r="AF171" s="4"/>
      <c r="AG171" s="4"/>
      <c r="AH171" s="47"/>
    </row>
    <row r="172" spans="6:34">
      <c r="F172" s="133"/>
      <c r="M172" s="133"/>
      <c r="N172" s="133"/>
      <c r="W172" s="76"/>
      <c r="X172" s="76"/>
      <c r="Y172" s="133"/>
      <c r="Z172" s="133"/>
      <c r="AA172" s="4"/>
      <c r="AB172" s="4"/>
      <c r="AC172" s="4"/>
      <c r="AD172" s="4"/>
      <c r="AE172" s="4"/>
      <c r="AF172" s="4"/>
      <c r="AG172" s="4"/>
      <c r="AH172" s="47"/>
    </row>
    <row r="173" spans="6:34">
      <c r="F173" s="133"/>
      <c r="M173" s="133"/>
      <c r="N173" s="133"/>
      <c r="W173" s="76"/>
      <c r="X173" s="76"/>
      <c r="Y173" s="133"/>
      <c r="Z173" s="133"/>
      <c r="AA173" s="4"/>
      <c r="AB173" s="4"/>
      <c r="AC173" s="4"/>
      <c r="AD173" s="4"/>
      <c r="AE173" s="4"/>
      <c r="AF173" s="4"/>
      <c r="AG173" s="4"/>
      <c r="AH173" s="47"/>
    </row>
    <row r="174" spans="6:34">
      <c r="F174" s="133"/>
      <c r="M174" s="133"/>
      <c r="N174" s="133"/>
      <c r="W174" s="76"/>
      <c r="X174" s="76"/>
      <c r="Y174" s="133"/>
      <c r="Z174" s="133"/>
      <c r="AA174" s="4"/>
      <c r="AB174" s="4"/>
      <c r="AC174" s="4"/>
      <c r="AD174" s="4"/>
      <c r="AE174" s="4"/>
      <c r="AF174" s="4"/>
      <c r="AG174" s="4"/>
      <c r="AH174" s="47"/>
    </row>
    <row r="175" spans="6:34">
      <c r="F175" s="133"/>
      <c r="M175" s="133"/>
      <c r="N175" s="133"/>
      <c r="W175" s="76"/>
      <c r="X175" s="76"/>
      <c r="Y175" s="133"/>
      <c r="Z175" s="133"/>
      <c r="AA175" s="4"/>
      <c r="AB175" s="4"/>
      <c r="AC175" s="4"/>
      <c r="AD175" s="4"/>
      <c r="AE175" s="4"/>
      <c r="AF175" s="4"/>
      <c r="AG175" s="4"/>
      <c r="AH175" s="47"/>
    </row>
    <row r="176" spans="6:34">
      <c r="F176" s="133"/>
      <c r="M176" s="133"/>
      <c r="N176" s="133"/>
      <c r="W176" s="76"/>
      <c r="X176" s="76"/>
      <c r="Y176" s="133"/>
      <c r="Z176" s="133"/>
      <c r="AA176" s="4"/>
      <c r="AB176" s="4"/>
      <c r="AC176" s="4"/>
      <c r="AD176" s="4"/>
      <c r="AE176" s="4"/>
      <c r="AF176" s="4"/>
      <c r="AG176" s="4"/>
      <c r="AH176" s="47"/>
    </row>
    <row r="177" spans="6:34">
      <c r="F177" s="133"/>
      <c r="M177" s="133"/>
      <c r="N177" s="133"/>
      <c r="W177" s="76"/>
      <c r="X177" s="76"/>
      <c r="Y177" s="133"/>
      <c r="Z177" s="133"/>
      <c r="AA177" s="4"/>
      <c r="AB177" s="4"/>
      <c r="AC177" s="4"/>
      <c r="AD177" s="4"/>
      <c r="AE177" s="4"/>
      <c r="AF177" s="4"/>
      <c r="AG177" s="4"/>
      <c r="AH177" s="47"/>
    </row>
    <row r="178" spans="6:34">
      <c r="F178" s="133"/>
      <c r="M178" s="133"/>
      <c r="N178" s="133"/>
      <c r="W178" s="76"/>
      <c r="X178" s="76"/>
      <c r="Y178" s="133"/>
      <c r="Z178" s="133"/>
      <c r="AA178" s="4"/>
      <c r="AB178" s="4"/>
      <c r="AC178" s="4"/>
      <c r="AD178" s="4"/>
      <c r="AE178" s="4"/>
      <c r="AF178" s="4"/>
      <c r="AG178" s="4"/>
      <c r="AH178" s="47"/>
    </row>
    <row r="179" spans="6:34">
      <c r="F179" s="133"/>
      <c r="M179" s="133"/>
      <c r="N179" s="133"/>
      <c r="W179" s="76"/>
      <c r="X179" s="76"/>
      <c r="Y179" s="133"/>
      <c r="Z179" s="133"/>
      <c r="AA179" s="4"/>
      <c r="AB179" s="4"/>
      <c r="AC179" s="4"/>
      <c r="AD179" s="4"/>
      <c r="AE179" s="4"/>
      <c r="AF179" s="4"/>
      <c r="AG179" s="4"/>
      <c r="AH179" s="47"/>
    </row>
    <row r="180" spans="6:34">
      <c r="F180" s="133"/>
      <c r="M180" s="133"/>
      <c r="N180" s="133"/>
      <c r="W180" s="76"/>
      <c r="X180" s="76"/>
      <c r="Y180" s="133"/>
      <c r="Z180" s="133"/>
      <c r="AA180" s="4"/>
      <c r="AB180" s="4"/>
      <c r="AC180" s="4"/>
      <c r="AD180" s="4"/>
      <c r="AE180" s="4"/>
      <c r="AF180" s="4"/>
      <c r="AG180" s="4"/>
      <c r="AH180" s="47"/>
    </row>
    <row r="181" spans="6:34">
      <c r="F181" s="133"/>
      <c r="M181" s="133"/>
      <c r="N181" s="133"/>
      <c r="W181" s="76"/>
      <c r="X181" s="76"/>
      <c r="Y181" s="133"/>
      <c r="Z181" s="133"/>
      <c r="AA181" s="4"/>
      <c r="AB181" s="4"/>
      <c r="AC181" s="4"/>
      <c r="AD181" s="4"/>
      <c r="AE181" s="4"/>
      <c r="AF181" s="4"/>
      <c r="AG181" s="4"/>
      <c r="AH181" s="47"/>
    </row>
    <row r="182" spans="6:34">
      <c r="F182" s="133"/>
      <c r="M182" s="133"/>
      <c r="N182" s="133"/>
      <c r="W182" s="76"/>
      <c r="X182" s="76"/>
      <c r="Y182" s="133"/>
      <c r="Z182" s="133"/>
      <c r="AA182" s="4"/>
      <c r="AB182" s="4"/>
      <c r="AC182" s="4"/>
      <c r="AD182" s="4"/>
      <c r="AE182" s="4"/>
      <c r="AF182" s="4"/>
      <c r="AG182" s="4"/>
      <c r="AH182" s="47"/>
    </row>
    <row r="183" spans="6:34">
      <c r="F183" s="133"/>
      <c r="M183" s="133"/>
      <c r="N183" s="133"/>
      <c r="W183" s="76"/>
      <c r="X183" s="76"/>
      <c r="Y183" s="133"/>
      <c r="Z183" s="133"/>
      <c r="AA183" s="4"/>
      <c r="AB183" s="4"/>
      <c r="AC183" s="4"/>
      <c r="AD183" s="4"/>
      <c r="AE183" s="4"/>
      <c r="AF183" s="4"/>
      <c r="AG183" s="4"/>
      <c r="AH183" s="47"/>
    </row>
    <row r="184" spans="6:34">
      <c r="F184" s="133"/>
      <c r="M184" s="133"/>
      <c r="N184" s="133"/>
      <c r="W184" s="76"/>
      <c r="X184" s="76"/>
      <c r="Y184" s="133"/>
      <c r="Z184" s="133"/>
      <c r="AA184" s="4"/>
      <c r="AB184" s="4"/>
      <c r="AC184" s="4"/>
      <c r="AD184" s="4"/>
      <c r="AE184" s="4"/>
      <c r="AF184" s="4"/>
      <c r="AG184" s="4"/>
      <c r="AH184" s="47"/>
    </row>
    <row r="185" spans="6:34">
      <c r="F185" s="133"/>
      <c r="M185" s="133"/>
      <c r="N185" s="133"/>
      <c r="W185" s="76"/>
      <c r="X185" s="76"/>
      <c r="Y185" s="133"/>
      <c r="Z185" s="133"/>
      <c r="AA185" s="4"/>
      <c r="AB185" s="4"/>
      <c r="AC185" s="4"/>
      <c r="AD185" s="4"/>
      <c r="AE185" s="4"/>
      <c r="AF185" s="4"/>
      <c r="AG185" s="4"/>
      <c r="AH185" s="47"/>
    </row>
    <row r="186" spans="6:34">
      <c r="F186" s="133"/>
      <c r="M186" s="133"/>
      <c r="N186" s="133"/>
      <c r="W186" s="76"/>
      <c r="X186" s="76"/>
      <c r="Y186" s="133"/>
      <c r="Z186" s="133"/>
      <c r="AA186" s="4"/>
      <c r="AB186" s="4"/>
      <c r="AC186" s="4"/>
      <c r="AD186" s="4"/>
      <c r="AE186" s="4"/>
      <c r="AF186" s="4"/>
      <c r="AG186" s="4"/>
      <c r="AH186" s="47"/>
    </row>
    <row r="187" spans="6:34">
      <c r="F187" s="133"/>
      <c r="M187" s="133"/>
      <c r="N187" s="133"/>
      <c r="W187" s="76"/>
      <c r="X187" s="76"/>
      <c r="Y187" s="133"/>
      <c r="Z187" s="133"/>
      <c r="AA187" s="4"/>
      <c r="AB187" s="4"/>
      <c r="AC187" s="4"/>
      <c r="AD187" s="4"/>
      <c r="AE187" s="4"/>
      <c r="AF187" s="4"/>
      <c r="AG187" s="4"/>
      <c r="AH187" s="47"/>
    </row>
    <row r="188" spans="6:34">
      <c r="F188" s="133"/>
      <c r="M188" s="133"/>
      <c r="N188" s="133"/>
      <c r="W188" s="76"/>
      <c r="X188" s="76"/>
      <c r="Y188" s="133"/>
      <c r="Z188" s="133"/>
      <c r="AA188" s="4"/>
      <c r="AB188" s="4"/>
      <c r="AC188" s="4"/>
      <c r="AD188" s="4"/>
      <c r="AE188" s="4"/>
      <c r="AF188" s="4"/>
      <c r="AG188" s="4"/>
      <c r="AH188" s="47"/>
    </row>
    <row r="189" spans="6:34">
      <c r="F189" s="133"/>
      <c r="M189" s="133"/>
      <c r="N189" s="133"/>
      <c r="W189" s="76"/>
      <c r="X189" s="76"/>
      <c r="Y189" s="133"/>
      <c r="Z189" s="133"/>
      <c r="AA189" s="4"/>
      <c r="AB189" s="4"/>
      <c r="AC189" s="4"/>
      <c r="AD189" s="4"/>
      <c r="AE189" s="4"/>
      <c r="AF189" s="4"/>
      <c r="AG189" s="4"/>
      <c r="AH189" s="47"/>
    </row>
    <row r="190" spans="6:34">
      <c r="F190" s="133"/>
      <c r="M190" s="133"/>
      <c r="N190" s="133"/>
      <c r="W190" s="76"/>
      <c r="X190" s="76"/>
      <c r="Y190" s="133"/>
      <c r="Z190" s="133"/>
      <c r="AA190" s="4"/>
      <c r="AB190" s="4"/>
      <c r="AC190" s="4"/>
      <c r="AD190" s="4"/>
      <c r="AE190" s="4"/>
      <c r="AF190" s="4"/>
      <c r="AG190" s="4"/>
      <c r="AH190" s="47"/>
    </row>
    <row r="191" spans="6:34">
      <c r="F191" s="133"/>
      <c r="M191" s="133"/>
      <c r="N191" s="133"/>
      <c r="W191" s="76"/>
      <c r="X191" s="76"/>
      <c r="Y191" s="133"/>
      <c r="Z191" s="133"/>
      <c r="AA191" s="4"/>
      <c r="AB191" s="4"/>
      <c r="AC191" s="4"/>
      <c r="AD191" s="4"/>
      <c r="AE191" s="4"/>
      <c r="AF191" s="4"/>
      <c r="AG191" s="4"/>
      <c r="AH191" s="47"/>
    </row>
    <row r="192" spans="6:34">
      <c r="F192" s="133"/>
      <c r="M192" s="133"/>
      <c r="N192" s="133"/>
      <c r="W192" s="76"/>
      <c r="X192" s="76"/>
      <c r="Y192" s="133"/>
      <c r="Z192" s="133"/>
      <c r="AA192" s="4"/>
      <c r="AB192" s="4"/>
      <c r="AC192" s="4"/>
      <c r="AD192" s="4"/>
      <c r="AE192" s="4"/>
      <c r="AF192" s="4"/>
      <c r="AG192" s="4"/>
      <c r="AH192" s="47"/>
    </row>
    <row r="193" spans="6:34">
      <c r="F193" s="133"/>
      <c r="M193" s="133"/>
      <c r="N193" s="133"/>
      <c r="W193" s="76"/>
      <c r="X193" s="76"/>
      <c r="Y193" s="133"/>
      <c r="Z193" s="133"/>
      <c r="AA193" s="4"/>
      <c r="AB193" s="4"/>
      <c r="AC193" s="4"/>
      <c r="AD193" s="4"/>
      <c r="AE193" s="4"/>
      <c r="AF193" s="4"/>
      <c r="AG193" s="4"/>
      <c r="AH193" s="47"/>
    </row>
    <row r="194" spans="6:34">
      <c r="F194" s="133"/>
      <c r="M194" s="133"/>
      <c r="N194" s="133"/>
      <c r="W194" s="76"/>
      <c r="X194" s="76"/>
      <c r="Y194" s="133"/>
      <c r="Z194" s="133"/>
      <c r="AA194" s="4"/>
      <c r="AB194" s="4"/>
      <c r="AC194" s="4"/>
      <c r="AD194" s="4"/>
      <c r="AE194" s="4"/>
      <c r="AF194" s="4"/>
      <c r="AG194" s="4"/>
      <c r="AH194" s="47"/>
    </row>
    <row r="195" spans="6:34">
      <c r="F195" s="133"/>
      <c r="M195" s="133"/>
      <c r="N195" s="133"/>
      <c r="W195" s="76"/>
      <c r="X195" s="76"/>
      <c r="Y195" s="133"/>
      <c r="Z195" s="133"/>
      <c r="AA195" s="4"/>
      <c r="AB195" s="4"/>
      <c r="AC195" s="4"/>
      <c r="AD195" s="4"/>
      <c r="AE195" s="4"/>
      <c r="AF195" s="4"/>
      <c r="AG195" s="4"/>
      <c r="AH195" s="47"/>
    </row>
    <row r="196" spans="6:34">
      <c r="F196" s="133"/>
      <c r="M196" s="133"/>
      <c r="N196" s="133"/>
      <c r="W196" s="76"/>
      <c r="X196" s="76"/>
      <c r="Y196" s="133"/>
      <c r="Z196" s="133"/>
      <c r="AA196" s="4"/>
      <c r="AB196" s="4"/>
      <c r="AC196" s="4"/>
      <c r="AD196" s="4"/>
      <c r="AE196" s="4"/>
      <c r="AF196" s="4"/>
      <c r="AG196" s="4"/>
      <c r="AH196" s="47"/>
    </row>
    <row r="197" spans="6:34">
      <c r="F197" s="133"/>
      <c r="M197" s="133"/>
      <c r="N197" s="133"/>
      <c r="W197" s="76"/>
      <c r="X197" s="76"/>
      <c r="Y197" s="133"/>
      <c r="Z197" s="133"/>
      <c r="AA197" s="4"/>
      <c r="AB197" s="4"/>
      <c r="AC197" s="4"/>
      <c r="AD197" s="4"/>
      <c r="AE197" s="4"/>
      <c r="AF197" s="4"/>
      <c r="AG197" s="4"/>
      <c r="AH197" s="47"/>
    </row>
    <row r="198" spans="6:34">
      <c r="F198" s="133"/>
      <c r="M198" s="133"/>
      <c r="N198" s="133"/>
      <c r="W198" s="76"/>
      <c r="X198" s="76"/>
      <c r="Y198" s="133"/>
      <c r="Z198" s="133"/>
      <c r="AA198" s="4"/>
      <c r="AB198" s="4"/>
      <c r="AC198" s="4"/>
      <c r="AD198" s="4"/>
      <c r="AE198" s="4"/>
      <c r="AF198" s="4"/>
      <c r="AG198" s="4"/>
      <c r="AH198" s="47"/>
    </row>
    <row r="199" spans="6:34">
      <c r="F199" s="133"/>
      <c r="M199" s="133"/>
      <c r="N199" s="133"/>
      <c r="W199" s="76"/>
      <c r="X199" s="76"/>
      <c r="Y199" s="133"/>
      <c r="Z199" s="133"/>
      <c r="AA199" s="4"/>
      <c r="AB199" s="4"/>
      <c r="AC199" s="4"/>
      <c r="AD199" s="4"/>
      <c r="AE199" s="4"/>
      <c r="AF199" s="4"/>
      <c r="AG199" s="4"/>
      <c r="AH199" s="47"/>
    </row>
    <row r="200" spans="6:34">
      <c r="F200" s="133"/>
      <c r="M200" s="133"/>
      <c r="N200" s="133"/>
      <c r="W200" s="76"/>
      <c r="X200" s="76"/>
      <c r="Y200" s="133"/>
      <c r="Z200" s="133"/>
      <c r="AA200" s="4"/>
      <c r="AB200" s="4"/>
      <c r="AC200" s="4"/>
      <c r="AD200" s="4"/>
      <c r="AE200" s="4"/>
      <c r="AF200" s="4"/>
      <c r="AG200" s="4"/>
      <c r="AH200" s="47"/>
    </row>
    <row r="201" spans="6:34">
      <c r="F201" s="133"/>
      <c r="M201" s="133"/>
      <c r="N201" s="133"/>
      <c r="W201" s="76"/>
      <c r="X201" s="76"/>
      <c r="Y201" s="133"/>
      <c r="Z201" s="133"/>
      <c r="AA201" s="4"/>
      <c r="AB201" s="4"/>
      <c r="AC201" s="4"/>
      <c r="AD201" s="4"/>
      <c r="AE201" s="4"/>
      <c r="AF201" s="4"/>
      <c r="AG201" s="4"/>
      <c r="AH201" s="47"/>
    </row>
    <row r="202" spans="6:34">
      <c r="F202" s="133"/>
      <c r="M202" s="133"/>
      <c r="N202" s="133"/>
      <c r="W202" s="76"/>
      <c r="X202" s="76"/>
      <c r="Y202" s="133"/>
      <c r="Z202" s="133"/>
      <c r="AA202" s="4"/>
      <c r="AB202" s="4"/>
      <c r="AC202" s="4"/>
      <c r="AD202" s="4"/>
      <c r="AE202" s="4"/>
      <c r="AF202" s="4"/>
      <c r="AG202" s="4"/>
      <c r="AH202" s="47"/>
    </row>
    <row r="203" spans="6:34">
      <c r="F203" s="133"/>
      <c r="M203" s="133"/>
      <c r="N203" s="133"/>
      <c r="W203" s="76"/>
      <c r="X203" s="76"/>
      <c r="Y203" s="133"/>
      <c r="Z203" s="133"/>
      <c r="AA203" s="4"/>
      <c r="AB203" s="4"/>
      <c r="AC203" s="4"/>
      <c r="AD203" s="4"/>
      <c r="AE203" s="4"/>
      <c r="AF203" s="4"/>
      <c r="AG203" s="4"/>
      <c r="AH203" s="47"/>
    </row>
    <row r="204" spans="6:34">
      <c r="F204" s="133"/>
      <c r="M204" s="133"/>
      <c r="N204" s="133"/>
      <c r="W204" s="76"/>
      <c r="X204" s="76"/>
      <c r="Y204" s="133"/>
      <c r="Z204" s="133"/>
      <c r="AA204" s="4"/>
      <c r="AB204" s="4"/>
      <c r="AC204" s="4"/>
      <c r="AD204" s="4"/>
      <c r="AE204" s="4"/>
      <c r="AF204" s="4"/>
      <c r="AG204" s="4"/>
      <c r="AH204" s="47"/>
    </row>
    <row r="205" spans="6:34">
      <c r="F205" s="133"/>
      <c r="M205" s="133"/>
      <c r="N205" s="133"/>
      <c r="W205" s="76"/>
      <c r="X205" s="76"/>
      <c r="Y205" s="133"/>
      <c r="Z205" s="133"/>
      <c r="AA205" s="4"/>
      <c r="AB205" s="4"/>
      <c r="AC205" s="4"/>
      <c r="AD205" s="4"/>
      <c r="AE205" s="4"/>
      <c r="AF205" s="4"/>
      <c r="AG205" s="4"/>
      <c r="AH205" s="47"/>
    </row>
    <row r="206" spans="6:34">
      <c r="F206" s="133"/>
      <c r="M206" s="133"/>
      <c r="N206" s="133"/>
      <c r="W206" s="76"/>
      <c r="X206" s="76"/>
      <c r="Y206" s="133"/>
      <c r="Z206" s="133"/>
      <c r="AA206" s="4"/>
      <c r="AB206" s="4"/>
      <c r="AC206" s="4"/>
      <c r="AD206" s="4"/>
      <c r="AE206" s="4"/>
      <c r="AF206" s="4"/>
      <c r="AG206" s="4"/>
      <c r="AH206" s="47"/>
    </row>
    <row r="207" spans="6:34">
      <c r="F207" s="133"/>
      <c r="M207" s="133"/>
      <c r="N207" s="133"/>
      <c r="W207" s="76"/>
      <c r="X207" s="76"/>
      <c r="Y207" s="133"/>
      <c r="Z207" s="133"/>
      <c r="AA207" s="4"/>
      <c r="AB207" s="4"/>
      <c r="AC207" s="4"/>
      <c r="AD207" s="4"/>
      <c r="AE207" s="4"/>
      <c r="AF207" s="4"/>
      <c r="AG207" s="4"/>
      <c r="AH207" s="47"/>
    </row>
    <row r="208" spans="6:34">
      <c r="F208" s="133"/>
      <c r="M208" s="133"/>
      <c r="N208" s="133"/>
      <c r="W208" s="76"/>
      <c r="X208" s="76"/>
      <c r="Y208" s="133"/>
      <c r="Z208" s="133"/>
      <c r="AA208" s="4"/>
      <c r="AB208" s="4"/>
      <c r="AC208" s="4"/>
      <c r="AD208" s="4"/>
      <c r="AE208" s="4"/>
      <c r="AF208" s="4"/>
      <c r="AG208" s="4"/>
      <c r="AH208" s="47"/>
    </row>
    <row r="209" spans="6:34">
      <c r="F209" s="133"/>
      <c r="M209" s="133"/>
      <c r="N209" s="133"/>
      <c r="W209" s="76"/>
      <c r="X209" s="76"/>
      <c r="Y209" s="133"/>
      <c r="Z209" s="133"/>
      <c r="AA209" s="4"/>
      <c r="AB209" s="4"/>
      <c r="AC209" s="4"/>
      <c r="AD209" s="4"/>
      <c r="AE209" s="4"/>
      <c r="AF209" s="4"/>
      <c r="AG209" s="4"/>
      <c r="AH209" s="47"/>
    </row>
    <row r="210" spans="6:34">
      <c r="F210" s="133"/>
      <c r="M210" s="133"/>
      <c r="N210" s="133"/>
      <c r="W210" s="76"/>
      <c r="X210" s="76"/>
      <c r="Y210" s="133"/>
      <c r="Z210" s="133"/>
      <c r="AA210" s="4"/>
      <c r="AB210" s="4"/>
      <c r="AC210" s="4"/>
      <c r="AD210" s="4"/>
      <c r="AE210" s="4"/>
      <c r="AF210" s="4"/>
      <c r="AG210" s="4"/>
      <c r="AH210" s="47"/>
    </row>
    <row r="211" spans="6:34">
      <c r="F211" s="133"/>
      <c r="M211" s="133"/>
      <c r="N211" s="133"/>
      <c r="W211" s="76"/>
      <c r="X211" s="76"/>
      <c r="Y211" s="133"/>
      <c r="Z211" s="133"/>
      <c r="AA211" s="4"/>
      <c r="AB211" s="4"/>
      <c r="AC211" s="4"/>
      <c r="AD211" s="4"/>
      <c r="AE211" s="4"/>
      <c r="AF211" s="4"/>
      <c r="AG211" s="4"/>
      <c r="AH211" s="47"/>
    </row>
    <row r="212" spans="6:34">
      <c r="F212" s="133"/>
      <c r="M212" s="133"/>
      <c r="N212" s="133"/>
      <c r="W212" s="76"/>
      <c r="X212" s="76"/>
      <c r="Y212" s="133"/>
      <c r="Z212" s="133"/>
      <c r="AA212" s="4"/>
      <c r="AB212" s="4"/>
      <c r="AC212" s="4"/>
      <c r="AD212" s="4"/>
      <c r="AE212" s="4"/>
      <c r="AF212" s="4"/>
      <c r="AG212" s="4"/>
      <c r="AH212" s="47"/>
    </row>
    <row r="213" spans="6:34">
      <c r="F213" s="133"/>
      <c r="M213" s="133"/>
      <c r="N213" s="133"/>
      <c r="W213" s="76"/>
      <c r="X213" s="76"/>
      <c r="Y213" s="133"/>
      <c r="Z213" s="133"/>
      <c r="AA213" s="4"/>
      <c r="AB213" s="4"/>
      <c r="AC213" s="4"/>
      <c r="AD213" s="4"/>
      <c r="AE213" s="4"/>
      <c r="AF213" s="4"/>
      <c r="AG213" s="4"/>
      <c r="AH213" s="47"/>
    </row>
    <row r="214" spans="6:34">
      <c r="F214" s="133"/>
      <c r="M214" s="133"/>
      <c r="N214" s="133"/>
      <c r="W214" s="76"/>
      <c r="X214" s="76"/>
      <c r="Y214" s="133"/>
      <c r="Z214" s="133"/>
      <c r="AA214" s="4"/>
      <c r="AB214" s="4"/>
      <c r="AC214" s="4"/>
      <c r="AD214" s="4"/>
      <c r="AE214" s="4"/>
      <c r="AF214" s="4"/>
      <c r="AG214" s="4"/>
      <c r="AH214" s="47"/>
    </row>
    <row r="215" spans="6:34">
      <c r="F215" s="133"/>
      <c r="M215" s="133"/>
      <c r="N215" s="133"/>
      <c r="W215" s="76"/>
      <c r="X215" s="76"/>
      <c r="Y215" s="133"/>
      <c r="Z215" s="133"/>
      <c r="AA215" s="4"/>
      <c r="AB215" s="4"/>
      <c r="AC215" s="4"/>
      <c r="AD215" s="4"/>
      <c r="AE215" s="4"/>
      <c r="AF215" s="4"/>
      <c r="AG215" s="4"/>
      <c r="AH215" s="47"/>
    </row>
    <row r="216" spans="6:34">
      <c r="F216" s="133"/>
      <c r="M216" s="133"/>
      <c r="N216" s="133"/>
      <c r="W216" s="76"/>
      <c r="X216" s="76"/>
      <c r="Y216" s="133"/>
      <c r="Z216" s="133"/>
      <c r="AA216" s="4"/>
      <c r="AB216" s="4"/>
      <c r="AC216" s="4"/>
      <c r="AD216" s="4"/>
      <c r="AE216" s="4"/>
      <c r="AF216" s="4"/>
      <c r="AG216" s="4"/>
      <c r="AH216" s="47"/>
    </row>
    <row r="217" spans="6:34">
      <c r="F217" s="133"/>
      <c r="M217" s="133"/>
      <c r="N217" s="133"/>
      <c r="W217" s="76"/>
      <c r="X217" s="76"/>
      <c r="Y217" s="133"/>
      <c r="Z217" s="133"/>
      <c r="AA217" s="4"/>
      <c r="AB217" s="4"/>
      <c r="AC217" s="4"/>
      <c r="AD217" s="4"/>
      <c r="AE217" s="4"/>
      <c r="AF217" s="4"/>
      <c r="AG217" s="4"/>
      <c r="AH217" s="47"/>
    </row>
    <row r="218" spans="6:34">
      <c r="F218" s="133"/>
      <c r="M218" s="133"/>
      <c r="N218" s="133"/>
      <c r="W218" s="76"/>
      <c r="X218" s="76"/>
      <c r="Y218" s="133"/>
      <c r="Z218" s="133"/>
      <c r="AA218" s="4"/>
      <c r="AB218" s="4"/>
      <c r="AC218" s="4"/>
      <c r="AD218" s="4"/>
      <c r="AE218" s="4"/>
      <c r="AF218" s="4"/>
      <c r="AG218" s="4"/>
      <c r="AH218" s="47"/>
    </row>
    <row r="219" spans="6:34">
      <c r="F219" s="133"/>
      <c r="M219" s="133"/>
      <c r="N219" s="133"/>
      <c r="W219" s="76"/>
      <c r="X219" s="76"/>
      <c r="Y219" s="133"/>
      <c r="Z219" s="133"/>
      <c r="AA219" s="4"/>
      <c r="AB219" s="4"/>
      <c r="AC219" s="4"/>
      <c r="AD219" s="4"/>
      <c r="AE219" s="4"/>
      <c r="AF219" s="4"/>
      <c r="AG219" s="4"/>
      <c r="AH219" s="47"/>
    </row>
    <row r="220" spans="6:34">
      <c r="F220" s="133"/>
      <c r="M220" s="133"/>
      <c r="N220" s="133"/>
      <c r="W220" s="76"/>
      <c r="X220" s="76"/>
      <c r="Y220" s="133"/>
      <c r="Z220" s="133"/>
      <c r="AA220" s="4"/>
      <c r="AB220" s="4"/>
      <c r="AC220" s="4"/>
      <c r="AD220" s="4"/>
      <c r="AE220" s="4"/>
      <c r="AF220" s="4"/>
      <c r="AG220" s="4"/>
      <c r="AH220" s="47"/>
    </row>
    <row r="221" spans="6:34">
      <c r="F221" s="133"/>
      <c r="M221" s="133"/>
      <c r="N221" s="133"/>
      <c r="W221" s="76"/>
      <c r="X221" s="76"/>
      <c r="Y221" s="133"/>
      <c r="Z221" s="133"/>
      <c r="AA221" s="4"/>
      <c r="AB221" s="4"/>
      <c r="AC221" s="4"/>
      <c r="AD221" s="4"/>
      <c r="AE221" s="4"/>
      <c r="AF221" s="4"/>
      <c r="AG221" s="4"/>
      <c r="AH221" s="47"/>
    </row>
    <row r="222" spans="6:34">
      <c r="F222" s="133"/>
      <c r="M222" s="133"/>
      <c r="N222" s="133"/>
      <c r="W222" s="76"/>
      <c r="X222" s="76"/>
      <c r="Y222" s="133"/>
      <c r="Z222" s="133"/>
      <c r="AA222" s="4"/>
      <c r="AB222" s="4"/>
      <c r="AC222" s="4"/>
      <c r="AD222" s="4"/>
      <c r="AE222" s="4"/>
      <c r="AF222" s="4"/>
      <c r="AG222" s="4"/>
      <c r="AH222" s="47"/>
    </row>
    <row r="223" spans="6:34">
      <c r="F223" s="133"/>
      <c r="M223" s="133"/>
      <c r="N223" s="133"/>
      <c r="W223" s="76"/>
      <c r="X223" s="76"/>
      <c r="Y223" s="133"/>
      <c r="Z223" s="133"/>
      <c r="AA223" s="4"/>
      <c r="AB223" s="4"/>
      <c r="AC223" s="4"/>
      <c r="AD223" s="4"/>
      <c r="AE223" s="4"/>
      <c r="AF223" s="4"/>
      <c r="AG223" s="4"/>
      <c r="AH223" s="47"/>
    </row>
    <row r="224" spans="6:34">
      <c r="F224" s="133"/>
      <c r="M224" s="133"/>
      <c r="N224" s="133"/>
      <c r="W224" s="76"/>
      <c r="X224" s="76"/>
      <c r="Y224" s="133"/>
      <c r="Z224" s="133"/>
      <c r="AA224" s="4"/>
      <c r="AB224" s="4"/>
      <c r="AC224" s="4"/>
      <c r="AD224" s="4"/>
      <c r="AE224" s="4"/>
      <c r="AF224" s="4"/>
      <c r="AG224" s="4"/>
      <c r="AH224" s="47"/>
    </row>
    <row r="225" spans="6:34">
      <c r="F225" s="133"/>
      <c r="M225" s="133"/>
      <c r="N225" s="133"/>
      <c r="W225" s="76"/>
      <c r="X225" s="76"/>
      <c r="Y225" s="133"/>
      <c r="Z225" s="133"/>
      <c r="AA225" s="4"/>
      <c r="AB225" s="4"/>
      <c r="AC225" s="4"/>
      <c r="AD225" s="4"/>
      <c r="AE225" s="4"/>
      <c r="AF225" s="4"/>
      <c r="AG225" s="4"/>
      <c r="AH225" s="47"/>
    </row>
    <row r="226" spans="6:34">
      <c r="F226" s="133"/>
      <c r="M226" s="133"/>
      <c r="N226" s="133"/>
      <c r="W226" s="76"/>
      <c r="X226" s="76"/>
      <c r="Y226" s="133"/>
      <c r="Z226" s="133"/>
      <c r="AA226" s="4"/>
      <c r="AB226" s="4"/>
      <c r="AC226" s="4"/>
      <c r="AD226" s="4"/>
      <c r="AE226" s="4"/>
      <c r="AF226" s="4"/>
      <c r="AG226" s="4"/>
      <c r="AH226" s="47"/>
    </row>
    <row r="227" spans="6:34">
      <c r="F227" s="133"/>
      <c r="M227" s="133"/>
      <c r="N227" s="133"/>
      <c r="W227" s="76"/>
      <c r="X227" s="76"/>
      <c r="Y227" s="133"/>
      <c r="Z227" s="133"/>
      <c r="AA227" s="4"/>
      <c r="AB227" s="4"/>
      <c r="AC227" s="4"/>
      <c r="AD227" s="4"/>
      <c r="AE227" s="4"/>
      <c r="AF227" s="4"/>
      <c r="AG227" s="4"/>
      <c r="AH227" s="47"/>
    </row>
    <row r="228" spans="6:34">
      <c r="F228" s="133"/>
      <c r="M228" s="133"/>
      <c r="N228" s="133"/>
      <c r="W228" s="76"/>
      <c r="X228" s="76"/>
      <c r="Y228" s="133"/>
      <c r="Z228" s="133"/>
      <c r="AA228" s="4"/>
      <c r="AB228" s="4"/>
      <c r="AC228" s="4"/>
      <c r="AD228" s="4"/>
      <c r="AE228" s="4"/>
      <c r="AF228" s="4"/>
      <c r="AG228" s="4"/>
      <c r="AH228" s="47"/>
    </row>
    <row r="229" spans="6:34">
      <c r="F229" s="133"/>
      <c r="M229" s="133"/>
      <c r="N229" s="133"/>
      <c r="W229" s="76"/>
      <c r="X229" s="76"/>
      <c r="Y229" s="133"/>
      <c r="Z229" s="133"/>
      <c r="AA229" s="4"/>
      <c r="AB229" s="4"/>
      <c r="AC229" s="4"/>
      <c r="AD229" s="4"/>
      <c r="AE229" s="4"/>
      <c r="AF229" s="4"/>
      <c r="AG229" s="4"/>
      <c r="AH229" s="47"/>
    </row>
    <row r="230" spans="6:34">
      <c r="F230" s="133"/>
      <c r="M230" s="133"/>
      <c r="N230" s="133"/>
      <c r="W230" s="76"/>
      <c r="X230" s="76"/>
      <c r="Y230" s="133"/>
      <c r="Z230" s="133"/>
      <c r="AA230" s="4"/>
      <c r="AB230" s="4"/>
      <c r="AC230" s="4"/>
      <c r="AD230" s="4"/>
      <c r="AE230" s="4"/>
      <c r="AF230" s="4"/>
      <c r="AG230" s="4"/>
      <c r="AH230" s="47"/>
    </row>
    <row r="231" spans="6:34">
      <c r="F231" s="133"/>
      <c r="M231" s="133"/>
      <c r="N231" s="133"/>
      <c r="W231" s="76"/>
      <c r="X231" s="76"/>
      <c r="Y231" s="133"/>
      <c r="Z231" s="133"/>
      <c r="AA231" s="4"/>
      <c r="AB231" s="4"/>
      <c r="AC231" s="4"/>
      <c r="AD231" s="4"/>
      <c r="AE231" s="4"/>
      <c r="AF231" s="4"/>
      <c r="AG231" s="4"/>
      <c r="AH231" s="47"/>
    </row>
    <row r="232" spans="6:34">
      <c r="F232" s="133"/>
      <c r="M232" s="133"/>
      <c r="N232" s="133"/>
      <c r="W232" s="76"/>
      <c r="X232" s="76"/>
      <c r="Y232" s="133"/>
      <c r="Z232" s="133"/>
      <c r="AA232" s="4"/>
      <c r="AB232" s="4"/>
      <c r="AC232" s="4"/>
      <c r="AD232" s="4"/>
      <c r="AE232" s="4"/>
      <c r="AF232" s="4"/>
      <c r="AG232" s="4"/>
      <c r="AH232" s="47"/>
    </row>
    <row r="233" spans="6:34">
      <c r="F233" s="133"/>
      <c r="M233" s="133"/>
      <c r="N233" s="133"/>
      <c r="W233" s="76"/>
      <c r="X233" s="76"/>
      <c r="Y233" s="133"/>
      <c r="Z233" s="133"/>
      <c r="AA233" s="4"/>
      <c r="AB233" s="4"/>
      <c r="AC233" s="4"/>
      <c r="AD233" s="4"/>
      <c r="AE233" s="4"/>
      <c r="AF233" s="4"/>
      <c r="AG233" s="4"/>
      <c r="AH233" s="47"/>
    </row>
    <row r="234" spans="6:34">
      <c r="F234" s="133"/>
      <c r="M234" s="133"/>
      <c r="N234" s="133"/>
      <c r="W234" s="76"/>
      <c r="X234" s="76"/>
      <c r="Y234" s="133"/>
      <c r="Z234" s="133"/>
      <c r="AA234" s="4"/>
      <c r="AB234" s="4"/>
      <c r="AC234" s="4"/>
      <c r="AD234" s="4"/>
      <c r="AE234" s="4"/>
      <c r="AF234" s="4"/>
      <c r="AG234" s="4"/>
      <c r="AH234" s="47"/>
    </row>
    <row r="235" spans="6:34">
      <c r="F235" s="133"/>
      <c r="M235" s="133"/>
      <c r="N235" s="133"/>
      <c r="W235" s="76"/>
      <c r="X235" s="76"/>
      <c r="Y235" s="133"/>
      <c r="Z235" s="133"/>
      <c r="AA235" s="4"/>
      <c r="AB235" s="4"/>
      <c r="AC235" s="4"/>
      <c r="AD235" s="4"/>
      <c r="AE235" s="4"/>
      <c r="AF235" s="4"/>
      <c r="AG235" s="4"/>
      <c r="AH235" s="47"/>
    </row>
    <row r="236" spans="6:34">
      <c r="F236" s="133"/>
      <c r="M236" s="133"/>
      <c r="N236" s="133"/>
      <c r="W236" s="76"/>
      <c r="X236" s="76"/>
      <c r="Y236" s="133"/>
      <c r="Z236" s="133"/>
      <c r="AA236" s="4"/>
      <c r="AB236" s="4"/>
      <c r="AC236" s="4"/>
      <c r="AD236" s="4"/>
      <c r="AE236" s="4"/>
      <c r="AF236" s="4"/>
      <c r="AG236" s="4"/>
      <c r="AH236" s="47"/>
    </row>
    <row r="237" spans="6:34">
      <c r="F237" s="133"/>
      <c r="M237" s="133"/>
      <c r="N237" s="133"/>
      <c r="W237" s="76"/>
      <c r="X237" s="76"/>
      <c r="Y237" s="133"/>
      <c r="Z237" s="133"/>
      <c r="AA237" s="4"/>
      <c r="AB237" s="4"/>
      <c r="AC237" s="4"/>
      <c r="AD237" s="4"/>
      <c r="AE237" s="4"/>
      <c r="AF237" s="4"/>
      <c r="AG237" s="4"/>
      <c r="AH237" s="47"/>
    </row>
    <row r="238" spans="6:34">
      <c r="F238" s="133"/>
      <c r="M238" s="133"/>
      <c r="N238" s="133"/>
      <c r="W238" s="76"/>
      <c r="X238" s="76"/>
      <c r="Y238" s="133"/>
      <c r="Z238" s="133"/>
      <c r="AA238" s="4"/>
      <c r="AB238" s="4"/>
      <c r="AC238" s="4"/>
      <c r="AD238" s="4"/>
      <c r="AE238" s="4"/>
      <c r="AF238" s="4"/>
      <c r="AG238" s="4"/>
      <c r="AH238" s="47"/>
    </row>
    <row r="239" spans="6:34">
      <c r="F239" s="133"/>
      <c r="M239" s="133"/>
      <c r="N239" s="133"/>
      <c r="W239" s="76"/>
      <c r="X239" s="76"/>
      <c r="Y239" s="133"/>
      <c r="Z239" s="133"/>
      <c r="AA239" s="4"/>
      <c r="AB239" s="4"/>
      <c r="AC239" s="4"/>
      <c r="AD239" s="4"/>
      <c r="AE239" s="4"/>
      <c r="AF239" s="4"/>
      <c r="AG239" s="4"/>
      <c r="AH239" s="47"/>
    </row>
    <row r="240" spans="6:34">
      <c r="F240" s="133"/>
      <c r="M240" s="133"/>
      <c r="N240" s="133"/>
      <c r="W240" s="76"/>
      <c r="X240" s="76"/>
      <c r="Y240" s="133"/>
      <c r="Z240" s="133"/>
      <c r="AA240" s="4"/>
      <c r="AB240" s="4"/>
      <c r="AC240" s="4"/>
      <c r="AD240" s="4"/>
      <c r="AE240" s="4"/>
      <c r="AF240" s="4"/>
      <c r="AG240" s="4"/>
      <c r="AH240" s="47"/>
    </row>
    <row r="241" spans="6:34">
      <c r="F241" s="133"/>
      <c r="M241" s="133"/>
      <c r="N241" s="133"/>
      <c r="W241" s="76"/>
      <c r="X241" s="76"/>
      <c r="Y241" s="133"/>
      <c r="Z241" s="133"/>
      <c r="AA241" s="4"/>
      <c r="AB241" s="4"/>
      <c r="AC241" s="4"/>
      <c r="AD241" s="4"/>
      <c r="AE241" s="4"/>
      <c r="AF241" s="4"/>
      <c r="AG241" s="4"/>
      <c r="AH241" s="47"/>
    </row>
    <row r="242" spans="6:34">
      <c r="F242" s="133"/>
      <c r="M242" s="133"/>
      <c r="N242" s="133"/>
      <c r="W242" s="76"/>
      <c r="X242" s="76"/>
      <c r="Y242" s="133"/>
      <c r="Z242" s="133"/>
      <c r="AA242" s="4"/>
      <c r="AB242" s="4"/>
      <c r="AC242" s="4"/>
      <c r="AD242" s="4"/>
      <c r="AE242" s="4"/>
      <c r="AF242" s="4"/>
      <c r="AG242" s="4"/>
      <c r="AH242" s="47"/>
    </row>
    <row r="243" spans="6:34">
      <c r="F243" s="133"/>
      <c r="M243" s="133"/>
      <c r="N243" s="133"/>
      <c r="W243" s="76"/>
      <c r="X243" s="76"/>
      <c r="Y243" s="133"/>
      <c r="Z243" s="133"/>
      <c r="AA243" s="4"/>
      <c r="AB243" s="4"/>
      <c r="AC243" s="4"/>
      <c r="AD243" s="4"/>
      <c r="AE243" s="4"/>
      <c r="AF243" s="4"/>
      <c r="AG243" s="4"/>
      <c r="AH243" s="47"/>
    </row>
    <row r="244" spans="6:34">
      <c r="F244" s="133"/>
      <c r="M244" s="133"/>
      <c r="N244" s="133"/>
      <c r="W244" s="76"/>
      <c r="X244" s="76"/>
      <c r="Y244" s="133"/>
      <c r="Z244" s="133"/>
      <c r="AA244" s="4"/>
      <c r="AB244" s="4"/>
      <c r="AC244" s="4"/>
      <c r="AD244" s="4"/>
      <c r="AE244" s="4"/>
      <c r="AF244" s="4"/>
      <c r="AG244" s="4"/>
      <c r="AH244" s="47"/>
    </row>
    <row r="245" spans="6:34">
      <c r="F245" s="133"/>
      <c r="M245" s="133"/>
      <c r="N245" s="133"/>
      <c r="W245" s="76"/>
      <c r="X245" s="76"/>
      <c r="Y245" s="133"/>
      <c r="Z245" s="133"/>
      <c r="AA245" s="4"/>
      <c r="AB245" s="4"/>
      <c r="AC245" s="4"/>
      <c r="AD245" s="4"/>
      <c r="AE245" s="4"/>
      <c r="AF245" s="4"/>
      <c r="AG245" s="4"/>
      <c r="AH245" s="47"/>
    </row>
    <row r="246" spans="6:34">
      <c r="F246" s="133"/>
      <c r="M246" s="133"/>
      <c r="N246" s="133"/>
      <c r="W246" s="76"/>
      <c r="X246" s="76"/>
      <c r="Y246" s="133"/>
      <c r="Z246" s="133"/>
      <c r="AA246" s="4"/>
      <c r="AB246" s="4"/>
      <c r="AC246" s="4"/>
      <c r="AD246" s="4"/>
      <c r="AE246" s="4"/>
      <c r="AF246" s="4"/>
      <c r="AG246" s="4"/>
      <c r="AH246" s="47"/>
    </row>
    <row r="247" spans="6:34">
      <c r="F247" s="133"/>
      <c r="M247" s="133"/>
      <c r="N247" s="133"/>
      <c r="W247" s="76"/>
      <c r="X247" s="76"/>
      <c r="Y247" s="133"/>
      <c r="Z247" s="133"/>
      <c r="AA247" s="4"/>
      <c r="AB247" s="4"/>
      <c r="AC247" s="4"/>
      <c r="AD247" s="4"/>
      <c r="AE247" s="4"/>
      <c r="AF247" s="4"/>
      <c r="AG247" s="4"/>
      <c r="AH247" s="47"/>
    </row>
    <row r="248" spans="6:34">
      <c r="F248" s="133"/>
      <c r="M248" s="133"/>
      <c r="N248" s="133"/>
      <c r="W248" s="76"/>
      <c r="X248" s="76"/>
      <c r="Y248" s="133"/>
      <c r="Z248" s="133"/>
      <c r="AA248" s="4"/>
      <c r="AB248" s="4"/>
      <c r="AC248" s="4"/>
      <c r="AD248" s="4"/>
      <c r="AE248" s="4"/>
      <c r="AF248" s="4"/>
      <c r="AG248" s="4"/>
      <c r="AH248" s="47"/>
    </row>
    <row r="249" spans="6:34">
      <c r="F249" s="133"/>
      <c r="M249" s="133"/>
      <c r="N249" s="133"/>
      <c r="W249" s="76"/>
      <c r="X249" s="76"/>
      <c r="Y249" s="133"/>
      <c r="Z249" s="133"/>
      <c r="AA249" s="4"/>
      <c r="AB249" s="4"/>
      <c r="AC249" s="4"/>
      <c r="AD249" s="4"/>
      <c r="AE249" s="4"/>
      <c r="AF249" s="4"/>
      <c r="AG249" s="4"/>
      <c r="AH249" s="47"/>
    </row>
    <row r="250" spans="6:34">
      <c r="F250" s="133"/>
      <c r="M250" s="133"/>
      <c r="N250" s="133"/>
      <c r="W250" s="76"/>
      <c r="X250" s="76"/>
      <c r="Y250" s="133"/>
      <c r="Z250" s="133"/>
      <c r="AA250" s="4"/>
      <c r="AB250" s="4"/>
      <c r="AC250" s="4"/>
      <c r="AD250" s="4"/>
      <c r="AE250" s="4"/>
      <c r="AF250" s="4"/>
      <c r="AG250" s="4"/>
      <c r="AH250" s="47"/>
    </row>
    <row r="251" spans="6:34">
      <c r="F251" s="133"/>
      <c r="M251" s="133"/>
      <c r="N251" s="133"/>
      <c r="W251" s="76"/>
      <c r="X251" s="76"/>
      <c r="Y251" s="133"/>
      <c r="Z251" s="133"/>
      <c r="AA251" s="4"/>
      <c r="AB251" s="4"/>
      <c r="AC251" s="4"/>
      <c r="AD251" s="4"/>
      <c r="AE251" s="4"/>
      <c r="AF251" s="4"/>
      <c r="AG251" s="4"/>
      <c r="AH251" s="47"/>
    </row>
    <row r="252" spans="6:34">
      <c r="F252" s="133"/>
      <c r="M252" s="133"/>
      <c r="N252" s="133"/>
      <c r="W252" s="76"/>
      <c r="X252" s="76"/>
      <c r="Y252" s="133"/>
      <c r="Z252" s="133"/>
      <c r="AA252" s="4"/>
      <c r="AB252" s="4"/>
      <c r="AC252" s="4"/>
      <c r="AD252" s="4"/>
      <c r="AE252" s="4"/>
      <c r="AF252" s="4"/>
      <c r="AG252" s="4"/>
      <c r="AH252" s="47"/>
    </row>
    <row r="253" spans="6:34">
      <c r="F253" s="133"/>
      <c r="M253" s="133"/>
      <c r="N253" s="133"/>
      <c r="W253" s="76"/>
      <c r="X253" s="76"/>
      <c r="Y253" s="133"/>
      <c r="Z253" s="133"/>
      <c r="AA253" s="4"/>
      <c r="AB253" s="4"/>
      <c r="AC253" s="4"/>
      <c r="AD253" s="4"/>
      <c r="AE253" s="4"/>
      <c r="AF253" s="4"/>
      <c r="AG253" s="4"/>
      <c r="AH253" s="47"/>
    </row>
    <row r="254" spans="6:34">
      <c r="F254" s="133"/>
      <c r="M254" s="133"/>
      <c r="N254" s="133"/>
      <c r="W254" s="76"/>
      <c r="X254" s="76"/>
      <c r="Y254" s="133"/>
      <c r="Z254" s="133"/>
      <c r="AA254" s="4"/>
      <c r="AB254" s="4"/>
      <c r="AC254" s="4"/>
      <c r="AD254" s="4"/>
      <c r="AE254" s="4"/>
      <c r="AF254" s="4"/>
      <c r="AG254" s="4"/>
      <c r="AH254" s="47"/>
    </row>
    <row r="255" spans="6:34">
      <c r="F255" s="133"/>
      <c r="M255" s="133"/>
      <c r="N255" s="133"/>
      <c r="W255" s="76"/>
      <c r="X255" s="76"/>
      <c r="Y255" s="133"/>
      <c r="Z255" s="133"/>
      <c r="AA255" s="4"/>
      <c r="AB255" s="4"/>
      <c r="AC255" s="4"/>
      <c r="AD255" s="4"/>
      <c r="AE255" s="4"/>
      <c r="AF255" s="4"/>
      <c r="AG255" s="4"/>
      <c r="AH255" s="47"/>
    </row>
    <row r="256" spans="6:34">
      <c r="F256" s="133"/>
      <c r="M256" s="133"/>
      <c r="N256" s="133"/>
      <c r="W256" s="76"/>
      <c r="X256" s="76"/>
      <c r="Y256" s="133"/>
      <c r="Z256" s="133"/>
      <c r="AA256" s="4"/>
      <c r="AB256" s="4"/>
      <c r="AC256" s="4"/>
      <c r="AD256" s="4"/>
      <c r="AE256" s="4"/>
      <c r="AF256" s="4"/>
      <c r="AG256" s="4"/>
      <c r="AH256" s="47"/>
    </row>
    <row r="257" spans="6:34">
      <c r="F257" s="133"/>
      <c r="M257" s="133"/>
      <c r="N257" s="133"/>
      <c r="W257" s="76"/>
      <c r="X257" s="76"/>
      <c r="Y257" s="133"/>
      <c r="Z257" s="133"/>
      <c r="AA257" s="4"/>
      <c r="AB257" s="4"/>
      <c r="AC257" s="4"/>
      <c r="AD257" s="4"/>
      <c r="AE257" s="4"/>
      <c r="AF257" s="4"/>
      <c r="AG257" s="4"/>
      <c r="AH257" s="47"/>
    </row>
    <row r="258" spans="6:34">
      <c r="F258" s="133"/>
      <c r="M258" s="133"/>
      <c r="N258" s="133"/>
      <c r="W258" s="76"/>
      <c r="X258" s="76"/>
      <c r="Y258" s="133"/>
      <c r="Z258" s="133"/>
      <c r="AA258" s="4"/>
      <c r="AB258" s="4"/>
      <c r="AC258" s="4"/>
      <c r="AD258" s="4"/>
      <c r="AE258" s="4"/>
      <c r="AF258" s="4"/>
      <c r="AG258" s="4"/>
      <c r="AH258" s="47"/>
    </row>
    <row r="259" spans="6:34">
      <c r="F259" s="133"/>
      <c r="M259" s="133"/>
      <c r="N259" s="133"/>
      <c r="W259" s="76"/>
      <c r="X259" s="76"/>
      <c r="Y259" s="133"/>
      <c r="Z259" s="133"/>
      <c r="AA259" s="4"/>
      <c r="AB259" s="4"/>
      <c r="AC259" s="4"/>
      <c r="AD259" s="4"/>
      <c r="AE259" s="4"/>
      <c r="AF259" s="4"/>
      <c r="AG259" s="4"/>
      <c r="AH259" s="47"/>
    </row>
    <row r="260" spans="6:34">
      <c r="F260" s="133"/>
      <c r="M260" s="133"/>
      <c r="N260" s="133"/>
      <c r="W260" s="76"/>
      <c r="X260" s="76"/>
      <c r="Y260" s="133"/>
      <c r="Z260" s="133"/>
      <c r="AA260" s="4"/>
      <c r="AB260" s="4"/>
      <c r="AC260" s="4"/>
      <c r="AD260" s="4"/>
      <c r="AE260" s="4"/>
      <c r="AF260" s="4"/>
      <c r="AG260" s="4"/>
      <c r="AH260" s="47"/>
    </row>
    <row r="261" spans="6:34">
      <c r="F261" s="133"/>
      <c r="M261" s="133"/>
      <c r="N261" s="133"/>
      <c r="W261" s="76"/>
      <c r="X261" s="76"/>
      <c r="Y261" s="133"/>
      <c r="Z261" s="133"/>
      <c r="AA261" s="4"/>
      <c r="AB261" s="4"/>
      <c r="AC261" s="4"/>
      <c r="AD261" s="4"/>
      <c r="AE261" s="4"/>
      <c r="AF261" s="4"/>
      <c r="AG261" s="4"/>
      <c r="AH261" s="47"/>
    </row>
    <row r="262" spans="6:34">
      <c r="F262" s="133"/>
      <c r="M262" s="133"/>
      <c r="N262" s="133"/>
      <c r="W262" s="76"/>
      <c r="X262" s="76"/>
      <c r="Y262" s="133"/>
      <c r="Z262" s="133"/>
      <c r="AA262" s="4"/>
      <c r="AB262" s="4"/>
      <c r="AC262" s="4"/>
      <c r="AD262" s="4"/>
      <c r="AE262" s="4"/>
      <c r="AF262" s="4"/>
      <c r="AG262" s="4"/>
      <c r="AH262" s="47"/>
    </row>
    <row r="263" spans="6:34">
      <c r="F263" s="133"/>
      <c r="M263" s="133"/>
      <c r="N263" s="133"/>
      <c r="W263" s="76"/>
      <c r="X263" s="76"/>
      <c r="Y263" s="133"/>
      <c r="Z263" s="133"/>
      <c r="AA263" s="4"/>
      <c r="AB263" s="4"/>
      <c r="AC263" s="4"/>
      <c r="AD263" s="4"/>
      <c r="AE263" s="4"/>
      <c r="AF263" s="4"/>
      <c r="AG263" s="4"/>
      <c r="AH263" s="47"/>
    </row>
    <row r="264" spans="6:34">
      <c r="F264" s="133"/>
      <c r="M264" s="133"/>
      <c r="N264" s="133"/>
      <c r="W264" s="76"/>
      <c r="X264" s="76"/>
      <c r="Y264" s="133"/>
      <c r="Z264" s="133"/>
      <c r="AA264" s="4"/>
      <c r="AB264" s="4"/>
      <c r="AC264" s="4"/>
      <c r="AD264" s="4"/>
      <c r="AE264" s="4"/>
      <c r="AF264" s="4"/>
      <c r="AG264" s="4"/>
      <c r="AH264" s="47"/>
    </row>
    <row r="265" spans="6:34">
      <c r="F265" s="133"/>
      <c r="M265" s="133"/>
      <c r="N265" s="133"/>
      <c r="W265" s="76"/>
      <c r="X265" s="76"/>
      <c r="Y265" s="133"/>
      <c r="Z265" s="133"/>
      <c r="AA265" s="4"/>
      <c r="AB265" s="4"/>
      <c r="AC265" s="4"/>
      <c r="AD265" s="4"/>
      <c r="AE265" s="4"/>
      <c r="AF265" s="4"/>
      <c r="AG265" s="4"/>
      <c r="AH265" s="47"/>
    </row>
    <row r="266" spans="6:34">
      <c r="F266" s="133"/>
      <c r="M266" s="133"/>
      <c r="N266" s="133"/>
      <c r="W266" s="76"/>
      <c r="X266" s="76"/>
      <c r="Y266" s="133"/>
      <c r="Z266" s="133"/>
      <c r="AA266" s="4"/>
      <c r="AB266" s="4"/>
      <c r="AC266" s="4"/>
      <c r="AD266" s="4"/>
      <c r="AE266" s="4"/>
      <c r="AF266" s="4"/>
      <c r="AG266" s="4"/>
      <c r="AH266" s="47"/>
    </row>
    <row r="267" spans="6:34">
      <c r="F267" s="133"/>
      <c r="M267" s="133"/>
      <c r="N267" s="133"/>
      <c r="W267" s="76"/>
      <c r="X267" s="76"/>
      <c r="Y267" s="133"/>
      <c r="Z267" s="133"/>
      <c r="AA267" s="4"/>
      <c r="AB267" s="4"/>
      <c r="AC267" s="4"/>
      <c r="AD267" s="4"/>
      <c r="AE267" s="4"/>
      <c r="AF267" s="4"/>
      <c r="AG267" s="4"/>
      <c r="AH267" s="47"/>
    </row>
    <row r="268" spans="6:34">
      <c r="F268" s="133"/>
      <c r="M268" s="133"/>
      <c r="N268" s="133"/>
      <c r="W268" s="76"/>
      <c r="X268" s="76"/>
      <c r="Y268" s="133"/>
      <c r="Z268" s="133"/>
      <c r="AA268" s="4"/>
      <c r="AB268" s="4"/>
      <c r="AC268" s="4"/>
      <c r="AD268" s="4"/>
      <c r="AE268" s="4"/>
      <c r="AF268" s="4"/>
      <c r="AG268" s="4"/>
      <c r="AH268" s="47"/>
    </row>
    <row r="269" spans="6:34">
      <c r="F269" s="133"/>
      <c r="M269" s="133"/>
      <c r="N269" s="133"/>
      <c r="W269" s="76"/>
      <c r="X269" s="76"/>
      <c r="Y269" s="133"/>
      <c r="Z269" s="133"/>
      <c r="AA269" s="4"/>
      <c r="AB269" s="4"/>
      <c r="AC269" s="4"/>
      <c r="AD269" s="4"/>
      <c r="AE269" s="4"/>
      <c r="AF269" s="4"/>
      <c r="AG269" s="4"/>
      <c r="AH269" s="47"/>
    </row>
    <row r="270" spans="6:34">
      <c r="F270" s="133"/>
      <c r="M270" s="133"/>
      <c r="N270" s="133"/>
      <c r="W270" s="76"/>
      <c r="X270" s="76"/>
      <c r="Y270" s="133"/>
      <c r="Z270" s="133"/>
      <c r="AA270" s="4"/>
      <c r="AB270" s="4"/>
      <c r="AC270" s="4"/>
      <c r="AD270" s="4"/>
      <c r="AE270" s="4"/>
      <c r="AF270" s="4"/>
      <c r="AG270" s="4"/>
      <c r="AH270" s="47"/>
    </row>
    <row r="271" spans="6:34">
      <c r="F271" s="133"/>
      <c r="M271" s="133"/>
      <c r="N271" s="133"/>
      <c r="W271" s="76"/>
      <c r="X271" s="76"/>
      <c r="Y271" s="133"/>
      <c r="Z271" s="133"/>
      <c r="AA271" s="4"/>
      <c r="AB271" s="4"/>
      <c r="AC271" s="4"/>
      <c r="AD271" s="4"/>
      <c r="AE271" s="4"/>
      <c r="AF271" s="4"/>
      <c r="AG271" s="4"/>
      <c r="AH271" s="47"/>
    </row>
    <row r="272" spans="6:34">
      <c r="F272" s="133"/>
      <c r="M272" s="133"/>
      <c r="N272" s="133"/>
      <c r="W272" s="76"/>
      <c r="X272" s="76"/>
      <c r="Y272" s="133"/>
      <c r="Z272" s="133"/>
      <c r="AA272" s="4"/>
      <c r="AB272" s="4"/>
      <c r="AC272" s="4"/>
      <c r="AD272" s="4"/>
      <c r="AE272" s="4"/>
      <c r="AF272" s="4"/>
      <c r="AG272" s="4"/>
      <c r="AH272" s="47"/>
    </row>
    <row r="273" spans="6:34">
      <c r="F273" s="133"/>
      <c r="M273" s="133"/>
      <c r="N273" s="133"/>
      <c r="W273" s="76"/>
      <c r="X273" s="76"/>
      <c r="Y273" s="133"/>
      <c r="Z273" s="133"/>
      <c r="AA273" s="4"/>
      <c r="AB273" s="4"/>
      <c r="AC273" s="4"/>
      <c r="AD273" s="4"/>
      <c r="AE273" s="4"/>
      <c r="AF273" s="4"/>
      <c r="AG273" s="4"/>
      <c r="AH273" s="47"/>
    </row>
    <row r="274" spans="6:34">
      <c r="F274" s="133"/>
      <c r="M274" s="133"/>
      <c r="N274" s="133"/>
      <c r="W274" s="76"/>
      <c r="X274" s="76"/>
      <c r="Y274" s="133"/>
      <c r="Z274" s="133"/>
      <c r="AA274" s="4"/>
      <c r="AB274" s="4"/>
      <c r="AC274" s="4"/>
      <c r="AD274" s="4"/>
      <c r="AE274" s="4"/>
      <c r="AF274" s="4"/>
      <c r="AG274" s="4"/>
      <c r="AH274" s="47"/>
    </row>
    <row r="275" spans="6:34">
      <c r="F275" s="133"/>
      <c r="M275" s="133"/>
      <c r="N275" s="133"/>
      <c r="W275" s="76"/>
      <c r="X275" s="76"/>
      <c r="Y275" s="133"/>
      <c r="Z275" s="133"/>
      <c r="AA275" s="4"/>
      <c r="AB275" s="4"/>
      <c r="AC275" s="4"/>
      <c r="AD275" s="4"/>
      <c r="AE275" s="4"/>
      <c r="AF275" s="4"/>
      <c r="AG275" s="4"/>
      <c r="AH275" s="47"/>
    </row>
    <row r="276" spans="6:34">
      <c r="F276" s="133"/>
      <c r="M276" s="133"/>
      <c r="N276" s="133"/>
      <c r="W276" s="76"/>
      <c r="X276" s="76"/>
      <c r="Y276" s="133"/>
      <c r="Z276" s="133"/>
      <c r="AA276" s="4"/>
      <c r="AB276" s="4"/>
      <c r="AC276" s="4"/>
      <c r="AD276" s="4"/>
      <c r="AE276" s="4"/>
      <c r="AF276" s="4"/>
      <c r="AG276" s="4"/>
      <c r="AH276" s="47"/>
    </row>
    <row r="277" spans="6:34">
      <c r="F277" s="133"/>
      <c r="M277" s="133"/>
      <c r="N277" s="133"/>
      <c r="W277" s="76"/>
      <c r="X277" s="76"/>
      <c r="Y277" s="133"/>
      <c r="Z277" s="133"/>
      <c r="AA277" s="4"/>
      <c r="AB277" s="4"/>
      <c r="AC277" s="4"/>
      <c r="AD277" s="4"/>
      <c r="AE277" s="4"/>
      <c r="AF277" s="4"/>
      <c r="AG277" s="4"/>
      <c r="AH277" s="47"/>
    </row>
    <row r="278" spans="6:34">
      <c r="F278" s="133"/>
      <c r="M278" s="133"/>
      <c r="N278" s="133"/>
      <c r="W278" s="76"/>
      <c r="X278" s="76"/>
      <c r="Y278" s="133"/>
      <c r="Z278" s="133"/>
      <c r="AA278" s="4"/>
      <c r="AB278" s="4"/>
      <c r="AC278" s="4"/>
      <c r="AD278" s="4"/>
      <c r="AE278" s="4"/>
      <c r="AF278" s="4"/>
      <c r="AG278" s="4"/>
      <c r="AH278" s="47"/>
    </row>
    <row r="279" spans="6:34">
      <c r="F279" s="133"/>
      <c r="M279" s="133"/>
      <c r="N279" s="133"/>
      <c r="W279" s="76"/>
      <c r="X279" s="76"/>
      <c r="Y279" s="133"/>
      <c r="Z279" s="133"/>
      <c r="AA279" s="4"/>
      <c r="AB279" s="4"/>
      <c r="AC279" s="4"/>
      <c r="AD279" s="4"/>
      <c r="AE279" s="4"/>
      <c r="AF279" s="4"/>
      <c r="AG279" s="4"/>
      <c r="AH279" s="47"/>
    </row>
    <row r="280" spans="6:34">
      <c r="F280" s="133"/>
      <c r="M280" s="133"/>
      <c r="N280" s="133"/>
      <c r="W280" s="76"/>
      <c r="X280" s="76"/>
      <c r="Y280" s="133"/>
      <c r="Z280" s="133"/>
      <c r="AA280" s="4"/>
      <c r="AB280" s="4"/>
      <c r="AC280" s="4"/>
      <c r="AD280" s="4"/>
      <c r="AE280" s="4"/>
      <c r="AF280" s="4"/>
      <c r="AG280" s="4"/>
      <c r="AH280" s="47"/>
    </row>
    <row r="281" spans="6:34">
      <c r="F281" s="133"/>
      <c r="M281" s="133"/>
      <c r="N281" s="133"/>
      <c r="W281" s="76"/>
      <c r="X281" s="76"/>
      <c r="Y281" s="133"/>
      <c r="Z281" s="133"/>
      <c r="AA281" s="4"/>
      <c r="AB281" s="4"/>
      <c r="AC281" s="4"/>
      <c r="AD281" s="4"/>
      <c r="AE281" s="4"/>
      <c r="AF281" s="4"/>
      <c r="AG281" s="4"/>
      <c r="AH281" s="47"/>
    </row>
    <row r="282" spans="6:34">
      <c r="F282" s="133"/>
      <c r="M282" s="133"/>
      <c r="N282" s="133"/>
      <c r="W282" s="76"/>
      <c r="X282" s="76"/>
      <c r="Y282" s="133"/>
      <c r="Z282" s="133"/>
      <c r="AA282" s="4"/>
      <c r="AB282" s="4"/>
      <c r="AC282" s="4"/>
      <c r="AD282" s="4"/>
      <c r="AE282" s="4"/>
      <c r="AF282" s="4"/>
      <c r="AG282" s="4"/>
      <c r="AH282" s="47"/>
    </row>
    <row r="283" spans="6:34">
      <c r="F283" s="133"/>
      <c r="M283" s="133"/>
      <c r="N283" s="133"/>
      <c r="W283" s="76"/>
      <c r="X283" s="76"/>
      <c r="Y283" s="133"/>
      <c r="Z283" s="133"/>
      <c r="AA283" s="4"/>
      <c r="AB283" s="4"/>
      <c r="AC283" s="4"/>
      <c r="AD283" s="4"/>
      <c r="AE283" s="4"/>
      <c r="AF283" s="4"/>
      <c r="AG283" s="4"/>
      <c r="AH283" s="47"/>
    </row>
    <row r="284" spans="6:34">
      <c r="F284" s="133"/>
      <c r="M284" s="133"/>
      <c r="N284" s="133"/>
      <c r="W284" s="76"/>
      <c r="X284" s="76"/>
      <c r="Y284" s="133"/>
      <c r="Z284" s="133"/>
      <c r="AA284" s="4"/>
      <c r="AB284" s="4"/>
      <c r="AC284" s="4"/>
      <c r="AD284" s="4"/>
      <c r="AE284" s="4"/>
      <c r="AF284" s="4"/>
      <c r="AG284" s="4"/>
      <c r="AH284" s="47"/>
    </row>
    <row r="285" spans="6:34">
      <c r="F285" s="133"/>
      <c r="M285" s="133"/>
      <c r="N285" s="133"/>
      <c r="W285" s="76"/>
      <c r="X285" s="76"/>
      <c r="Y285" s="133"/>
      <c r="Z285" s="133"/>
      <c r="AA285" s="4"/>
      <c r="AB285" s="4"/>
      <c r="AC285" s="4"/>
      <c r="AD285" s="4"/>
      <c r="AE285" s="4"/>
      <c r="AF285" s="4"/>
      <c r="AG285" s="4"/>
      <c r="AH285" s="47"/>
    </row>
    <row r="286" spans="6:34">
      <c r="F286" s="133"/>
      <c r="M286" s="133"/>
      <c r="N286" s="133"/>
      <c r="W286" s="76"/>
      <c r="X286" s="76"/>
      <c r="Y286" s="133"/>
      <c r="Z286" s="133"/>
      <c r="AA286" s="4"/>
      <c r="AB286" s="4"/>
      <c r="AC286" s="4"/>
      <c r="AD286" s="4"/>
      <c r="AE286" s="4"/>
      <c r="AF286" s="4"/>
      <c r="AG286" s="4"/>
      <c r="AH286" s="47"/>
    </row>
    <row r="287" spans="6:34">
      <c r="F287" s="133"/>
      <c r="M287" s="133"/>
      <c r="N287" s="133"/>
      <c r="W287" s="76"/>
      <c r="X287" s="76"/>
      <c r="Y287" s="133"/>
      <c r="Z287" s="133"/>
      <c r="AA287" s="4"/>
      <c r="AB287" s="4"/>
      <c r="AC287" s="4"/>
      <c r="AD287" s="4"/>
      <c r="AE287" s="4"/>
      <c r="AF287" s="4"/>
      <c r="AG287" s="4"/>
      <c r="AH287" s="47"/>
    </row>
    <row r="288" spans="6:34">
      <c r="F288" s="133"/>
      <c r="M288" s="133"/>
      <c r="N288" s="133"/>
      <c r="W288" s="76"/>
      <c r="X288" s="76"/>
      <c r="Y288" s="133"/>
      <c r="Z288" s="133"/>
      <c r="AA288" s="4"/>
      <c r="AB288" s="4"/>
      <c r="AC288" s="4"/>
      <c r="AD288" s="4"/>
      <c r="AE288" s="4"/>
      <c r="AF288" s="4"/>
      <c r="AG288" s="4"/>
      <c r="AH288" s="47"/>
    </row>
    <row r="289" spans="6:34">
      <c r="F289" s="133"/>
      <c r="M289" s="133"/>
      <c r="N289" s="133"/>
      <c r="W289" s="76"/>
      <c r="X289" s="76"/>
      <c r="Y289" s="133"/>
      <c r="Z289" s="133"/>
      <c r="AA289" s="4"/>
      <c r="AB289" s="4"/>
      <c r="AC289" s="4"/>
      <c r="AD289" s="4"/>
      <c r="AE289" s="4"/>
      <c r="AF289" s="4"/>
      <c r="AG289" s="4"/>
      <c r="AH289" s="47"/>
    </row>
    <row r="290" spans="6:34">
      <c r="F290" s="133"/>
      <c r="M290" s="133"/>
      <c r="N290" s="133"/>
      <c r="W290" s="76"/>
      <c r="X290" s="76"/>
      <c r="Y290" s="133"/>
      <c r="Z290" s="133"/>
      <c r="AA290" s="4"/>
      <c r="AB290" s="4"/>
      <c r="AC290" s="4"/>
      <c r="AD290" s="4"/>
      <c r="AE290" s="4"/>
      <c r="AF290" s="4"/>
      <c r="AG290" s="4"/>
      <c r="AH290" s="47"/>
    </row>
    <row r="291" spans="6:34">
      <c r="F291" s="133"/>
      <c r="M291" s="133"/>
      <c r="N291" s="133"/>
      <c r="W291" s="76"/>
      <c r="X291" s="76"/>
      <c r="Y291" s="133"/>
      <c r="Z291" s="133"/>
      <c r="AA291" s="4"/>
      <c r="AB291" s="4"/>
      <c r="AC291" s="4"/>
      <c r="AD291" s="4"/>
      <c r="AE291" s="4"/>
      <c r="AF291" s="4"/>
      <c r="AG291" s="4"/>
      <c r="AH291" s="47"/>
    </row>
    <row r="292" spans="6:34">
      <c r="F292" s="133"/>
      <c r="M292" s="133"/>
      <c r="N292" s="133"/>
      <c r="W292" s="76"/>
      <c r="X292" s="76"/>
      <c r="Y292" s="133"/>
      <c r="Z292" s="133"/>
      <c r="AA292" s="4"/>
      <c r="AB292" s="4"/>
      <c r="AC292" s="4"/>
      <c r="AD292" s="4"/>
      <c r="AE292" s="4"/>
      <c r="AF292" s="4"/>
      <c r="AG292" s="4"/>
      <c r="AH292" s="47"/>
    </row>
    <row r="293" spans="6:34">
      <c r="F293" s="133"/>
      <c r="M293" s="133"/>
      <c r="N293" s="133"/>
      <c r="W293" s="76"/>
      <c r="X293" s="76"/>
      <c r="Y293" s="133"/>
      <c r="Z293" s="133"/>
      <c r="AA293" s="4"/>
      <c r="AB293" s="4"/>
      <c r="AC293" s="4"/>
      <c r="AD293" s="4"/>
      <c r="AE293" s="4"/>
      <c r="AF293" s="4"/>
      <c r="AG293" s="4"/>
      <c r="AH293" s="47"/>
    </row>
    <row r="294" spans="6:34">
      <c r="F294" s="133"/>
      <c r="M294" s="133"/>
      <c r="N294" s="133"/>
      <c r="W294" s="76"/>
      <c r="X294" s="76"/>
      <c r="Y294" s="133"/>
      <c r="Z294" s="133"/>
      <c r="AA294" s="4"/>
      <c r="AB294" s="4"/>
      <c r="AC294" s="4"/>
      <c r="AD294" s="4"/>
      <c r="AE294" s="4"/>
      <c r="AF294" s="4"/>
      <c r="AG294" s="4"/>
      <c r="AH294" s="47"/>
    </row>
    <row r="295" spans="6:34">
      <c r="F295" s="133"/>
      <c r="M295" s="133"/>
      <c r="N295" s="133"/>
      <c r="W295" s="76"/>
      <c r="X295" s="76"/>
      <c r="Y295" s="133"/>
      <c r="Z295" s="133"/>
      <c r="AA295" s="4"/>
      <c r="AB295" s="4"/>
      <c r="AC295" s="4"/>
      <c r="AD295" s="4"/>
      <c r="AE295" s="4"/>
      <c r="AF295" s="4"/>
      <c r="AG295" s="4"/>
      <c r="AH295" s="47"/>
    </row>
    <row r="296" spans="6:34">
      <c r="F296" s="133"/>
      <c r="M296" s="133"/>
      <c r="N296" s="133"/>
      <c r="W296" s="76"/>
      <c r="X296" s="76"/>
      <c r="Y296" s="133"/>
      <c r="Z296" s="133"/>
      <c r="AA296" s="4"/>
      <c r="AB296" s="4"/>
      <c r="AC296" s="4"/>
      <c r="AD296" s="4"/>
      <c r="AE296" s="4"/>
      <c r="AF296" s="4"/>
      <c r="AG296" s="4"/>
      <c r="AH296" s="47"/>
    </row>
    <row r="297" spans="6:34">
      <c r="F297" s="133"/>
      <c r="M297" s="133"/>
      <c r="N297" s="133"/>
      <c r="W297" s="76"/>
      <c r="X297" s="76"/>
      <c r="Y297" s="133"/>
      <c r="Z297" s="133"/>
      <c r="AA297" s="4"/>
      <c r="AB297" s="4"/>
      <c r="AC297" s="4"/>
      <c r="AD297" s="4"/>
      <c r="AE297" s="4"/>
      <c r="AF297" s="4"/>
      <c r="AG297" s="4"/>
      <c r="AH297" s="47"/>
    </row>
    <row r="298" spans="6:34">
      <c r="F298" s="133"/>
      <c r="M298" s="133"/>
      <c r="N298" s="133"/>
      <c r="W298" s="76"/>
      <c r="X298" s="76"/>
      <c r="Y298" s="133"/>
      <c r="Z298" s="133"/>
      <c r="AA298" s="4"/>
      <c r="AB298" s="4"/>
      <c r="AC298" s="4"/>
      <c r="AD298" s="4"/>
      <c r="AE298" s="4"/>
      <c r="AF298" s="4"/>
      <c r="AG298" s="4"/>
      <c r="AH298" s="47"/>
    </row>
    <row r="299" spans="6:34">
      <c r="F299" s="133"/>
      <c r="M299" s="133"/>
      <c r="N299" s="133"/>
      <c r="W299" s="76"/>
      <c r="X299" s="76"/>
      <c r="Y299" s="133"/>
      <c r="Z299" s="133"/>
      <c r="AA299" s="4"/>
      <c r="AB299" s="4"/>
      <c r="AC299" s="4"/>
      <c r="AD299" s="4"/>
      <c r="AE299" s="4"/>
      <c r="AF299" s="4"/>
      <c r="AG299" s="4"/>
      <c r="AH299" s="47"/>
    </row>
    <row r="300" spans="6:34">
      <c r="F300" s="133"/>
      <c r="M300" s="133"/>
      <c r="N300" s="133"/>
      <c r="W300" s="76"/>
      <c r="X300" s="76"/>
      <c r="Y300" s="133"/>
      <c r="Z300" s="133"/>
      <c r="AA300" s="4"/>
      <c r="AB300" s="4"/>
      <c r="AC300" s="4"/>
      <c r="AD300" s="4"/>
      <c r="AE300" s="4"/>
      <c r="AF300" s="4"/>
      <c r="AG300" s="4"/>
      <c r="AH300" s="47"/>
    </row>
    <row r="301" spans="6:34">
      <c r="F301" s="133"/>
      <c r="M301" s="133"/>
      <c r="N301" s="133"/>
      <c r="W301" s="76"/>
      <c r="X301" s="76"/>
      <c r="Y301" s="133"/>
      <c r="Z301" s="133"/>
      <c r="AA301" s="4"/>
      <c r="AB301" s="4"/>
      <c r="AC301" s="4"/>
      <c r="AD301" s="4"/>
      <c r="AE301" s="4"/>
      <c r="AF301" s="4"/>
      <c r="AG301" s="4"/>
      <c r="AH301" s="47"/>
    </row>
    <row r="302" spans="6:34">
      <c r="F302" s="133"/>
      <c r="M302" s="133"/>
      <c r="N302" s="133"/>
      <c r="W302" s="76"/>
      <c r="X302" s="76"/>
      <c r="Y302" s="133"/>
      <c r="Z302" s="133"/>
      <c r="AA302" s="4"/>
      <c r="AB302" s="4"/>
      <c r="AC302" s="4"/>
      <c r="AD302" s="4"/>
      <c r="AE302" s="4"/>
      <c r="AF302" s="4"/>
      <c r="AG302" s="4"/>
      <c r="AH302" s="47"/>
    </row>
    <row r="303" spans="6:34">
      <c r="F303" s="133"/>
      <c r="M303" s="133"/>
      <c r="N303" s="133"/>
      <c r="W303" s="76"/>
      <c r="X303" s="76"/>
      <c r="Y303" s="133"/>
      <c r="Z303" s="133"/>
      <c r="AA303" s="4"/>
      <c r="AB303" s="4"/>
      <c r="AC303" s="4"/>
      <c r="AD303" s="4"/>
      <c r="AE303" s="4"/>
      <c r="AF303" s="4"/>
      <c r="AG303" s="4"/>
      <c r="AH303" s="47"/>
    </row>
    <row r="304" spans="6:34">
      <c r="F304" s="133"/>
      <c r="M304" s="133"/>
      <c r="N304" s="133"/>
      <c r="W304" s="76"/>
      <c r="X304" s="76"/>
      <c r="Y304" s="133"/>
      <c r="Z304" s="133"/>
      <c r="AA304" s="4"/>
      <c r="AB304" s="4"/>
      <c r="AC304" s="4"/>
      <c r="AD304" s="4"/>
      <c r="AE304" s="4"/>
      <c r="AF304" s="4"/>
      <c r="AG304" s="4"/>
      <c r="AH304" s="47"/>
    </row>
    <row r="305" spans="6:34">
      <c r="F305" s="133"/>
      <c r="M305" s="133"/>
      <c r="N305" s="133"/>
      <c r="W305" s="76"/>
      <c r="X305" s="76"/>
      <c r="Y305" s="133"/>
      <c r="Z305" s="133"/>
      <c r="AA305" s="4"/>
      <c r="AB305" s="4"/>
      <c r="AC305" s="4"/>
      <c r="AD305" s="4"/>
      <c r="AE305" s="4"/>
      <c r="AF305" s="4"/>
      <c r="AG305" s="4"/>
      <c r="AH305" s="47"/>
    </row>
    <row r="306" spans="6:34">
      <c r="F306" s="133"/>
      <c r="M306" s="133"/>
      <c r="N306" s="133"/>
      <c r="W306" s="76"/>
      <c r="X306" s="76"/>
      <c r="Y306" s="133"/>
      <c r="Z306" s="133"/>
      <c r="AA306" s="4"/>
      <c r="AB306" s="4"/>
      <c r="AC306" s="4"/>
      <c r="AD306" s="4"/>
      <c r="AE306" s="4"/>
      <c r="AF306" s="4"/>
      <c r="AG306" s="4"/>
      <c r="AH306" s="47"/>
    </row>
    <row r="307" spans="6:34">
      <c r="F307" s="133"/>
      <c r="M307" s="133"/>
      <c r="N307" s="133"/>
      <c r="W307" s="76"/>
      <c r="X307" s="76"/>
      <c r="Y307" s="133"/>
      <c r="Z307" s="133"/>
      <c r="AA307" s="4"/>
      <c r="AB307" s="4"/>
      <c r="AC307" s="4"/>
      <c r="AD307" s="4"/>
      <c r="AE307" s="4"/>
      <c r="AF307" s="4"/>
      <c r="AG307" s="4"/>
      <c r="AH307" s="47"/>
    </row>
    <row r="308" spans="6:34">
      <c r="F308" s="133"/>
      <c r="M308" s="133"/>
      <c r="N308" s="133"/>
      <c r="W308" s="76"/>
      <c r="X308" s="76"/>
      <c r="Y308" s="133"/>
      <c r="Z308" s="133"/>
      <c r="AA308" s="4"/>
      <c r="AB308" s="4"/>
      <c r="AC308" s="4"/>
      <c r="AD308" s="4"/>
      <c r="AE308" s="4"/>
      <c r="AF308" s="4"/>
      <c r="AG308" s="4"/>
      <c r="AH308" s="47"/>
    </row>
    <row r="309" spans="6:34">
      <c r="F309" s="133"/>
      <c r="M309" s="133"/>
      <c r="N309" s="133"/>
      <c r="W309" s="76"/>
      <c r="X309" s="76"/>
      <c r="Y309" s="133"/>
      <c r="Z309" s="133"/>
      <c r="AA309" s="4"/>
      <c r="AB309" s="4"/>
      <c r="AC309" s="4"/>
      <c r="AD309" s="4"/>
      <c r="AE309" s="4"/>
      <c r="AF309" s="4"/>
      <c r="AG309" s="4"/>
      <c r="AH309" s="47"/>
    </row>
    <row r="310" spans="6:34">
      <c r="F310" s="133"/>
      <c r="M310" s="133"/>
      <c r="N310" s="133"/>
      <c r="W310" s="76"/>
      <c r="X310" s="76"/>
      <c r="Y310" s="133"/>
      <c r="Z310" s="133"/>
      <c r="AA310" s="4"/>
      <c r="AB310" s="4"/>
      <c r="AC310" s="4"/>
      <c r="AD310" s="4"/>
      <c r="AE310" s="4"/>
      <c r="AF310" s="4"/>
      <c r="AG310" s="4"/>
      <c r="AH310" s="47"/>
    </row>
    <row r="311" spans="6:34">
      <c r="F311" s="133"/>
      <c r="M311" s="133"/>
      <c r="N311" s="133"/>
      <c r="W311" s="76"/>
      <c r="X311" s="76"/>
      <c r="Y311" s="133"/>
      <c r="Z311" s="133"/>
      <c r="AA311" s="4"/>
      <c r="AB311" s="4"/>
      <c r="AC311" s="4"/>
      <c r="AD311" s="4"/>
      <c r="AE311" s="4"/>
      <c r="AF311" s="4"/>
      <c r="AG311" s="4"/>
      <c r="AH311" s="47"/>
    </row>
    <row r="312" spans="6:34">
      <c r="F312" s="133"/>
      <c r="M312" s="133"/>
      <c r="N312" s="133"/>
      <c r="W312" s="76"/>
      <c r="X312" s="76"/>
      <c r="Y312" s="133"/>
      <c r="Z312" s="133"/>
      <c r="AA312" s="4"/>
      <c r="AB312" s="4"/>
      <c r="AC312" s="4"/>
      <c r="AD312" s="4"/>
      <c r="AE312" s="4"/>
      <c r="AF312" s="4"/>
      <c r="AG312" s="4"/>
      <c r="AH312" s="47"/>
    </row>
    <row r="313" spans="6:34">
      <c r="F313" s="133"/>
      <c r="M313" s="133"/>
      <c r="N313" s="133"/>
      <c r="W313" s="76"/>
      <c r="X313" s="76"/>
      <c r="Y313" s="133"/>
      <c r="Z313" s="133"/>
      <c r="AA313" s="4"/>
      <c r="AB313" s="4"/>
      <c r="AC313" s="4"/>
      <c r="AD313" s="4"/>
      <c r="AE313" s="4"/>
      <c r="AF313" s="4"/>
      <c r="AG313" s="4"/>
      <c r="AH313" s="47"/>
    </row>
    <row r="314" spans="6:34">
      <c r="F314" s="133"/>
      <c r="M314" s="133"/>
      <c r="N314" s="133"/>
      <c r="W314" s="76"/>
      <c r="X314" s="76"/>
      <c r="Y314" s="133"/>
      <c r="Z314" s="133"/>
      <c r="AA314" s="4"/>
      <c r="AB314" s="4"/>
      <c r="AC314" s="4"/>
      <c r="AD314" s="4"/>
      <c r="AE314" s="4"/>
      <c r="AF314" s="4"/>
      <c r="AG314" s="4"/>
      <c r="AH314" s="47"/>
    </row>
    <row r="315" spans="6:34">
      <c r="F315" s="133"/>
      <c r="M315" s="133"/>
      <c r="N315" s="133"/>
      <c r="W315" s="76"/>
      <c r="X315" s="76"/>
      <c r="Y315" s="133"/>
      <c r="Z315" s="133"/>
      <c r="AA315" s="4"/>
      <c r="AB315" s="4"/>
      <c r="AC315" s="4"/>
      <c r="AD315" s="4"/>
      <c r="AE315" s="4"/>
      <c r="AF315" s="4"/>
      <c r="AG315" s="4"/>
      <c r="AH315" s="47"/>
    </row>
    <row r="316" spans="6:34">
      <c r="F316" s="133"/>
      <c r="M316" s="133"/>
      <c r="N316" s="133"/>
      <c r="W316" s="76"/>
      <c r="X316" s="76"/>
      <c r="Y316" s="133"/>
      <c r="Z316" s="133"/>
      <c r="AA316" s="4"/>
      <c r="AB316" s="4"/>
      <c r="AC316" s="4"/>
      <c r="AD316" s="4"/>
      <c r="AE316" s="4"/>
      <c r="AF316" s="4"/>
      <c r="AG316" s="4"/>
      <c r="AH316" s="47"/>
    </row>
    <row r="317" spans="6:34">
      <c r="F317" s="133"/>
      <c r="M317" s="133"/>
      <c r="N317" s="133"/>
      <c r="W317" s="76"/>
      <c r="X317" s="76"/>
      <c r="Y317" s="133"/>
      <c r="Z317" s="133"/>
      <c r="AA317" s="4"/>
      <c r="AB317" s="4"/>
      <c r="AC317" s="4"/>
      <c r="AD317" s="4"/>
      <c r="AE317" s="4"/>
      <c r="AF317" s="4"/>
      <c r="AG317" s="4"/>
      <c r="AH317" s="47"/>
    </row>
    <row r="318" spans="6:34">
      <c r="F318" s="133"/>
      <c r="M318" s="133"/>
      <c r="N318" s="133"/>
      <c r="W318" s="76"/>
      <c r="X318" s="76"/>
      <c r="Y318" s="133"/>
      <c r="Z318" s="133"/>
      <c r="AA318" s="4"/>
      <c r="AB318" s="4"/>
      <c r="AC318" s="4"/>
      <c r="AD318" s="4"/>
      <c r="AE318" s="4"/>
      <c r="AF318" s="4"/>
      <c r="AG318" s="4"/>
      <c r="AH318" s="47"/>
    </row>
    <row r="319" spans="6:34">
      <c r="F319" s="133"/>
      <c r="M319" s="133"/>
      <c r="N319" s="133"/>
      <c r="W319" s="76"/>
      <c r="X319" s="76"/>
      <c r="Y319" s="133"/>
      <c r="Z319" s="133"/>
      <c r="AA319" s="4"/>
      <c r="AB319" s="4"/>
      <c r="AC319" s="4"/>
      <c r="AD319" s="4"/>
      <c r="AE319" s="4"/>
      <c r="AF319" s="4"/>
      <c r="AG319" s="4"/>
      <c r="AH319" s="47"/>
    </row>
    <row r="320" spans="6:34">
      <c r="F320" s="133"/>
      <c r="M320" s="133"/>
      <c r="N320" s="133"/>
      <c r="W320" s="76"/>
      <c r="X320" s="76"/>
      <c r="Y320" s="133"/>
      <c r="Z320" s="133"/>
      <c r="AA320" s="4"/>
      <c r="AB320" s="4"/>
      <c r="AC320" s="4"/>
      <c r="AD320" s="4"/>
      <c r="AE320" s="4"/>
      <c r="AF320" s="4"/>
      <c r="AG320" s="4"/>
      <c r="AH320" s="47"/>
    </row>
    <row r="321" spans="6:34">
      <c r="F321" s="133"/>
      <c r="M321" s="133"/>
      <c r="N321" s="133"/>
      <c r="W321" s="76"/>
      <c r="X321" s="76"/>
      <c r="Y321" s="133"/>
      <c r="Z321" s="133"/>
      <c r="AA321" s="4"/>
      <c r="AB321" s="4"/>
      <c r="AC321" s="4"/>
      <c r="AD321" s="4"/>
      <c r="AE321" s="4"/>
      <c r="AF321" s="4"/>
      <c r="AG321" s="4"/>
      <c r="AH321" s="47"/>
    </row>
    <row r="322" spans="6:34">
      <c r="F322" s="133"/>
      <c r="M322" s="133"/>
      <c r="N322" s="133"/>
      <c r="W322" s="76"/>
      <c r="X322" s="76"/>
      <c r="Y322" s="133"/>
      <c r="Z322" s="133"/>
      <c r="AA322" s="4"/>
      <c r="AB322" s="4"/>
      <c r="AC322" s="4"/>
      <c r="AD322" s="4"/>
      <c r="AE322" s="4"/>
      <c r="AF322" s="4"/>
      <c r="AG322" s="4"/>
      <c r="AH322" s="47"/>
    </row>
    <row r="323" spans="6:34">
      <c r="F323" s="133"/>
      <c r="M323" s="133"/>
      <c r="N323" s="133"/>
      <c r="W323" s="76"/>
      <c r="X323" s="76"/>
      <c r="Y323" s="133"/>
      <c r="Z323" s="133"/>
      <c r="AA323" s="4"/>
      <c r="AB323" s="4"/>
      <c r="AC323" s="4"/>
      <c r="AD323" s="4"/>
      <c r="AE323" s="4"/>
      <c r="AF323" s="4"/>
      <c r="AG323" s="4"/>
      <c r="AH323" s="47"/>
    </row>
    <row r="324" spans="6:34">
      <c r="F324" s="133"/>
      <c r="M324" s="133"/>
      <c r="N324" s="133"/>
      <c r="W324" s="76"/>
      <c r="X324" s="76"/>
      <c r="Y324" s="133"/>
      <c r="Z324" s="133"/>
      <c r="AA324" s="4"/>
      <c r="AB324" s="4"/>
      <c r="AC324" s="4"/>
      <c r="AD324" s="4"/>
      <c r="AE324" s="4"/>
      <c r="AF324" s="4"/>
      <c r="AG324" s="4"/>
      <c r="AH324" s="47"/>
    </row>
    <row r="325" spans="6:34">
      <c r="F325" s="133"/>
      <c r="M325" s="133"/>
      <c r="N325" s="133"/>
      <c r="W325" s="76"/>
      <c r="X325" s="76"/>
      <c r="Y325" s="133"/>
      <c r="Z325" s="133"/>
      <c r="AA325" s="4"/>
      <c r="AB325" s="4"/>
      <c r="AC325" s="4"/>
      <c r="AD325" s="4"/>
      <c r="AE325" s="4"/>
      <c r="AF325" s="4"/>
      <c r="AG325" s="4"/>
      <c r="AH325" s="47"/>
    </row>
    <row r="326" spans="6:34">
      <c r="F326" s="133"/>
      <c r="M326" s="133"/>
      <c r="N326" s="133"/>
      <c r="W326" s="76"/>
      <c r="X326" s="76"/>
      <c r="Y326" s="133"/>
      <c r="Z326" s="133"/>
      <c r="AA326" s="4"/>
      <c r="AB326" s="4"/>
      <c r="AC326" s="4"/>
      <c r="AD326" s="4"/>
      <c r="AE326" s="4"/>
      <c r="AF326" s="4"/>
      <c r="AG326" s="4"/>
      <c r="AH326" s="47"/>
    </row>
    <row r="327" spans="6:34">
      <c r="F327" s="133"/>
      <c r="M327" s="133"/>
      <c r="N327" s="133"/>
      <c r="W327" s="76"/>
      <c r="X327" s="76"/>
      <c r="Y327" s="133"/>
      <c r="Z327" s="133"/>
      <c r="AA327" s="4"/>
      <c r="AB327" s="4"/>
      <c r="AC327" s="4"/>
      <c r="AD327" s="4"/>
      <c r="AE327" s="4"/>
      <c r="AF327" s="4"/>
      <c r="AG327" s="4"/>
      <c r="AH327" s="47"/>
    </row>
    <row r="328" spans="6:34">
      <c r="F328" s="133"/>
      <c r="M328" s="133"/>
      <c r="N328" s="133"/>
      <c r="W328" s="76"/>
      <c r="X328" s="76"/>
      <c r="Y328" s="133"/>
      <c r="Z328" s="133"/>
      <c r="AA328" s="4"/>
      <c r="AB328" s="4"/>
      <c r="AC328" s="4"/>
      <c r="AD328" s="4"/>
      <c r="AE328" s="4"/>
      <c r="AF328" s="4"/>
      <c r="AG328" s="4"/>
      <c r="AH328" s="47"/>
    </row>
    <row r="329" spans="6:34">
      <c r="F329" s="133"/>
      <c r="M329" s="133"/>
      <c r="N329" s="133"/>
      <c r="W329" s="76"/>
      <c r="X329" s="76"/>
      <c r="Y329" s="133"/>
      <c r="Z329" s="133"/>
      <c r="AA329" s="4"/>
      <c r="AB329" s="4"/>
      <c r="AC329" s="4"/>
      <c r="AD329" s="4"/>
      <c r="AE329" s="4"/>
      <c r="AF329" s="4"/>
      <c r="AG329" s="4"/>
      <c r="AH329" s="47"/>
    </row>
    <row r="330" spans="6:34">
      <c r="F330" s="133"/>
      <c r="M330" s="133"/>
      <c r="N330" s="133"/>
      <c r="W330" s="76"/>
      <c r="X330" s="76"/>
      <c r="Y330" s="133"/>
      <c r="Z330" s="133"/>
      <c r="AA330" s="4"/>
      <c r="AB330" s="4"/>
      <c r="AC330" s="4"/>
      <c r="AD330" s="4"/>
      <c r="AE330" s="4"/>
      <c r="AF330" s="4"/>
      <c r="AG330" s="4"/>
      <c r="AH330" s="47"/>
    </row>
    <row r="331" spans="6:34">
      <c r="F331" s="133"/>
      <c r="M331" s="133"/>
      <c r="N331" s="133"/>
      <c r="W331" s="76"/>
      <c r="X331" s="76"/>
      <c r="Y331" s="133"/>
      <c r="Z331" s="133"/>
      <c r="AA331" s="4"/>
      <c r="AB331" s="4"/>
      <c r="AC331" s="4"/>
      <c r="AD331" s="4"/>
      <c r="AE331" s="4"/>
      <c r="AF331" s="4"/>
      <c r="AG331" s="4"/>
      <c r="AH331" s="47"/>
    </row>
    <row r="332" spans="6:34">
      <c r="F332" s="133"/>
      <c r="M332" s="133"/>
      <c r="N332" s="133"/>
      <c r="W332" s="76"/>
      <c r="X332" s="76"/>
      <c r="Y332" s="133"/>
      <c r="Z332" s="133"/>
      <c r="AA332" s="4"/>
      <c r="AB332" s="4"/>
      <c r="AC332" s="4"/>
      <c r="AD332" s="4"/>
      <c r="AE332" s="4"/>
      <c r="AF332" s="4"/>
      <c r="AG332" s="4"/>
      <c r="AH332" s="47"/>
    </row>
    <row r="333" spans="6:34">
      <c r="F333" s="133"/>
      <c r="M333" s="133"/>
      <c r="N333" s="133"/>
      <c r="W333" s="76"/>
      <c r="X333" s="76"/>
      <c r="Y333" s="133"/>
      <c r="Z333" s="133"/>
      <c r="AA333" s="4"/>
      <c r="AB333" s="4"/>
      <c r="AC333" s="4"/>
      <c r="AD333" s="4"/>
      <c r="AE333" s="4"/>
      <c r="AF333" s="4"/>
      <c r="AG333" s="4"/>
      <c r="AH333" s="47"/>
    </row>
    <row r="334" spans="6:34">
      <c r="F334" s="133"/>
      <c r="M334" s="133"/>
      <c r="N334" s="133"/>
      <c r="W334" s="76"/>
      <c r="X334" s="76"/>
      <c r="Y334" s="133"/>
      <c r="Z334" s="133"/>
      <c r="AA334" s="4"/>
      <c r="AB334" s="4"/>
      <c r="AC334" s="4"/>
      <c r="AD334" s="4"/>
      <c r="AE334" s="4"/>
      <c r="AF334" s="4"/>
      <c r="AG334" s="4"/>
      <c r="AH334" s="47"/>
    </row>
    <row r="335" spans="6:34">
      <c r="F335" s="133"/>
      <c r="M335" s="133"/>
      <c r="N335" s="133"/>
      <c r="W335" s="76"/>
      <c r="X335" s="76"/>
      <c r="Y335" s="133"/>
      <c r="Z335" s="133"/>
      <c r="AA335" s="4"/>
      <c r="AB335" s="4"/>
      <c r="AC335" s="4"/>
      <c r="AD335" s="4"/>
      <c r="AE335" s="4"/>
      <c r="AF335" s="4"/>
      <c r="AG335" s="4"/>
      <c r="AH335" s="47"/>
    </row>
    <row r="336" spans="6:34">
      <c r="F336" s="133"/>
      <c r="M336" s="133"/>
      <c r="N336" s="133"/>
      <c r="W336" s="76"/>
      <c r="X336" s="76"/>
      <c r="Y336" s="133"/>
      <c r="Z336" s="133"/>
      <c r="AA336" s="4"/>
      <c r="AB336" s="4"/>
      <c r="AC336" s="4"/>
      <c r="AD336" s="4"/>
      <c r="AE336" s="4"/>
      <c r="AF336" s="4"/>
      <c r="AG336" s="4"/>
      <c r="AH336" s="47"/>
    </row>
    <row r="337" spans="6:34">
      <c r="F337" s="133"/>
      <c r="M337" s="133"/>
      <c r="N337" s="133"/>
      <c r="W337" s="76"/>
      <c r="X337" s="76"/>
      <c r="Y337" s="133"/>
      <c r="Z337" s="133"/>
      <c r="AA337" s="4"/>
      <c r="AB337" s="4"/>
      <c r="AC337" s="4"/>
      <c r="AD337" s="4"/>
      <c r="AE337" s="4"/>
      <c r="AF337" s="4"/>
      <c r="AG337" s="4"/>
      <c r="AH337" s="47"/>
    </row>
    <row r="338" spans="6:34">
      <c r="F338" s="133"/>
      <c r="M338" s="133"/>
      <c r="N338" s="133"/>
      <c r="W338" s="76"/>
      <c r="X338" s="76"/>
      <c r="Y338" s="133"/>
      <c r="Z338" s="133"/>
      <c r="AA338" s="4"/>
      <c r="AB338" s="4"/>
      <c r="AC338" s="4"/>
      <c r="AD338" s="4"/>
      <c r="AE338" s="4"/>
      <c r="AF338" s="4"/>
      <c r="AG338" s="4"/>
      <c r="AH338" s="47"/>
    </row>
    <row r="339" spans="6:34">
      <c r="F339" s="133"/>
      <c r="M339" s="133"/>
      <c r="N339" s="133"/>
      <c r="W339" s="76"/>
      <c r="X339" s="76"/>
      <c r="Y339" s="133"/>
      <c r="Z339" s="133"/>
      <c r="AA339" s="4"/>
      <c r="AB339" s="4"/>
      <c r="AC339" s="4"/>
      <c r="AD339" s="4"/>
      <c r="AE339" s="4"/>
      <c r="AF339" s="4"/>
      <c r="AG339" s="4"/>
      <c r="AH339" s="47"/>
    </row>
    <row r="340" spans="6:34">
      <c r="F340" s="133"/>
      <c r="M340" s="133"/>
      <c r="N340" s="133"/>
      <c r="W340" s="76"/>
      <c r="X340" s="76"/>
      <c r="Y340" s="133"/>
      <c r="Z340" s="133"/>
      <c r="AA340" s="4"/>
      <c r="AB340" s="4"/>
      <c r="AC340" s="4"/>
      <c r="AD340" s="4"/>
      <c r="AE340" s="4"/>
      <c r="AF340" s="4"/>
      <c r="AG340" s="4"/>
      <c r="AH340" s="47"/>
    </row>
    <row r="341" spans="6:34">
      <c r="F341" s="133"/>
      <c r="M341" s="133"/>
      <c r="N341" s="133"/>
      <c r="W341" s="76"/>
      <c r="X341" s="76"/>
      <c r="Y341" s="133"/>
      <c r="Z341" s="133"/>
      <c r="AA341" s="4"/>
      <c r="AB341" s="4"/>
      <c r="AC341" s="4"/>
      <c r="AD341" s="4"/>
      <c r="AE341" s="4"/>
      <c r="AF341" s="4"/>
      <c r="AG341" s="4"/>
      <c r="AH341" s="47"/>
    </row>
    <row r="342" spans="6:34">
      <c r="F342" s="133"/>
      <c r="M342" s="133"/>
      <c r="N342" s="133"/>
      <c r="W342" s="76"/>
      <c r="X342" s="76"/>
      <c r="Y342" s="133"/>
      <c r="Z342" s="133"/>
      <c r="AA342" s="4"/>
      <c r="AB342" s="4"/>
      <c r="AC342" s="4"/>
      <c r="AD342" s="4"/>
      <c r="AE342" s="4"/>
      <c r="AF342" s="4"/>
      <c r="AG342" s="4"/>
      <c r="AH342" s="47"/>
    </row>
    <row r="343" spans="6:34">
      <c r="F343" s="133"/>
      <c r="M343" s="133"/>
      <c r="N343" s="133"/>
      <c r="W343" s="76"/>
      <c r="X343" s="76"/>
      <c r="Y343" s="133"/>
      <c r="Z343" s="133"/>
      <c r="AA343" s="4"/>
      <c r="AB343" s="4"/>
      <c r="AC343" s="4"/>
      <c r="AD343" s="4"/>
      <c r="AE343" s="4"/>
      <c r="AF343" s="4"/>
      <c r="AG343" s="4"/>
      <c r="AH343" s="47"/>
    </row>
    <row r="344" spans="6:34">
      <c r="F344" s="133"/>
      <c r="M344" s="133"/>
      <c r="N344" s="133"/>
      <c r="W344" s="76"/>
      <c r="X344" s="76"/>
      <c r="Y344" s="133"/>
      <c r="Z344" s="133"/>
      <c r="AA344" s="4"/>
      <c r="AB344" s="4"/>
      <c r="AC344" s="4"/>
      <c r="AD344" s="4"/>
      <c r="AE344" s="4"/>
      <c r="AF344" s="4"/>
      <c r="AG344" s="4"/>
      <c r="AH344" s="47"/>
    </row>
    <row r="345" spans="6:34">
      <c r="F345" s="133"/>
      <c r="M345" s="133"/>
      <c r="N345" s="133"/>
      <c r="W345" s="76"/>
      <c r="X345" s="76"/>
      <c r="Y345" s="133"/>
      <c r="Z345" s="133"/>
      <c r="AA345" s="4"/>
      <c r="AB345" s="4"/>
      <c r="AC345" s="4"/>
      <c r="AD345" s="4"/>
      <c r="AE345" s="4"/>
      <c r="AF345" s="4"/>
      <c r="AG345" s="4"/>
      <c r="AH345" s="47"/>
    </row>
    <row r="346" spans="6:34">
      <c r="F346" s="133"/>
      <c r="M346" s="133"/>
      <c r="N346" s="133"/>
      <c r="W346" s="76"/>
      <c r="X346" s="76"/>
      <c r="Y346" s="133"/>
      <c r="Z346" s="133"/>
      <c r="AA346" s="4"/>
      <c r="AB346" s="4"/>
      <c r="AC346" s="4"/>
      <c r="AD346" s="4"/>
      <c r="AE346" s="4"/>
      <c r="AF346" s="4"/>
      <c r="AG346" s="4"/>
      <c r="AH346" s="47"/>
    </row>
    <row r="347" spans="6:34">
      <c r="F347" s="133"/>
      <c r="M347" s="133"/>
      <c r="N347" s="133"/>
      <c r="W347" s="76"/>
      <c r="X347" s="76"/>
      <c r="Y347" s="133"/>
      <c r="Z347" s="133"/>
      <c r="AA347" s="4"/>
      <c r="AB347" s="4"/>
      <c r="AC347" s="4"/>
      <c r="AD347" s="4"/>
      <c r="AE347" s="4"/>
      <c r="AF347" s="4"/>
      <c r="AG347" s="4"/>
      <c r="AH347" s="47"/>
    </row>
    <row r="348" spans="6:34">
      <c r="F348" s="133"/>
      <c r="M348" s="133"/>
      <c r="N348" s="133"/>
      <c r="W348" s="76"/>
      <c r="X348" s="76"/>
      <c r="Y348" s="133"/>
      <c r="Z348" s="133"/>
      <c r="AA348" s="4"/>
      <c r="AB348" s="4"/>
      <c r="AC348" s="4"/>
      <c r="AD348" s="4"/>
      <c r="AE348" s="4"/>
      <c r="AF348" s="4"/>
      <c r="AG348" s="4"/>
      <c r="AH348" s="47"/>
    </row>
    <row r="349" spans="6:34">
      <c r="F349" s="133"/>
      <c r="M349" s="133"/>
      <c r="N349" s="133"/>
      <c r="W349" s="76"/>
      <c r="X349" s="76"/>
      <c r="Y349" s="133"/>
      <c r="Z349" s="133"/>
      <c r="AA349" s="4"/>
      <c r="AB349" s="4"/>
      <c r="AC349" s="4"/>
      <c r="AD349" s="4"/>
      <c r="AE349" s="4"/>
      <c r="AF349" s="4"/>
      <c r="AG349" s="4"/>
      <c r="AH349" s="47"/>
    </row>
    <row r="350" spans="6:34">
      <c r="F350" s="133"/>
      <c r="M350" s="133"/>
      <c r="N350" s="133"/>
      <c r="W350" s="76"/>
      <c r="X350" s="76"/>
      <c r="Y350" s="133"/>
      <c r="Z350" s="133"/>
      <c r="AA350" s="4"/>
      <c r="AB350" s="4"/>
      <c r="AC350" s="4"/>
      <c r="AD350" s="4"/>
      <c r="AE350" s="4"/>
      <c r="AF350" s="4"/>
      <c r="AG350" s="4"/>
      <c r="AH350" s="47"/>
    </row>
    <row r="351" spans="6:34">
      <c r="F351" s="133"/>
      <c r="M351" s="133"/>
      <c r="N351" s="133"/>
      <c r="W351" s="76"/>
      <c r="X351" s="76"/>
      <c r="Y351" s="133"/>
      <c r="Z351" s="133"/>
      <c r="AA351" s="4"/>
      <c r="AB351" s="4"/>
      <c r="AC351" s="4"/>
      <c r="AD351" s="4"/>
      <c r="AE351" s="4"/>
      <c r="AF351" s="4"/>
      <c r="AG351" s="4"/>
      <c r="AH351" s="47"/>
    </row>
    <row r="352" spans="6:34">
      <c r="F352" s="133"/>
      <c r="M352" s="133"/>
      <c r="N352" s="133"/>
      <c r="W352" s="76"/>
      <c r="X352" s="76"/>
      <c r="Y352" s="133"/>
      <c r="Z352" s="133"/>
      <c r="AA352" s="4"/>
      <c r="AB352" s="4"/>
      <c r="AC352" s="4"/>
      <c r="AD352" s="4"/>
      <c r="AE352" s="4"/>
      <c r="AF352" s="4"/>
      <c r="AG352" s="4"/>
      <c r="AH352" s="47"/>
    </row>
    <row r="353" spans="6:34">
      <c r="F353" s="133"/>
      <c r="M353" s="133"/>
      <c r="N353" s="133"/>
      <c r="W353" s="76"/>
      <c r="X353" s="76"/>
      <c r="Y353" s="133"/>
      <c r="Z353" s="133"/>
      <c r="AA353" s="4"/>
      <c r="AB353" s="4"/>
      <c r="AC353" s="4"/>
      <c r="AD353" s="4"/>
      <c r="AE353" s="4"/>
      <c r="AF353" s="4"/>
      <c r="AG353" s="4"/>
      <c r="AH353" s="47"/>
    </row>
    <row r="354" spans="6:34">
      <c r="F354" s="133"/>
      <c r="M354" s="133"/>
      <c r="N354" s="133"/>
      <c r="W354" s="76"/>
      <c r="X354" s="76"/>
      <c r="Y354" s="133"/>
      <c r="Z354" s="133"/>
      <c r="AA354" s="4"/>
      <c r="AB354" s="4"/>
      <c r="AC354" s="4"/>
      <c r="AD354" s="4"/>
      <c r="AE354" s="4"/>
      <c r="AF354" s="4"/>
      <c r="AG354" s="4"/>
      <c r="AH354" s="47"/>
    </row>
    <row r="355" spans="6:34">
      <c r="F355" s="133"/>
      <c r="M355" s="133"/>
      <c r="N355" s="133"/>
      <c r="W355" s="76"/>
      <c r="X355" s="76"/>
      <c r="Y355" s="133"/>
      <c r="Z355" s="133"/>
      <c r="AA355" s="4"/>
      <c r="AB355" s="4"/>
      <c r="AC355" s="4"/>
      <c r="AD355" s="4"/>
      <c r="AE355" s="4"/>
      <c r="AF355" s="4"/>
      <c r="AG355" s="4"/>
      <c r="AH355" s="47"/>
    </row>
    <row r="356" spans="6:34">
      <c r="F356" s="133"/>
      <c r="M356" s="133"/>
      <c r="N356" s="133"/>
      <c r="W356" s="76"/>
      <c r="X356" s="76"/>
      <c r="Y356" s="133"/>
      <c r="Z356" s="133"/>
      <c r="AA356" s="4"/>
      <c r="AB356" s="4"/>
      <c r="AC356" s="4"/>
      <c r="AD356" s="4"/>
      <c r="AE356" s="4"/>
      <c r="AF356" s="4"/>
      <c r="AG356" s="4"/>
      <c r="AH356" s="47"/>
    </row>
    <row r="357" spans="6:34">
      <c r="F357" s="133"/>
      <c r="M357" s="133"/>
      <c r="N357" s="133"/>
      <c r="W357" s="76"/>
      <c r="X357" s="76"/>
      <c r="Y357" s="133"/>
      <c r="Z357" s="133"/>
      <c r="AA357" s="4"/>
      <c r="AB357" s="4"/>
      <c r="AC357" s="4"/>
      <c r="AD357" s="4"/>
      <c r="AE357" s="4"/>
      <c r="AF357" s="4"/>
      <c r="AG357" s="4"/>
      <c r="AH357" s="47"/>
    </row>
    <row r="358" spans="6:34">
      <c r="F358" s="133"/>
      <c r="M358" s="133"/>
      <c r="N358" s="133"/>
      <c r="W358" s="76"/>
      <c r="X358" s="76"/>
      <c r="Y358" s="133"/>
      <c r="Z358" s="133"/>
      <c r="AA358" s="4"/>
      <c r="AB358" s="4"/>
      <c r="AC358" s="4"/>
      <c r="AD358" s="4"/>
      <c r="AE358" s="4"/>
      <c r="AF358" s="4"/>
      <c r="AG358" s="4"/>
      <c r="AH358" s="47"/>
    </row>
    <row r="359" spans="6:34">
      <c r="F359" s="133"/>
      <c r="M359" s="133"/>
      <c r="N359" s="133"/>
      <c r="W359" s="76"/>
      <c r="X359" s="76"/>
      <c r="Y359" s="133"/>
      <c r="Z359" s="133"/>
      <c r="AA359" s="4"/>
      <c r="AB359" s="4"/>
      <c r="AC359" s="4"/>
      <c r="AD359" s="4"/>
      <c r="AE359" s="4"/>
      <c r="AF359" s="4"/>
      <c r="AG359" s="4"/>
      <c r="AH359" s="47"/>
    </row>
    <row r="360" spans="6:34">
      <c r="F360" s="133"/>
      <c r="M360" s="133"/>
      <c r="N360" s="133"/>
      <c r="W360" s="76"/>
      <c r="X360" s="76"/>
      <c r="Y360" s="133"/>
      <c r="Z360" s="133"/>
      <c r="AA360" s="4"/>
      <c r="AB360" s="4"/>
      <c r="AC360" s="4"/>
      <c r="AD360" s="4"/>
      <c r="AE360" s="4"/>
      <c r="AF360" s="4"/>
      <c r="AG360" s="4"/>
      <c r="AH360" s="47"/>
    </row>
    <row r="361" spans="6:34">
      <c r="F361" s="133"/>
      <c r="M361" s="133"/>
      <c r="N361" s="133"/>
      <c r="W361" s="76"/>
      <c r="X361" s="76"/>
      <c r="Y361" s="133"/>
      <c r="Z361" s="133"/>
      <c r="AA361" s="4"/>
      <c r="AB361" s="4"/>
      <c r="AC361" s="4"/>
      <c r="AD361" s="4"/>
      <c r="AE361" s="4"/>
      <c r="AF361" s="4"/>
      <c r="AG361" s="4"/>
      <c r="AH361" s="47"/>
    </row>
    <row r="362" spans="6:34">
      <c r="F362" s="133"/>
      <c r="M362" s="133"/>
      <c r="N362" s="133"/>
      <c r="W362" s="76"/>
      <c r="X362" s="76"/>
      <c r="Y362" s="133"/>
      <c r="Z362" s="133"/>
      <c r="AA362" s="4"/>
      <c r="AB362" s="4"/>
      <c r="AC362" s="4"/>
      <c r="AD362" s="4"/>
      <c r="AE362" s="4"/>
      <c r="AF362" s="4"/>
      <c r="AG362" s="4"/>
      <c r="AH362" s="47"/>
    </row>
    <row r="363" spans="6:34">
      <c r="F363" s="133"/>
      <c r="M363" s="133"/>
      <c r="N363" s="133"/>
      <c r="W363" s="76"/>
      <c r="X363" s="76"/>
      <c r="Y363" s="133"/>
      <c r="Z363" s="133"/>
      <c r="AA363" s="4"/>
      <c r="AB363" s="4"/>
      <c r="AC363" s="4"/>
      <c r="AD363" s="4"/>
      <c r="AE363" s="4"/>
      <c r="AF363" s="4"/>
      <c r="AG363" s="4"/>
      <c r="AH363" s="47"/>
    </row>
    <row r="364" spans="6:34">
      <c r="F364" s="133"/>
      <c r="M364" s="133"/>
      <c r="N364" s="133"/>
      <c r="W364" s="76"/>
      <c r="X364" s="76"/>
      <c r="Y364" s="133"/>
      <c r="Z364" s="133"/>
      <c r="AA364" s="4"/>
      <c r="AB364" s="4"/>
      <c r="AC364" s="4"/>
      <c r="AD364" s="4"/>
      <c r="AE364" s="4"/>
      <c r="AF364" s="4"/>
      <c r="AG364" s="4"/>
      <c r="AH364" s="47"/>
    </row>
    <row r="365" spans="6:34">
      <c r="F365" s="133"/>
      <c r="M365" s="133"/>
      <c r="N365" s="133"/>
      <c r="W365" s="76"/>
      <c r="X365" s="76"/>
      <c r="Y365" s="133"/>
      <c r="Z365" s="133"/>
      <c r="AA365" s="4"/>
      <c r="AB365" s="4"/>
      <c r="AC365" s="4"/>
      <c r="AD365" s="4"/>
      <c r="AE365" s="4"/>
      <c r="AF365" s="4"/>
      <c r="AG365" s="4"/>
      <c r="AH365" s="47"/>
    </row>
    <row r="366" spans="6:34">
      <c r="F366" s="133"/>
      <c r="M366" s="133"/>
      <c r="N366" s="133"/>
      <c r="W366" s="76"/>
      <c r="X366" s="76"/>
      <c r="Y366" s="133"/>
      <c r="Z366" s="133"/>
      <c r="AA366" s="4"/>
      <c r="AB366" s="4"/>
      <c r="AC366" s="4"/>
      <c r="AD366" s="4"/>
      <c r="AE366" s="4"/>
      <c r="AF366" s="4"/>
      <c r="AG366" s="4"/>
      <c r="AH366" s="47"/>
    </row>
    <row r="367" spans="6:34">
      <c r="F367" s="133"/>
      <c r="M367" s="133"/>
      <c r="N367" s="133"/>
      <c r="W367" s="76"/>
      <c r="X367" s="76"/>
      <c r="Y367" s="133"/>
      <c r="Z367" s="133"/>
      <c r="AA367" s="4"/>
      <c r="AB367" s="4"/>
      <c r="AC367" s="4"/>
      <c r="AD367" s="4"/>
      <c r="AE367" s="4"/>
      <c r="AF367" s="4"/>
      <c r="AG367" s="4"/>
      <c r="AH367" s="47"/>
    </row>
    <row r="368" spans="6:34">
      <c r="F368" s="133"/>
      <c r="M368" s="133"/>
      <c r="N368" s="133"/>
      <c r="W368" s="76"/>
      <c r="X368" s="76"/>
      <c r="Y368" s="133"/>
      <c r="Z368" s="133"/>
      <c r="AA368" s="4"/>
      <c r="AB368" s="4"/>
      <c r="AC368" s="4"/>
      <c r="AD368" s="4"/>
      <c r="AE368" s="4"/>
      <c r="AF368" s="4"/>
      <c r="AG368" s="4"/>
      <c r="AH368" s="47"/>
    </row>
    <row r="369" spans="6:34">
      <c r="F369" s="133"/>
      <c r="M369" s="133"/>
      <c r="N369" s="133"/>
      <c r="W369" s="76"/>
      <c r="X369" s="76"/>
      <c r="Y369" s="133"/>
      <c r="Z369" s="133"/>
      <c r="AA369" s="4"/>
      <c r="AB369" s="4"/>
      <c r="AC369" s="4"/>
      <c r="AD369" s="4"/>
      <c r="AE369" s="4"/>
      <c r="AF369" s="4"/>
      <c r="AG369" s="4"/>
      <c r="AH369" s="47"/>
    </row>
    <row r="370" spans="6:34">
      <c r="F370" s="133"/>
      <c r="M370" s="133"/>
      <c r="N370" s="133"/>
      <c r="W370" s="76"/>
      <c r="X370" s="76"/>
      <c r="Y370" s="133"/>
      <c r="Z370" s="133"/>
      <c r="AA370" s="4"/>
      <c r="AB370" s="4"/>
      <c r="AC370" s="4"/>
      <c r="AD370" s="4"/>
      <c r="AE370" s="4"/>
      <c r="AF370" s="4"/>
      <c r="AG370" s="4"/>
      <c r="AH370" s="47"/>
    </row>
    <row r="371" spans="6:34">
      <c r="F371" s="133"/>
      <c r="M371" s="133"/>
      <c r="N371" s="133"/>
      <c r="W371" s="76"/>
      <c r="X371" s="76"/>
      <c r="Y371" s="133"/>
      <c r="Z371" s="133"/>
      <c r="AA371" s="4"/>
      <c r="AB371" s="4"/>
      <c r="AC371" s="4"/>
      <c r="AD371" s="4"/>
      <c r="AE371" s="4"/>
      <c r="AF371" s="4"/>
      <c r="AG371" s="4"/>
      <c r="AH371" s="47"/>
    </row>
    <row r="372" spans="6:34">
      <c r="F372" s="133"/>
      <c r="M372" s="133"/>
      <c r="N372" s="133"/>
      <c r="W372" s="76"/>
      <c r="X372" s="76"/>
      <c r="Y372" s="133"/>
      <c r="Z372" s="133"/>
      <c r="AA372" s="4"/>
      <c r="AB372" s="4"/>
      <c r="AC372" s="4"/>
      <c r="AD372" s="4"/>
      <c r="AE372" s="4"/>
      <c r="AF372" s="4"/>
      <c r="AG372" s="4"/>
      <c r="AH372" s="47"/>
    </row>
    <row r="373" spans="6:34">
      <c r="F373" s="133"/>
      <c r="M373" s="133"/>
      <c r="N373" s="133"/>
      <c r="W373" s="76"/>
      <c r="X373" s="76"/>
      <c r="Y373" s="133"/>
      <c r="Z373" s="133"/>
      <c r="AA373" s="4"/>
      <c r="AB373" s="4"/>
      <c r="AC373" s="4"/>
      <c r="AD373" s="4"/>
      <c r="AE373" s="4"/>
      <c r="AF373" s="4"/>
      <c r="AG373" s="4"/>
      <c r="AH373" s="47"/>
    </row>
    <row r="374" spans="6:34">
      <c r="F374" s="133"/>
      <c r="M374" s="133"/>
      <c r="N374" s="133"/>
      <c r="W374" s="76"/>
      <c r="X374" s="76"/>
      <c r="Y374" s="133"/>
      <c r="Z374" s="133"/>
      <c r="AA374" s="4"/>
      <c r="AB374" s="4"/>
      <c r="AC374" s="4"/>
      <c r="AD374" s="4"/>
      <c r="AE374" s="4"/>
      <c r="AF374" s="4"/>
      <c r="AG374" s="4"/>
      <c r="AH374" s="47"/>
    </row>
    <row r="375" spans="6:34">
      <c r="F375" s="133"/>
      <c r="M375" s="133"/>
      <c r="N375" s="133"/>
      <c r="W375" s="76"/>
      <c r="X375" s="76"/>
      <c r="Y375" s="133"/>
      <c r="Z375" s="133"/>
      <c r="AA375" s="4"/>
      <c r="AB375" s="4"/>
      <c r="AC375" s="4"/>
      <c r="AD375" s="4"/>
      <c r="AE375" s="4"/>
      <c r="AF375" s="4"/>
      <c r="AG375" s="4"/>
      <c r="AH375" s="47"/>
    </row>
    <row r="376" spans="6:34">
      <c r="F376" s="133"/>
      <c r="M376" s="133"/>
      <c r="N376" s="133"/>
      <c r="W376" s="76"/>
      <c r="X376" s="76"/>
      <c r="Y376" s="133"/>
      <c r="Z376" s="133"/>
      <c r="AA376" s="4"/>
      <c r="AB376" s="4"/>
      <c r="AC376" s="4"/>
      <c r="AD376" s="4"/>
      <c r="AE376" s="4"/>
      <c r="AF376" s="4"/>
      <c r="AG376" s="4"/>
      <c r="AH376" s="47"/>
    </row>
    <row r="377" spans="6:34">
      <c r="F377" s="133"/>
      <c r="M377" s="133"/>
      <c r="N377" s="133"/>
      <c r="W377" s="76"/>
      <c r="X377" s="76"/>
      <c r="Y377" s="133"/>
      <c r="Z377" s="133"/>
      <c r="AA377" s="4"/>
      <c r="AB377" s="4"/>
      <c r="AC377" s="4"/>
      <c r="AD377" s="4"/>
      <c r="AE377" s="4"/>
      <c r="AF377" s="4"/>
      <c r="AG377" s="4"/>
      <c r="AH377" s="47"/>
    </row>
    <row r="378" spans="6:34">
      <c r="F378" s="133"/>
      <c r="M378" s="133"/>
      <c r="N378" s="133"/>
      <c r="W378" s="76"/>
      <c r="X378" s="76"/>
      <c r="Y378" s="133"/>
      <c r="Z378" s="133"/>
      <c r="AA378" s="4"/>
      <c r="AB378" s="4"/>
      <c r="AC378" s="4"/>
      <c r="AD378" s="4"/>
      <c r="AE378" s="4"/>
      <c r="AF378" s="4"/>
      <c r="AG378" s="4"/>
      <c r="AH378" s="47"/>
    </row>
    <row r="379" spans="6:34">
      <c r="F379" s="133"/>
      <c r="M379" s="133"/>
      <c r="N379" s="133"/>
      <c r="W379" s="76"/>
      <c r="X379" s="76"/>
      <c r="Y379" s="133"/>
      <c r="Z379" s="133"/>
      <c r="AA379" s="4"/>
      <c r="AB379" s="4"/>
      <c r="AC379" s="4"/>
      <c r="AD379" s="4"/>
      <c r="AE379" s="4"/>
      <c r="AF379" s="4"/>
      <c r="AG379" s="4"/>
      <c r="AH379" s="47"/>
    </row>
    <row r="380" spans="6:34">
      <c r="F380" s="133"/>
      <c r="M380" s="133"/>
      <c r="N380" s="133"/>
      <c r="W380" s="76"/>
      <c r="X380" s="76"/>
      <c r="Y380" s="133"/>
      <c r="Z380" s="133"/>
      <c r="AA380" s="4"/>
      <c r="AB380" s="4"/>
      <c r="AC380" s="4"/>
      <c r="AD380" s="4"/>
      <c r="AE380" s="4"/>
      <c r="AF380" s="4"/>
      <c r="AG380" s="4"/>
      <c r="AH380" s="47"/>
    </row>
    <row r="381" spans="6:34">
      <c r="F381" s="133"/>
      <c r="M381" s="133"/>
      <c r="N381" s="133"/>
      <c r="W381" s="76"/>
      <c r="X381" s="76"/>
      <c r="Y381" s="133"/>
      <c r="Z381" s="133"/>
      <c r="AA381" s="4"/>
      <c r="AB381" s="4"/>
      <c r="AC381" s="4"/>
      <c r="AD381" s="4"/>
      <c r="AE381" s="4"/>
      <c r="AF381" s="4"/>
      <c r="AG381" s="4"/>
      <c r="AH381" s="47"/>
    </row>
    <row r="382" spans="6:34">
      <c r="F382" s="133"/>
      <c r="M382" s="133"/>
      <c r="N382" s="133"/>
      <c r="W382" s="76"/>
      <c r="X382" s="76"/>
      <c r="Y382" s="133"/>
      <c r="Z382" s="133"/>
      <c r="AA382" s="4"/>
      <c r="AB382" s="4"/>
      <c r="AC382" s="4"/>
      <c r="AD382" s="4"/>
      <c r="AE382" s="4"/>
      <c r="AF382" s="4"/>
      <c r="AG382" s="4"/>
      <c r="AH382" s="47"/>
    </row>
    <row r="383" spans="6:34">
      <c r="F383" s="133"/>
      <c r="M383" s="133"/>
      <c r="N383" s="133"/>
      <c r="W383" s="76"/>
      <c r="X383" s="76"/>
      <c r="Y383" s="133"/>
      <c r="Z383" s="133"/>
      <c r="AA383" s="4"/>
      <c r="AB383" s="4"/>
      <c r="AC383" s="4"/>
      <c r="AD383" s="4"/>
      <c r="AE383" s="4"/>
      <c r="AF383" s="4"/>
      <c r="AG383" s="4"/>
      <c r="AH383" s="47"/>
    </row>
    <row r="384" spans="6:34">
      <c r="F384" s="133"/>
      <c r="M384" s="133"/>
      <c r="N384" s="133"/>
      <c r="W384" s="76"/>
      <c r="X384" s="76"/>
      <c r="Y384" s="133"/>
      <c r="Z384" s="133"/>
      <c r="AA384" s="4"/>
      <c r="AB384" s="4"/>
      <c r="AC384" s="4"/>
      <c r="AD384" s="4"/>
      <c r="AE384" s="4"/>
      <c r="AF384" s="4"/>
      <c r="AG384" s="4"/>
      <c r="AH384" s="47"/>
    </row>
    <row r="385" spans="6:34">
      <c r="F385" s="133"/>
      <c r="M385" s="133"/>
      <c r="N385" s="133"/>
      <c r="W385" s="76"/>
      <c r="X385" s="76"/>
      <c r="Y385" s="133"/>
      <c r="Z385" s="133"/>
      <c r="AA385" s="4"/>
      <c r="AB385" s="4"/>
      <c r="AC385" s="4"/>
      <c r="AD385" s="4"/>
      <c r="AE385" s="4"/>
      <c r="AF385" s="4"/>
      <c r="AG385" s="4"/>
      <c r="AH385" s="47"/>
    </row>
    <row r="386" spans="6:34">
      <c r="F386" s="133"/>
      <c r="M386" s="133"/>
      <c r="N386" s="133"/>
      <c r="W386" s="76"/>
      <c r="X386" s="76"/>
      <c r="Y386" s="133"/>
      <c r="Z386" s="133"/>
      <c r="AA386" s="4"/>
      <c r="AB386" s="4"/>
      <c r="AC386" s="4"/>
      <c r="AD386" s="4"/>
      <c r="AE386" s="4"/>
      <c r="AF386" s="4"/>
      <c r="AG386" s="4"/>
      <c r="AH386" s="47"/>
    </row>
    <row r="387" spans="6:34">
      <c r="F387" s="133"/>
      <c r="M387" s="133"/>
      <c r="N387" s="133"/>
      <c r="W387" s="76"/>
      <c r="X387" s="76"/>
      <c r="Y387" s="133"/>
      <c r="Z387" s="133"/>
      <c r="AA387" s="4"/>
      <c r="AB387" s="4"/>
      <c r="AC387" s="4"/>
      <c r="AD387" s="4"/>
      <c r="AE387" s="4"/>
      <c r="AF387" s="4"/>
      <c r="AG387" s="4"/>
      <c r="AH387" s="47"/>
    </row>
    <row r="388" spans="6:34">
      <c r="F388" s="133"/>
      <c r="M388" s="133"/>
      <c r="N388" s="133"/>
      <c r="W388" s="76"/>
      <c r="X388" s="76"/>
      <c r="Y388" s="133"/>
      <c r="Z388" s="133"/>
      <c r="AA388" s="4"/>
      <c r="AB388" s="4"/>
      <c r="AC388" s="4"/>
      <c r="AD388" s="4"/>
      <c r="AE388" s="4"/>
      <c r="AF388" s="4"/>
      <c r="AG388" s="4"/>
      <c r="AH388" s="47"/>
    </row>
    <row r="389" spans="6:34">
      <c r="F389" s="133"/>
      <c r="M389" s="133"/>
      <c r="N389" s="133"/>
      <c r="W389" s="76"/>
      <c r="X389" s="76"/>
      <c r="Y389" s="133"/>
      <c r="Z389" s="133"/>
      <c r="AA389" s="4"/>
      <c r="AB389" s="4"/>
      <c r="AC389" s="4"/>
      <c r="AD389" s="4"/>
      <c r="AE389" s="4"/>
      <c r="AF389" s="4"/>
      <c r="AG389" s="4"/>
      <c r="AH389" s="47"/>
    </row>
    <row r="390" spans="6:34">
      <c r="F390" s="133"/>
      <c r="M390" s="133"/>
      <c r="N390" s="133"/>
      <c r="W390" s="76"/>
      <c r="X390" s="76"/>
      <c r="Y390" s="133"/>
      <c r="Z390" s="133"/>
      <c r="AA390" s="4"/>
      <c r="AB390" s="4"/>
      <c r="AC390" s="4"/>
      <c r="AD390" s="4"/>
      <c r="AE390" s="4"/>
      <c r="AF390" s="4"/>
      <c r="AG390" s="4"/>
      <c r="AH390" s="47"/>
    </row>
    <row r="391" spans="6:34">
      <c r="F391" s="133"/>
      <c r="M391" s="133"/>
      <c r="N391" s="133"/>
      <c r="W391" s="76"/>
      <c r="X391" s="76"/>
      <c r="Y391" s="133"/>
      <c r="Z391" s="133"/>
      <c r="AA391" s="4"/>
      <c r="AB391" s="4"/>
      <c r="AC391" s="4"/>
      <c r="AD391" s="4"/>
      <c r="AE391" s="4"/>
      <c r="AF391" s="4"/>
      <c r="AG391" s="4"/>
      <c r="AH391" s="47"/>
    </row>
    <row r="392" spans="6:34">
      <c r="F392" s="133"/>
      <c r="M392" s="133"/>
      <c r="N392" s="133"/>
      <c r="W392" s="76"/>
      <c r="X392" s="76"/>
      <c r="Y392" s="133"/>
      <c r="Z392" s="133"/>
      <c r="AA392" s="4"/>
      <c r="AB392" s="4"/>
      <c r="AC392" s="4"/>
      <c r="AD392" s="4"/>
      <c r="AE392" s="4"/>
      <c r="AF392" s="4"/>
      <c r="AG392" s="4"/>
      <c r="AH392" s="47"/>
    </row>
    <row r="393" spans="6:34">
      <c r="F393" s="133"/>
      <c r="M393" s="133"/>
      <c r="N393" s="133"/>
      <c r="W393" s="76"/>
      <c r="X393" s="76"/>
      <c r="Y393" s="133"/>
      <c r="Z393" s="133"/>
      <c r="AA393" s="4"/>
      <c r="AB393" s="4"/>
      <c r="AC393" s="4"/>
      <c r="AD393" s="4"/>
      <c r="AE393" s="4"/>
      <c r="AF393" s="4"/>
      <c r="AG393" s="4"/>
      <c r="AH393" s="47"/>
    </row>
    <row r="394" spans="6:34">
      <c r="F394" s="133"/>
      <c r="M394" s="133"/>
      <c r="N394" s="133"/>
      <c r="W394" s="76"/>
      <c r="X394" s="76"/>
      <c r="Y394" s="133"/>
      <c r="Z394" s="133"/>
      <c r="AA394" s="4"/>
      <c r="AB394" s="4"/>
      <c r="AC394" s="4"/>
      <c r="AD394" s="4"/>
      <c r="AE394" s="4"/>
      <c r="AF394" s="4"/>
      <c r="AG394" s="4"/>
      <c r="AH394" s="47"/>
    </row>
    <row r="395" spans="6:34">
      <c r="F395" s="133"/>
      <c r="M395" s="133"/>
      <c r="N395" s="133"/>
      <c r="W395" s="76"/>
      <c r="X395" s="76"/>
      <c r="Y395" s="133"/>
      <c r="Z395" s="133"/>
      <c r="AA395" s="4"/>
      <c r="AB395" s="4"/>
      <c r="AC395" s="4"/>
      <c r="AD395" s="4"/>
      <c r="AE395" s="4"/>
      <c r="AF395" s="4"/>
      <c r="AG395" s="4"/>
      <c r="AH395" s="47"/>
    </row>
    <row r="396" spans="6:34">
      <c r="F396" s="133"/>
      <c r="M396" s="133"/>
      <c r="N396" s="133"/>
      <c r="W396" s="76"/>
      <c r="X396" s="76"/>
      <c r="Y396" s="133"/>
      <c r="Z396" s="133"/>
      <c r="AA396" s="4"/>
      <c r="AB396" s="4"/>
      <c r="AC396" s="4"/>
      <c r="AD396" s="4"/>
      <c r="AE396" s="4"/>
      <c r="AF396" s="4"/>
      <c r="AG396" s="4"/>
      <c r="AH396" s="47"/>
    </row>
    <row r="397" spans="6:34">
      <c r="F397" s="133"/>
      <c r="M397" s="133"/>
      <c r="N397" s="133"/>
      <c r="W397" s="76"/>
      <c r="X397" s="76"/>
      <c r="Y397" s="133"/>
      <c r="Z397" s="133"/>
      <c r="AA397" s="4"/>
      <c r="AB397" s="4"/>
      <c r="AC397" s="4"/>
      <c r="AD397" s="4"/>
      <c r="AE397" s="4"/>
      <c r="AF397" s="4"/>
      <c r="AG397" s="4"/>
      <c r="AH397" s="47"/>
    </row>
    <row r="398" spans="6:34">
      <c r="F398" s="133"/>
      <c r="M398" s="133"/>
      <c r="N398" s="133"/>
      <c r="W398" s="76"/>
      <c r="X398" s="76"/>
      <c r="Y398" s="133"/>
      <c r="Z398" s="133"/>
      <c r="AA398" s="4"/>
      <c r="AB398" s="4"/>
      <c r="AC398" s="4"/>
      <c r="AD398" s="4"/>
      <c r="AE398" s="4"/>
      <c r="AF398" s="4"/>
      <c r="AG398" s="4"/>
      <c r="AH398" s="47"/>
    </row>
    <row r="399" spans="6:34">
      <c r="F399" s="133"/>
      <c r="M399" s="133"/>
      <c r="N399" s="133"/>
      <c r="W399" s="76"/>
      <c r="X399" s="76"/>
      <c r="Y399" s="133"/>
      <c r="Z399" s="133"/>
      <c r="AA399" s="4"/>
      <c r="AB399" s="4"/>
      <c r="AC399" s="4"/>
      <c r="AD399" s="4"/>
      <c r="AE399" s="4"/>
      <c r="AF399" s="4"/>
      <c r="AG399" s="4"/>
      <c r="AH399" s="47"/>
    </row>
    <row r="400" spans="6:34">
      <c r="F400" s="133"/>
      <c r="M400" s="133"/>
      <c r="N400" s="133"/>
      <c r="W400" s="76"/>
      <c r="X400" s="76"/>
      <c r="Y400" s="133"/>
      <c r="Z400" s="133"/>
      <c r="AA400" s="4"/>
      <c r="AB400" s="4"/>
      <c r="AC400" s="4"/>
      <c r="AD400" s="4"/>
      <c r="AE400" s="4"/>
      <c r="AF400" s="4"/>
      <c r="AG400" s="4"/>
      <c r="AH400" s="47"/>
    </row>
    <row r="401" spans="6:34">
      <c r="F401" s="133"/>
      <c r="M401" s="133"/>
      <c r="N401" s="133"/>
      <c r="W401" s="76"/>
      <c r="X401" s="76"/>
      <c r="Y401" s="133"/>
      <c r="Z401" s="133"/>
      <c r="AA401" s="4"/>
      <c r="AB401" s="4"/>
      <c r="AC401" s="4"/>
      <c r="AD401" s="4"/>
      <c r="AE401" s="4"/>
      <c r="AF401" s="4"/>
      <c r="AG401" s="4"/>
      <c r="AH401" s="47"/>
    </row>
    <row r="402" spans="6:34">
      <c r="F402" s="133"/>
      <c r="M402" s="133"/>
      <c r="N402" s="133"/>
      <c r="W402" s="76"/>
      <c r="X402" s="76"/>
      <c r="Y402" s="133"/>
      <c r="Z402" s="133"/>
      <c r="AA402" s="4"/>
      <c r="AB402" s="4"/>
      <c r="AC402" s="4"/>
      <c r="AD402" s="4"/>
      <c r="AE402" s="4"/>
      <c r="AF402" s="4"/>
      <c r="AG402" s="4"/>
      <c r="AH402" s="47"/>
    </row>
    <row r="403" spans="6:34">
      <c r="F403" s="133"/>
      <c r="M403" s="133"/>
      <c r="N403" s="133"/>
      <c r="W403" s="76"/>
      <c r="X403" s="76"/>
      <c r="Y403" s="133"/>
      <c r="Z403" s="133"/>
      <c r="AA403" s="4"/>
      <c r="AB403" s="4"/>
      <c r="AC403" s="4"/>
      <c r="AD403" s="4"/>
      <c r="AE403" s="4"/>
      <c r="AF403" s="4"/>
      <c r="AG403" s="4"/>
      <c r="AH403" s="47"/>
    </row>
    <row r="404" spans="6:34">
      <c r="F404" s="133"/>
      <c r="M404" s="133"/>
      <c r="N404" s="133"/>
      <c r="W404" s="76"/>
      <c r="X404" s="76"/>
      <c r="Y404" s="133"/>
      <c r="Z404" s="133"/>
      <c r="AA404" s="4"/>
      <c r="AB404" s="4"/>
      <c r="AC404" s="4"/>
      <c r="AD404" s="4"/>
      <c r="AE404" s="4"/>
      <c r="AF404" s="4"/>
      <c r="AG404" s="4"/>
      <c r="AH404" s="47"/>
    </row>
    <row r="405" spans="6:34">
      <c r="F405" s="133"/>
      <c r="M405" s="133"/>
      <c r="N405" s="133"/>
      <c r="W405" s="76"/>
      <c r="X405" s="76"/>
      <c r="Y405" s="133"/>
      <c r="Z405" s="133"/>
      <c r="AA405" s="4"/>
      <c r="AB405" s="4"/>
      <c r="AC405" s="4"/>
      <c r="AD405" s="4"/>
      <c r="AE405" s="4"/>
      <c r="AF405" s="4"/>
      <c r="AG405" s="4"/>
      <c r="AH405" s="47"/>
    </row>
    <row r="406" spans="6:34">
      <c r="F406" s="133"/>
      <c r="M406" s="133"/>
      <c r="N406" s="133"/>
      <c r="W406" s="76"/>
      <c r="X406" s="76"/>
      <c r="Y406" s="133"/>
      <c r="Z406" s="133"/>
      <c r="AA406" s="4"/>
      <c r="AB406" s="4"/>
      <c r="AC406" s="4"/>
      <c r="AD406" s="4"/>
      <c r="AE406" s="4"/>
      <c r="AF406" s="4"/>
      <c r="AG406" s="4"/>
      <c r="AH406" s="47"/>
    </row>
    <row r="407" spans="6:34">
      <c r="F407" s="133"/>
      <c r="M407" s="133"/>
      <c r="N407" s="133"/>
      <c r="W407" s="76"/>
      <c r="X407" s="76"/>
      <c r="Y407" s="133"/>
      <c r="Z407" s="133"/>
      <c r="AA407" s="4"/>
      <c r="AB407" s="4"/>
      <c r="AC407" s="4"/>
      <c r="AD407" s="4"/>
      <c r="AE407" s="4"/>
      <c r="AF407" s="4"/>
      <c r="AG407" s="4"/>
      <c r="AH407" s="47"/>
    </row>
    <row r="408" spans="6:34">
      <c r="F408" s="133"/>
      <c r="M408" s="133"/>
      <c r="N408" s="133"/>
      <c r="W408" s="76"/>
      <c r="X408" s="76"/>
      <c r="Y408" s="133"/>
      <c r="Z408" s="133"/>
      <c r="AA408" s="4"/>
      <c r="AB408" s="4"/>
      <c r="AC408" s="4"/>
      <c r="AD408" s="4"/>
      <c r="AE408" s="4"/>
      <c r="AF408" s="4"/>
      <c r="AG408" s="4"/>
      <c r="AH408" s="47"/>
    </row>
    <row r="409" spans="6:34">
      <c r="F409" s="133"/>
      <c r="M409" s="133"/>
      <c r="N409" s="133"/>
      <c r="W409" s="76"/>
      <c r="X409" s="76"/>
      <c r="Y409" s="133"/>
      <c r="Z409" s="133"/>
      <c r="AA409" s="4"/>
      <c r="AB409" s="4"/>
      <c r="AC409" s="4"/>
      <c r="AD409" s="4"/>
      <c r="AE409" s="4"/>
      <c r="AF409" s="4"/>
      <c r="AG409" s="4"/>
      <c r="AH409" s="47"/>
    </row>
    <row r="410" spans="6:34">
      <c r="F410" s="133"/>
      <c r="M410" s="133"/>
      <c r="N410" s="133"/>
      <c r="W410" s="76"/>
      <c r="X410" s="76"/>
      <c r="Y410" s="133"/>
      <c r="Z410" s="133"/>
      <c r="AA410" s="4"/>
      <c r="AB410" s="4"/>
      <c r="AC410" s="4"/>
      <c r="AD410" s="4"/>
      <c r="AE410" s="4"/>
      <c r="AF410" s="4"/>
      <c r="AG410" s="4"/>
      <c r="AH410" s="47"/>
    </row>
    <row r="411" spans="6:34">
      <c r="F411" s="133"/>
      <c r="M411" s="133"/>
      <c r="N411" s="133"/>
      <c r="W411" s="76"/>
      <c r="X411" s="76"/>
      <c r="Y411" s="133"/>
      <c r="Z411" s="133"/>
      <c r="AA411" s="4"/>
      <c r="AB411" s="4"/>
      <c r="AC411" s="4"/>
      <c r="AD411" s="4"/>
      <c r="AE411" s="4"/>
      <c r="AF411" s="4"/>
      <c r="AG411" s="4"/>
      <c r="AH411" s="47"/>
    </row>
    <row r="412" spans="6:34">
      <c r="F412" s="133"/>
      <c r="M412" s="133"/>
      <c r="N412" s="133"/>
      <c r="W412" s="76"/>
      <c r="X412" s="76"/>
      <c r="Y412" s="133"/>
      <c r="Z412" s="133"/>
      <c r="AA412" s="4"/>
      <c r="AB412" s="4"/>
      <c r="AC412" s="4"/>
      <c r="AD412" s="4"/>
      <c r="AE412" s="4"/>
      <c r="AF412" s="4"/>
      <c r="AG412" s="4"/>
      <c r="AH412" s="47"/>
    </row>
    <row r="413" spans="6:34">
      <c r="F413" s="133"/>
      <c r="M413" s="133"/>
      <c r="N413" s="133"/>
      <c r="W413" s="76"/>
      <c r="X413" s="76"/>
      <c r="Y413" s="133"/>
      <c r="Z413" s="133"/>
      <c r="AA413" s="4"/>
      <c r="AB413" s="4"/>
      <c r="AC413" s="4"/>
      <c r="AD413" s="4"/>
      <c r="AE413" s="4"/>
      <c r="AF413" s="4"/>
      <c r="AG413" s="4"/>
      <c r="AH413" s="47"/>
    </row>
    <row r="414" spans="6:34">
      <c r="F414" s="133"/>
      <c r="M414" s="133"/>
      <c r="N414" s="133"/>
      <c r="W414" s="76"/>
      <c r="X414" s="76"/>
      <c r="Y414" s="133"/>
      <c r="Z414" s="133"/>
      <c r="AA414" s="4"/>
      <c r="AB414" s="4"/>
      <c r="AC414" s="4"/>
      <c r="AD414" s="4"/>
      <c r="AE414" s="4"/>
      <c r="AF414" s="4"/>
      <c r="AG414" s="4"/>
      <c r="AH414" s="47"/>
    </row>
    <row r="415" spans="6:34">
      <c r="F415" s="133"/>
      <c r="M415" s="133"/>
      <c r="N415" s="133"/>
      <c r="W415" s="76"/>
      <c r="X415" s="76"/>
      <c r="Y415" s="133"/>
      <c r="Z415" s="133"/>
      <c r="AA415" s="4"/>
      <c r="AB415" s="4"/>
      <c r="AC415" s="4"/>
      <c r="AD415" s="4"/>
      <c r="AE415" s="4"/>
      <c r="AF415" s="4"/>
      <c r="AG415" s="4"/>
      <c r="AH415" s="47"/>
    </row>
    <row r="416" spans="6:34">
      <c r="F416" s="133"/>
      <c r="M416" s="133"/>
      <c r="N416" s="133"/>
      <c r="W416" s="76"/>
      <c r="X416" s="76"/>
      <c r="Y416" s="133"/>
      <c r="Z416" s="133"/>
      <c r="AA416" s="4"/>
      <c r="AB416" s="4"/>
      <c r="AC416" s="4"/>
      <c r="AD416" s="4"/>
      <c r="AE416" s="4"/>
      <c r="AF416" s="4"/>
      <c r="AG416" s="4"/>
      <c r="AH416" s="47"/>
    </row>
    <row r="417" spans="6:34">
      <c r="F417" s="133"/>
      <c r="M417" s="133"/>
      <c r="N417" s="133"/>
      <c r="W417" s="76"/>
      <c r="X417" s="76"/>
      <c r="Y417" s="133"/>
      <c r="Z417" s="133"/>
      <c r="AA417" s="4"/>
      <c r="AB417" s="4"/>
      <c r="AC417" s="4"/>
      <c r="AD417" s="4"/>
      <c r="AE417" s="4"/>
      <c r="AF417" s="4"/>
      <c r="AG417" s="4"/>
      <c r="AH417" s="47"/>
    </row>
    <row r="418" spans="6:34">
      <c r="F418" s="133"/>
      <c r="M418" s="133"/>
      <c r="N418" s="133"/>
      <c r="W418" s="76"/>
      <c r="X418" s="76"/>
      <c r="Y418" s="133"/>
      <c r="Z418" s="133"/>
      <c r="AA418" s="4"/>
      <c r="AB418" s="4"/>
      <c r="AC418" s="4"/>
      <c r="AD418" s="4"/>
      <c r="AE418" s="4"/>
      <c r="AF418" s="4"/>
      <c r="AG418" s="4"/>
      <c r="AH418" s="47"/>
    </row>
    <row r="419" spans="6:34">
      <c r="F419" s="133"/>
      <c r="M419" s="133"/>
      <c r="N419" s="133"/>
      <c r="W419" s="76"/>
      <c r="X419" s="76"/>
      <c r="Y419" s="133"/>
      <c r="Z419" s="133"/>
      <c r="AA419" s="4"/>
      <c r="AB419" s="4"/>
      <c r="AC419" s="4"/>
      <c r="AD419" s="4"/>
      <c r="AE419" s="4"/>
      <c r="AF419" s="4"/>
      <c r="AG419" s="4"/>
      <c r="AH419" s="47"/>
    </row>
    <row r="420" spans="6:34">
      <c r="F420" s="133"/>
      <c r="M420" s="133"/>
      <c r="N420" s="133"/>
      <c r="W420" s="76"/>
      <c r="X420" s="76"/>
      <c r="Y420" s="133"/>
      <c r="Z420" s="133"/>
      <c r="AA420" s="4"/>
      <c r="AB420" s="4"/>
      <c r="AC420" s="4"/>
      <c r="AD420" s="4"/>
      <c r="AE420" s="4"/>
      <c r="AF420" s="4"/>
      <c r="AG420" s="4"/>
      <c r="AH420" s="47"/>
    </row>
    <row r="421" spans="6:34">
      <c r="F421" s="133"/>
      <c r="M421" s="133"/>
      <c r="N421" s="133"/>
      <c r="W421" s="76"/>
      <c r="X421" s="76"/>
      <c r="Y421" s="133"/>
      <c r="Z421" s="133"/>
      <c r="AA421" s="4"/>
      <c r="AB421" s="4"/>
      <c r="AC421" s="4"/>
      <c r="AD421" s="4"/>
      <c r="AE421" s="4"/>
      <c r="AF421" s="4"/>
      <c r="AG421" s="4"/>
      <c r="AH421" s="47"/>
    </row>
    <row r="422" spans="6:34">
      <c r="F422" s="133"/>
      <c r="M422" s="133"/>
      <c r="N422" s="133"/>
      <c r="W422" s="76"/>
      <c r="X422" s="76"/>
      <c r="Y422" s="133"/>
      <c r="Z422" s="133"/>
      <c r="AA422" s="4"/>
      <c r="AB422" s="4"/>
      <c r="AC422" s="4"/>
      <c r="AD422" s="4"/>
      <c r="AE422" s="4"/>
      <c r="AF422" s="4"/>
      <c r="AG422" s="4"/>
      <c r="AH422" s="47"/>
    </row>
    <row r="423" spans="6:34">
      <c r="F423" s="133"/>
      <c r="M423" s="133"/>
      <c r="N423" s="133"/>
      <c r="W423" s="76"/>
      <c r="X423" s="76"/>
      <c r="Y423" s="133"/>
      <c r="Z423" s="133"/>
      <c r="AA423" s="4"/>
      <c r="AB423" s="4"/>
      <c r="AC423" s="4"/>
      <c r="AD423" s="4"/>
      <c r="AE423" s="4"/>
      <c r="AF423" s="4"/>
      <c r="AG423" s="4"/>
      <c r="AH423" s="47"/>
    </row>
    <row r="424" spans="6:34">
      <c r="F424" s="133"/>
      <c r="M424" s="133"/>
      <c r="N424" s="133"/>
      <c r="W424" s="76"/>
      <c r="X424" s="76"/>
      <c r="Y424" s="133"/>
      <c r="Z424" s="133"/>
      <c r="AA424" s="4"/>
      <c r="AB424" s="4"/>
      <c r="AC424" s="4"/>
      <c r="AD424" s="4"/>
      <c r="AE424" s="4"/>
      <c r="AF424" s="4"/>
      <c r="AG424" s="4"/>
      <c r="AH424" s="47"/>
    </row>
    <row r="425" spans="6:34">
      <c r="F425" s="133"/>
      <c r="M425" s="133"/>
      <c r="N425" s="133"/>
      <c r="W425" s="76"/>
      <c r="X425" s="76"/>
      <c r="Y425" s="133"/>
      <c r="Z425" s="133"/>
      <c r="AA425" s="4"/>
      <c r="AB425" s="4"/>
      <c r="AC425" s="4"/>
      <c r="AD425" s="4"/>
      <c r="AE425" s="4"/>
      <c r="AF425" s="4"/>
      <c r="AG425" s="4"/>
      <c r="AH425" s="47"/>
    </row>
    <row r="426" spans="6:34">
      <c r="F426" s="133"/>
      <c r="M426" s="133"/>
      <c r="N426" s="133"/>
      <c r="W426" s="76"/>
      <c r="X426" s="76"/>
      <c r="Y426" s="133"/>
      <c r="Z426" s="133"/>
      <c r="AA426" s="4"/>
      <c r="AB426" s="4"/>
      <c r="AC426" s="4"/>
      <c r="AD426" s="4"/>
      <c r="AE426" s="4"/>
      <c r="AF426" s="4"/>
      <c r="AG426" s="4"/>
      <c r="AH426" s="47"/>
    </row>
    <row r="427" spans="6:34">
      <c r="F427" s="133"/>
      <c r="M427" s="133"/>
      <c r="N427" s="133"/>
      <c r="W427" s="76"/>
      <c r="X427" s="76"/>
      <c r="Y427" s="133"/>
      <c r="Z427" s="133"/>
      <c r="AA427" s="4"/>
      <c r="AB427" s="4"/>
      <c r="AC427" s="4"/>
      <c r="AD427" s="4"/>
      <c r="AE427" s="4"/>
      <c r="AF427" s="4"/>
      <c r="AG427" s="4"/>
      <c r="AH427" s="47"/>
    </row>
    <row r="428" spans="6:34">
      <c r="F428" s="133"/>
      <c r="M428" s="133"/>
      <c r="N428" s="133"/>
      <c r="W428" s="76"/>
      <c r="X428" s="76"/>
      <c r="Y428" s="133"/>
      <c r="Z428" s="133"/>
      <c r="AA428" s="4"/>
      <c r="AB428" s="4"/>
      <c r="AC428" s="4"/>
      <c r="AD428" s="4"/>
      <c r="AE428" s="4"/>
      <c r="AF428" s="4"/>
      <c r="AG428" s="4"/>
      <c r="AH428" s="47"/>
    </row>
    <row r="429" spans="6:34">
      <c r="F429" s="133"/>
      <c r="M429" s="133"/>
      <c r="N429" s="133"/>
      <c r="W429" s="76"/>
      <c r="X429" s="76"/>
      <c r="Y429" s="133"/>
      <c r="Z429" s="133"/>
      <c r="AA429" s="4"/>
      <c r="AB429" s="4"/>
      <c r="AC429" s="4"/>
      <c r="AD429" s="4"/>
      <c r="AE429" s="4"/>
      <c r="AF429" s="4"/>
      <c r="AG429" s="4"/>
      <c r="AH429" s="47"/>
    </row>
    <row r="430" spans="6:34">
      <c r="F430" s="133"/>
      <c r="M430" s="133"/>
      <c r="N430" s="133"/>
      <c r="W430" s="76"/>
      <c r="X430" s="76"/>
      <c r="Y430" s="133"/>
      <c r="Z430" s="133"/>
      <c r="AA430" s="4"/>
      <c r="AB430" s="4"/>
      <c r="AC430" s="4"/>
      <c r="AD430" s="4"/>
      <c r="AE430" s="4"/>
      <c r="AF430" s="4"/>
      <c r="AG430" s="4"/>
      <c r="AH430" s="47"/>
    </row>
    <row r="431" spans="6:34">
      <c r="F431" s="133"/>
      <c r="M431" s="133"/>
      <c r="N431" s="133"/>
      <c r="W431" s="76"/>
      <c r="X431" s="76"/>
      <c r="Y431" s="133"/>
      <c r="Z431" s="133"/>
      <c r="AA431" s="4"/>
      <c r="AB431" s="4"/>
      <c r="AC431" s="4"/>
      <c r="AD431" s="4"/>
      <c r="AE431" s="4"/>
      <c r="AF431" s="4"/>
      <c r="AG431" s="4"/>
      <c r="AH431" s="47"/>
    </row>
    <row r="432" spans="6:34">
      <c r="F432" s="133"/>
      <c r="M432" s="133"/>
      <c r="N432" s="133"/>
      <c r="W432" s="76"/>
      <c r="X432" s="76"/>
      <c r="Y432" s="133"/>
      <c r="Z432" s="133"/>
      <c r="AA432" s="4"/>
      <c r="AB432" s="4"/>
      <c r="AC432" s="4"/>
      <c r="AD432" s="4"/>
      <c r="AE432" s="4"/>
      <c r="AF432" s="4"/>
      <c r="AG432" s="4"/>
      <c r="AH432" s="47"/>
    </row>
    <row r="433" spans="6:34">
      <c r="F433" s="133"/>
      <c r="M433" s="133"/>
      <c r="N433" s="133"/>
      <c r="W433" s="76"/>
      <c r="X433" s="76"/>
      <c r="Y433" s="133"/>
      <c r="Z433" s="133"/>
      <c r="AA433" s="4"/>
      <c r="AB433" s="4"/>
      <c r="AC433" s="4"/>
      <c r="AD433" s="4"/>
      <c r="AE433" s="4"/>
      <c r="AF433" s="4"/>
      <c r="AG433" s="4"/>
      <c r="AH433" s="47"/>
    </row>
    <row r="434" spans="6:34">
      <c r="F434" s="133"/>
      <c r="M434" s="133"/>
      <c r="N434" s="133"/>
      <c r="W434" s="76"/>
      <c r="X434" s="76"/>
      <c r="Y434" s="133"/>
      <c r="Z434" s="133"/>
      <c r="AA434" s="4"/>
      <c r="AB434" s="4"/>
      <c r="AC434" s="4"/>
      <c r="AD434" s="4"/>
      <c r="AE434" s="4"/>
      <c r="AF434" s="4"/>
      <c r="AG434" s="4"/>
      <c r="AH434" s="47"/>
    </row>
    <row r="435" spans="6:34">
      <c r="F435" s="133"/>
      <c r="M435" s="133"/>
      <c r="N435" s="133"/>
      <c r="W435" s="76"/>
      <c r="X435" s="76"/>
      <c r="Y435" s="133"/>
      <c r="Z435" s="133"/>
      <c r="AA435" s="4"/>
      <c r="AB435" s="4"/>
      <c r="AC435" s="4"/>
      <c r="AD435" s="4"/>
      <c r="AE435" s="4"/>
      <c r="AF435" s="4"/>
      <c r="AG435" s="4"/>
      <c r="AH435" s="47"/>
    </row>
    <row r="436" spans="6:34">
      <c r="F436" s="133"/>
      <c r="M436" s="133"/>
      <c r="N436" s="133"/>
      <c r="W436" s="76"/>
      <c r="X436" s="76"/>
      <c r="Y436" s="133"/>
      <c r="Z436" s="133"/>
      <c r="AA436" s="4"/>
      <c r="AB436" s="4"/>
      <c r="AC436" s="4"/>
      <c r="AD436" s="4"/>
      <c r="AE436" s="4"/>
      <c r="AF436" s="4"/>
      <c r="AG436" s="4"/>
      <c r="AH436" s="47"/>
    </row>
    <row r="437" spans="6:34">
      <c r="F437" s="133"/>
      <c r="M437" s="133"/>
      <c r="N437" s="133"/>
      <c r="W437" s="76"/>
      <c r="X437" s="76"/>
      <c r="Y437" s="133"/>
      <c r="Z437" s="133"/>
      <c r="AA437" s="4"/>
      <c r="AB437" s="4"/>
      <c r="AC437" s="4"/>
      <c r="AD437" s="4"/>
      <c r="AE437" s="4"/>
      <c r="AF437" s="4"/>
      <c r="AG437" s="4"/>
      <c r="AH437" s="47"/>
    </row>
    <row r="438" spans="6:34">
      <c r="F438" s="133"/>
      <c r="M438" s="133"/>
      <c r="N438" s="133"/>
      <c r="W438" s="76"/>
      <c r="X438" s="76"/>
      <c r="Y438" s="133"/>
      <c r="Z438" s="133"/>
      <c r="AA438" s="4"/>
      <c r="AB438" s="4"/>
      <c r="AC438" s="4"/>
      <c r="AD438" s="4"/>
      <c r="AE438" s="4"/>
      <c r="AF438" s="4"/>
      <c r="AG438" s="4"/>
      <c r="AH438" s="47"/>
    </row>
    <row r="439" spans="6:34">
      <c r="F439" s="133"/>
      <c r="M439" s="133"/>
      <c r="N439" s="133"/>
      <c r="W439" s="76"/>
      <c r="X439" s="76"/>
      <c r="Y439" s="133"/>
      <c r="Z439" s="133"/>
      <c r="AA439" s="4"/>
      <c r="AB439" s="4"/>
      <c r="AC439" s="4"/>
      <c r="AD439" s="4"/>
      <c r="AE439" s="4"/>
      <c r="AF439" s="4"/>
      <c r="AG439" s="4"/>
      <c r="AH439" s="47"/>
    </row>
    <row r="440" spans="6:34">
      <c r="F440" s="133"/>
      <c r="M440" s="133"/>
      <c r="N440" s="133"/>
      <c r="W440" s="76"/>
      <c r="X440" s="76"/>
      <c r="Y440" s="133"/>
      <c r="Z440" s="133"/>
      <c r="AA440" s="4"/>
      <c r="AB440" s="4"/>
      <c r="AC440" s="4"/>
      <c r="AD440" s="4"/>
      <c r="AE440" s="4"/>
      <c r="AF440" s="4"/>
      <c r="AG440" s="4"/>
      <c r="AH440" s="47"/>
    </row>
    <row r="441" spans="6:34">
      <c r="F441" s="133"/>
      <c r="M441" s="133"/>
      <c r="N441" s="133"/>
      <c r="W441" s="76"/>
      <c r="X441" s="76"/>
      <c r="Y441" s="133"/>
      <c r="Z441" s="133"/>
      <c r="AA441" s="4"/>
      <c r="AB441" s="4"/>
      <c r="AC441" s="4"/>
      <c r="AD441" s="4"/>
      <c r="AE441" s="4"/>
      <c r="AF441" s="4"/>
      <c r="AG441" s="4"/>
      <c r="AH441" s="47"/>
    </row>
    <row r="442" spans="6:34">
      <c r="F442" s="133"/>
      <c r="M442" s="133"/>
      <c r="N442" s="133"/>
      <c r="W442" s="76"/>
      <c r="X442" s="76"/>
      <c r="Y442" s="133"/>
      <c r="Z442" s="133"/>
      <c r="AA442" s="4"/>
      <c r="AB442" s="4"/>
      <c r="AC442" s="4"/>
      <c r="AD442" s="4"/>
      <c r="AE442" s="4"/>
      <c r="AF442" s="4"/>
      <c r="AG442" s="4"/>
      <c r="AH442" s="47"/>
    </row>
    <row r="443" spans="6:34">
      <c r="F443" s="133"/>
      <c r="M443" s="133"/>
      <c r="N443" s="133"/>
      <c r="W443" s="76"/>
      <c r="X443" s="76"/>
      <c r="Y443" s="133"/>
      <c r="Z443" s="133"/>
      <c r="AA443" s="4"/>
      <c r="AB443" s="4"/>
      <c r="AC443" s="4"/>
      <c r="AD443" s="4"/>
      <c r="AE443" s="4"/>
      <c r="AF443" s="4"/>
      <c r="AG443" s="4"/>
      <c r="AH443" s="47"/>
    </row>
    <row r="444" spans="6:34">
      <c r="F444" s="133"/>
      <c r="M444" s="133"/>
      <c r="N444" s="133"/>
      <c r="W444" s="76"/>
      <c r="X444" s="76"/>
      <c r="Y444" s="133"/>
      <c r="Z444" s="133"/>
      <c r="AA444" s="4"/>
      <c r="AB444" s="4"/>
      <c r="AC444" s="4"/>
      <c r="AD444" s="4"/>
      <c r="AE444" s="4"/>
      <c r="AF444" s="4"/>
      <c r="AG444" s="4"/>
      <c r="AH444" s="47"/>
    </row>
    <row r="445" spans="6:34">
      <c r="F445" s="133"/>
      <c r="M445" s="133"/>
      <c r="N445" s="133"/>
      <c r="W445" s="76"/>
      <c r="X445" s="76"/>
      <c r="Y445" s="133"/>
      <c r="Z445" s="133"/>
      <c r="AA445" s="4"/>
      <c r="AB445" s="4"/>
      <c r="AC445" s="4"/>
      <c r="AD445" s="4"/>
      <c r="AE445" s="4"/>
      <c r="AF445" s="4"/>
      <c r="AG445" s="4"/>
      <c r="AH445" s="47"/>
    </row>
    <row r="446" spans="6:34">
      <c r="F446" s="133"/>
      <c r="M446" s="133"/>
      <c r="N446" s="133"/>
      <c r="W446" s="76"/>
      <c r="X446" s="76"/>
      <c r="Y446" s="133"/>
      <c r="Z446" s="133"/>
      <c r="AA446" s="4"/>
      <c r="AB446" s="4"/>
      <c r="AC446" s="4"/>
      <c r="AD446" s="4"/>
      <c r="AE446" s="4"/>
      <c r="AF446" s="4"/>
      <c r="AG446" s="4"/>
      <c r="AH446" s="47"/>
    </row>
    <row r="447" spans="6:34">
      <c r="F447" s="133"/>
      <c r="M447" s="133"/>
      <c r="N447" s="133"/>
      <c r="W447" s="76"/>
      <c r="X447" s="76"/>
      <c r="Y447" s="133"/>
      <c r="Z447" s="133"/>
      <c r="AA447" s="4"/>
      <c r="AB447" s="4"/>
      <c r="AC447" s="4"/>
      <c r="AD447" s="4"/>
      <c r="AE447" s="4"/>
      <c r="AF447" s="4"/>
      <c r="AG447" s="4"/>
      <c r="AH447" s="47"/>
    </row>
    <row r="448" spans="6:34">
      <c r="F448" s="133"/>
      <c r="M448" s="133"/>
      <c r="N448" s="133"/>
      <c r="W448" s="76"/>
      <c r="X448" s="76"/>
      <c r="Y448" s="133"/>
      <c r="Z448" s="133"/>
      <c r="AA448" s="4"/>
      <c r="AB448" s="4"/>
      <c r="AC448" s="4"/>
      <c r="AD448" s="4"/>
      <c r="AE448" s="4"/>
      <c r="AF448" s="4"/>
      <c r="AG448" s="4"/>
      <c r="AH448" s="47"/>
    </row>
    <row r="449" spans="6:34">
      <c r="F449" s="133"/>
      <c r="M449" s="133"/>
      <c r="N449" s="133"/>
      <c r="W449" s="76"/>
      <c r="X449" s="76"/>
      <c r="Y449" s="133"/>
      <c r="Z449" s="133"/>
      <c r="AA449" s="4"/>
      <c r="AB449" s="4"/>
      <c r="AC449" s="4"/>
      <c r="AD449" s="4"/>
      <c r="AE449" s="4"/>
      <c r="AF449" s="4"/>
      <c r="AG449" s="4"/>
      <c r="AH449" s="47"/>
    </row>
    <row r="450" spans="6:34">
      <c r="F450" s="133"/>
      <c r="M450" s="133"/>
      <c r="N450" s="133"/>
      <c r="W450" s="76"/>
      <c r="X450" s="76"/>
      <c r="Y450" s="133"/>
      <c r="Z450" s="133"/>
      <c r="AA450" s="4"/>
      <c r="AB450" s="4"/>
      <c r="AC450" s="4"/>
      <c r="AD450" s="4"/>
      <c r="AE450" s="4"/>
      <c r="AF450" s="4"/>
      <c r="AG450" s="4"/>
      <c r="AH450" s="47"/>
    </row>
    <row r="451" spans="6:34">
      <c r="F451" s="133"/>
      <c r="M451" s="133"/>
      <c r="N451" s="133"/>
      <c r="W451" s="76"/>
      <c r="X451" s="76"/>
      <c r="Y451" s="133"/>
      <c r="Z451" s="133"/>
      <c r="AA451" s="4"/>
      <c r="AB451" s="4"/>
      <c r="AC451" s="4"/>
      <c r="AD451" s="4"/>
      <c r="AE451" s="4"/>
      <c r="AF451" s="4"/>
      <c r="AG451" s="4"/>
      <c r="AH451" s="47"/>
    </row>
    <row r="452" spans="6:34">
      <c r="F452" s="133"/>
      <c r="M452" s="133"/>
      <c r="N452" s="133"/>
      <c r="W452" s="76"/>
      <c r="X452" s="76"/>
      <c r="Y452" s="133"/>
      <c r="Z452" s="133"/>
      <c r="AA452" s="4"/>
      <c r="AB452" s="4"/>
      <c r="AC452" s="4"/>
      <c r="AD452" s="4"/>
      <c r="AE452" s="4"/>
      <c r="AF452" s="4"/>
      <c r="AG452" s="4"/>
      <c r="AH452" s="47"/>
    </row>
    <row r="453" spans="6:34">
      <c r="F453" s="133"/>
      <c r="M453" s="133"/>
      <c r="N453" s="133"/>
      <c r="W453" s="76"/>
      <c r="X453" s="76"/>
      <c r="Y453" s="133"/>
      <c r="Z453" s="133"/>
      <c r="AA453" s="4"/>
      <c r="AB453" s="4"/>
      <c r="AC453" s="4"/>
      <c r="AD453" s="4"/>
      <c r="AE453" s="4"/>
      <c r="AF453" s="4"/>
      <c r="AG453" s="4"/>
      <c r="AH453" s="47"/>
    </row>
    <row r="454" spans="6:34">
      <c r="F454" s="133"/>
      <c r="M454" s="133"/>
      <c r="N454" s="133"/>
      <c r="W454" s="76"/>
      <c r="X454" s="76"/>
      <c r="Y454" s="133"/>
      <c r="Z454" s="133"/>
      <c r="AA454" s="4"/>
      <c r="AB454" s="4"/>
      <c r="AC454" s="4"/>
      <c r="AD454" s="4"/>
      <c r="AE454" s="4"/>
      <c r="AF454" s="4"/>
      <c r="AG454" s="4"/>
      <c r="AH454" s="47"/>
    </row>
    <row r="455" spans="6:34">
      <c r="F455" s="133"/>
      <c r="M455" s="133"/>
      <c r="N455" s="133"/>
      <c r="W455" s="76"/>
      <c r="X455" s="76"/>
      <c r="Y455" s="133"/>
      <c r="Z455" s="133"/>
      <c r="AA455" s="4"/>
      <c r="AB455" s="4"/>
      <c r="AC455" s="4"/>
      <c r="AD455" s="4"/>
      <c r="AE455" s="4"/>
      <c r="AF455" s="4"/>
      <c r="AG455" s="4"/>
      <c r="AH455" s="47"/>
    </row>
    <row r="456" spans="6:34">
      <c r="F456" s="133"/>
      <c r="M456" s="133"/>
      <c r="N456" s="133"/>
      <c r="W456" s="76"/>
      <c r="X456" s="76"/>
      <c r="Y456" s="133"/>
      <c r="Z456" s="133"/>
      <c r="AA456" s="4"/>
      <c r="AB456" s="4"/>
      <c r="AC456" s="4"/>
      <c r="AD456" s="4"/>
      <c r="AE456" s="4"/>
      <c r="AF456" s="4"/>
      <c r="AG456" s="4"/>
      <c r="AH456" s="47"/>
    </row>
    <row r="457" spans="6:34">
      <c r="F457" s="133"/>
      <c r="M457" s="133"/>
      <c r="N457" s="133"/>
      <c r="W457" s="76"/>
      <c r="X457" s="76"/>
      <c r="Y457" s="133"/>
      <c r="Z457" s="133"/>
      <c r="AA457" s="4"/>
      <c r="AB457" s="4"/>
      <c r="AC457" s="4"/>
      <c r="AD457" s="4"/>
      <c r="AE457" s="4"/>
      <c r="AF457" s="4"/>
      <c r="AG457" s="4"/>
      <c r="AH457" s="47"/>
    </row>
    <row r="458" spans="6:34">
      <c r="F458" s="133"/>
      <c r="M458" s="133"/>
      <c r="N458" s="133"/>
      <c r="W458" s="76"/>
      <c r="X458" s="76"/>
      <c r="Y458" s="133"/>
      <c r="Z458" s="133"/>
      <c r="AA458" s="4"/>
      <c r="AB458" s="4"/>
      <c r="AC458" s="4"/>
      <c r="AD458" s="4"/>
      <c r="AE458" s="4"/>
      <c r="AF458" s="4"/>
      <c r="AG458" s="4"/>
      <c r="AH458" s="47"/>
    </row>
    <row r="459" spans="6:34">
      <c r="F459" s="133"/>
      <c r="M459" s="133"/>
      <c r="N459" s="133"/>
      <c r="W459" s="76"/>
      <c r="X459" s="76"/>
      <c r="Y459" s="133"/>
      <c r="Z459" s="133"/>
      <c r="AA459" s="4"/>
      <c r="AB459" s="4"/>
      <c r="AC459" s="4"/>
      <c r="AD459" s="4"/>
      <c r="AE459" s="4"/>
      <c r="AF459" s="4"/>
      <c r="AG459" s="4"/>
      <c r="AH459" s="47"/>
    </row>
    <row r="460" spans="6:34">
      <c r="F460" s="133"/>
      <c r="M460" s="133"/>
      <c r="N460" s="133"/>
      <c r="W460" s="76"/>
      <c r="X460" s="76"/>
      <c r="Y460" s="133"/>
      <c r="Z460" s="133"/>
      <c r="AA460" s="4"/>
      <c r="AB460" s="4"/>
      <c r="AC460" s="4"/>
      <c r="AD460" s="4"/>
      <c r="AE460" s="4"/>
      <c r="AF460" s="4"/>
      <c r="AG460" s="4"/>
      <c r="AH460" s="47"/>
    </row>
    <row r="461" spans="6:34">
      <c r="F461" s="133"/>
      <c r="M461" s="133"/>
      <c r="N461" s="133"/>
      <c r="W461" s="76"/>
      <c r="X461" s="76"/>
      <c r="Y461" s="133"/>
      <c r="Z461" s="133"/>
      <c r="AA461" s="4"/>
      <c r="AB461" s="4"/>
      <c r="AC461" s="4"/>
      <c r="AD461" s="4"/>
      <c r="AE461" s="4"/>
      <c r="AF461" s="4"/>
      <c r="AG461" s="4"/>
      <c r="AH461" s="47"/>
    </row>
    <row r="462" spans="6:34">
      <c r="F462" s="133"/>
      <c r="M462" s="133"/>
      <c r="N462" s="133"/>
      <c r="W462" s="76"/>
      <c r="X462" s="76"/>
      <c r="Y462" s="133"/>
      <c r="Z462" s="133"/>
      <c r="AA462" s="4"/>
      <c r="AB462" s="4"/>
      <c r="AC462" s="4"/>
      <c r="AD462" s="4"/>
      <c r="AE462" s="4"/>
      <c r="AF462" s="4"/>
      <c r="AG462" s="4"/>
      <c r="AH462" s="47"/>
    </row>
    <row r="463" spans="6:34">
      <c r="F463" s="133"/>
      <c r="M463" s="133"/>
      <c r="N463" s="133"/>
      <c r="W463" s="76"/>
      <c r="X463" s="76"/>
      <c r="Y463" s="133"/>
      <c r="Z463" s="133"/>
      <c r="AA463" s="4"/>
      <c r="AB463" s="4"/>
      <c r="AC463" s="4"/>
      <c r="AD463" s="4"/>
      <c r="AE463" s="4"/>
      <c r="AF463" s="4"/>
      <c r="AG463" s="4"/>
      <c r="AH463" s="47"/>
    </row>
    <row r="464" spans="6:34">
      <c r="F464" s="133"/>
      <c r="M464" s="133"/>
      <c r="N464" s="133"/>
      <c r="W464" s="76"/>
      <c r="X464" s="76"/>
      <c r="Y464" s="133"/>
      <c r="Z464" s="133"/>
      <c r="AA464" s="4"/>
      <c r="AB464" s="4"/>
      <c r="AC464" s="4"/>
      <c r="AD464" s="4"/>
      <c r="AE464" s="4"/>
      <c r="AF464" s="4"/>
      <c r="AG464" s="4"/>
      <c r="AH464" s="47"/>
    </row>
    <row r="465" spans="6:34">
      <c r="F465" s="133"/>
      <c r="M465" s="133"/>
      <c r="N465" s="133"/>
      <c r="W465" s="76"/>
      <c r="X465" s="76"/>
      <c r="Y465" s="133"/>
      <c r="Z465" s="133"/>
      <c r="AA465" s="4"/>
      <c r="AB465" s="4"/>
      <c r="AC465" s="4"/>
      <c r="AD465" s="4"/>
      <c r="AE465" s="4"/>
      <c r="AF465" s="4"/>
      <c r="AG465" s="4"/>
      <c r="AH465" s="47"/>
    </row>
    <row r="466" spans="6:34">
      <c r="F466" s="133"/>
      <c r="M466" s="133"/>
      <c r="N466" s="133"/>
      <c r="W466" s="76"/>
      <c r="X466" s="76"/>
      <c r="Y466" s="133"/>
      <c r="Z466" s="133"/>
      <c r="AA466" s="4"/>
      <c r="AB466" s="4"/>
      <c r="AC466" s="4"/>
      <c r="AD466" s="4"/>
      <c r="AE466" s="4"/>
      <c r="AF466" s="4"/>
      <c r="AG466" s="4"/>
      <c r="AH466" s="47"/>
    </row>
    <row r="467" spans="6:34">
      <c r="F467" s="133"/>
      <c r="M467" s="133"/>
      <c r="N467" s="133"/>
      <c r="W467" s="76"/>
      <c r="X467" s="76"/>
      <c r="Y467" s="133"/>
      <c r="Z467" s="133"/>
      <c r="AA467" s="4"/>
      <c r="AB467" s="4"/>
      <c r="AC467" s="4"/>
      <c r="AD467" s="4"/>
      <c r="AE467" s="4"/>
      <c r="AF467" s="4"/>
      <c r="AG467" s="4"/>
      <c r="AH467" s="47"/>
    </row>
    <row r="468" spans="6:34">
      <c r="F468" s="133"/>
      <c r="M468" s="133"/>
      <c r="N468" s="133"/>
      <c r="W468" s="76"/>
      <c r="X468" s="76"/>
      <c r="Y468" s="133"/>
      <c r="Z468" s="133"/>
      <c r="AA468" s="4"/>
      <c r="AB468" s="4"/>
      <c r="AC468" s="4"/>
      <c r="AD468" s="4"/>
      <c r="AE468" s="4"/>
      <c r="AF468" s="4"/>
      <c r="AG468" s="4"/>
      <c r="AH468" s="47"/>
    </row>
    <row r="469" spans="6:34">
      <c r="F469" s="133"/>
      <c r="M469" s="133"/>
      <c r="N469" s="133"/>
      <c r="W469" s="76"/>
      <c r="X469" s="76"/>
      <c r="Y469" s="133"/>
      <c r="Z469" s="133"/>
      <c r="AA469" s="4"/>
      <c r="AB469" s="4"/>
      <c r="AC469" s="4"/>
      <c r="AD469" s="4"/>
      <c r="AE469" s="4"/>
      <c r="AF469" s="4"/>
      <c r="AG469" s="4"/>
      <c r="AH469" s="47"/>
    </row>
    <row r="470" spans="6:34">
      <c r="F470" s="133"/>
      <c r="M470" s="133"/>
      <c r="N470" s="133"/>
      <c r="W470" s="76"/>
      <c r="X470" s="76"/>
      <c r="Y470" s="133"/>
      <c r="Z470" s="133"/>
      <c r="AA470" s="4"/>
      <c r="AB470" s="4"/>
      <c r="AC470" s="4"/>
      <c r="AD470" s="4"/>
      <c r="AE470" s="4"/>
      <c r="AF470" s="4"/>
      <c r="AG470" s="4"/>
      <c r="AH470" s="47"/>
    </row>
    <row r="471" spans="6:34">
      <c r="F471" s="133"/>
      <c r="M471" s="133"/>
      <c r="N471" s="133"/>
      <c r="W471" s="76"/>
      <c r="X471" s="76"/>
      <c r="Y471" s="133"/>
      <c r="Z471" s="133"/>
      <c r="AA471" s="4"/>
      <c r="AB471" s="4"/>
      <c r="AC471" s="4"/>
      <c r="AD471" s="4"/>
      <c r="AE471" s="4"/>
      <c r="AF471" s="4"/>
      <c r="AG471" s="4"/>
      <c r="AH471" s="47"/>
    </row>
    <row r="472" spans="6:34">
      <c r="F472" s="133"/>
      <c r="M472" s="133"/>
      <c r="N472" s="133"/>
      <c r="W472" s="76"/>
      <c r="X472" s="76"/>
      <c r="Y472" s="133"/>
      <c r="Z472" s="133"/>
      <c r="AA472" s="4"/>
      <c r="AB472" s="4"/>
      <c r="AC472" s="4"/>
      <c r="AD472" s="4"/>
      <c r="AE472" s="4"/>
      <c r="AF472" s="4"/>
      <c r="AG472" s="4"/>
      <c r="AH472" s="47"/>
    </row>
    <row r="473" spans="6:34">
      <c r="F473" s="133"/>
      <c r="M473" s="133"/>
      <c r="N473" s="133"/>
      <c r="W473" s="76"/>
      <c r="X473" s="76"/>
      <c r="Y473" s="133"/>
      <c r="Z473" s="133"/>
      <c r="AA473" s="4"/>
      <c r="AB473" s="4"/>
      <c r="AC473" s="4"/>
      <c r="AD473" s="4"/>
      <c r="AE473" s="4"/>
      <c r="AF473" s="4"/>
      <c r="AG473" s="4"/>
      <c r="AH473" s="47"/>
    </row>
    <row r="474" spans="6:34">
      <c r="F474" s="133"/>
      <c r="M474" s="133"/>
      <c r="N474" s="133"/>
      <c r="W474" s="76"/>
      <c r="X474" s="76"/>
      <c r="Y474" s="133"/>
      <c r="Z474" s="133"/>
      <c r="AA474" s="4"/>
      <c r="AB474" s="4"/>
      <c r="AC474" s="4"/>
      <c r="AD474" s="4"/>
      <c r="AE474" s="4"/>
      <c r="AF474" s="4"/>
      <c r="AG474" s="4"/>
      <c r="AH474" s="47"/>
    </row>
    <row r="475" spans="6:34">
      <c r="F475" s="133"/>
      <c r="M475" s="133"/>
      <c r="N475" s="133"/>
      <c r="W475" s="76"/>
      <c r="X475" s="76"/>
      <c r="Y475" s="133"/>
      <c r="Z475" s="133"/>
      <c r="AA475" s="4"/>
      <c r="AB475" s="4"/>
      <c r="AC475" s="4"/>
      <c r="AD475" s="4"/>
      <c r="AE475" s="4"/>
      <c r="AF475" s="4"/>
      <c r="AG475" s="4"/>
      <c r="AH475" s="47"/>
    </row>
    <row r="476" spans="6:34">
      <c r="F476" s="133"/>
      <c r="M476" s="133"/>
      <c r="N476" s="133"/>
      <c r="W476" s="76"/>
      <c r="X476" s="76"/>
      <c r="Y476" s="133"/>
      <c r="Z476" s="133"/>
      <c r="AA476" s="4"/>
      <c r="AB476" s="4"/>
      <c r="AC476" s="4"/>
      <c r="AD476" s="4"/>
      <c r="AE476" s="4"/>
      <c r="AF476" s="4"/>
      <c r="AG476" s="4"/>
      <c r="AH476" s="47"/>
    </row>
    <row r="477" spans="6:34">
      <c r="F477" s="133"/>
      <c r="M477" s="133"/>
      <c r="N477" s="133"/>
      <c r="W477" s="76"/>
      <c r="X477" s="76"/>
      <c r="Y477" s="133"/>
      <c r="Z477" s="133"/>
      <c r="AA477" s="4"/>
      <c r="AB477" s="4"/>
      <c r="AC477" s="4"/>
      <c r="AD477" s="4"/>
      <c r="AE477" s="4"/>
      <c r="AF477" s="4"/>
      <c r="AG477" s="4"/>
      <c r="AH477" s="47"/>
    </row>
    <row r="478" spans="6:34">
      <c r="F478" s="133"/>
      <c r="M478" s="133"/>
      <c r="N478" s="133"/>
      <c r="W478" s="76"/>
      <c r="X478" s="76"/>
      <c r="Y478" s="133"/>
      <c r="Z478" s="133"/>
      <c r="AA478" s="4"/>
      <c r="AB478" s="4"/>
      <c r="AC478" s="4"/>
      <c r="AD478" s="4"/>
      <c r="AE478" s="4"/>
      <c r="AF478" s="4"/>
      <c r="AG478" s="4"/>
      <c r="AH478" s="47"/>
    </row>
    <row r="479" spans="6:34">
      <c r="F479" s="133"/>
      <c r="M479" s="133"/>
      <c r="N479" s="133"/>
      <c r="W479" s="76"/>
      <c r="X479" s="76"/>
      <c r="Y479" s="133"/>
      <c r="Z479" s="133"/>
      <c r="AA479" s="4"/>
      <c r="AB479" s="4"/>
      <c r="AC479" s="4"/>
      <c r="AD479" s="4"/>
      <c r="AE479" s="4"/>
      <c r="AF479" s="4"/>
      <c r="AG479" s="4"/>
      <c r="AH479" s="47"/>
    </row>
    <row r="480" spans="6:34">
      <c r="F480" s="133"/>
      <c r="M480" s="133"/>
      <c r="N480" s="133"/>
      <c r="W480" s="76"/>
      <c r="X480" s="76"/>
      <c r="Y480" s="133"/>
      <c r="Z480" s="133"/>
      <c r="AA480" s="4"/>
      <c r="AB480" s="4"/>
      <c r="AC480" s="4"/>
      <c r="AD480" s="4"/>
      <c r="AE480" s="4"/>
      <c r="AF480" s="4"/>
      <c r="AG480" s="4"/>
      <c r="AH480" s="47"/>
    </row>
    <row r="481" spans="6:34">
      <c r="F481" s="133"/>
      <c r="M481" s="133"/>
      <c r="N481" s="133"/>
      <c r="W481" s="76"/>
      <c r="X481" s="76"/>
      <c r="Y481" s="133"/>
      <c r="Z481" s="133"/>
      <c r="AA481" s="4"/>
      <c r="AB481" s="4"/>
      <c r="AC481" s="4"/>
      <c r="AD481" s="4"/>
      <c r="AE481" s="4"/>
      <c r="AF481" s="4"/>
      <c r="AG481" s="4"/>
      <c r="AH481" s="47"/>
    </row>
    <row r="482" spans="6:34">
      <c r="F482" s="133"/>
      <c r="M482" s="133"/>
      <c r="N482" s="133"/>
      <c r="W482" s="76"/>
      <c r="X482" s="76"/>
      <c r="Y482" s="133"/>
      <c r="Z482" s="133"/>
      <c r="AA482" s="4"/>
      <c r="AB482" s="4"/>
      <c r="AC482" s="4"/>
      <c r="AD482" s="4"/>
      <c r="AE482" s="4"/>
      <c r="AF482" s="4"/>
      <c r="AG482" s="4"/>
      <c r="AH482" s="47"/>
    </row>
    <row r="483" spans="6:34">
      <c r="F483" s="133"/>
      <c r="M483" s="133"/>
      <c r="N483" s="133"/>
      <c r="W483" s="76"/>
      <c r="X483" s="76"/>
      <c r="Y483" s="133"/>
      <c r="Z483" s="133"/>
      <c r="AA483" s="4"/>
      <c r="AB483" s="4"/>
      <c r="AC483" s="4"/>
      <c r="AD483" s="4"/>
      <c r="AE483" s="4"/>
      <c r="AF483" s="4"/>
      <c r="AG483" s="4"/>
      <c r="AH483" s="47"/>
    </row>
    <row r="484" spans="6:34">
      <c r="F484" s="133"/>
      <c r="M484" s="133"/>
      <c r="N484" s="133"/>
      <c r="W484" s="76"/>
      <c r="X484" s="76"/>
      <c r="Y484" s="133"/>
      <c r="Z484" s="133"/>
      <c r="AA484" s="4"/>
      <c r="AB484" s="4"/>
      <c r="AC484" s="4"/>
      <c r="AD484" s="4"/>
      <c r="AE484" s="4"/>
      <c r="AF484" s="4"/>
      <c r="AG484" s="4"/>
      <c r="AH484" s="47"/>
    </row>
    <row r="485" spans="6:34">
      <c r="F485" s="133"/>
      <c r="M485" s="133"/>
      <c r="N485" s="133"/>
      <c r="W485" s="76"/>
      <c r="X485" s="76"/>
      <c r="Y485" s="133"/>
      <c r="Z485" s="133"/>
      <c r="AA485" s="4"/>
      <c r="AB485" s="4"/>
      <c r="AC485" s="4"/>
      <c r="AD485" s="4"/>
      <c r="AE485" s="4"/>
      <c r="AF485" s="4"/>
      <c r="AG485" s="4"/>
      <c r="AH485" s="47"/>
    </row>
    <row r="486" spans="6:34">
      <c r="F486" s="133"/>
      <c r="M486" s="133"/>
      <c r="N486" s="133"/>
      <c r="W486" s="76"/>
      <c r="X486" s="76"/>
      <c r="Y486" s="133"/>
      <c r="Z486" s="133"/>
      <c r="AA486" s="4"/>
      <c r="AB486" s="4"/>
      <c r="AC486" s="4"/>
      <c r="AD486" s="4"/>
      <c r="AE486" s="4"/>
      <c r="AF486" s="4"/>
      <c r="AG486" s="4"/>
      <c r="AH486" s="47"/>
    </row>
    <row r="487" spans="6:34">
      <c r="F487" s="133"/>
      <c r="M487" s="133"/>
      <c r="N487" s="133"/>
      <c r="W487" s="76"/>
      <c r="X487" s="76"/>
      <c r="Y487" s="133"/>
      <c r="Z487" s="133"/>
      <c r="AA487" s="4"/>
      <c r="AB487" s="4"/>
      <c r="AC487" s="4"/>
      <c r="AD487" s="4"/>
      <c r="AE487" s="4"/>
      <c r="AF487" s="4"/>
      <c r="AG487" s="4"/>
      <c r="AH487" s="47"/>
    </row>
    <row r="488" spans="6:34">
      <c r="F488" s="133"/>
      <c r="M488" s="133"/>
      <c r="N488" s="133"/>
      <c r="W488" s="76"/>
      <c r="X488" s="76"/>
      <c r="Y488" s="133"/>
      <c r="Z488" s="133"/>
      <c r="AA488" s="4"/>
      <c r="AB488" s="4"/>
      <c r="AC488" s="4"/>
      <c r="AD488" s="4"/>
      <c r="AE488" s="4"/>
      <c r="AF488" s="4"/>
      <c r="AG488" s="4"/>
      <c r="AH488" s="47"/>
    </row>
    <row r="489" spans="6:34">
      <c r="F489" s="133"/>
      <c r="M489" s="133"/>
      <c r="N489" s="133"/>
      <c r="W489" s="76"/>
      <c r="X489" s="76"/>
      <c r="Y489" s="133"/>
      <c r="Z489" s="133"/>
      <c r="AA489" s="4"/>
      <c r="AB489" s="4"/>
      <c r="AC489" s="4"/>
      <c r="AD489" s="4"/>
      <c r="AE489" s="4"/>
      <c r="AF489" s="4"/>
      <c r="AG489" s="4"/>
      <c r="AH489" s="47"/>
    </row>
    <row r="490" spans="6:34">
      <c r="F490" s="133"/>
      <c r="M490" s="133"/>
      <c r="N490" s="133"/>
      <c r="W490" s="76"/>
      <c r="X490" s="76"/>
      <c r="Y490" s="133"/>
      <c r="Z490" s="133"/>
      <c r="AA490" s="4"/>
      <c r="AB490" s="4"/>
      <c r="AC490" s="4"/>
      <c r="AD490" s="4"/>
      <c r="AE490" s="4"/>
      <c r="AF490" s="4"/>
      <c r="AG490" s="4"/>
      <c r="AH490" s="47"/>
    </row>
    <row r="491" spans="6:34">
      <c r="F491" s="133"/>
      <c r="M491" s="133"/>
      <c r="N491" s="133"/>
      <c r="W491" s="76"/>
      <c r="X491" s="76"/>
      <c r="Y491" s="133"/>
      <c r="Z491" s="133"/>
      <c r="AA491" s="4"/>
      <c r="AB491" s="4"/>
      <c r="AC491" s="4"/>
      <c r="AD491" s="4"/>
      <c r="AE491" s="4"/>
      <c r="AF491" s="4"/>
      <c r="AG491" s="4"/>
      <c r="AH491" s="47"/>
    </row>
    <row r="492" spans="6:34">
      <c r="F492" s="133"/>
      <c r="M492" s="133"/>
      <c r="N492" s="133"/>
      <c r="W492" s="76"/>
      <c r="X492" s="76"/>
      <c r="Y492" s="133"/>
      <c r="Z492" s="133"/>
      <c r="AA492" s="4"/>
      <c r="AB492" s="4"/>
      <c r="AC492" s="4"/>
      <c r="AD492" s="4"/>
      <c r="AE492" s="4"/>
      <c r="AF492" s="4"/>
      <c r="AG492" s="4"/>
      <c r="AH492" s="47"/>
    </row>
    <row r="493" spans="6:34">
      <c r="F493" s="133"/>
      <c r="M493" s="133"/>
      <c r="N493" s="133"/>
      <c r="W493" s="76"/>
      <c r="X493" s="76"/>
      <c r="Y493" s="133"/>
      <c r="Z493" s="133"/>
      <c r="AA493" s="4"/>
      <c r="AB493" s="4"/>
      <c r="AC493" s="4"/>
      <c r="AD493" s="4"/>
      <c r="AE493" s="4"/>
      <c r="AF493" s="4"/>
      <c r="AG493" s="4"/>
      <c r="AH493" s="47"/>
    </row>
    <row r="494" spans="6:34">
      <c r="F494" s="133"/>
      <c r="M494" s="133"/>
      <c r="N494" s="133"/>
      <c r="W494" s="76"/>
      <c r="X494" s="76"/>
      <c r="Y494" s="133"/>
      <c r="Z494" s="133"/>
      <c r="AA494" s="4"/>
      <c r="AB494" s="4"/>
      <c r="AC494" s="4"/>
      <c r="AD494" s="4"/>
      <c r="AE494" s="4"/>
      <c r="AF494" s="4"/>
      <c r="AG494" s="4"/>
      <c r="AH494" s="47"/>
    </row>
    <row r="495" spans="6:34">
      <c r="F495" s="133"/>
      <c r="M495" s="133"/>
      <c r="N495" s="133"/>
      <c r="W495" s="76"/>
      <c r="X495" s="76"/>
      <c r="Y495" s="133"/>
      <c r="Z495" s="133"/>
      <c r="AA495" s="4"/>
      <c r="AB495" s="4"/>
      <c r="AC495" s="4"/>
      <c r="AD495" s="4"/>
      <c r="AE495" s="4"/>
      <c r="AF495" s="4"/>
      <c r="AG495" s="4"/>
      <c r="AH495" s="47"/>
    </row>
    <row r="496" spans="6:34">
      <c r="F496" s="133"/>
      <c r="M496" s="133"/>
      <c r="N496" s="133"/>
      <c r="W496" s="76"/>
      <c r="X496" s="76"/>
      <c r="Y496" s="133"/>
      <c r="Z496" s="133"/>
      <c r="AA496" s="4"/>
      <c r="AB496" s="4"/>
      <c r="AC496" s="4"/>
      <c r="AD496" s="4"/>
      <c r="AE496" s="4"/>
      <c r="AF496" s="4"/>
      <c r="AG496" s="4"/>
      <c r="AH496" s="47"/>
    </row>
    <row r="497" spans="6:34">
      <c r="F497" s="133"/>
      <c r="M497" s="133"/>
      <c r="N497" s="133"/>
      <c r="W497" s="76"/>
      <c r="X497" s="76"/>
      <c r="Y497" s="133"/>
      <c r="Z497" s="133"/>
      <c r="AA497" s="4"/>
      <c r="AB497" s="4"/>
      <c r="AC497" s="4"/>
      <c r="AD497" s="4"/>
      <c r="AE497" s="4"/>
      <c r="AF497" s="4"/>
      <c r="AG497" s="4"/>
      <c r="AH497" s="47"/>
    </row>
    <row r="498" spans="6:34">
      <c r="F498" s="133"/>
      <c r="M498" s="133"/>
      <c r="N498" s="133"/>
      <c r="W498" s="76"/>
      <c r="X498" s="76"/>
      <c r="Y498" s="133"/>
      <c r="Z498" s="133"/>
      <c r="AA498" s="4"/>
      <c r="AB498" s="4"/>
      <c r="AC498" s="4"/>
      <c r="AD498" s="4"/>
      <c r="AE498" s="4"/>
      <c r="AF498" s="4"/>
      <c r="AG498" s="4"/>
      <c r="AH498" s="47"/>
    </row>
    <row r="499" spans="6:34">
      <c r="F499" s="133"/>
      <c r="M499" s="133"/>
      <c r="N499" s="133"/>
      <c r="W499" s="76"/>
      <c r="X499" s="76"/>
      <c r="Y499" s="133"/>
      <c r="Z499" s="133"/>
      <c r="AA499" s="4"/>
      <c r="AB499" s="4"/>
      <c r="AC499" s="4"/>
      <c r="AD499" s="4"/>
      <c r="AE499" s="4"/>
      <c r="AF499" s="4"/>
      <c r="AG499" s="4"/>
      <c r="AH499" s="47"/>
    </row>
    <row r="500" spans="6:34">
      <c r="F500" s="133"/>
      <c r="M500" s="133"/>
      <c r="N500" s="133"/>
      <c r="W500" s="76"/>
      <c r="X500" s="76"/>
      <c r="Y500" s="133"/>
      <c r="Z500" s="133"/>
      <c r="AA500" s="4"/>
      <c r="AB500" s="4"/>
      <c r="AC500" s="4"/>
      <c r="AD500" s="4"/>
      <c r="AE500" s="4"/>
      <c r="AF500" s="4"/>
      <c r="AG500" s="4"/>
      <c r="AH500" s="47"/>
    </row>
    <row r="501" spans="6:34">
      <c r="F501" s="133"/>
      <c r="M501" s="133"/>
      <c r="N501" s="133"/>
      <c r="W501" s="76"/>
      <c r="X501" s="76"/>
      <c r="Y501" s="133"/>
      <c r="Z501" s="133"/>
      <c r="AA501" s="4"/>
      <c r="AB501" s="4"/>
      <c r="AC501" s="4"/>
      <c r="AD501" s="4"/>
      <c r="AE501" s="4"/>
      <c r="AF501" s="4"/>
      <c r="AG501" s="4"/>
      <c r="AH501" s="47"/>
    </row>
    <row r="502" spans="6:34">
      <c r="F502" s="133"/>
      <c r="M502" s="133"/>
      <c r="N502" s="133"/>
      <c r="W502" s="76"/>
      <c r="X502" s="76"/>
      <c r="Y502" s="133"/>
      <c r="Z502" s="133"/>
      <c r="AA502" s="4"/>
      <c r="AB502" s="4"/>
      <c r="AC502" s="4"/>
      <c r="AD502" s="4"/>
      <c r="AE502" s="4"/>
      <c r="AF502" s="4"/>
      <c r="AG502" s="4"/>
      <c r="AH502" s="47"/>
    </row>
    <row r="503" spans="6:34">
      <c r="F503" s="133"/>
      <c r="M503" s="133"/>
      <c r="N503" s="133"/>
      <c r="W503" s="76"/>
      <c r="X503" s="76"/>
      <c r="Y503" s="133"/>
      <c r="Z503" s="133"/>
      <c r="AA503" s="4"/>
      <c r="AB503" s="4"/>
      <c r="AC503" s="4"/>
      <c r="AD503" s="4"/>
      <c r="AE503" s="4"/>
      <c r="AF503" s="4"/>
      <c r="AG503" s="4"/>
      <c r="AH503" s="47"/>
    </row>
    <row r="504" spans="6:34">
      <c r="F504" s="133"/>
      <c r="M504" s="133"/>
      <c r="N504" s="133"/>
      <c r="W504" s="76"/>
      <c r="X504" s="76"/>
      <c r="Y504" s="133"/>
      <c r="Z504" s="133"/>
      <c r="AA504" s="4"/>
      <c r="AB504" s="4"/>
      <c r="AC504" s="4"/>
      <c r="AD504" s="4"/>
      <c r="AE504" s="4"/>
      <c r="AF504" s="4"/>
      <c r="AG504" s="4"/>
      <c r="AH504" s="47"/>
    </row>
    <row r="505" spans="6:34">
      <c r="F505" s="133"/>
      <c r="M505" s="133"/>
      <c r="N505" s="133"/>
      <c r="W505" s="76"/>
      <c r="X505" s="76"/>
      <c r="Y505" s="133"/>
      <c r="Z505" s="133"/>
      <c r="AA505" s="4"/>
      <c r="AB505" s="4"/>
      <c r="AC505" s="4"/>
      <c r="AD505" s="4"/>
      <c r="AE505" s="4"/>
      <c r="AF505" s="4"/>
      <c r="AG505" s="4"/>
      <c r="AH505" s="47"/>
    </row>
    <row r="506" spans="6:34">
      <c r="F506" s="133"/>
      <c r="M506" s="133"/>
      <c r="N506" s="133"/>
      <c r="W506" s="76"/>
      <c r="X506" s="76"/>
      <c r="Y506" s="133"/>
      <c r="Z506" s="133"/>
      <c r="AA506" s="4"/>
      <c r="AB506" s="4"/>
      <c r="AC506" s="4"/>
      <c r="AD506" s="4"/>
      <c r="AE506" s="4"/>
      <c r="AF506" s="4"/>
      <c r="AG506" s="4"/>
      <c r="AH506" s="47"/>
    </row>
    <row r="507" spans="6:34">
      <c r="F507" s="133"/>
      <c r="M507" s="133"/>
      <c r="N507" s="133"/>
      <c r="W507" s="76"/>
      <c r="X507" s="76"/>
      <c r="Y507" s="133"/>
      <c r="Z507" s="133"/>
      <c r="AA507" s="4"/>
      <c r="AB507" s="4"/>
      <c r="AC507" s="4"/>
      <c r="AD507" s="4"/>
      <c r="AE507" s="4"/>
      <c r="AF507" s="4"/>
      <c r="AG507" s="4"/>
      <c r="AH507" s="47"/>
    </row>
    <row r="508" spans="6:34">
      <c r="F508" s="133"/>
      <c r="M508" s="133"/>
      <c r="N508" s="133"/>
      <c r="W508" s="76"/>
      <c r="X508" s="76"/>
      <c r="Y508" s="133"/>
      <c r="Z508" s="133"/>
      <c r="AA508" s="4"/>
      <c r="AB508" s="4"/>
      <c r="AC508" s="4"/>
      <c r="AD508" s="4"/>
      <c r="AE508" s="4"/>
      <c r="AF508" s="4"/>
      <c r="AG508" s="4"/>
      <c r="AH508" s="47"/>
    </row>
    <row r="509" spans="6:34">
      <c r="F509" s="133"/>
      <c r="M509" s="133"/>
      <c r="N509" s="133"/>
      <c r="W509" s="76"/>
      <c r="X509" s="76"/>
      <c r="Y509" s="133"/>
      <c r="Z509" s="133"/>
      <c r="AA509" s="4"/>
      <c r="AB509" s="4"/>
      <c r="AC509" s="4"/>
      <c r="AD509" s="4"/>
      <c r="AE509" s="4"/>
      <c r="AF509" s="4"/>
      <c r="AG509" s="4"/>
      <c r="AH509" s="47"/>
    </row>
    <row r="510" spans="6:34">
      <c r="F510" s="133"/>
      <c r="M510" s="133"/>
      <c r="N510" s="133"/>
      <c r="W510" s="76"/>
      <c r="X510" s="76"/>
      <c r="Y510" s="133"/>
      <c r="Z510" s="133"/>
      <c r="AA510" s="4"/>
      <c r="AB510" s="4"/>
      <c r="AC510" s="4"/>
      <c r="AD510" s="4"/>
      <c r="AE510" s="4"/>
      <c r="AF510" s="4"/>
      <c r="AG510" s="4"/>
      <c r="AH510" s="47"/>
    </row>
    <row r="511" spans="6:34">
      <c r="F511" s="133"/>
      <c r="M511" s="133"/>
      <c r="N511" s="133"/>
      <c r="W511" s="76"/>
      <c r="X511" s="76"/>
      <c r="Y511" s="133"/>
      <c r="Z511" s="133"/>
      <c r="AA511" s="4"/>
      <c r="AB511" s="4"/>
      <c r="AC511" s="4"/>
      <c r="AD511" s="4"/>
      <c r="AE511" s="4"/>
      <c r="AF511" s="4"/>
      <c r="AG511" s="4"/>
      <c r="AH511" s="47"/>
    </row>
    <row r="512" spans="6:34">
      <c r="F512" s="133"/>
      <c r="M512" s="133"/>
      <c r="N512" s="133"/>
      <c r="W512" s="76"/>
      <c r="X512" s="76"/>
      <c r="Y512" s="133"/>
      <c r="Z512" s="133"/>
      <c r="AA512" s="4"/>
      <c r="AB512" s="4"/>
      <c r="AC512" s="4"/>
      <c r="AD512" s="4"/>
      <c r="AE512" s="4"/>
      <c r="AF512" s="4"/>
      <c r="AG512" s="4"/>
      <c r="AH512" s="47"/>
    </row>
    <row r="513" spans="6:34">
      <c r="F513" s="133"/>
      <c r="M513" s="133"/>
      <c r="N513" s="133"/>
      <c r="W513" s="76"/>
      <c r="X513" s="76"/>
      <c r="Y513" s="133"/>
      <c r="Z513" s="133"/>
      <c r="AA513" s="4"/>
      <c r="AB513" s="4"/>
      <c r="AC513" s="4"/>
      <c r="AD513" s="4"/>
      <c r="AE513" s="4"/>
      <c r="AF513" s="4"/>
      <c r="AG513" s="4"/>
      <c r="AH513" s="47"/>
    </row>
    <row r="514" spans="6:34">
      <c r="F514" s="133"/>
      <c r="M514" s="133"/>
      <c r="N514" s="133"/>
      <c r="W514" s="76"/>
      <c r="X514" s="76"/>
      <c r="Y514" s="133"/>
      <c r="Z514" s="133"/>
      <c r="AA514" s="4"/>
      <c r="AB514" s="4"/>
      <c r="AC514" s="4"/>
      <c r="AD514" s="4"/>
      <c r="AE514" s="4"/>
      <c r="AF514" s="4"/>
      <c r="AG514" s="4"/>
      <c r="AH514" s="47"/>
    </row>
    <row r="515" spans="6:34">
      <c r="F515" s="133"/>
      <c r="M515" s="133"/>
      <c r="N515" s="133"/>
      <c r="W515" s="76"/>
      <c r="X515" s="76"/>
      <c r="Y515" s="133"/>
      <c r="Z515" s="133"/>
      <c r="AA515" s="4"/>
      <c r="AB515" s="4"/>
      <c r="AC515" s="4"/>
      <c r="AD515" s="4"/>
      <c r="AE515" s="4"/>
      <c r="AF515" s="4"/>
      <c r="AG515" s="4"/>
      <c r="AH515" s="47"/>
    </row>
    <row r="516" spans="6:34">
      <c r="F516" s="133"/>
      <c r="M516" s="133"/>
      <c r="N516" s="133"/>
      <c r="W516" s="76"/>
      <c r="X516" s="76"/>
      <c r="Y516" s="133"/>
      <c r="Z516" s="133"/>
      <c r="AA516" s="4"/>
      <c r="AB516" s="4"/>
      <c r="AC516" s="4"/>
      <c r="AD516" s="4"/>
      <c r="AE516" s="4"/>
      <c r="AF516" s="4"/>
      <c r="AG516" s="4"/>
      <c r="AH516" s="47"/>
    </row>
    <row r="517" spans="6:34">
      <c r="F517" s="133"/>
      <c r="M517" s="133"/>
      <c r="N517" s="133"/>
      <c r="W517" s="76"/>
      <c r="X517" s="76"/>
      <c r="Y517" s="133"/>
      <c r="Z517" s="133"/>
      <c r="AA517" s="4"/>
      <c r="AB517" s="4"/>
      <c r="AC517" s="4"/>
      <c r="AD517" s="4"/>
      <c r="AE517" s="4"/>
      <c r="AF517" s="4"/>
      <c r="AG517" s="4"/>
      <c r="AH517" s="47"/>
    </row>
    <row r="518" spans="6:34">
      <c r="F518" s="133"/>
      <c r="M518" s="133"/>
      <c r="N518" s="133"/>
      <c r="W518" s="76"/>
      <c r="X518" s="76"/>
      <c r="Y518" s="133"/>
      <c r="Z518" s="133"/>
      <c r="AA518" s="4"/>
      <c r="AB518" s="4"/>
      <c r="AC518" s="4"/>
      <c r="AD518" s="4"/>
      <c r="AE518" s="4"/>
      <c r="AF518" s="4"/>
      <c r="AG518" s="4"/>
      <c r="AH518" s="47"/>
    </row>
    <row r="519" spans="6:34">
      <c r="F519" s="133"/>
      <c r="M519" s="133"/>
      <c r="N519" s="133"/>
      <c r="W519" s="76"/>
      <c r="X519" s="76"/>
      <c r="Y519" s="133"/>
      <c r="Z519" s="133"/>
      <c r="AA519" s="4"/>
      <c r="AB519" s="4"/>
      <c r="AC519" s="4"/>
      <c r="AD519" s="4"/>
      <c r="AE519" s="4"/>
      <c r="AF519" s="4"/>
      <c r="AG519" s="4"/>
      <c r="AH519" s="47"/>
    </row>
    <row r="520" spans="6:34">
      <c r="F520" s="133"/>
      <c r="M520" s="133"/>
      <c r="N520" s="133"/>
      <c r="W520" s="76"/>
      <c r="X520" s="76"/>
      <c r="Y520" s="133"/>
      <c r="Z520" s="133"/>
      <c r="AA520" s="4"/>
      <c r="AB520" s="4"/>
      <c r="AC520" s="4"/>
      <c r="AD520" s="4"/>
      <c r="AE520" s="4"/>
      <c r="AF520" s="4"/>
      <c r="AG520" s="4"/>
      <c r="AH520" s="47"/>
    </row>
    <row r="521" spans="6:34">
      <c r="F521" s="133"/>
      <c r="M521" s="133"/>
      <c r="N521" s="133"/>
      <c r="W521" s="76"/>
      <c r="X521" s="76"/>
      <c r="Y521" s="133"/>
      <c r="Z521" s="133"/>
      <c r="AA521" s="4"/>
      <c r="AB521" s="4"/>
      <c r="AC521" s="4"/>
      <c r="AD521" s="4"/>
      <c r="AE521" s="4"/>
      <c r="AF521" s="4"/>
      <c r="AG521" s="4"/>
      <c r="AH521" s="47"/>
    </row>
    <row r="522" spans="6:34">
      <c r="F522" s="133"/>
      <c r="M522" s="133"/>
      <c r="N522" s="133"/>
      <c r="W522" s="76"/>
      <c r="X522" s="76"/>
      <c r="Y522" s="133"/>
      <c r="Z522" s="133"/>
      <c r="AA522" s="4"/>
      <c r="AB522" s="4"/>
      <c r="AC522" s="4"/>
      <c r="AD522" s="4"/>
      <c r="AE522" s="4"/>
      <c r="AF522" s="4"/>
      <c r="AG522" s="4"/>
      <c r="AH522" s="47"/>
    </row>
    <row r="523" spans="6:34">
      <c r="F523" s="133"/>
      <c r="M523" s="133"/>
      <c r="N523" s="133"/>
      <c r="W523" s="76"/>
      <c r="X523" s="76"/>
      <c r="Y523" s="133"/>
      <c r="Z523" s="133"/>
      <c r="AA523" s="4"/>
      <c r="AB523" s="4"/>
      <c r="AC523" s="4"/>
      <c r="AD523" s="4"/>
      <c r="AE523" s="4"/>
      <c r="AF523" s="4"/>
      <c r="AG523" s="4"/>
      <c r="AH523" s="47"/>
    </row>
    <row r="524" spans="6:34">
      <c r="F524" s="133"/>
      <c r="M524" s="133"/>
      <c r="N524" s="133"/>
      <c r="W524" s="76"/>
      <c r="X524" s="76"/>
      <c r="Y524" s="133"/>
      <c r="Z524" s="133"/>
      <c r="AA524" s="4"/>
      <c r="AB524" s="4"/>
      <c r="AC524" s="4"/>
      <c r="AD524" s="4"/>
      <c r="AE524" s="4"/>
      <c r="AF524" s="4"/>
      <c r="AG524" s="4"/>
      <c r="AH524" s="47"/>
    </row>
    <row r="525" spans="6:34">
      <c r="F525" s="133"/>
      <c r="M525" s="133"/>
      <c r="N525" s="133"/>
      <c r="W525" s="76"/>
      <c r="X525" s="76"/>
      <c r="Y525" s="133"/>
      <c r="Z525" s="133"/>
      <c r="AA525" s="4"/>
      <c r="AB525" s="4"/>
      <c r="AC525" s="4"/>
      <c r="AD525" s="4"/>
      <c r="AE525" s="4"/>
      <c r="AF525" s="4"/>
      <c r="AG525" s="4"/>
      <c r="AH525" s="47"/>
    </row>
    <row r="526" spans="6:34">
      <c r="F526" s="133"/>
      <c r="M526" s="133"/>
      <c r="N526" s="133"/>
      <c r="W526" s="76"/>
      <c r="X526" s="76"/>
      <c r="Y526" s="133"/>
      <c r="Z526" s="133"/>
      <c r="AA526" s="4"/>
      <c r="AB526" s="4"/>
      <c r="AC526" s="4"/>
      <c r="AD526" s="4"/>
      <c r="AE526" s="4"/>
      <c r="AF526" s="4"/>
      <c r="AG526" s="4"/>
      <c r="AH526" s="47"/>
    </row>
    <row r="527" spans="6:34">
      <c r="F527" s="133"/>
      <c r="M527" s="133"/>
      <c r="N527" s="133"/>
      <c r="W527" s="76"/>
      <c r="X527" s="76"/>
      <c r="Y527" s="133"/>
      <c r="Z527" s="133"/>
      <c r="AA527" s="4"/>
      <c r="AB527" s="4"/>
      <c r="AC527" s="4"/>
      <c r="AD527" s="4"/>
      <c r="AE527" s="4"/>
      <c r="AF527" s="4"/>
      <c r="AG527" s="4"/>
      <c r="AH527" s="47"/>
    </row>
    <row r="528" spans="6:34">
      <c r="F528" s="133"/>
      <c r="M528" s="133"/>
      <c r="N528" s="133"/>
      <c r="W528" s="76"/>
      <c r="X528" s="76"/>
      <c r="Y528" s="133"/>
      <c r="Z528" s="133"/>
      <c r="AA528" s="4"/>
      <c r="AB528" s="4"/>
      <c r="AC528" s="4"/>
      <c r="AD528" s="4"/>
      <c r="AE528" s="4"/>
      <c r="AF528" s="4"/>
      <c r="AG528" s="4"/>
      <c r="AH528" s="47"/>
    </row>
    <row r="529" spans="6:34">
      <c r="F529" s="133"/>
      <c r="M529" s="133"/>
      <c r="N529" s="133"/>
      <c r="W529" s="76"/>
      <c r="X529" s="76"/>
      <c r="Y529" s="133"/>
      <c r="Z529" s="133"/>
      <c r="AA529" s="4"/>
      <c r="AB529" s="4"/>
      <c r="AC529" s="4"/>
      <c r="AD529" s="4"/>
      <c r="AE529" s="4"/>
      <c r="AF529" s="4"/>
      <c r="AG529" s="4"/>
      <c r="AH529" s="47"/>
    </row>
    <row r="530" spans="6:34">
      <c r="F530" s="133"/>
      <c r="M530" s="133"/>
      <c r="N530" s="133"/>
      <c r="W530" s="76"/>
      <c r="X530" s="76"/>
      <c r="Y530" s="133"/>
      <c r="Z530" s="133"/>
      <c r="AA530" s="4"/>
      <c r="AB530" s="4"/>
      <c r="AC530" s="4"/>
      <c r="AD530" s="4"/>
      <c r="AE530" s="4"/>
      <c r="AF530" s="4"/>
      <c r="AG530" s="4"/>
      <c r="AH530" s="47"/>
    </row>
    <row r="531" spans="6:34">
      <c r="F531" s="133"/>
      <c r="M531" s="133"/>
      <c r="N531" s="133"/>
      <c r="W531" s="76"/>
      <c r="X531" s="76"/>
      <c r="Y531" s="133"/>
      <c r="Z531" s="133"/>
      <c r="AA531" s="4"/>
      <c r="AB531" s="4"/>
      <c r="AC531" s="4"/>
      <c r="AD531" s="4"/>
      <c r="AE531" s="4"/>
      <c r="AF531" s="4"/>
      <c r="AG531" s="4"/>
      <c r="AH531" s="47"/>
    </row>
    <row r="532" spans="6:34">
      <c r="F532" s="133"/>
      <c r="M532" s="133"/>
      <c r="N532" s="133"/>
      <c r="W532" s="76"/>
      <c r="X532" s="76"/>
      <c r="Y532" s="133"/>
      <c r="Z532" s="133"/>
      <c r="AA532" s="4"/>
      <c r="AB532" s="4"/>
      <c r="AC532" s="4"/>
      <c r="AD532" s="4"/>
      <c r="AE532" s="4"/>
      <c r="AF532" s="4"/>
      <c r="AG532" s="4"/>
      <c r="AH532" s="47"/>
    </row>
    <row r="533" spans="6:34">
      <c r="F533" s="133"/>
      <c r="M533" s="133"/>
      <c r="N533" s="133"/>
      <c r="W533" s="76"/>
      <c r="X533" s="76"/>
      <c r="Y533" s="133"/>
      <c r="Z533" s="133"/>
      <c r="AA533" s="4"/>
      <c r="AB533" s="4"/>
      <c r="AC533" s="4"/>
      <c r="AD533" s="4"/>
      <c r="AE533" s="4"/>
      <c r="AF533" s="4"/>
      <c r="AG533" s="4"/>
      <c r="AH533" s="47"/>
    </row>
    <row r="534" spans="6:34">
      <c r="F534" s="133"/>
      <c r="M534" s="133"/>
      <c r="N534" s="133"/>
      <c r="W534" s="76"/>
      <c r="X534" s="76"/>
      <c r="Y534" s="133"/>
      <c r="Z534" s="133"/>
      <c r="AA534" s="4"/>
      <c r="AB534" s="4"/>
      <c r="AC534" s="4"/>
      <c r="AD534" s="4"/>
      <c r="AE534" s="4"/>
      <c r="AF534" s="4"/>
      <c r="AG534" s="4"/>
      <c r="AH534" s="47"/>
    </row>
    <row r="535" spans="6:34">
      <c r="F535" s="133"/>
      <c r="M535" s="133"/>
      <c r="N535" s="133"/>
      <c r="W535" s="76"/>
      <c r="X535" s="76"/>
      <c r="Y535" s="133"/>
      <c r="Z535" s="133"/>
      <c r="AA535" s="4"/>
      <c r="AB535" s="4"/>
      <c r="AC535" s="4"/>
      <c r="AD535" s="4"/>
      <c r="AE535" s="4"/>
      <c r="AF535" s="4"/>
      <c r="AG535" s="4"/>
      <c r="AH535" s="47"/>
    </row>
    <row r="536" spans="6:34">
      <c r="F536" s="133"/>
      <c r="M536" s="133"/>
      <c r="N536" s="133"/>
      <c r="W536" s="76"/>
      <c r="X536" s="76"/>
      <c r="Y536" s="133"/>
      <c r="Z536" s="133"/>
      <c r="AA536" s="4"/>
      <c r="AB536" s="4"/>
      <c r="AC536" s="4"/>
      <c r="AD536" s="4"/>
      <c r="AE536" s="4"/>
      <c r="AF536" s="4"/>
      <c r="AG536" s="4"/>
      <c r="AH536" s="47"/>
    </row>
    <row r="537" spans="6:34">
      <c r="F537" s="133"/>
      <c r="M537" s="133"/>
      <c r="N537" s="133"/>
      <c r="W537" s="76"/>
      <c r="X537" s="76"/>
      <c r="Y537" s="133"/>
      <c r="Z537" s="133"/>
      <c r="AA537" s="4"/>
      <c r="AB537" s="4"/>
      <c r="AC537" s="4"/>
      <c r="AD537" s="4"/>
      <c r="AE537" s="4"/>
      <c r="AF537" s="4"/>
      <c r="AG537" s="4"/>
      <c r="AH537" s="47"/>
    </row>
    <row r="538" spans="6:34">
      <c r="F538" s="133"/>
      <c r="M538" s="133"/>
      <c r="N538" s="133"/>
      <c r="W538" s="76"/>
      <c r="X538" s="76"/>
      <c r="Y538" s="133"/>
      <c r="Z538" s="133"/>
      <c r="AA538" s="4"/>
      <c r="AB538" s="4"/>
      <c r="AC538" s="4"/>
      <c r="AD538" s="4"/>
      <c r="AE538" s="4"/>
      <c r="AF538" s="4"/>
      <c r="AG538" s="4"/>
      <c r="AH538" s="47"/>
    </row>
    <row r="539" spans="6:34">
      <c r="F539" s="133"/>
      <c r="M539" s="133"/>
      <c r="N539" s="133"/>
      <c r="W539" s="76"/>
      <c r="X539" s="76"/>
      <c r="Y539" s="133"/>
      <c r="Z539" s="133"/>
      <c r="AA539" s="4"/>
      <c r="AB539" s="4"/>
      <c r="AC539" s="4"/>
      <c r="AD539" s="4"/>
      <c r="AE539" s="4"/>
      <c r="AF539" s="4"/>
      <c r="AG539" s="4"/>
      <c r="AH539" s="47"/>
    </row>
    <row r="540" spans="6:34">
      <c r="F540" s="133"/>
      <c r="M540" s="133"/>
      <c r="N540" s="133"/>
      <c r="W540" s="76"/>
      <c r="X540" s="76"/>
      <c r="Y540" s="133"/>
      <c r="Z540" s="133"/>
      <c r="AA540" s="4"/>
      <c r="AB540" s="4"/>
      <c r="AC540" s="4"/>
      <c r="AD540" s="4"/>
      <c r="AE540" s="4"/>
      <c r="AF540" s="4"/>
      <c r="AG540" s="4"/>
      <c r="AH540" s="47"/>
    </row>
    <row r="541" spans="6:34">
      <c r="F541" s="133"/>
      <c r="M541" s="133"/>
      <c r="N541" s="133"/>
      <c r="W541" s="76"/>
      <c r="X541" s="76"/>
      <c r="Y541" s="133"/>
      <c r="Z541" s="133"/>
      <c r="AA541" s="4"/>
      <c r="AB541" s="4"/>
      <c r="AC541" s="4"/>
      <c r="AD541" s="4"/>
      <c r="AE541" s="4"/>
      <c r="AF541" s="4"/>
      <c r="AG541" s="4"/>
      <c r="AH541" s="47"/>
    </row>
    <row r="542" spans="6:34">
      <c r="F542" s="133"/>
      <c r="M542" s="133"/>
      <c r="N542" s="133"/>
      <c r="W542" s="76"/>
      <c r="X542" s="76"/>
      <c r="Y542" s="133"/>
      <c r="Z542" s="133"/>
      <c r="AA542" s="4"/>
      <c r="AB542" s="4"/>
      <c r="AC542" s="4"/>
      <c r="AD542" s="4"/>
      <c r="AE542" s="4"/>
      <c r="AF542" s="4"/>
      <c r="AG542" s="4"/>
      <c r="AH542" s="47"/>
    </row>
    <row r="543" spans="6:34">
      <c r="F543" s="133"/>
      <c r="M543" s="133"/>
      <c r="N543" s="133"/>
      <c r="W543" s="76"/>
      <c r="X543" s="76"/>
      <c r="Y543" s="133"/>
      <c r="Z543" s="133"/>
      <c r="AA543" s="4"/>
      <c r="AB543" s="4"/>
      <c r="AC543" s="4"/>
      <c r="AD543" s="4"/>
      <c r="AE543" s="4"/>
      <c r="AF543" s="4"/>
      <c r="AG543" s="4"/>
      <c r="AH543" s="47"/>
    </row>
    <row r="544" spans="6:34">
      <c r="F544" s="133"/>
      <c r="M544" s="133"/>
      <c r="N544" s="133"/>
      <c r="W544" s="76"/>
      <c r="X544" s="76"/>
      <c r="Y544" s="133"/>
      <c r="Z544" s="133"/>
      <c r="AA544" s="4"/>
      <c r="AB544" s="4"/>
      <c r="AC544" s="4"/>
      <c r="AD544" s="4"/>
      <c r="AE544" s="4"/>
      <c r="AF544" s="4"/>
      <c r="AG544" s="4"/>
      <c r="AH544" s="47"/>
    </row>
    <row r="545" spans="6:34">
      <c r="F545" s="133"/>
      <c r="M545" s="133"/>
      <c r="N545" s="133"/>
      <c r="W545" s="76"/>
      <c r="X545" s="76"/>
      <c r="Y545" s="133"/>
      <c r="Z545" s="133"/>
      <c r="AA545" s="4"/>
      <c r="AB545" s="4"/>
      <c r="AC545" s="4"/>
      <c r="AD545" s="4"/>
      <c r="AE545" s="4"/>
      <c r="AF545" s="4"/>
      <c r="AG545" s="4"/>
      <c r="AH545" s="47"/>
    </row>
    <row r="546" spans="6:34">
      <c r="F546" s="133"/>
      <c r="M546" s="133"/>
      <c r="N546" s="133"/>
      <c r="W546" s="76"/>
      <c r="X546" s="76"/>
      <c r="Y546" s="133"/>
      <c r="Z546" s="133"/>
      <c r="AA546" s="4"/>
      <c r="AB546" s="4"/>
      <c r="AC546" s="4"/>
      <c r="AD546" s="4"/>
      <c r="AE546" s="4"/>
      <c r="AF546" s="4"/>
      <c r="AG546" s="4"/>
      <c r="AH546" s="47"/>
    </row>
    <row r="547" spans="6:34">
      <c r="F547" s="133"/>
      <c r="M547" s="133"/>
      <c r="N547" s="133"/>
      <c r="W547" s="76"/>
      <c r="X547" s="76"/>
      <c r="Y547" s="133"/>
      <c r="Z547" s="133"/>
      <c r="AA547" s="4"/>
      <c r="AB547" s="4"/>
      <c r="AC547" s="4"/>
      <c r="AD547" s="4"/>
      <c r="AE547" s="4"/>
      <c r="AF547" s="4"/>
      <c r="AG547" s="4"/>
      <c r="AH547" s="47"/>
    </row>
    <row r="548" spans="6:34">
      <c r="F548" s="133"/>
      <c r="M548" s="133"/>
      <c r="N548" s="133"/>
      <c r="W548" s="76"/>
      <c r="X548" s="76"/>
      <c r="Y548" s="133"/>
      <c r="Z548" s="133"/>
      <c r="AA548" s="4"/>
      <c r="AB548" s="4"/>
      <c r="AC548" s="4"/>
      <c r="AD548" s="4"/>
      <c r="AE548" s="4"/>
      <c r="AF548" s="4"/>
      <c r="AG548" s="4"/>
      <c r="AH548" s="47"/>
    </row>
    <row r="549" spans="6:34">
      <c r="F549" s="133"/>
      <c r="M549" s="133"/>
      <c r="N549" s="133"/>
      <c r="W549" s="76"/>
      <c r="X549" s="76"/>
      <c r="Y549" s="133"/>
      <c r="Z549" s="133"/>
      <c r="AA549" s="4"/>
      <c r="AB549" s="4"/>
      <c r="AC549" s="4"/>
      <c r="AD549" s="4"/>
      <c r="AE549" s="4"/>
      <c r="AF549" s="4"/>
      <c r="AG549" s="4"/>
      <c r="AH549" s="47"/>
    </row>
    <row r="550" spans="6:34">
      <c r="F550" s="133"/>
      <c r="M550" s="133"/>
      <c r="N550" s="133"/>
      <c r="W550" s="76"/>
      <c r="X550" s="76"/>
      <c r="Y550" s="133"/>
      <c r="Z550" s="133"/>
      <c r="AA550" s="4"/>
      <c r="AB550" s="4"/>
      <c r="AC550" s="4"/>
      <c r="AD550" s="4"/>
      <c r="AE550" s="4"/>
      <c r="AF550" s="4"/>
      <c r="AG550" s="4"/>
      <c r="AH550" s="47"/>
    </row>
    <row r="551" spans="6:34">
      <c r="F551" s="133"/>
      <c r="M551" s="133"/>
      <c r="N551" s="133"/>
      <c r="W551" s="76"/>
      <c r="X551" s="76"/>
      <c r="Y551" s="133"/>
      <c r="Z551" s="133"/>
      <c r="AA551" s="4"/>
      <c r="AB551" s="4"/>
      <c r="AC551" s="4"/>
      <c r="AD551" s="4"/>
      <c r="AE551" s="4"/>
      <c r="AF551" s="4"/>
      <c r="AG551" s="4"/>
      <c r="AH551" s="47"/>
    </row>
    <row r="552" spans="6:34">
      <c r="F552" s="133"/>
      <c r="M552" s="133"/>
      <c r="N552" s="133"/>
      <c r="W552" s="76"/>
      <c r="X552" s="76"/>
      <c r="Y552" s="133"/>
      <c r="Z552" s="133"/>
      <c r="AA552" s="4"/>
      <c r="AB552" s="4"/>
      <c r="AC552" s="4"/>
      <c r="AD552" s="4"/>
      <c r="AE552" s="4"/>
      <c r="AF552" s="4"/>
      <c r="AG552" s="4"/>
      <c r="AH552" s="47"/>
    </row>
    <row r="553" spans="6:34">
      <c r="F553" s="133"/>
      <c r="M553" s="133"/>
      <c r="N553" s="133"/>
      <c r="W553" s="76"/>
      <c r="X553" s="76"/>
      <c r="Y553" s="133"/>
      <c r="Z553" s="133"/>
      <c r="AA553" s="4"/>
      <c r="AB553" s="4"/>
      <c r="AC553" s="4"/>
      <c r="AD553" s="4"/>
      <c r="AE553" s="4"/>
      <c r="AF553" s="4"/>
      <c r="AG553" s="4"/>
      <c r="AH553" s="47"/>
    </row>
    <row r="554" spans="6:34">
      <c r="F554" s="133"/>
      <c r="M554" s="133"/>
      <c r="N554" s="133"/>
      <c r="W554" s="76"/>
      <c r="X554" s="76"/>
      <c r="Y554" s="133"/>
      <c r="Z554" s="133"/>
      <c r="AA554" s="4"/>
      <c r="AB554" s="4"/>
      <c r="AC554" s="4"/>
      <c r="AD554" s="4"/>
      <c r="AE554" s="4"/>
      <c r="AF554" s="4"/>
      <c r="AG554" s="4"/>
      <c r="AH554" s="47"/>
    </row>
    <row r="555" spans="6:34">
      <c r="F555" s="133"/>
      <c r="M555" s="133"/>
      <c r="N555" s="133"/>
      <c r="W555" s="76"/>
      <c r="X555" s="76"/>
      <c r="Y555" s="133"/>
      <c r="Z555" s="133"/>
      <c r="AA555" s="4"/>
      <c r="AB555" s="4"/>
      <c r="AC555" s="4"/>
      <c r="AD555" s="4"/>
      <c r="AE555" s="4"/>
      <c r="AF555" s="4"/>
      <c r="AG555" s="4"/>
      <c r="AH555" s="47"/>
    </row>
    <row r="556" spans="6:34">
      <c r="F556" s="133"/>
      <c r="M556" s="133"/>
      <c r="N556" s="133"/>
      <c r="W556" s="76"/>
      <c r="X556" s="76"/>
      <c r="Y556" s="133"/>
      <c r="Z556" s="133"/>
      <c r="AA556" s="4"/>
      <c r="AB556" s="4"/>
      <c r="AC556" s="4"/>
      <c r="AD556" s="4"/>
      <c r="AE556" s="4"/>
      <c r="AF556" s="4"/>
      <c r="AG556" s="4"/>
      <c r="AH556" s="47"/>
    </row>
    <row r="557" spans="6:34">
      <c r="F557" s="133"/>
      <c r="M557" s="133"/>
      <c r="N557" s="133"/>
      <c r="W557" s="76"/>
      <c r="X557" s="76"/>
      <c r="Y557" s="133"/>
      <c r="Z557" s="133"/>
      <c r="AA557" s="4"/>
      <c r="AB557" s="4"/>
      <c r="AC557" s="4"/>
      <c r="AD557" s="4"/>
      <c r="AE557" s="4"/>
      <c r="AF557" s="4"/>
      <c r="AG557" s="4"/>
      <c r="AH557" s="47"/>
    </row>
    <row r="558" spans="6:34">
      <c r="F558" s="133"/>
      <c r="M558" s="133"/>
      <c r="N558" s="133"/>
      <c r="W558" s="76"/>
      <c r="X558" s="76"/>
      <c r="Y558" s="133"/>
      <c r="Z558" s="133"/>
      <c r="AA558" s="4"/>
      <c r="AB558" s="4"/>
      <c r="AC558" s="4"/>
      <c r="AD558" s="4"/>
      <c r="AE558" s="4"/>
      <c r="AF558" s="4"/>
      <c r="AG558" s="4"/>
      <c r="AH558" s="47"/>
    </row>
    <row r="559" spans="6:34">
      <c r="F559" s="133"/>
      <c r="M559" s="133"/>
      <c r="N559" s="133"/>
      <c r="W559" s="76"/>
      <c r="X559" s="76"/>
      <c r="Y559" s="133"/>
      <c r="Z559" s="133"/>
      <c r="AA559" s="4"/>
      <c r="AB559" s="4"/>
      <c r="AC559" s="4"/>
      <c r="AD559" s="4"/>
      <c r="AE559" s="4"/>
      <c r="AF559" s="4"/>
      <c r="AG559" s="4"/>
      <c r="AH559" s="47"/>
    </row>
    <row r="560" spans="6:34">
      <c r="F560" s="133"/>
      <c r="M560" s="133"/>
      <c r="N560" s="133"/>
      <c r="W560" s="76"/>
      <c r="X560" s="76"/>
      <c r="Y560" s="133"/>
      <c r="Z560" s="133"/>
      <c r="AA560" s="4"/>
      <c r="AB560" s="4"/>
      <c r="AC560" s="4"/>
      <c r="AD560" s="4"/>
      <c r="AE560" s="4"/>
      <c r="AF560" s="4"/>
      <c r="AG560" s="4"/>
      <c r="AH560" s="47"/>
    </row>
    <row r="561" spans="6:34">
      <c r="F561" s="133"/>
      <c r="M561" s="133"/>
      <c r="N561" s="133"/>
      <c r="W561" s="76"/>
      <c r="X561" s="76"/>
      <c r="Y561" s="133"/>
      <c r="Z561" s="133"/>
      <c r="AA561" s="4"/>
      <c r="AB561" s="4"/>
      <c r="AC561" s="4"/>
      <c r="AD561" s="4"/>
      <c r="AE561" s="4"/>
      <c r="AF561" s="4"/>
      <c r="AG561" s="4"/>
      <c r="AH561" s="47"/>
    </row>
    <row r="562" spans="6:34">
      <c r="F562" s="133"/>
      <c r="M562" s="133"/>
      <c r="N562" s="133"/>
      <c r="W562" s="76"/>
      <c r="X562" s="76"/>
      <c r="Y562" s="133"/>
      <c r="Z562" s="133"/>
      <c r="AA562" s="4"/>
      <c r="AB562" s="4"/>
      <c r="AC562" s="4"/>
      <c r="AD562" s="4"/>
      <c r="AE562" s="4"/>
      <c r="AF562" s="4"/>
      <c r="AG562" s="4"/>
      <c r="AH562" s="47"/>
    </row>
    <row r="563" spans="6:34">
      <c r="F563" s="133"/>
      <c r="M563" s="133"/>
      <c r="N563" s="133"/>
      <c r="W563" s="76"/>
      <c r="X563" s="76"/>
      <c r="Y563" s="133"/>
      <c r="Z563" s="133"/>
      <c r="AA563" s="4"/>
      <c r="AB563" s="4"/>
      <c r="AC563" s="4"/>
      <c r="AD563" s="4"/>
      <c r="AE563" s="4"/>
      <c r="AF563" s="4"/>
      <c r="AG563" s="4"/>
      <c r="AH563" s="47"/>
    </row>
    <row r="564" spans="6:34">
      <c r="F564" s="133"/>
      <c r="M564" s="133"/>
      <c r="N564" s="133"/>
      <c r="W564" s="76"/>
      <c r="X564" s="76"/>
      <c r="Y564" s="133"/>
      <c r="Z564" s="133"/>
      <c r="AA564" s="4"/>
      <c r="AB564" s="4"/>
      <c r="AC564" s="4"/>
      <c r="AD564" s="4"/>
      <c r="AE564" s="4"/>
      <c r="AF564" s="4"/>
      <c r="AG564" s="4"/>
      <c r="AH564" s="47"/>
    </row>
    <row r="565" spans="6:34">
      <c r="F565" s="133"/>
      <c r="M565" s="133"/>
      <c r="N565" s="133"/>
      <c r="W565" s="76"/>
      <c r="X565" s="76"/>
      <c r="Y565" s="133"/>
      <c r="Z565" s="133"/>
      <c r="AA565" s="4"/>
      <c r="AB565" s="4"/>
      <c r="AC565" s="4"/>
      <c r="AD565" s="4"/>
      <c r="AE565" s="4"/>
      <c r="AF565" s="4"/>
      <c r="AG565" s="4"/>
      <c r="AH565" s="47"/>
    </row>
    <row r="566" spans="6:34">
      <c r="F566" s="133"/>
      <c r="M566" s="133"/>
      <c r="N566" s="133"/>
      <c r="W566" s="76"/>
      <c r="X566" s="76"/>
      <c r="Y566" s="133"/>
      <c r="Z566" s="133"/>
      <c r="AA566" s="4"/>
      <c r="AB566" s="4"/>
      <c r="AC566" s="4"/>
      <c r="AD566" s="4"/>
      <c r="AE566" s="4"/>
      <c r="AF566" s="4"/>
      <c r="AG566" s="4"/>
      <c r="AH566" s="47"/>
    </row>
    <row r="567" spans="6:34">
      <c r="F567" s="133"/>
      <c r="M567" s="133"/>
      <c r="N567" s="133"/>
      <c r="W567" s="76"/>
      <c r="X567" s="76"/>
      <c r="Y567" s="133"/>
      <c r="Z567" s="133"/>
      <c r="AA567" s="4"/>
      <c r="AB567" s="4"/>
      <c r="AC567" s="4"/>
      <c r="AD567" s="4"/>
      <c r="AE567" s="4"/>
      <c r="AF567" s="4"/>
      <c r="AG567" s="4"/>
      <c r="AH567" s="47"/>
    </row>
    <row r="568" spans="6:34">
      <c r="F568" s="133"/>
      <c r="M568" s="133"/>
      <c r="N568" s="133"/>
      <c r="W568" s="76"/>
      <c r="X568" s="76"/>
      <c r="Y568" s="133"/>
      <c r="Z568" s="133"/>
      <c r="AA568" s="4"/>
      <c r="AB568" s="4"/>
      <c r="AC568" s="4"/>
      <c r="AD568" s="4"/>
      <c r="AE568" s="4"/>
      <c r="AF568" s="4"/>
      <c r="AG568" s="4"/>
      <c r="AH568" s="47"/>
    </row>
    <row r="569" spans="6:34">
      <c r="F569" s="133"/>
      <c r="M569" s="133"/>
      <c r="N569" s="133"/>
      <c r="W569" s="76"/>
      <c r="X569" s="76"/>
      <c r="Y569" s="133"/>
      <c r="Z569" s="133"/>
      <c r="AA569" s="4"/>
      <c r="AB569" s="4"/>
      <c r="AC569" s="4"/>
      <c r="AD569" s="4"/>
      <c r="AE569" s="4"/>
      <c r="AF569" s="4"/>
      <c r="AG569" s="4"/>
      <c r="AH569" s="47"/>
    </row>
    <row r="570" spans="6:34">
      <c r="F570" s="133"/>
      <c r="M570" s="133"/>
      <c r="N570" s="133"/>
      <c r="W570" s="76"/>
      <c r="X570" s="76"/>
      <c r="Y570" s="133"/>
      <c r="Z570" s="133"/>
      <c r="AA570" s="4"/>
      <c r="AB570" s="4"/>
      <c r="AC570" s="4"/>
      <c r="AD570" s="4"/>
      <c r="AE570" s="4"/>
      <c r="AF570" s="4"/>
      <c r="AG570" s="4"/>
      <c r="AH570" s="47"/>
    </row>
    <row r="571" spans="6:34">
      <c r="F571" s="133"/>
      <c r="M571" s="133"/>
      <c r="N571" s="133"/>
      <c r="W571" s="76"/>
      <c r="X571" s="76"/>
      <c r="Y571" s="133"/>
      <c r="Z571" s="133"/>
      <c r="AA571" s="4"/>
      <c r="AB571" s="4"/>
      <c r="AC571" s="4"/>
      <c r="AD571" s="4"/>
      <c r="AE571" s="4"/>
      <c r="AF571" s="4"/>
      <c r="AG571" s="4"/>
      <c r="AH571" s="47"/>
    </row>
    <row r="572" spans="6:34">
      <c r="F572" s="133"/>
      <c r="M572" s="133"/>
      <c r="N572" s="133"/>
      <c r="W572" s="76"/>
      <c r="X572" s="76"/>
      <c r="Y572" s="133"/>
      <c r="Z572" s="133"/>
      <c r="AA572" s="4"/>
      <c r="AB572" s="4"/>
      <c r="AC572" s="4"/>
      <c r="AD572" s="4"/>
      <c r="AE572" s="4"/>
      <c r="AF572" s="4"/>
      <c r="AG572" s="4"/>
      <c r="AH572" s="47"/>
    </row>
    <row r="573" spans="6:34">
      <c r="F573" s="133"/>
      <c r="M573" s="133"/>
      <c r="N573" s="133"/>
      <c r="W573" s="76"/>
      <c r="X573" s="76"/>
      <c r="Y573" s="133"/>
      <c r="Z573" s="133"/>
      <c r="AA573" s="4"/>
      <c r="AB573" s="4"/>
      <c r="AC573" s="4"/>
      <c r="AD573" s="4"/>
      <c r="AE573" s="4"/>
      <c r="AF573" s="4"/>
      <c r="AG573" s="4"/>
      <c r="AH573" s="47"/>
    </row>
    <row r="574" spans="6:34">
      <c r="F574" s="133"/>
      <c r="M574" s="133"/>
      <c r="N574" s="133"/>
      <c r="W574" s="76"/>
      <c r="X574" s="76"/>
      <c r="Y574" s="133"/>
      <c r="Z574" s="133"/>
      <c r="AA574" s="4"/>
      <c r="AB574" s="4"/>
      <c r="AC574" s="4"/>
      <c r="AD574" s="4"/>
      <c r="AE574" s="4"/>
      <c r="AF574" s="4"/>
      <c r="AG574" s="4"/>
      <c r="AH574" s="47"/>
    </row>
    <row r="575" spans="6:34">
      <c r="F575" s="133"/>
      <c r="M575" s="133"/>
      <c r="N575" s="133"/>
      <c r="W575" s="76"/>
      <c r="X575" s="76"/>
      <c r="Y575" s="133"/>
      <c r="Z575" s="133"/>
      <c r="AA575" s="4"/>
      <c r="AB575" s="4"/>
      <c r="AC575" s="4"/>
      <c r="AD575" s="4"/>
      <c r="AE575" s="4"/>
      <c r="AF575" s="4"/>
      <c r="AG575" s="4"/>
      <c r="AH575" s="47"/>
    </row>
    <row r="576" spans="6:34">
      <c r="F576" s="133"/>
      <c r="M576" s="133"/>
      <c r="N576" s="133"/>
      <c r="W576" s="76"/>
      <c r="X576" s="76"/>
      <c r="Y576" s="133"/>
      <c r="Z576" s="133"/>
      <c r="AA576" s="4"/>
      <c r="AB576" s="4"/>
      <c r="AC576" s="4"/>
      <c r="AD576" s="4"/>
      <c r="AE576" s="4"/>
      <c r="AF576" s="4"/>
      <c r="AG576" s="4"/>
      <c r="AH576" s="47"/>
    </row>
    <row r="577" spans="6:34">
      <c r="F577" s="133"/>
      <c r="M577" s="133"/>
      <c r="N577" s="133"/>
      <c r="W577" s="76"/>
      <c r="X577" s="76"/>
      <c r="Y577" s="133"/>
      <c r="Z577" s="133"/>
      <c r="AA577" s="4"/>
      <c r="AB577" s="4"/>
      <c r="AC577" s="4"/>
      <c r="AD577" s="4"/>
      <c r="AE577" s="4"/>
      <c r="AF577" s="4"/>
      <c r="AG577" s="4"/>
      <c r="AH577" s="47"/>
    </row>
    <row r="578" spans="6:34">
      <c r="F578" s="133"/>
      <c r="M578" s="133"/>
      <c r="N578" s="133"/>
      <c r="W578" s="76"/>
      <c r="X578" s="76"/>
      <c r="Y578" s="133"/>
      <c r="Z578" s="133"/>
      <c r="AA578" s="4"/>
      <c r="AB578" s="4"/>
      <c r="AC578" s="4"/>
      <c r="AD578" s="4"/>
      <c r="AE578" s="4"/>
      <c r="AF578" s="4"/>
      <c r="AG578" s="4"/>
      <c r="AH578" s="47"/>
    </row>
    <row r="579" spans="6:34">
      <c r="F579" s="133"/>
      <c r="M579" s="133"/>
      <c r="N579" s="133"/>
      <c r="W579" s="76"/>
      <c r="X579" s="76"/>
      <c r="Y579" s="133"/>
      <c r="Z579" s="133"/>
      <c r="AA579" s="4"/>
      <c r="AB579" s="4"/>
      <c r="AC579" s="4"/>
      <c r="AD579" s="4"/>
      <c r="AE579" s="4"/>
      <c r="AF579" s="4"/>
      <c r="AG579" s="4"/>
      <c r="AH579" s="47"/>
    </row>
    <row r="580" spans="6:34">
      <c r="F580" s="133"/>
      <c r="M580" s="133"/>
      <c r="N580" s="133"/>
      <c r="W580" s="76"/>
      <c r="X580" s="76"/>
      <c r="Y580" s="133"/>
      <c r="Z580" s="133"/>
      <c r="AA580" s="4"/>
      <c r="AB580" s="4"/>
      <c r="AC580" s="4"/>
      <c r="AD580" s="4"/>
      <c r="AE580" s="4"/>
      <c r="AF580" s="4"/>
      <c r="AG580" s="4"/>
      <c r="AH580" s="47"/>
    </row>
    <row r="581" spans="6:34">
      <c r="F581" s="133"/>
      <c r="M581" s="133"/>
      <c r="N581" s="133"/>
      <c r="W581" s="76"/>
      <c r="X581" s="76"/>
      <c r="Y581" s="133"/>
      <c r="Z581" s="133"/>
      <c r="AA581" s="4"/>
      <c r="AB581" s="4"/>
      <c r="AC581" s="4"/>
      <c r="AD581" s="4"/>
      <c r="AE581" s="4"/>
      <c r="AF581" s="4"/>
      <c r="AG581" s="4"/>
      <c r="AH581" s="47"/>
    </row>
    <row r="582" spans="6:34">
      <c r="F582" s="133"/>
      <c r="M582" s="133"/>
      <c r="N582" s="133"/>
      <c r="W582" s="76"/>
      <c r="X582" s="76"/>
      <c r="Y582" s="133"/>
      <c r="Z582" s="133"/>
      <c r="AA582" s="4"/>
      <c r="AB582" s="4"/>
      <c r="AC582" s="4"/>
      <c r="AD582" s="4"/>
      <c r="AE582" s="4"/>
      <c r="AF582" s="4"/>
      <c r="AG582" s="4"/>
      <c r="AH582" s="47"/>
    </row>
    <row r="583" spans="6:34">
      <c r="F583" s="133"/>
      <c r="M583" s="133"/>
      <c r="N583" s="133"/>
      <c r="W583" s="76"/>
      <c r="X583" s="76"/>
      <c r="Y583" s="133"/>
      <c r="Z583" s="133"/>
      <c r="AA583" s="4"/>
      <c r="AB583" s="4"/>
      <c r="AC583" s="4"/>
      <c r="AD583" s="4"/>
      <c r="AE583" s="4"/>
      <c r="AF583" s="4"/>
      <c r="AG583" s="4"/>
      <c r="AH583" s="47"/>
    </row>
    <row r="584" spans="6:34">
      <c r="F584" s="133"/>
      <c r="M584" s="133"/>
      <c r="N584" s="133"/>
      <c r="W584" s="76"/>
      <c r="X584" s="76"/>
      <c r="Y584" s="133"/>
      <c r="Z584" s="133"/>
      <c r="AA584" s="4"/>
      <c r="AB584" s="4"/>
      <c r="AC584" s="4"/>
      <c r="AD584" s="4"/>
      <c r="AE584" s="4"/>
      <c r="AF584" s="4"/>
      <c r="AG584" s="4"/>
      <c r="AH584" s="47"/>
    </row>
    <row r="585" spans="6:34">
      <c r="F585" s="133"/>
      <c r="M585" s="133"/>
      <c r="N585" s="133"/>
      <c r="W585" s="76"/>
      <c r="X585" s="76"/>
      <c r="Y585" s="133"/>
      <c r="Z585" s="133"/>
      <c r="AA585" s="4"/>
      <c r="AB585" s="4"/>
      <c r="AC585" s="4"/>
      <c r="AD585" s="4"/>
      <c r="AE585" s="4"/>
      <c r="AF585" s="4"/>
      <c r="AG585" s="4"/>
      <c r="AH585" s="47"/>
    </row>
    <row r="586" spans="6:34">
      <c r="F586" s="133"/>
      <c r="M586" s="133"/>
      <c r="N586" s="133"/>
      <c r="W586" s="76"/>
      <c r="X586" s="76"/>
      <c r="Y586" s="133"/>
      <c r="Z586" s="133"/>
      <c r="AA586" s="4"/>
      <c r="AB586" s="4"/>
      <c r="AC586" s="4"/>
      <c r="AD586" s="4"/>
      <c r="AE586" s="4"/>
      <c r="AF586" s="4"/>
      <c r="AG586" s="4"/>
      <c r="AH586" s="47"/>
    </row>
    <row r="587" spans="6:34">
      <c r="F587" s="133"/>
      <c r="M587" s="133"/>
      <c r="N587" s="133"/>
      <c r="W587" s="76"/>
      <c r="X587" s="76"/>
      <c r="Y587" s="133"/>
      <c r="Z587" s="133"/>
      <c r="AA587" s="4"/>
      <c r="AB587" s="4"/>
      <c r="AC587" s="4"/>
      <c r="AD587" s="4"/>
      <c r="AE587" s="4"/>
      <c r="AF587" s="4"/>
      <c r="AG587" s="4"/>
      <c r="AH587" s="47"/>
    </row>
    <row r="588" spans="6:34">
      <c r="F588" s="133"/>
      <c r="M588" s="133"/>
      <c r="N588" s="133"/>
      <c r="W588" s="76"/>
      <c r="X588" s="76"/>
      <c r="Y588" s="133"/>
      <c r="Z588" s="133"/>
      <c r="AA588" s="4"/>
      <c r="AB588" s="4"/>
      <c r="AC588" s="4"/>
      <c r="AD588" s="4"/>
      <c r="AE588" s="4"/>
      <c r="AF588" s="4"/>
      <c r="AG588" s="4"/>
      <c r="AH588" s="47"/>
    </row>
    <row r="589" spans="6:34">
      <c r="F589" s="133"/>
      <c r="M589" s="133"/>
      <c r="N589" s="133"/>
      <c r="W589" s="76"/>
      <c r="X589" s="76"/>
      <c r="Y589" s="133"/>
      <c r="Z589" s="133"/>
      <c r="AA589" s="4"/>
      <c r="AB589" s="4"/>
      <c r="AC589" s="4"/>
      <c r="AD589" s="4"/>
      <c r="AE589" s="4"/>
      <c r="AF589" s="4"/>
      <c r="AG589" s="4"/>
      <c r="AH589" s="47"/>
    </row>
    <row r="590" spans="6:34">
      <c r="F590" s="133"/>
      <c r="M590" s="133"/>
      <c r="N590" s="133"/>
      <c r="W590" s="76"/>
      <c r="X590" s="76"/>
      <c r="Y590" s="133"/>
      <c r="Z590" s="133"/>
      <c r="AA590" s="4"/>
      <c r="AB590" s="4"/>
      <c r="AC590" s="4"/>
      <c r="AD590" s="4"/>
      <c r="AE590" s="4"/>
      <c r="AF590" s="4"/>
      <c r="AG590" s="4"/>
      <c r="AH590" s="47"/>
    </row>
    <row r="591" spans="6:34">
      <c r="F591" s="133"/>
      <c r="M591" s="133"/>
      <c r="N591" s="133"/>
      <c r="W591" s="76"/>
      <c r="X591" s="76"/>
      <c r="Y591" s="133"/>
      <c r="Z591" s="133"/>
      <c r="AA591" s="4"/>
      <c r="AB591" s="4"/>
      <c r="AC591" s="4"/>
      <c r="AD591" s="4"/>
      <c r="AE591" s="4"/>
      <c r="AF591" s="4"/>
      <c r="AG591" s="4"/>
      <c r="AH591" s="47"/>
    </row>
    <row r="592" spans="6:34">
      <c r="F592" s="133"/>
      <c r="M592" s="133"/>
      <c r="N592" s="133"/>
      <c r="W592" s="76"/>
      <c r="X592" s="76"/>
      <c r="Y592" s="133"/>
      <c r="Z592" s="133"/>
      <c r="AA592" s="4"/>
      <c r="AB592" s="4"/>
      <c r="AC592" s="4"/>
      <c r="AD592" s="4"/>
      <c r="AE592" s="4"/>
      <c r="AF592" s="4"/>
      <c r="AG592" s="4"/>
      <c r="AH592" s="47"/>
    </row>
    <row r="593" spans="6:34">
      <c r="F593" s="133"/>
      <c r="M593" s="133"/>
      <c r="N593" s="133"/>
      <c r="W593" s="76"/>
      <c r="X593" s="76"/>
      <c r="Y593" s="133"/>
      <c r="Z593" s="133"/>
      <c r="AA593" s="4"/>
      <c r="AB593" s="4"/>
      <c r="AC593" s="4"/>
      <c r="AD593" s="4"/>
      <c r="AE593" s="4"/>
      <c r="AF593" s="4"/>
      <c r="AG593" s="4"/>
      <c r="AH593" s="47"/>
    </row>
    <row r="594" spans="6:34">
      <c r="F594" s="133"/>
      <c r="M594" s="133"/>
      <c r="N594" s="133"/>
      <c r="W594" s="76"/>
      <c r="X594" s="76"/>
      <c r="Y594" s="133"/>
      <c r="Z594" s="133"/>
      <c r="AA594" s="4"/>
      <c r="AB594" s="4"/>
      <c r="AC594" s="4"/>
      <c r="AD594" s="4"/>
      <c r="AE594" s="4"/>
      <c r="AF594" s="4"/>
      <c r="AG594" s="4"/>
      <c r="AH594" s="47"/>
    </row>
    <row r="595" spans="6:34">
      <c r="F595" s="133"/>
      <c r="M595" s="133"/>
      <c r="N595" s="133"/>
      <c r="W595" s="76"/>
      <c r="X595" s="76"/>
      <c r="Y595" s="133"/>
      <c r="Z595" s="133"/>
      <c r="AA595" s="4"/>
      <c r="AB595" s="4"/>
      <c r="AC595" s="4"/>
      <c r="AD595" s="4"/>
      <c r="AE595" s="4"/>
      <c r="AF595" s="4"/>
      <c r="AG595" s="4"/>
      <c r="AH595" s="47"/>
    </row>
    <row r="596" spans="6:34">
      <c r="F596" s="133"/>
      <c r="M596" s="133"/>
      <c r="N596" s="133"/>
      <c r="W596" s="76"/>
      <c r="X596" s="76"/>
      <c r="Y596" s="133"/>
      <c r="Z596" s="133"/>
      <c r="AA596" s="4"/>
      <c r="AB596" s="4"/>
      <c r="AC596" s="4"/>
      <c r="AD596" s="4"/>
      <c r="AE596" s="4"/>
      <c r="AF596" s="4"/>
      <c r="AG596" s="4"/>
      <c r="AH596" s="47"/>
    </row>
    <row r="597" spans="6:34">
      <c r="F597" s="133"/>
      <c r="M597" s="133"/>
      <c r="N597" s="133"/>
      <c r="W597" s="76"/>
      <c r="X597" s="76"/>
      <c r="Y597" s="133"/>
      <c r="Z597" s="133"/>
      <c r="AA597" s="4"/>
      <c r="AB597" s="4"/>
      <c r="AC597" s="4"/>
      <c r="AD597" s="4"/>
      <c r="AE597" s="4"/>
      <c r="AF597" s="4"/>
      <c r="AG597" s="4"/>
      <c r="AH597" s="47"/>
    </row>
    <row r="598" spans="6:34">
      <c r="F598" s="133"/>
      <c r="M598" s="133"/>
      <c r="N598" s="133"/>
      <c r="W598" s="76"/>
      <c r="X598" s="76"/>
      <c r="Y598" s="133"/>
      <c r="Z598" s="133"/>
      <c r="AA598" s="4"/>
      <c r="AB598" s="4"/>
      <c r="AC598" s="4"/>
      <c r="AD598" s="4"/>
      <c r="AE598" s="4"/>
      <c r="AF598" s="4"/>
      <c r="AG598" s="4"/>
      <c r="AH598" s="47"/>
    </row>
    <row r="599" spans="6:34">
      <c r="F599" s="133"/>
      <c r="M599" s="133"/>
      <c r="N599" s="133"/>
      <c r="W599" s="76"/>
      <c r="X599" s="76"/>
      <c r="Y599" s="133"/>
      <c r="Z599" s="133"/>
      <c r="AA599" s="4"/>
      <c r="AB599" s="4"/>
      <c r="AC599" s="4"/>
      <c r="AD599" s="4"/>
      <c r="AE599" s="4"/>
      <c r="AF599" s="4"/>
      <c r="AG599" s="4"/>
      <c r="AH599" s="47"/>
    </row>
    <row r="600" spans="6:34">
      <c r="F600" s="133"/>
      <c r="M600" s="133"/>
      <c r="N600" s="133"/>
      <c r="W600" s="76"/>
      <c r="X600" s="76"/>
      <c r="Y600" s="133"/>
      <c r="Z600" s="133"/>
      <c r="AA600" s="4"/>
      <c r="AB600" s="4"/>
      <c r="AC600" s="4"/>
      <c r="AD600" s="4"/>
      <c r="AE600" s="4"/>
      <c r="AF600" s="4"/>
      <c r="AG600" s="4"/>
      <c r="AH600" s="47"/>
    </row>
    <row r="601" spans="6:34">
      <c r="F601" s="133"/>
      <c r="M601" s="133"/>
      <c r="N601" s="133"/>
      <c r="W601" s="76"/>
      <c r="X601" s="76"/>
      <c r="Y601" s="133"/>
      <c r="Z601" s="133"/>
      <c r="AA601" s="4"/>
      <c r="AB601" s="4"/>
      <c r="AC601" s="4"/>
      <c r="AD601" s="4"/>
      <c r="AE601" s="4"/>
      <c r="AF601" s="4"/>
      <c r="AG601" s="4"/>
      <c r="AH601" s="47"/>
    </row>
    <row r="602" spans="6:34">
      <c r="F602" s="133"/>
      <c r="M602" s="133"/>
      <c r="N602" s="133"/>
      <c r="W602" s="76"/>
      <c r="X602" s="76"/>
      <c r="Y602" s="133"/>
      <c r="Z602" s="133"/>
      <c r="AA602" s="4"/>
      <c r="AB602" s="4"/>
      <c r="AC602" s="4"/>
      <c r="AD602" s="4"/>
      <c r="AE602" s="4"/>
      <c r="AF602" s="4"/>
      <c r="AG602" s="4"/>
      <c r="AH602" s="47"/>
    </row>
    <row r="603" spans="6:34">
      <c r="F603" s="133"/>
      <c r="M603" s="133"/>
      <c r="N603" s="133"/>
      <c r="W603" s="76"/>
      <c r="X603" s="76"/>
      <c r="Y603" s="133"/>
      <c r="Z603" s="133"/>
      <c r="AA603" s="4"/>
      <c r="AB603" s="4"/>
      <c r="AC603" s="4"/>
      <c r="AD603" s="4"/>
      <c r="AE603" s="4"/>
      <c r="AF603" s="4"/>
      <c r="AG603" s="4"/>
      <c r="AH603" s="47"/>
    </row>
    <row r="604" spans="6:34">
      <c r="F604" s="133"/>
      <c r="M604" s="133"/>
      <c r="N604" s="133"/>
      <c r="W604" s="76"/>
      <c r="X604" s="76"/>
      <c r="Y604" s="133"/>
      <c r="Z604" s="133"/>
      <c r="AA604" s="4"/>
      <c r="AB604" s="4"/>
      <c r="AC604" s="4"/>
      <c r="AD604" s="4"/>
      <c r="AE604" s="4"/>
      <c r="AF604" s="4"/>
      <c r="AG604" s="4"/>
      <c r="AH604" s="47"/>
    </row>
    <row r="605" spans="6:34">
      <c r="F605" s="133"/>
      <c r="M605" s="133"/>
      <c r="N605" s="133"/>
      <c r="W605" s="76"/>
      <c r="X605" s="76"/>
      <c r="Y605" s="133"/>
      <c r="Z605" s="133"/>
      <c r="AA605" s="4"/>
      <c r="AB605" s="4"/>
      <c r="AC605" s="4"/>
      <c r="AD605" s="4"/>
      <c r="AE605" s="4"/>
      <c r="AF605" s="4"/>
      <c r="AG605" s="4"/>
      <c r="AH605" s="47"/>
    </row>
    <row r="606" spans="6:34">
      <c r="F606" s="133"/>
      <c r="M606" s="133"/>
      <c r="N606" s="133"/>
      <c r="W606" s="76"/>
      <c r="X606" s="76"/>
      <c r="Y606" s="133"/>
      <c r="Z606" s="133"/>
      <c r="AA606" s="4"/>
      <c r="AB606" s="4"/>
      <c r="AC606" s="4"/>
      <c r="AD606" s="4"/>
      <c r="AE606" s="4"/>
      <c r="AF606" s="4"/>
      <c r="AG606" s="4"/>
      <c r="AH606" s="47"/>
    </row>
    <row r="607" spans="6:34">
      <c r="F607" s="133"/>
      <c r="M607" s="133"/>
      <c r="N607" s="133"/>
      <c r="W607" s="76"/>
      <c r="X607" s="76"/>
      <c r="Y607" s="133"/>
      <c r="Z607" s="133"/>
      <c r="AA607" s="4"/>
      <c r="AB607" s="4"/>
      <c r="AC607" s="4"/>
      <c r="AD607" s="4"/>
      <c r="AE607" s="4"/>
      <c r="AF607" s="4"/>
      <c r="AG607" s="4"/>
      <c r="AH607" s="47"/>
    </row>
    <row r="608" spans="6:34">
      <c r="F608" s="133"/>
      <c r="M608" s="133"/>
      <c r="N608" s="133"/>
      <c r="W608" s="76"/>
      <c r="X608" s="76"/>
      <c r="Y608" s="133"/>
      <c r="Z608" s="133"/>
      <c r="AA608" s="4"/>
      <c r="AB608" s="4"/>
      <c r="AC608" s="4"/>
      <c r="AD608" s="4"/>
      <c r="AE608" s="4"/>
      <c r="AF608" s="4"/>
      <c r="AG608" s="4"/>
      <c r="AH608" s="47"/>
    </row>
    <row r="609" spans="6:34">
      <c r="F609" s="133"/>
      <c r="M609" s="133"/>
      <c r="N609" s="133"/>
      <c r="W609" s="76"/>
      <c r="X609" s="76"/>
      <c r="Y609" s="133"/>
      <c r="Z609" s="133"/>
      <c r="AA609" s="4"/>
      <c r="AB609" s="4"/>
      <c r="AC609" s="4"/>
      <c r="AD609" s="4"/>
      <c r="AE609" s="4"/>
      <c r="AF609" s="4"/>
      <c r="AG609" s="4"/>
      <c r="AH609" s="47"/>
    </row>
    <row r="610" spans="6:34">
      <c r="F610" s="133"/>
      <c r="M610" s="133"/>
      <c r="N610" s="133"/>
      <c r="W610" s="76"/>
      <c r="X610" s="76"/>
      <c r="Y610" s="133"/>
      <c r="Z610" s="133"/>
      <c r="AA610" s="4"/>
      <c r="AB610" s="4"/>
      <c r="AC610" s="4"/>
      <c r="AD610" s="4"/>
      <c r="AE610" s="4"/>
      <c r="AF610" s="4"/>
      <c r="AG610" s="4"/>
      <c r="AH610" s="47"/>
    </row>
    <row r="611" spans="6:34">
      <c r="F611" s="133"/>
      <c r="M611" s="133"/>
      <c r="N611" s="133"/>
      <c r="W611" s="76"/>
      <c r="X611" s="76"/>
      <c r="Y611" s="133"/>
      <c r="Z611" s="133"/>
      <c r="AA611" s="4"/>
      <c r="AB611" s="4"/>
      <c r="AC611" s="4"/>
      <c r="AD611" s="4"/>
      <c r="AE611" s="4"/>
      <c r="AF611" s="4"/>
      <c r="AG611" s="4"/>
      <c r="AH611" s="47"/>
    </row>
    <row r="612" spans="6:34">
      <c r="F612" s="133"/>
      <c r="M612" s="133"/>
      <c r="N612" s="133"/>
      <c r="W612" s="76"/>
      <c r="X612" s="76"/>
      <c r="Y612" s="133"/>
      <c r="Z612" s="133"/>
      <c r="AA612" s="4"/>
      <c r="AB612" s="4"/>
      <c r="AC612" s="4"/>
      <c r="AD612" s="4"/>
      <c r="AE612" s="4"/>
      <c r="AF612" s="4"/>
      <c r="AG612" s="4"/>
      <c r="AH612" s="47"/>
    </row>
    <row r="613" spans="6:34">
      <c r="F613" s="133"/>
      <c r="M613" s="133"/>
      <c r="N613" s="133"/>
      <c r="W613" s="76"/>
      <c r="X613" s="76"/>
      <c r="Y613" s="133"/>
      <c r="Z613" s="133"/>
      <c r="AA613" s="4"/>
      <c r="AB613" s="4"/>
      <c r="AC613" s="4"/>
      <c r="AD613" s="4"/>
      <c r="AE613" s="4"/>
      <c r="AF613" s="4"/>
      <c r="AG613" s="4"/>
      <c r="AH613" s="47"/>
    </row>
    <row r="614" spans="6:34">
      <c r="F614" s="133"/>
      <c r="M614" s="133"/>
      <c r="N614" s="133"/>
      <c r="W614" s="76"/>
      <c r="X614" s="76"/>
      <c r="Y614" s="133"/>
      <c r="Z614" s="133"/>
      <c r="AA614" s="4"/>
      <c r="AB614" s="4"/>
      <c r="AC614" s="4"/>
      <c r="AD614" s="4"/>
      <c r="AE614" s="4"/>
      <c r="AF614" s="4"/>
      <c r="AG614" s="4"/>
      <c r="AH614" s="47"/>
    </row>
    <row r="615" spans="6:34">
      <c r="F615" s="133"/>
      <c r="M615" s="133"/>
      <c r="N615" s="133"/>
      <c r="W615" s="76"/>
      <c r="X615" s="76"/>
      <c r="Y615" s="133"/>
      <c r="Z615" s="133"/>
      <c r="AA615" s="4"/>
      <c r="AB615" s="4"/>
      <c r="AC615" s="4"/>
      <c r="AD615" s="4"/>
      <c r="AE615" s="4"/>
      <c r="AF615" s="4"/>
      <c r="AG615" s="4"/>
      <c r="AH615" s="47"/>
    </row>
    <row r="616" spans="6:34">
      <c r="F616" s="133"/>
      <c r="M616" s="133"/>
      <c r="N616" s="133"/>
      <c r="W616" s="76"/>
      <c r="X616" s="76"/>
      <c r="Y616" s="133"/>
      <c r="Z616" s="133"/>
      <c r="AA616" s="4"/>
      <c r="AB616" s="4"/>
      <c r="AC616" s="4"/>
      <c r="AD616" s="4"/>
      <c r="AE616" s="4"/>
      <c r="AF616" s="4"/>
      <c r="AG616" s="4"/>
      <c r="AH616" s="47"/>
    </row>
    <row r="617" spans="6:34">
      <c r="F617" s="133"/>
      <c r="M617" s="133"/>
      <c r="N617" s="133"/>
      <c r="W617" s="76"/>
      <c r="X617" s="76"/>
      <c r="Y617" s="133"/>
      <c r="Z617" s="133"/>
      <c r="AA617" s="4"/>
      <c r="AB617" s="4"/>
      <c r="AC617" s="4"/>
      <c r="AD617" s="4"/>
      <c r="AE617" s="4"/>
      <c r="AF617" s="4"/>
      <c r="AG617" s="4"/>
      <c r="AH617" s="47"/>
    </row>
    <row r="618" spans="6:34">
      <c r="F618" s="133"/>
      <c r="M618" s="133"/>
      <c r="N618" s="133"/>
      <c r="W618" s="76"/>
      <c r="X618" s="76"/>
      <c r="Y618" s="133"/>
      <c r="Z618" s="133"/>
      <c r="AA618" s="4"/>
      <c r="AB618" s="4"/>
      <c r="AC618" s="4"/>
      <c r="AD618" s="4"/>
      <c r="AE618" s="4"/>
      <c r="AF618" s="4"/>
      <c r="AG618" s="4"/>
      <c r="AH618" s="47"/>
    </row>
    <row r="619" spans="6:34">
      <c r="F619" s="133"/>
      <c r="M619" s="133"/>
      <c r="N619" s="133"/>
      <c r="W619" s="76"/>
      <c r="X619" s="76"/>
      <c r="Y619" s="133"/>
      <c r="Z619" s="133"/>
      <c r="AA619" s="4"/>
      <c r="AB619" s="4"/>
      <c r="AC619" s="4"/>
      <c r="AD619" s="4"/>
      <c r="AE619" s="4"/>
      <c r="AF619" s="4"/>
      <c r="AG619" s="4"/>
      <c r="AH619" s="47"/>
    </row>
    <row r="620" spans="6:34">
      <c r="F620" s="133"/>
      <c r="M620" s="133"/>
      <c r="N620" s="133"/>
      <c r="W620" s="76"/>
      <c r="X620" s="76"/>
      <c r="Y620" s="133"/>
      <c r="Z620" s="133"/>
      <c r="AA620" s="4"/>
      <c r="AB620" s="4"/>
      <c r="AC620" s="4"/>
      <c r="AD620" s="4"/>
      <c r="AE620" s="4"/>
      <c r="AF620" s="4"/>
      <c r="AG620" s="4"/>
      <c r="AH620" s="47"/>
    </row>
    <row r="621" spans="6:34">
      <c r="F621" s="133"/>
      <c r="M621" s="133"/>
      <c r="N621" s="133"/>
      <c r="W621" s="76"/>
      <c r="X621" s="76"/>
      <c r="Y621" s="133"/>
      <c r="Z621" s="133"/>
      <c r="AA621" s="4"/>
      <c r="AB621" s="4"/>
      <c r="AC621" s="4"/>
      <c r="AD621" s="4"/>
      <c r="AE621" s="4"/>
      <c r="AF621" s="4"/>
      <c r="AG621" s="4"/>
      <c r="AH621" s="47"/>
    </row>
    <row r="622" spans="6:34">
      <c r="F622" s="133"/>
      <c r="M622" s="133"/>
      <c r="N622" s="133"/>
      <c r="W622" s="76"/>
      <c r="X622" s="76"/>
      <c r="Y622" s="133"/>
      <c r="Z622" s="133"/>
      <c r="AA622" s="4"/>
      <c r="AB622" s="4"/>
      <c r="AC622" s="4"/>
      <c r="AD622" s="4"/>
      <c r="AE622" s="4"/>
      <c r="AF622" s="4"/>
      <c r="AG622" s="4"/>
      <c r="AH622" s="47"/>
    </row>
    <row r="623" spans="6:34">
      <c r="F623" s="133"/>
      <c r="M623" s="133"/>
      <c r="N623" s="133"/>
      <c r="W623" s="76"/>
      <c r="X623" s="76"/>
      <c r="Y623" s="133"/>
      <c r="Z623" s="133"/>
      <c r="AA623" s="4"/>
      <c r="AB623" s="4"/>
      <c r="AC623" s="4"/>
      <c r="AD623" s="4"/>
      <c r="AE623" s="4"/>
      <c r="AF623" s="4"/>
      <c r="AG623" s="4"/>
      <c r="AH623" s="47"/>
    </row>
    <row r="624" spans="6:34">
      <c r="F624" s="133"/>
      <c r="M624" s="133"/>
      <c r="N624" s="133"/>
      <c r="W624" s="76"/>
      <c r="X624" s="76"/>
      <c r="Y624" s="133"/>
      <c r="Z624" s="133"/>
      <c r="AA624" s="4"/>
      <c r="AB624" s="4"/>
      <c r="AC624" s="4"/>
      <c r="AD624" s="4"/>
      <c r="AE624" s="4"/>
      <c r="AF624" s="4"/>
      <c r="AG624" s="4"/>
      <c r="AH624" s="47"/>
    </row>
    <row r="625" spans="6:34">
      <c r="F625" s="133"/>
      <c r="M625" s="133"/>
      <c r="N625" s="133"/>
      <c r="W625" s="76"/>
      <c r="X625" s="76"/>
      <c r="Y625" s="133"/>
      <c r="Z625" s="133"/>
      <c r="AA625" s="4"/>
      <c r="AB625" s="4"/>
      <c r="AC625" s="4"/>
      <c r="AD625" s="4"/>
      <c r="AE625" s="4"/>
      <c r="AF625" s="4"/>
      <c r="AG625" s="4"/>
      <c r="AH625" s="47"/>
    </row>
    <row r="626" spans="6:34">
      <c r="F626" s="133"/>
      <c r="M626" s="133"/>
      <c r="N626" s="133"/>
      <c r="W626" s="76"/>
      <c r="X626" s="76"/>
      <c r="Y626" s="133"/>
      <c r="Z626" s="133"/>
      <c r="AA626" s="4"/>
      <c r="AB626" s="4"/>
      <c r="AC626" s="4"/>
      <c r="AD626" s="4"/>
      <c r="AE626" s="4"/>
      <c r="AF626" s="4"/>
      <c r="AG626" s="4"/>
      <c r="AH626" s="47"/>
    </row>
    <row r="627" spans="6:34">
      <c r="F627" s="133"/>
      <c r="M627" s="133"/>
      <c r="N627" s="133"/>
      <c r="W627" s="76"/>
      <c r="X627" s="76"/>
      <c r="Y627" s="133"/>
      <c r="Z627" s="133"/>
      <c r="AA627" s="4"/>
      <c r="AB627" s="4"/>
      <c r="AC627" s="4"/>
      <c r="AD627" s="4"/>
      <c r="AE627" s="4"/>
      <c r="AF627" s="4"/>
      <c r="AG627" s="4"/>
      <c r="AH627" s="47"/>
    </row>
    <row r="628" spans="6:34">
      <c r="F628" s="133"/>
      <c r="M628" s="133"/>
      <c r="N628" s="133"/>
      <c r="W628" s="76"/>
      <c r="X628" s="76"/>
      <c r="Y628" s="133"/>
      <c r="Z628" s="133"/>
      <c r="AA628" s="4"/>
      <c r="AB628" s="4"/>
      <c r="AC628" s="4"/>
      <c r="AD628" s="4"/>
      <c r="AE628" s="4"/>
      <c r="AF628" s="4"/>
      <c r="AG628" s="4"/>
      <c r="AH628" s="47"/>
    </row>
    <row r="629" spans="6:34">
      <c r="F629" s="133"/>
      <c r="M629" s="133"/>
      <c r="N629" s="133"/>
      <c r="W629" s="76"/>
      <c r="X629" s="76"/>
      <c r="Y629" s="133"/>
      <c r="Z629" s="133"/>
      <c r="AA629" s="4"/>
      <c r="AB629" s="4"/>
      <c r="AC629" s="4"/>
      <c r="AD629" s="4"/>
      <c r="AE629" s="4"/>
      <c r="AF629" s="4"/>
      <c r="AG629" s="4"/>
      <c r="AH629" s="47"/>
    </row>
    <row r="630" spans="6:34">
      <c r="F630" s="133"/>
      <c r="M630" s="133"/>
      <c r="N630" s="133"/>
      <c r="W630" s="76"/>
      <c r="X630" s="76"/>
      <c r="Y630" s="133"/>
      <c r="Z630" s="133"/>
      <c r="AA630" s="4"/>
      <c r="AB630" s="4"/>
      <c r="AC630" s="4"/>
      <c r="AD630" s="4"/>
      <c r="AE630" s="4"/>
      <c r="AF630" s="4"/>
      <c r="AG630" s="4"/>
      <c r="AH630" s="47"/>
    </row>
    <row r="631" spans="6:34">
      <c r="F631" s="133"/>
      <c r="M631" s="133"/>
      <c r="N631" s="133"/>
      <c r="W631" s="76"/>
      <c r="X631" s="76"/>
      <c r="Y631" s="133"/>
      <c r="Z631" s="133"/>
      <c r="AA631" s="4"/>
      <c r="AB631" s="4"/>
      <c r="AC631" s="4"/>
      <c r="AD631" s="4"/>
      <c r="AE631" s="4"/>
      <c r="AF631" s="4"/>
      <c r="AG631" s="4"/>
      <c r="AH631" s="47"/>
    </row>
    <row r="632" spans="6:34">
      <c r="F632" s="133"/>
      <c r="M632" s="133"/>
      <c r="N632" s="133"/>
      <c r="W632" s="76"/>
      <c r="X632" s="76"/>
      <c r="Y632" s="133"/>
      <c r="Z632" s="133"/>
      <c r="AA632" s="4"/>
      <c r="AB632" s="4"/>
      <c r="AC632" s="4"/>
      <c r="AD632" s="4"/>
      <c r="AE632" s="4"/>
      <c r="AF632" s="4"/>
      <c r="AG632" s="4"/>
      <c r="AH632" s="47"/>
    </row>
    <row r="633" spans="6:34">
      <c r="F633" s="133"/>
      <c r="M633" s="133"/>
      <c r="N633" s="133"/>
      <c r="W633" s="76"/>
      <c r="X633" s="76"/>
      <c r="Y633" s="133"/>
      <c r="Z633" s="133"/>
      <c r="AA633" s="4"/>
      <c r="AB633" s="4"/>
      <c r="AC633" s="4"/>
      <c r="AD633" s="4"/>
      <c r="AE633" s="4"/>
      <c r="AF633" s="4"/>
      <c r="AG633" s="4"/>
      <c r="AH633" s="47"/>
    </row>
    <row r="634" spans="6:34">
      <c r="F634" s="133"/>
      <c r="M634" s="133"/>
      <c r="N634" s="133"/>
      <c r="W634" s="76"/>
      <c r="X634" s="76"/>
      <c r="Y634" s="133"/>
      <c r="Z634" s="133"/>
      <c r="AA634" s="4"/>
      <c r="AB634" s="4"/>
      <c r="AC634" s="4"/>
      <c r="AD634" s="4"/>
      <c r="AE634" s="4"/>
      <c r="AF634" s="4"/>
      <c r="AG634" s="4"/>
      <c r="AH634" s="47"/>
    </row>
    <row r="635" spans="6:34">
      <c r="F635" s="133"/>
      <c r="M635" s="133"/>
      <c r="N635" s="133"/>
      <c r="W635" s="76"/>
      <c r="X635" s="76"/>
      <c r="Y635" s="133"/>
      <c r="Z635" s="133"/>
      <c r="AA635" s="4"/>
      <c r="AB635" s="4"/>
      <c r="AC635" s="4"/>
      <c r="AD635" s="4"/>
      <c r="AE635" s="4"/>
      <c r="AF635" s="4"/>
      <c r="AG635" s="4"/>
      <c r="AH635" s="47"/>
    </row>
    <row r="636" spans="6:34">
      <c r="F636" s="133"/>
      <c r="M636" s="133"/>
      <c r="N636" s="133"/>
      <c r="W636" s="76"/>
      <c r="X636" s="76"/>
      <c r="Y636" s="133"/>
      <c r="Z636" s="133"/>
      <c r="AA636" s="4"/>
      <c r="AB636" s="4"/>
      <c r="AC636" s="4"/>
      <c r="AD636" s="4"/>
      <c r="AE636" s="4"/>
      <c r="AF636" s="4"/>
      <c r="AG636" s="4"/>
      <c r="AH636" s="47"/>
    </row>
    <row r="637" spans="6:34">
      <c r="F637" s="133"/>
      <c r="M637" s="133"/>
      <c r="N637" s="133"/>
      <c r="W637" s="76"/>
      <c r="X637" s="76"/>
      <c r="Y637" s="133"/>
      <c r="Z637" s="133"/>
      <c r="AA637" s="4"/>
      <c r="AB637" s="4"/>
      <c r="AC637" s="4"/>
      <c r="AD637" s="4"/>
      <c r="AE637" s="4"/>
      <c r="AF637" s="4"/>
      <c r="AG637" s="4"/>
      <c r="AH637" s="47"/>
    </row>
    <row r="638" spans="6:34">
      <c r="F638" s="133"/>
      <c r="M638" s="133"/>
      <c r="N638" s="133"/>
      <c r="W638" s="76"/>
      <c r="X638" s="76"/>
      <c r="Y638" s="133"/>
      <c r="Z638" s="133"/>
      <c r="AA638" s="4"/>
      <c r="AB638" s="4"/>
      <c r="AC638" s="4"/>
      <c r="AD638" s="4"/>
      <c r="AE638" s="4"/>
      <c r="AF638" s="4"/>
      <c r="AG638" s="4"/>
      <c r="AH638" s="47"/>
    </row>
    <row r="639" spans="6:34">
      <c r="F639" s="133"/>
      <c r="M639" s="133"/>
      <c r="N639" s="133"/>
      <c r="W639" s="76"/>
      <c r="X639" s="76"/>
      <c r="Y639" s="133"/>
      <c r="Z639" s="133"/>
      <c r="AA639" s="4"/>
      <c r="AB639" s="4"/>
      <c r="AC639" s="4"/>
      <c r="AD639" s="4"/>
      <c r="AE639" s="4"/>
      <c r="AF639" s="4"/>
      <c r="AG639" s="4"/>
      <c r="AH639" s="47"/>
    </row>
    <row r="640" spans="6:34">
      <c r="F640" s="133"/>
      <c r="M640" s="133"/>
      <c r="N640" s="133"/>
      <c r="W640" s="76"/>
      <c r="X640" s="76"/>
      <c r="Y640" s="133"/>
      <c r="Z640" s="133"/>
      <c r="AA640" s="4"/>
      <c r="AB640" s="4"/>
      <c r="AC640" s="4"/>
      <c r="AD640" s="4"/>
      <c r="AE640" s="4"/>
      <c r="AF640" s="4"/>
      <c r="AG640" s="4"/>
      <c r="AH640" s="47"/>
    </row>
    <row r="641" spans="6:34">
      <c r="F641" s="133"/>
      <c r="M641" s="133"/>
      <c r="N641" s="133"/>
      <c r="W641" s="76"/>
      <c r="X641" s="76"/>
      <c r="Y641" s="133"/>
      <c r="Z641" s="133"/>
      <c r="AA641" s="4"/>
      <c r="AB641" s="4"/>
      <c r="AC641" s="4"/>
      <c r="AD641" s="4"/>
      <c r="AE641" s="4"/>
      <c r="AF641" s="4"/>
      <c r="AG641" s="4"/>
      <c r="AH641" s="47"/>
    </row>
    <row r="642" spans="6:34">
      <c r="F642" s="133"/>
      <c r="M642" s="133"/>
      <c r="N642" s="133"/>
      <c r="W642" s="76"/>
      <c r="X642" s="76"/>
      <c r="Y642" s="133"/>
      <c r="Z642" s="133"/>
      <c r="AA642" s="4"/>
      <c r="AB642" s="4"/>
      <c r="AC642" s="4"/>
      <c r="AD642" s="4"/>
      <c r="AE642" s="4"/>
      <c r="AF642" s="4"/>
      <c r="AG642" s="4"/>
      <c r="AH642" s="47"/>
    </row>
    <row r="643" spans="6:34">
      <c r="F643" s="133"/>
      <c r="M643" s="133"/>
      <c r="N643" s="133"/>
      <c r="W643" s="76"/>
      <c r="X643" s="76"/>
      <c r="Y643" s="133"/>
      <c r="Z643" s="133"/>
      <c r="AA643" s="4"/>
      <c r="AB643" s="4"/>
      <c r="AC643" s="4"/>
      <c r="AD643" s="4"/>
      <c r="AE643" s="4"/>
      <c r="AF643" s="4"/>
      <c r="AG643" s="4"/>
      <c r="AH643" s="47"/>
    </row>
    <row r="644" spans="6:34">
      <c r="F644" s="133"/>
      <c r="M644" s="133"/>
      <c r="N644" s="133"/>
      <c r="W644" s="76"/>
      <c r="X644" s="76"/>
      <c r="Y644" s="133"/>
      <c r="Z644" s="133"/>
      <c r="AA644" s="4"/>
      <c r="AB644" s="4"/>
      <c r="AC644" s="4"/>
      <c r="AD644" s="4"/>
      <c r="AE644" s="4"/>
      <c r="AF644" s="4"/>
      <c r="AG644" s="4"/>
      <c r="AH644" s="47"/>
    </row>
    <row r="645" spans="6:34">
      <c r="F645" s="133"/>
      <c r="M645" s="133"/>
      <c r="N645" s="133"/>
      <c r="W645" s="76"/>
      <c r="X645" s="76"/>
      <c r="Y645" s="133"/>
      <c r="Z645" s="133"/>
      <c r="AA645" s="4"/>
      <c r="AB645" s="4"/>
      <c r="AC645" s="4"/>
      <c r="AD645" s="4"/>
      <c r="AE645" s="4"/>
      <c r="AF645" s="4"/>
      <c r="AG645" s="4"/>
      <c r="AH645" s="47"/>
    </row>
    <row r="646" spans="6:34">
      <c r="F646" s="133"/>
      <c r="M646" s="133"/>
      <c r="N646" s="133"/>
      <c r="W646" s="76"/>
      <c r="X646" s="76"/>
      <c r="Y646" s="133"/>
      <c r="Z646" s="133"/>
      <c r="AA646" s="4"/>
      <c r="AB646" s="4"/>
      <c r="AC646" s="4"/>
      <c r="AD646" s="4"/>
      <c r="AE646" s="4"/>
      <c r="AF646" s="4"/>
      <c r="AG646" s="4"/>
      <c r="AH646" s="47"/>
    </row>
    <row r="647" spans="6:34">
      <c r="F647" s="133"/>
      <c r="M647" s="133"/>
      <c r="N647" s="133"/>
      <c r="W647" s="76"/>
      <c r="X647" s="76"/>
      <c r="Y647" s="133"/>
      <c r="Z647" s="133"/>
      <c r="AA647" s="4"/>
      <c r="AB647" s="4"/>
      <c r="AC647" s="4"/>
      <c r="AD647" s="4"/>
      <c r="AE647" s="4"/>
      <c r="AF647" s="4"/>
      <c r="AG647" s="4"/>
      <c r="AH647" s="47"/>
    </row>
    <row r="648" spans="6:34">
      <c r="F648" s="133"/>
      <c r="M648" s="133"/>
      <c r="N648" s="133"/>
      <c r="W648" s="76"/>
      <c r="X648" s="76"/>
      <c r="Y648" s="133"/>
      <c r="Z648" s="133"/>
      <c r="AA648" s="4"/>
      <c r="AB648" s="4"/>
      <c r="AC648" s="4"/>
      <c r="AD648" s="4"/>
      <c r="AE648" s="4"/>
      <c r="AF648" s="4"/>
      <c r="AG648" s="4"/>
      <c r="AH648" s="47"/>
    </row>
    <row r="649" spans="6:34">
      <c r="F649" s="133"/>
      <c r="M649" s="133"/>
      <c r="N649" s="133"/>
      <c r="W649" s="76"/>
      <c r="X649" s="76"/>
      <c r="Y649" s="133"/>
      <c r="Z649" s="133"/>
      <c r="AA649" s="4"/>
      <c r="AB649" s="4"/>
      <c r="AC649" s="4"/>
      <c r="AD649" s="4"/>
      <c r="AE649" s="4"/>
      <c r="AF649" s="4"/>
      <c r="AG649" s="4"/>
      <c r="AH649" s="47"/>
    </row>
    <row r="650" spans="6:34">
      <c r="F650" s="133"/>
      <c r="M650" s="133"/>
      <c r="N650" s="133"/>
      <c r="W650" s="76"/>
      <c r="X650" s="76"/>
      <c r="Y650" s="133"/>
      <c r="Z650" s="133"/>
      <c r="AA650" s="4"/>
      <c r="AB650" s="4"/>
      <c r="AC650" s="4"/>
      <c r="AD650" s="4"/>
      <c r="AE650" s="4"/>
      <c r="AF650" s="4"/>
      <c r="AG650" s="4"/>
      <c r="AH650" s="47"/>
    </row>
    <row r="651" spans="6:34">
      <c r="F651" s="133"/>
      <c r="M651" s="133"/>
      <c r="N651" s="133"/>
      <c r="W651" s="76"/>
      <c r="X651" s="76"/>
      <c r="Y651" s="133"/>
      <c r="Z651" s="133"/>
      <c r="AA651" s="4"/>
      <c r="AB651" s="4"/>
      <c r="AC651" s="4"/>
      <c r="AD651" s="4"/>
      <c r="AE651" s="4"/>
      <c r="AF651" s="4"/>
      <c r="AG651" s="4"/>
      <c r="AH651" s="47"/>
    </row>
    <row r="652" spans="6:34">
      <c r="F652" s="133"/>
      <c r="M652" s="133"/>
      <c r="N652" s="133"/>
      <c r="W652" s="76"/>
      <c r="X652" s="76"/>
      <c r="Y652" s="133"/>
      <c r="Z652" s="133"/>
      <c r="AA652" s="4"/>
      <c r="AB652" s="4"/>
      <c r="AC652" s="4"/>
      <c r="AD652" s="4"/>
      <c r="AE652" s="4"/>
      <c r="AF652" s="4"/>
      <c r="AG652" s="4"/>
      <c r="AH652" s="47"/>
    </row>
    <row r="653" spans="6:34">
      <c r="F653" s="133"/>
      <c r="M653" s="133"/>
      <c r="N653" s="133"/>
      <c r="W653" s="76"/>
      <c r="X653" s="76"/>
      <c r="Y653" s="133"/>
      <c r="Z653" s="133"/>
      <c r="AA653" s="4"/>
      <c r="AB653" s="4"/>
      <c r="AC653" s="4"/>
      <c r="AD653" s="4"/>
      <c r="AE653" s="4"/>
      <c r="AF653" s="4"/>
      <c r="AG653" s="4"/>
      <c r="AH653" s="47"/>
    </row>
    <row r="654" spans="6:34">
      <c r="F654" s="133"/>
      <c r="M654" s="133"/>
      <c r="N654" s="133"/>
      <c r="W654" s="76"/>
      <c r="X654" s="76"/>
      <c r="Y654" s="133"/>
      <c r="Z654" s="133"/>
      <c r="AA654" s="4"/>
      <c r="AB654" s="4"/>
      <c r="AC654" s="4"/>
      <c r="AD654" s="4"/>
      <c r="AE654" s="4"/>
      <c r="AF654" s="4"/>
      <c r="AG654" s="4"/>
      <c r="AH654" s="47"/>
    </row>
    <row r="655" spans="6:34">
      <c r="F655" s="133"/>
      <c r="M655" s="133"/>
      <c r="N655" s="133"/>
      <c r="W655" s="76"/>
      <c r="X655" s="76"/>
      <c r="Y655" s="133"/>
      <c r="Z655" s="133"/>
      <c r="AA655" s="4"/>
      <c r="AB655" s="4"/>
      <c r="AC655" s="4"/>
      <c r="AD655" s="4"/>
      <c r="AE655" s="4"/>
      <c r="AF655" s="4"/>
      <c r="AG655" s="4"/>
      <c r="AH655" s="47"/>
    </row>
    <row r="656" spans="6:34">
      <c r="F656" s="133"/>
      <c r="M656" s="133"/>
      <c r="N656" s="133"/>
      <c r="W656" s="76"/>
      <c r="X656" s="76"/>
      <c r="Y656" s="133"/>
      <c r="Z656" s="133"/>
      <c r="AA656" s="4"/>
      <c r="AB656" s="4"/>
      <c r="AC656" s="4"/>
      <c r="AD656" s="4"/>
      <c r="AE656" s="4"/>
      <c r="AF656" s="4"/>
      <c r="AG656" s="4"/>
      <c r="AH656" s="47"/>
    </row>
    <row r="657" spans="6:34">
      <c r="F657" s="133"/>
      <c r="M657" s="133"/>
      <c r="N657" s="133"/>
      <c r="W657" s="76"/>
      <c r="X657" s="76"/>
      <c r="Y657" s="133"/>
      <c r="Z657" s="133"/>
      <c r="AA657" s="4"/>
      <c r="AB657" s="4"/>
      <c r="AC657" s="4"/>
      <c r="AD657" s="4"/>
      <c r="AE657" s="4"/>
      <c r="AF657" s="4"/>
      <c r="AG657" s="4"/>
      <c r="AH657" s="47"/>
    </row>
    <row r="658" spans="6:34">
      <c r="F658" s="133"/>
      <c r="M658" s="133"/>
      <c r="N658" s="133"/>
      <c r="W658" s="76"/>
      <c r="X658" s="76"/>
      <c r="Y658" s="133"/>
      <c r="Z658" s="133"/>
      <c r="AA658" s="4"/>
      <c r="AB658" s="4"/>
      <c r="AC658" s="4"/>
      <c r="AD658" s="4"/>
      <c r="AE658" s="4"/>
      <c r="AF658" s="4"/>
      <c r="AG658" s="4"/>
      <c r="AH658" s="47"/>
    </row>
    <row r="659" spans="6:34">
      <c r="F659" s="133"/>
      <c r="M659" s="133"/>
      <c r="N659" s="133"/>
      <c r="W659" s="76"/>
      <c r="X659" s="76"/>
      <c r="Y659" s="133"/>
      <c r="Z659" s="133"/>
      <c r="AA659" s="4"/>
      <c r="AB659" s="4"/>
      <c r="AC659" s="4"/>
      <c r="AD659" s="4"/>
      <c r="AE659" s="4"/>
      <c r="AF659" s="4"/>
      <c r="AG659" s="4"/>
      <c r="AH659" s="47"/>
    </row>
    <row r="660" spans="6:34">
      <c r="F660" s="133"/>
      <c r="M660" s="133"/>
      <c r="N660" s="133"/>
      <c r="W660" s="76"/>
      <c r="X660" s="76"/>
      <c r="Y660" s="133"/>
      <c r="Z660" s="133"/>
      <c r="AA660" s="4"/>
      <c r="AB660" s="4"/>
      <c r="AC660" s="4"/>
      <c r="AD660" s="4"/>
      <c r="AE660" s="4"/>
      <c r="AF660" s="4"/>
      <c r="AG660" s="4"/>
      <c r="AH660" s="47"/>
    </row>
    <row r="661" spans="6:34">
      <c r="F661" s="133"/>
      <c r="M661" s="133"/>
      <c r="N661" s="133"/>
      <c r="W661" s="76"/>
      <c r="X661" s="76"/>
      <c r="Y661" s="133"/>
      <c r="Z661" s="133"/>
      <c r="AA661" s="4"/>
      <c r="AB661" s="4"/>
      <c r="AC661" s="4"/>
      <c r="AD661" s="4"/>
      <c r="AE661" s="4"/>
      <c r="AF661" s="4"/>
      <c r="AG661" s="4"/>
      <c r="AH661" s="47"/>
    </row>
    <row r="662" spans="6:34">
      <c r="F662" s="133"/>
      <c r="M662" s="133"/>
      <c r="N662" s="133"/>
      <c r="W662" s="76"/>
      <c r="X662" s="76"/>
      <c r="Y662" s="133"/>
      <c r="Z662" s="133"/>
      <c r="AA662" s="4"/>
      <c r="AB662" s="4"/>
      <c r="AC662" s="4"/>
      <c r="AD662" s="4"/>
      <c r="AE662" s="4"/>
      <c r="AF662" s="4"/>
      <c r="AG662" s="4"/>
      <c r="AH662" s="47"/>
    </row>
    <row r="663" spans="6:34">
      <c r="F663" s="133"/>
      <c r="M663" s="133"/>
      <c r="N663" s="133"/>
      <c r="W663" s="76"/>
      <c r="X663" s="76"/>
      <c r="Y663" s="133"/>
      <c r="Z663" s="133"/>
      <c r="AA663" s="4"/>
      <c r="AB663" s="4"/>
      <c r="AC663" s="4"/>
      <c r="AD663" s="4"/>
      <c r="AE663" s="4"/>
      <c r="AF663" s="4"/>
      <c r="AG663" s="4"/>
      <c r="AH663" s="47"/>
    </row>
    <row r="664" spans="6:34">
      <c r="F664" s="133"/>
      <c r="M664" s="133"/>
      <c r="N664" s="133"/>
      <c r="W664" s="76"/>
      <c r="X664" s="76"/>
      <c r="Y664" s="133"/>
      <c r="Z664" s="133"/>
      <c r="AA664" s="4"/>
      <c r="AB664" s="4"/>
      <c r="AC664" s="4"/>
      <c r="AD664" s="4"/>
      <c r="AE664" s="4"/>
      <c r="AF664" s="4"/>
      <c r="AG664" s="4"/>
      <c r="AH664" s="47"/>
    </row>
    <row r="665" spans="6:34">
      <c r="F665" s="133"/>
      <c r="M665" s="133"/>
      <c r="N665" s="133"/>
      <c r="W665" s="76"/>
      <c r="X665" s="76"/>
      <c r="Y665" s="133"/>
      <c r="Z665" s="133"/>
      <c r="AA665" s="4"/>
      <c r="AB665" s="4"/>
      <c r="AC665" s="4"/>
      <c r="AD665" s="4"/>
      <c r="AE665" s="4"/>
      <c r="AF665" s="4"/>
      <c r="AG665" s="4"/>
      <c r="AH665" s="47"/>
    </row>
    <row r="666" spans="6:34">
      <c r="F666" s="133"/>
      <c r="M666" s="133"/>
      <c r="N666" s="133"/>
      <c r="W666" s="76"/>
      <c r="X666" s="76"/>
      <c r="Y666" s="133"/>
      <c r="Z666" s="133"/>
      <c r="AA666" s="4"/>
      <c r="AB666" s="4"/>
      <c r="AC666" s="4"/>
      <c r="AD666" s="4"/>
      <c r="AE666" s="4"/>
      <c r="AF666" s="4"/>
      <c r="AG666" s="4"/>
      <c r="AH666" s="47"/>
    </row>
    <row r="667" spans="6:34">
      <c r="F667" s="133"/>
      <c r="M667" s="133"/>
      <c r="N667" s="133"/>
      <c r="W667" s="76"/>
      <c r="X667" s="76"/>
      <c r="Y667" s="133"/>
      <c r="Z667" s="133"/>
      <c r="AA667" s="4"/>
      <c r="AB667" s="4"/>
      <c r="AC667" s="4"/>
      <c r="AD667" s="4"/>
      <c r="AE667" s="4"/>
      <c r="AF667" s="4"/>
      <c r="AG667" s="4"/>
      <c r="AH667" s="47"/>
    </row>
    <row r="668" spans="6:34">
      <c r="F668" s="133"/>
      <c r="M668" s="133"/>
      <c r="N668" s="133"/>
      <c r="W668" s="76"/>
      <c r="X668" s="76"/>
      <c r="Y668" s="133"/>
      <c r="Z668" s="133"/>
      <c r="AA668" s="4"/>
      <c r="AB668" s="4"/>
      <c r="AC668" s="4"/>
      <c r="AD668" s="4"/>
      <c r="AE668" s="4"/>
      <c r="AF668" s="4"/>
      <c r="AG668" s="4"/>
      <c r="AH668" s="47"/>
    </row>
    <row r="669" spans="6:34">
      <c r="F669" s="133"/>
      <c r="M669" s="133"/>
      <c r="N669" s="133"/>
      <c r="W669" s="76"/>
      <c r="X669" s="76"/>
      <c r="Y669" s="133"/>
      <c r="Z669" s="133"/>
      <c r="AA669" s="4"/>
      <c r="AB669" s="4"/>
      <c r="AC669" s="4"/>
      <c r="AD669" s="4"/>
      <c r="AE669" s="4"/>
      <c r="AF669" s="4"/>
      <c r="AG669" s="4"/>
      <c r="AH669" s="47"/>
    </row>
    <row r="670" spans="6:34">
      <c r="F670" s="133"/>
      <c r="M670" s="133"/>
      <c r="N670" s="133"/>
      <c r="W670" s="76"/>
      <c r="X670" s="76"/>
      <c r="Y670" s="133"/>
      <c r="Z670" s="133"/>
      <c r="AA670" s="4"/>
      <c r="AB670" s="4"/>
      <c r="AC670" s="4"/>
      <c r="AD670" s="4"/>
      <c r="AE670" s="4"/>
      <c r="AF670" s="4"/>
      <c r="AG670" s="4"/>
      <c r="AH670" s="47"/>
    </row>
    <row r="671" spans="6:34">
      <c r="F671" s="133"/>
      <c r="M671" s="133"/>
      <c r="N671" s="133"/>
      <c r="W671" s="76"/>
      <c r="X671" s="76"/>
      <c r="Y671" s="133"/>
      <c r="Z671" s="133"/>
      <c r="AA671" s="4"/>
      <c r="AB671" s="4"/>
      <c r="AC671" s="4"/>
      <c r="AD671" s="4"/>
      <c r="AE671" s="4"/>
      <c r="AF671" s="4"/>
      <c r="AG671" s="4"/>
      <c r="AH671" s="47"/>
    </row>
    <row r="672" spans="6:34">
      <c r="F672" s="133"/>
      <c r="M672" s="133"/>
      <c r="N672" s="133"/>
      <c r="W672" s="76"/>
      <c r="X672" s="76"/>
      <c r="Y672" s="133"/>
      <c r="Z672" s="133"/>
      <c r="AA672" s="4"/>
      <c r="AB672" s="4"/>
      <c r="AC672" s="4"/>
      <c r="AD672" s="4"/>
      <c r="AE672" s="4"/>
      <c r="AF672" s="4"/>
      <c r="AG672" s="4"/>
      <c r="AH672" s="47"/>
    </row>
    <row r="673" spans="6:34">
      <c r="F673" s="133"/>
      <c r="M673" s="133"/>
      <c r="N673" s="133"/>
      <c r="W673" s="76"/>
      <c r="X673" s="76"/>
      <c r="Y673" s="133"/>
      <c r="Z673" s="133"/>
      <c r="AA673" s="4"/>
      <c r="AB673" s="4"/>
      <c r="AC673" s="4"/>
      <c r="AD673" s="4"/>
      <c r="AE673" s="4"/>
      <c r="AF673" s="4"/>
      <c r="AG673" s="4"/>
      <c r="AH673" s="47"/>
    </row>
    <row r="674" spans="6:34">
      <c r="F674" s="133"/>
      <c r="M674" s="133"/>
      <c r="N674" s="133"/>
      <c r="W674" s="76"/>
      <c r="X674" s="76"/>
      <c r="Y674" s="133"/>
      <c r="Z674" s="133"/>
      <c r="AA674" s="4"/>
      <c r="AB674" s="4"/>
      <c r="AC674" s="4"/>
      <c r="AD674" s="4"/>
      <c r="AE674" s="4"/>
      <c r="AF674" s="4"/>
      <c r="AG674" s="4"/>
      <c r="AH674" s="47"/>
    </row>
    <row r="675" spans="6:34">
      <c r="F675" s="133"/>
      <c r="M675" s="133"/>
      <c r="N675" s="133"/>
      <c r="W675" s="76"/>
      <c r="X675" s="76"/>
      <c r="Y675" s="133"/>
      <c r="Z675" s="133"/>
      <c r="AA675" s="4"/>
      <c r="AB675" s="4"/>
      <c r="AC675" s="4"/>
      <c r="AD675" s="4"/>
      <c r="AE675" s="4"/>
      <c r="AF675" s="4"/>
      <c r="AG675" s="4"/>
      <c r="AH675" s="47"/>
    </row>
    <row r="676" spans="6:34">
      <c r="F676" s="133"/>
      <c r="M676" s="133"/>
      <c r="N676" s="133"/>
      <c r="W676" s="76"/>
      <c r="X676" s="76"/>
      <c r="Y676" s="133"/>
      <c r="Z676" s="133"/>
      <c r="AA676" s="4"/>
      <c r="AB676" s="4"/>
      <c r="AC676" s="4"/>
      <c r="AD676" s="4"/>
      <c r="AE676" s="4"/>
      <c r="AF676" s="4"/>
      <c r="AG676" s="4"/>
      <c r="AH676" s="47"/>
    </row>
    <row r="677" spans="6:34">
      <c r="F677" s="133"/>
      <c r="M677" s="133"/>
      <c r="N677" s="133"/>
      <c r="W677" s="76"/>
      <c r="X677" s="76"/>
      <c r="Y677" s="133"/>
      <c r="Z677" s="133"/>
      <c r="AA677" s="4"/>
      <c r="AB677" s="4"/>
      <c r="AC677" s="4"/>
      <c r="AD677" s="4"/>
      <c r="AE677" s="4"/>
      <c r="AF677" s="4"/>
      <c r="AG677" s="4"/>
      <c r="AH677" s="47"/>
    </row>
    <row r="678" spans="6:34">
      <c r="F678" s="133"/>
      <c r="M678" s="133"/>
      <c r="N678" s="133"/>
      <c r="W678" s="76"/>
      <c r="X678" s="76"/>
      <c r="Y678" s="133"/>
      <c r="Z678" s="133"/>
      <c r="AA678" s="4"/>
      <c r="AB678" s="4"/>
      <c r="AC678" s="4"/>
      <c r="AD678" s="4"/>
      <c r="AE678" s="4"/>
      <c r="AF678" s="4"/>
      <c r="AG678" s="4"/>
      <c r="AH678" s="47"/>
    </row>
    <row r="679" spans="6:34">
      <c r="F679" s="133"/>
      <c r="M679" s="133"/>
      <c r="N679" s="133"/>
      <c r="W679" s="76"/>
      <c r="X679" s="76"/>
      <c r="Y679" s="133"/>
      <c r="Z679" s="133"/>
      <c r="AA679" s="4"/>
      <c r="AB679" s="4"/>
      <c r="AC679" s="4"/>
      <c r="AD679" s="4"/>
      <c r="AE679" s="4"/>
      <c r="AF679" s="4"/>
      <c r="AG679" s="4"/>
      <c r="AH679" s="47"/>
    </row>
    <row r="680" spans="6:34">
      <c r="F680" s="133"/>
      <c r="M680" s="133"/>
      <c r="N680" s="133"/>
      <c r="W680" s="76"/>
      <c r="X680" s="76"/>
      <c r="Y680" s="133"/>
      <c r="Z680" s="133"/>
      <c r="AA680" s="4"/>
      <c r="AB680" s="4"/>
      <c r="AC680" s="4"/>
      <c r="AD680" s="4"/>
      <c r="AE680" s="4"/>
      <c r="AF680" s="4"/>
      <c r="AG680" s="4"/>
      <c r="AH680" s="47"/>
    </row>
    <row r="681" spans="6:34">
      <c r="F681" s="133"/>
      <c r="M681" s="133"/>
      <c r="N681" s="133"/>
      <c r="W681" s="76"/>
      <c r="X681" s="76"/>
      <c r="Y681" s="133"/>
      <c r="Z681" s="133"/>
      <c r="AA681" s="4"/>
      <c r="AB681" s="4"/>
      <c r="AC681" s="4"/>
      <c r="AD681" s="4"/>
      <c r="AE681" s="4"/>
      <c r="AF681" s="4"/>
      <c r="AG681" s="4"/>
      <c r="AH681" s="47"/>
    </row>
    <row r="682" spans="6:34">
      <c r="F682" s="133"/>
      <c r="M682" s="133"/>
      <c r="N682" s="133"/>
      <c r="W682" s="76"/>
      <c r="X682" s="76"/>
      <c r="Y682" s="133"/>
      <c r="Z682" s="133"/>
      <c r="AA682" s="4"/>
      <c r="AB682" s="4"/>
      <c r="AC682" s="4"/>
      <c r="AD682" s="4"/>
      <c r="AE682" s="4"/>
      <c r="AF682" s="4"/>
      <c r="AG682" s="4"/>
      <c r="AH682" s="47"/>
    </row>
    <row r="683" spans="6:34">
      <c r="F683" s="133"/>
      <c r="M683" s="133"/>
      <c r="N683" s="133"/>
      <c r="W683" s="76"/>
      <c r="X683" s="76"/>
      <c r="Y683" s="133"/>
      <c r="Z683" s="133"/>
      <c r="AA683" s="4"/>
      <c r="AB683" s="4"/>
      <c r="AC683" s="4"/>
      <c r="AD683" s="4"/>
      <c r="AE683" s="4"/>
      <c r="AF683" s="4"/>
      <c r="AG683" s="4"/>
      <c r="AH683" s="47"/>
    </row>
    <row r="684" spans="6:34">
      <c r="F684" s="133"/>
      <c r="M684" s="133"/>
      <c r="N684" s="133"/>
      <c r="W684" s="76"/>
      <c r="X684" s="76"/>
      <c r="Y684" s="133"/>
      <c r="Z684" s="133"/>
      <c r="AA684" s="4"/>
      <c r="AB684" s="4"/>
      <c r="AC684" s="4"/>
      <c r="AD684" s="4"/>
      <c r="AE684" s="4"/>
      <c r="AF684" s="4"/>
      <c r="AG684" s="4"/>
      <c r="AH684" s="47"/>
    </row>
    <row r="685" spans="6:34">
      <c r="F685" s="133"/>
      <c r="M685" s="133"/>
      <c r="N685" s="133"/>
      <c r="W685" s="76"/>
      <c r="X685" s="76"/>
      <c r="Y685" s="133"/>
      <c r="Z685" s="133"/>
      <c r="AA685" s="4"/>
      <c r="AB685" s="4"/>
      <c r="AC685" s="4"/>
      <c r="AD685" s="4"/>
      <c r="AE685" s="4"/>
      <c r="AF685" s="4"/>
      <c r="AG685" s="4"/>
      <c r="AH685" s="47"/>
    </row>
    <row r="686" spans="6:34">
      <c r="F686" s="133"/>
      <c r="M686" s="133"/>
      <c r="N686" s="133"/>
      <c r="W686" s="76"/>
      <c r="X686" s="76"/>
      <c r="Y686" s="133"/>
      <c r="Z686" s="133"/>
      <c r="AA686" s="4"/>
      <c r="AB686" s="4"/>
      <c r="AC686" s="4"/>
      <c r="AD686" s="4"/>
      <c r="AE686" s="4"/>
      <c r="AF686" s="4"/>
      <c r="AG686" s="4"/>
      <c r="AH686" s="47"/>
    </row>
    <row r="687" spans="6:34">
      <c r="F687" s="133"/>
      <c r="M687" s="133"/>
      <c r="N687" s="133"/>
      <c r="W687" s="76"/>
      <c r="X687" s="76"/>
      <c r="Y687" s="133"/>
      <c r="Z687" s="133"/>
      <c r="AA687" s="4"/>
      <c r="AB687" s="4"/>
      <c r="AC687" s="4"/>
      <c r="AD687" s="4"/>
      <c r="AE687" s="4"/>
      <c r="AF687" s="4"/>
      <c r="AG687" s="4"/>
      <c r="AH687" s="47"/>
    </row>
    <row r="688" spans="6:34">
      <c r="F688" s="133"/>
      <c r="M688" s="133"/>
      <c r="N688" s="133"/>
      <c r="W688" s="76"/>
      <c r="X688" s="76"/>
      <c r="Y688" s="133"/>
      <c r="Z688" s="133"/>
      <c r="AA688" s="4"/>
      <c r="AB688" s="4"/>
      <c r="AC688" s="4"/>
      <c r="AD688" s="4"/>
      <c r="AE688" s="4"/>
      <c r="AF688" s="4"/>
      <c r="AG688" s="4"/>
      <c r="AH688" s="47"/>
    </row>
    <row r="689" spans="6:34">
      <c r="F689" s="133"/>
      <c r="M689" s="133"/>
      <c r="N689" s="133"/>
      <c r="W689" s="76"/>
      <c r="X689" s="76"/>
      <c r="Y689" s="133"/>
      <c r="Z689" s="133"/>
      <c r="AA689" s="4"/>
      <c r="AB689" s="4"/>
      <c r="AC689" s="4"/>
      <c r="AD689" s="4"/>
      <c r="AE689" s="4"/>
      <c r="AF689" s="4"/>
      <c r="AG689" s="4"/>
      <c r="AH689" s="47"/>
    </row>
    <row r="690" spans="6:34">
      <c r="F690" s="133"/>
      <c r="M690" s="133"/>
      <c r="N690" s="133"/>
      <c r="W690" s="76"/>
      <c r="X690" s="76"/>
      <c r="Y690" s="133"/>
      <c r="Z690" s="133"/>
      <c r="AA690" s="4"/>
      <c r="AB690" s="4"/>
      <c r="AC690" s="4"/>
      <c r="AD690" s="4"/>
      <c r="AE690" s="4"/>
      <c r="AF690" s="4"/>
      <c r="AG690" s="4"/>
      <c r="AH690" s="47"/>
    </row>
    <row r="691" spans="6:34">
      <c r="F691" s="133"/>
      <c r="M691" s="133"/>
      <c r="N691" s="133"/>
      <c r="W691" s="76"/>
      <c r="X691" s="76"/>
      <c r="Y691" s="133"/>
      <c r="Z691" s="133"/>
      <c r="AA691" s="4"/>
      <c r="AB691" s="4"/>
      <c r="AC691" s="4"/>
      <c r="AD691" s="4"/>
      <c r="AE691" s="4"/>
      <c r="AF691" s="4"/>
      <c r="AG691" s="4"/>
      <c r="AH691" s="47"/>
    </row>
    <row r="692" spans="6:34">
      <c r="F692" s="133"/>
      <c r="M692" s="133"/>
      <c r="N692" s="133"/>
      <c r="W692" s="76"/>
      <c r="X692" s="76"/>
      <c r="Y692" s="133"/>
      <c r="Z692" s="133"/>
      <c r="AA692" s="4"/>
      <c r="AB692" s="4"/>
      <c r="AC692" s="4"/>
      <c r="AD692" s="4"/>
      <c r="AE692" s="4"/>
      <c r="AF692" s="4"/>
      <c r="AG692" s="4"/>
      <c r="AH692" s="47"/>
    </row>
    <row r="693" spans="6:34">
      <c r="F693" s="133"/>
      <c r="M693" s="133"/>
      <c r="N693" s="133"/>
      <c r="W693" s="76"/>
      <c r="X693" s="76"/>
      <c r="Y693" s="133"/>
      <c r="Z693" s="133"/>
      <c r="AA693" s="4"/>
      <c r="AB693" s="4"/>
      <c r="AC693" s="4"/>
      <c r="AD693" s="4"/>
      <c r="AE693" s="4"/>
      <c r="AF693" s="4"/>
      <c r="AG693" s="4"/>
      <c r="AH693" s="47"/>
    </row>
    <row r="694" spans="6:34">
      <c r="F694" s="133"/>
      <c r="M694" s="133"/>
      <c r="N694" s="133"/>
      <c r="W694" s="76"/>
      <c r="X694" s="76"/>
      <c r="Y694" s="133"/>
      <c r="Z694" s="133"/>
      <c r="AA694" s="4"/>
      <c r="AB694" s="4"/>
      <c r="AC694" s="4"/>
      <c r="AD694" s="4"/>
      <c r="AE694" s="4"/>
      <c r="AF694" s="4"/>
      <c r="AG694" s="4"/>
      <c r="AH694" s="47"/>
    </row>
    <row r="695" spans="6:34">
      <c r="F695" s="133"/>
      <c r="M695" s="133"/>
      <c r="N695" s="133"/>
      <c r="W695" s="76"/>
      <c r="X695" s="76"/>
      <c r="Y695" s="133"/>
      <c r="Z695" s="133"/>
      <c r="AA695" s="4"/>
      <c r="AB695" s="4"/>
      <c r="AC695" s="4"/>
      <c r="AD695" s="4"/>
      <c r="AE695" s="4"/>
      <c r="AF695" s="4"/>
      <c r="AG695" s="4"/>
      <c r="AH695" s="47"/>
    </row>
    <row r="696" spans="6:34">
      <c r="F696" s="133"/>
      <c r="M696" s="133"/>
      <c r="N696" s="133"/>
      <c r="W696" s="76"/>
      <c r="X696" s="76"/>
      <c r="Y696" s="133"/>
      <c r="Z696" s="133"/>
      <c r="AA696" s="4"/>
      <c r="AB696" s="4"/>
      <c r="AC696" s="4"/>
      <c r="AD696" s="4"/>
      <c r="AE696" s="4"/>
      <c r="AF696" s="4"/>
      <c r="AG696" s="4"/>
      <c r="AH696" s="47"/>
    </row>
    <row r="697" spans="6:34">
      <c r="F697" s="133"/>
      <c r="M697" s="133"/>
      <c r="N697" s="133"/>
      <c r="W697" s="76"/>
      <c r="X697" s="76"/>
      <c r="Y697" s="133"/>
      <c r="Z697" s="133"/>
      <c r="AA697" s="4"/>
      <c r="AB697" s="4"/>
      <c r="AC697" s="4"/>
      <c r="AD697" s="4"/>
      <c r="AE697" s="4"/>
      <c r="AF697" s="4"/>
      <c r="AG697" s="4"/>
      <c r="AH697" s="47"/>
    </row>
    <row r="698" spans="6:34">
      <c r="F698" s="133"/>
      <c r="M698" s="133"/>
      <c r="N698" s="133"/>
      <c r="W698" s="76"/>
      <c r="X698" s="76"/>
      <c r="Y698" s="133"/>
      <c r="Z698" s="133"/>
      <c r="AA698" s="4"/>
      <c r="AB698" s="4"/>
      <c r="AC698" s="4"/>
      <c r="AD698" s="4"/>
      <c r="AE698" s="4"/>
      <c r="AF698" s="4"/>
      <c r="AG698" s="4"/>
      <c r="AH698" s="47"/>
    </row>
    <row r="699" spans="6:34">
      <c r="F699" s="133"/>
      <c r="M699" s="133"/>
      <c r="N699" s="133"/>
      <c r="W699" s="76"/>
      <c r="X699" s="76"/>
      <c r="Y699" s="133"/>
      <c r="Z699" s="133"/>
      <c r="AA699" s="4"/>
      <c r="AB699" s="4"/>
      <c r="AC699" s="4"/>
      <c r="AD699" s="4"/>
      <c r="AE699" s="4"/>
      <c r="AF699" s="4"/>
      <c r="AG699" s="4"/>
      <c r="AH699" s="47"/>
    </row>
    <row r="700" spans="6:34">
      <c r="F700" s="133"/>
      <c r="M700" s="133"/>
      <c r="N700" s="133"/>
      <c r="W700" s="76"/>
      <c r="X700" s="76"/>
      <c r="Y700" s="133"/>
      <c r="Z700" s="133"/>
      <c r="AA700" s="4"/>
      <c r="AB700" s="4"/>
      <c r="AC700" s="4"/>
      <c r="AD700" s="4"/>
      <c r="AE700" s="4"/>
      <c r="AF700" s="4"/>
      <c r="AG700" s="4"/>
      <c r="AH700" s="47"/>
    </row>
    <row r="701" spans="6:34">
      <c r="F701" s="133"/>
      <c r="M701" s="133"/>
      <c r="N701" s="133"/>
      <c r="W701" s="76"/>
      <c r="X701" s="76"/>
      <c r="Y701" s="133"/>
      <c r="Z701" s="133"/>
      <c r="AA701" s="4"/>
      <c r="AB701" s="4"/>
      <c r="AC701" s="4"/>
      <c r="AD701" s="4"/>
      <c r="AE701" s="4"/>
      <c r="AF701" s="4"/>
      <c r="AG701" s="4"/>
      <c r="AH701" s="47"/>
    </row>
    <row r="702" spans="6:34">
      <c r="F702" s="133"/>
      <c r="M702" s="133"/>
      <c r="N702" s="133"/>
      <c r="W702" s="76"/>
      <c r="X702" s="76"/>
      <c r="Y702" s="133"/>
      <c r="Z702" s="133"/>
      <c r="AA702" s="4"/>
      <c r="AB702" s="4"/>
      <c r="AC702" s="4"/>
      <c r="AD702" s="4"/>
      <c r="AE702" s="4"/>
      <c r="AF702" s="4"/>
      <c r="AG702" s="4"/>
      <c r="AH702" s="47"/>
    </row>
    <row r="703" spans="6:34">
      <c r="F703" s="133"/>
      <c r="M703" s="133"/>
      <c r="N703" s="133"/>
      <c r="W703" s="76"/>
      <c r="X703" s="76"/>
      <c r="Y703" s="133"/>
      <c r="Z703" s="133"/>
      <c r="AA703" s="4"/>
      <c r="AB703" s="4"/>
      <c r="AC703" s="4"/>
      <c r="AD703" s="4"/>
      <c r="AE703" s="4"/>
      <c r="AF703" s="4"/>
      <c r="AG703" s="4"/>
      <c r="AH703" s="47"/>
    </row>
    <row r="704" spans="6:34">
      <c r="F704" s="133"/>
      <c r="M704" s="133"/>
      <c r="N704" s="133"/>
      <c r="W704" s="76"/>
      <c r="X704" s="76"/>
      <c r="Y704" s="133"/>
      <c r="Z704" s="133"/>
      <c r="AA704" s="4"/>
      <c r="AB704" s="4"/>
      <c r="AC704" s="4"/>
      <c r="AD704" s="4"/>
      <c r="AE704" s="4"/>
      <c r="AF704" s="4"/>
      <c r="AG704" s="4"/>
      <c r="AH704" s="47"/>
    </row>
    <row r="705" spans="6:34">
      <c r="F705" s="133"/>
      <c r="M705" s="133"/>
      <c r="N705" s="133"/>
      <c r="W705" s="76"/>
      <c r="X705" s="76"/>
      <c r="Y705" s="133"/>
      <c r="Z705" s="133"/>
      <c r="AA705" s="4"/>
      <c r="AB705" s="4"/>
      <c r="AC705" s="4"/>
      <c r="AD705" s="4"/>
      <c r="AE705" s="4"/>
      <c r="AF705" s="4"/>
      <c r="AG705" s="4"/>
      <c r="AH705" s="47"/>
    </row>
    <row r="706" spans="6:34">
      <c r="F706" s="133"/>
      <c r="M706" s="133"/>
      <c r="N706" s="133"/>
      <c r="W706" s="76"/>
      <c r="X706" s="76"/>
      <c r="Y706" s="133"/>
      <c r="Z706" s="133"/>
      <c r="AA706" s="4"/>
      <c r="AB706" s="4"/>
      <c r="AC706" s="4"/>
      <c r="AD706" s="4"/>
      <c r="AE706" s="4"/>
      <c r="AF706" s="4"/>
      <c r="AG706" s="4"/>
      <c r="AH706" s="47"/>
    </row>
    <row r="707" spans="6:34">
      <c r="F707" s="133"/>
      <c r="M707" s="133"/>
      <c r="N707" s="133"/>
      <c r="W707" s="76"/>
      <c r="X707" s="76"/>
      <c r="Y707" s="133"/>
      <c r="Z707" s="133"/>
      <c r="AA707" s="4"/>
      <c r="AB707" s="4"/>
      <c r="AC707" s="4"/>
      <c r="AD707" s="4"/>
      <c r="AE707" s="4"/>
      <c r="AF707" s="4"/>
      <c r="AG707" s="4"/>
      <c r="AH707" s="47"/>
    </row>
    <row r="708" spans="6:34">
      <c r="F708" s="133"/>
      <c r="M708" s="133"/>
      <c r="N708" s="133"/>
      <c r="W708" s="76"/>
      <c r="X708" s="76"/>
      <c r="Y708" s="133"/>
      <c r="Z708" s="133"/>
      <c r="AA708" s="4"/>
      <c r="AB708" s="4"/>
      <c r="AC708" s="4"/>
      <c r="AD708" s="4"/>
      <c r="AE708" s="4"/>
      <c r="AF708" s="4"/>
      <c r="AG708" s="4"/>
      <c r="AH708" s="47"/>
    </row>
    <row r="709" spans="6:34">
      <c r="F709" s="133"/>
      <c r="M709" s="133"/>
      <c r="N709" s="133"/>
      <c r="W709" s="76"/>
      <c r="X709" s="76"/>
      <c r="Y709" s="133"/>
      <c r="Z709" s="133"/>
      <c r="AA709" s="4"/>
      <c r="AB709" s="4"/>
      <c r="AC709" s="4"/>
      <c r="AD709" s="4"/>
      <c r="AE709" s="4"/>
      <c r="AF709" s="4"/>
      <c r="AG709" s="4"/>
      <c r="AH709" s="47"/>
    </row>
    <row r="710" spans="6:34">
      <c r="F710" s="133"/>
      <c r="M710" s="133"/>
      <c r="N710" s="133"/>
      <c r="W710" s="76"/>
      <c r="X710" s="76"/>
      <c r="Y710" s="133"/>
      <c r="Z710" s="133"/>
      <c r="AA710" s="4"/>
      <c r="AB710" s="4"/>
      <c r="AC710" s="4"/>
      <c r="AD710" s="4"/>
      <c r="AE710" s="4"/>
      <c r="AF710" s="4"/>
      <c r="AG710" s="4"/>
      <c r="AH710" s="47"/>
    </row>
    <row r="711" spans="6:34">
      <c r="F711" s="133"/>
      <c r="M711" s="133"/>
      <c r="N711" s="133"/>
      <c r="W711" s="76"/>
      <c r="X711" s="76"/>
      <c r="Y711" s="133"/>
      <c r="Z711" s="133"/>
      <c r="AA711" s="4"/>
      <c r="AB711" s="4"/>
      <c r="AC711" s="4"/>
      <c r="AD711" s="4"/>
      <c r="AE711" s="4"/>
      <c r="AF711" s="4"/>
      <c r="AG711" s="4"/>
      <c r="AH711" s="47"/>
    </row>
    <row r="712" spans="6:34">
      <c r="F712" s="133"/>
      <c r="M712" s="133"/>
      <c r="N712" s="133"/>
      <c r="W712" s="76"/>
      <c r="X712" s="76"/>
      <c r="Y712" s="133"/>
      <c r="Z712" s="133"/>
      <c r="AA712" s="4"/>
      <c r="AB712" s="4"/>
      <c r="AC712" s="4"/>
      <c r="AD712" s="4"/>
      <c r="AE712" s="4"/>
      <c r="AF712" s="4"/>
      <c r="AG712" s="4"/>
      <c r="AH712" s="47"/>
    </row>
    <row r="713" spans="6:34">
      <c r="F713" s="133"/>
      <c r="M713" s="133"/>
      <c r="N713" s="133"/>
      <c r="W713" s="76"/>
      <c r="X713" s="76"/>
      <c r="Y713" s="133"/>
      <c r="Z713" s="133"/>
      <c r="AA713" s="4"/>
      <c r="AB713" s="4"/>
      <c r="AC713" s="4"/>
      <c r="AD713" s="4"/>
      <c r="AE713" s="4"/>
      <c r="AF713" s="4"/>
      <c r="AG713" s="4"/>
      <c r="AH713" s="47"/>
    </row>
    <row r="714" spans="6:34">
      <c r="F714" s="133"/>
      <c r="M714" s="133"/>
      <c r="N714" s="133"/>
      <c r="W714" s="76"/>
      <c r="X714" s="76"/>
      <c r="Y714" s="133"/>
      <c r="Z714" s="133"/>
      <c r="AA714" s="4"/>
      <c r="AB714" s="4"/>
      <c r="AC714" s="4"/>
      <c r="AD714" s="4"/>
      <c r="AE714" s="4"/>
      <c r="AF714" s="4"/>
      <c r="AG714" s="4"/>
      <c r="AH714" s="47"/>
    </row>
    <row r="715" spans="6:34">
      <c r="F715" s="133"/>
      <c r="M715" s="133"/>
      <c r="N715" s="133"/>
      <c r="W715" s="76"/>
      <c r="X715" s="76"/>
      <c r="Y715" s="133"/>
      <c r="Z715" s="133"/>
      <c r="AA715" s="4"/>
      <c r="AB715" s="4"/>
      <c r="AC715" s="4"/>
      <c r="AD715" s="4"/>
      <c r="AE715" s="4"/>
      <c r="AF715" s="4"/>
      <c r="AG715" s="4"/>
      <c r="AH715" s="47"/>
    </row>
    <row r="716" spans="6:34">
      <c r="F716" s="133"/>
      <c r="M716" s="133"/>
      <c r="N716" s="133"/>
      <c r="W716" s="76"/>
      <c r="X716" s="76"/>
      <c r="Y716" s="133"/>
      <c r="Z716" s="133"/>
      <c r="AA716" s="4"/>
      <c r="AB716" s="4"/>
      <c r="AC716" s="4"/>
      <c r="AD716" s="4"/>
      <c r="AE716" s="4"/>
      <c r="AF716" s="4"/>
      <c r="AG716" s="4"/>
      <c r="AH716" s="47"/>
    </row>
    <row r="717" spans="6:34">
      <c r="F717" s="133"/>
      <c r="M717" s="133"/>
      <c r="N717" s="133"/>
      <c r="W717" s="76"/>
      <c r="X717" s="76"/>
      <c r="Y717" s="133"/>
      <c r="Z717" s="133"/>
      <c r="AA717" s="4"/>
      <c r="AB717" s="4"/>
      <c r="AC717" s="4"/>
      <c r="AD717" s="4"/>
      <c r="AE717" s="4"/>
      <c r="AF717" s="4"/>
      <c r="AG717" s="4"/>
      <c r="AH717" s="47"/>
    </row>
    <row r="718" spans="6:34">
      <c r="F718" s="133"/>
      <c r="M718" s="133"/>
      <c r="N718" s="133"/>
      <c r="W718" s="76"/>
      <c r="X718" s="76"/>
      <c r="Y718" s="133"/>
      <c r="Z718" s="133"/>
      <c r="AA718" s="4"/>
      <c r="AB718" s="4"/>
      <c r="AC718" s="4"/>
      <c r="AD718" s="4"/>
      <c r="AE718" s="4"/>
      <c r="AF718" s="4"/>
      <c r="AG718" s="4"/>
      <c r="AH718" s="47"/>
    </row>
    <row r="719" spans="6:34">
      <c r="F719" s="133"/>
      <c r="M719" s="133"/>
      <c r="N719" s="133"/>
      <c r="W719" s="76"/>
      <c r="X719" s="76"/>
      <c r="Y719" s="133"/>
      <c r="Z719" s="133"/>
      <c r="AA719" s="4"/>
      <c r="AB719" s="4"/>
      <c r="AC719" s="4"/>
      <c r="AD719" s="4"/>
      <c r="AE719" s="4"/>
      <c r="AF719" s="4"/>
      <c r="AG719" s="4"/>
      <c r="AH719" s="47"/>
    </row>
    <row r="720" spans="6:34">
      <c r="F720" s="133"/>
      <c r="M720" s="133"/>
      <c r="N720" s="133"/>
      <c r="W720" s="76"/>
      <c r="X720" s="76"/>
      <c r="Y720" s="133"/>
      <c r="Z720" s="133"/>
      <c r="AA720" s="4"/>
      <c r="AB720" s="4"/>
      <c r="AC720" s="4"/>
      <c r="AD720" s="4"/>
      <c r="AE720" s="4"/>
      <c r="AF720" s="4"/>
      <c r="AG720" s="4"/>
      <c r="AH720" s="47"/>
    </row>
    <row r="721" spans="6:34">
      <c r="F721" s="133"/>
      <c r="M721" s="133"/>
      <c r="N721" s="133"/>
      <c r="W721" s="76"/>
      <c r="X721" s="76"/>
      <c r="Y721" s="133"/>
      <c r="Z721" s="133"/>
      <c r="AA721" s="4"/>
      <c r="AB721" s="4"/>
      <c r="AC721" s="4"/>
      <c r="AD721" s="4"/>
      <c r="AE721" s="4"/>
      <c r="AF721" s="4"/>
      <c r="AG721" s="4"/>
      <c r="AH721" s="47"/>
    </row>
    <row r="722" spans="6:34">
      <c r="F722" s="133"/>
      <c r="M722" s="133"/>
      <c r="N722" s="133"/>
      <c r="W722" s="76"/>
      <c r="X722" s="76"/>
      <c r="Y722" s="133"/>
      <c r="Z722" s="133"/>
      <c r="AA722" s="4"/>
      <c r="AB722" s="4"/>
      <c r="AC722" s="4"/>
      <c r="AD722" s="4"/>
      <c r="AE722" s="4"/>
      <c r="AF722" s="4"/>
      <c r="AG722" s="4"/>
      <c r="AH722" s="47"/>
    </row>
    <row r="723" spans="6:34">
      <c r="F723" s="133"/>
      <c r="M723" s="133"/>
      <c r="N723" s="133"/>
      <c r="W723" s="76"/>
      <c r="X723" s="76"/>
      <c r="Y723" s="133"/>
      <c r="Z723" s="133"/>
      <c r="AA723" s="4"/>
      <c r="AB723" s="4"/>
      <c r="AC723" s="4"/>
      <c r="AD723" s="4"/>
      <c r="AE723" s="4"/>
      <c r="AF723" s="4"/>
      <c r="AG723" s="4"/>
      <c r="AH723" s="47"/>
    </row>
    <row r="724" spans="6:34">
      <c r="F724" s="133"/>
      <c r="M724" s="133"/>
      <c r="N724" s="133"/>
      <c r="W724" s="76"/>
      <c r="X724" s="76"/>
      <c r="Y724" s="133"/>
      <c r="Z724" s="133"/>
      <c r="AA724" s="4"/>
      <c r="AB724" s="4"/>
      <c r="AC724" s="4"/>
      <c r="AD724" s="4"/>
      <c r="AE724" s="4"/>
      <c r="AF724" s="4"/>
      <c r="AG724" s="4"/>
      <c r="AH724" s="47"/>
    </row>
    <row r="725" spans="6:34">
      <c r="F725" s="133"/>
      <c r="M725" s="133"/>
      <c r="N725" s="133"/>
      <c r="W725" s="76"/>
      <c r="X725" s="76"/>
      <c r="Y725" s="133"/>
      <c r="Z725" s="133"/>
      <c r="AA725" s="4"/>
      <c r="AB725" s="4"/>
      <c r="AC725" s="4"/>
      <c r="AD725" s="4"/>
      <c r="AE725" s="4"/>
      <c r="AF725" s="4"/>
      <c r="AG725" s="4"/>
      <c r="AH725" s="47"/>
    </row>
    <row r="726" spans="6:34">
      <c r="F726" s="133"/>
      <c r="M726" s="133"/>
      <c r="N726" s="133"/>
      <c r="W726" s="76"/>
      <c r="X726" s="76"/>
      <c r="Y726" s="133"/>
      <c r="Z726" s="133"/>
      <c r="AA726" s="4"/>
      <c r="AB726" s="4"/>
      <c r="AC726" s="4"/>
      <c r="AD726" s="4"/>
      <c r="AE726" s="4"/>
      <c r="AF726" s="4"/>
      <c r="AG726" s="4"/>
      <c r="AH726" s="47"/>
    </row>
    <row r="727" spans="6:34">
      <c r="F727" s="133"/>
      <c r="M727" s="133"/>
      <c r="N727" s="133"/>
      <c r="W727" s="76"/>
      <c r="X727" s="76"/>
      <c r="Y727" s="133"/>
      <c r="Z727" s="133"/>
      <c r="AA727" s="4"/>
      <c r="AB727" s="4"/>
      <c r="AC727" s="4"/>
      <c r="AD727" s="4"/>
      <c r="AE727" s="4"/>
      <c r="AF727" s="4"/>
      <c r="AG727" s="4"/>
      <c r="AH727" s="47"/>
    </row>
    <row r="728" spans="6:34">
      <c r="F728" s="133"/>
      <c r="M728" s="133"/>
      <c r="N728" s="133"/>
      <c r="W728" s="76"/>
      <c r="X728" s="76"/>
      <c r="Y728" s="133"/>
      <c r="Z728" s="133"/>
      <c r="AA728" s="4"/>
      <c r="AB728" s="4"/>
      <c r="AC728" s="4"/>
      <c r="AD728" s="4"/>
      <c r="AE728" s="4"/>
      <c r="AF728" s="4"/>
      <c r="AG728" s="4"/>
      <c r="AH728" s="47"/>
    </row>
    <row r="729" spans="6:34">
      <c r="F729" s="133"/>
      <c r="M729" s="133"/>
      <c r="N729" s="133"/>
      <c r="W729" s="76"/>
      <c r="X729" s="76"/>
      <c r="Y729" s="133"/>
      <c r="Z729" s="133"/>
      <c r="AA729" s="4"/>
      <c r="AB729" s="4"/>
      <c r="AC729" s="4"/>
      <c r="AD729" s="4"/>
      <c r="AE729" s="4"/>
      <c r="AF729" s="4"/>
      <c r="AG729" s="4"/>
      <c r="AH729" s="47"/>
    </row>
    <row r="730" spans="6:34">
      <c r="F730" s="133"/>
      <c r="M730" s="133"/>
      <c r="N730" s="133"/>
      <c r="W730" s="76"/>
      <c r="X730" s="76"/>
      <c r="Y730" s="133"/>
      <c r="Z730" s="133"/>
      <c r="AA730" s="4"/>
      <c r="AB730" s="4"/>
      <c r="AC730" s="4"/>
      <c r="AD730" s="4"/>
      <c r="AE730" s="4"/>
      <c r="AF730" s="4"/>
      <c r="AG730" s="4"/>
      <c r="AH730" s="47"/>
    </row>
    <row r="731" spans="6:34">
      <c r="F731" s="133"/>
      <c r="M731" s="133"/>
      <c r="N731" s="133"/>
      <c r="W731" s="76"/>
      <c r="X731" s="76"/>
      <c r="Y731" s="133"/>
      <c r="Z731" s="133"/>
      <c r="AA731" s="4"/>
      <c r="AB731" s="4"/>
      <c r="AC731" s="4"/>
      <c r="AD731" s="4"/>
      <c r="AE731" s="4"/>
      <c r="AF731" s="4"/>
      <c r="AG731" s="4"/>
      <c r="AH731" s="47"/>
    </row>
    <row r="732" spans="6:34">
      <c r="F732" s="133"/>
      <c r="M732" s="133"/>
      <c r="N732" s="133"/>
      <c r="W732" s="76"/>
      <c r="X732" s="76"/>
      <c r="Y732" s="133"/>
      <c r="Z732" s="133"/>
      <c r="AA732" s="4"/>
      <c r="AB732" s="4"/>
      <c r="AC732" s="4"/>
      <c r="AD732" s="4"/>
      <c r="AE732" s="4"/>
      <c r="AF732" s="4"/>
      <c r="AG732" s="4"/>
      <c r="AH732" s="47"/>
    </row>
    <row r="733" spans="6:34">
      <c r="F733" s="133"/>
      <c r="M733" s="133"/>
      <c r="N733" s="133"/>
      <c r="W733" s="76"/>
      <c r="X733" s="76"/>
      <c r="Y733" s="133"/>
      <c r="Z733" s="133"/>
      <c r="AA733" s="4"/>
      <c r="AB733" s="4"/>
      <c r="AC733" s="4"/>
      <c r="AD733" s="4"/>
      <c r="AE733" s="4"/>
      <c r="AF733" s="4"/>
      <c r="AG733" s="4"/>
      <c r="AH733" s="47"/>
    </row>
    <row r="734" spans="6:34">
      <c r="F734" s="133"/>
      <c r="M734" s="133"/>
      <c r="N734" s="133"/>
      <c r="W734" s="76"/>
      <c r="X734" s="76"/>
      <c r="Y734" s="133"/>
      <c r="Z734" s="133"/>
      <c r="AA734" s="4"/>
      <c r="AB734" s="4"/>
      <c r="AC734" s="4"/>
      <c r="AD734" s="4"/>
      <c r="AE734" s="4"/>
      <c r="AF734" s="4"/>
      <c r="AG734" s="4"/>
      <c r="AH734" s="47"/>
    </row>
    <row r="735" spans="6:34">
      <c r="F735" s="133"/>
      <c r="M735" s="133"/>
      <c r="N735" s="133"/>
      <c r="W735" s="76"/>
      <c r="X735" s="76"/>
      <c r="Y735" s="133"/>
      <c r="Z735" s="133"/>
      <c r="AA735" s="4"/>
      <c r="AB735" s="4"/>
      <c r="AC735" s="4"/>
      <c r="AD735" s="4"/>
      <c r="AE735" s="4"/>
      <c r="AF735" s="4"/>
      <c r="AG735" s="4"/>
      <c r="AH735" s="47"/>
    </row>
    <row r="736" spans="6:34">
      <c r="F736" s="133"/>
      <c r="M736" s="133"/>
      <c r="N736" s="133"/>
      <c r="W736" s="76"/>
      <c r="X736" s="76"/>
      <c r="Y736" s="133"/>
      <c r="Z736" s="133"/>
      <c r="AA736" s="4"/>
      <c r="AB736" s="4"/>
      <c r="AC736" s="4"/>
      <c r="AD736" s="4"/>
      <c r="AE736" s="4"/>
      <c r="AF736" s="4"/>
      <c r="AG736" s="4"/>
      <c r="AH736" s="47"/>
    </row>
    <row r="737" spans="6:34">
      <c r="F737" s="133"/>
      <c r="M737" s="133"/>
      <c r="N737" s="133"/>
      <c r="W737" s="76"/>
      <c r="X737" s="76"/>
      <c r="Y737" s="133"/>
      <c r="Z737" s="133"/>
      <c r="AA737" s="4"/>
      <c r="AB737" s="4"/>
      <c r="AC737" s="4"/>
      <c r="AD737" s="4"/>
      <c r="AE737" s="4"/>
      <c r="AF737" s="4"/>
      <c r="AG737" s="4"/>
      <c r="AH737" s="47"/>
    </row>
    <row r="738" spans="6:34">
      <c r="F738" s="133"/>
      <c r="M738" s="133"/>
      <c r="N738" s="133"/>
      <c r="W738" s="76"/>
      <c r="X738" s="76"/>
      <c r="Y738" s="133"/>
      <c r="Z738" s="133"/>
      <c r="AA738" s="4"/>
      <c r="AB738" s="4"/>
      <c r="AC738" s="4"/>
      <c r="AD738" s="4"/>
      <c r="AE738" s="4"/>
      <c r="AF738" s="4"/>
      <c r="AG738" s="4"/>
      <c r="AH738" s="47"/>
    </row>
    <row r="739" spans="6:34">
      <c r="F739" s="133"/>
      <c r="M739" s="133"/>
      <c r="N739" s="133"/>
      <c r="W739" s="76"/>
      <c r="X739" s="76"/>
      <c r="Y739" s="133"/>
      <c r="Z739" s="133"/>
      <c r="AA739" s="4"/>
      <c r="AB739" s="4"/>
      <c r="AC739" s="4"/>
      <c r="AD739" s="4"/>
      <c r="AE739" s="4"/>
      <c r="AF739" s="4"/>
      <c r="AG739" s="4"/>
      <c r="AH739" s="47"/>
    </row>
    <row r="740" spans="6:34">
      <c r="F740" s="133"/>
      <c r="M740" s="133"/>
      <c r="N740" s="133"/>
      <c r="W740" s="76"/>
      <c r="X740" s="76"/>
      <c r="Y740" s="133"/>
      <c r="Z740" s="133"/>
      <c r="AA740" s="4"/>
      <c r="AB740" s="4"/>
      <c r="AC740" s="4"/>
      <c r="AD740" s="4"/>
      <c r="AE740" s="4"/>
      <c r="AF740" s="4"/>
      <c r="AG740" s="4"/>
      <c r="AH740" s="47"/>
    </row>
    <row r="741" spans="6:34">
      <c r="F741" s="133"/>
      <c r="M741" s="133"/>
      <c r="N741" s="133"/>
      <c r="W741" s="76"/>
      <c r="X741" s="76"/>
      <c r="Y741" s="133"/>
      <c r="Z741" s="133"/>
      <c r="AA741" s="4"/>
      <c r="AB741" s="4"/>
      <c r="AC741" s="4"/>
      <c r="AD741" s="4"/>
      <c r="AE741" s="4"/>
      <c r="AF741" s="4"/>
      <c r="AG741" s="4"/>
      <c r="AH741" s="47"/>
    </row>
    <row r="742" spans="6:34">
      <c r="F742" s="133"/>
      <c r="M742" s="133"/>
      <c r="N742" s="133"/>
      <c r="W742" s="76"/>
      <c r="X742" s="76"/>
      <c r="Y742" s="133"/>
      <c r="Z742" s="133"/>
      <c r="AA742" s="4"/>
      <c r="AB742" s="4"/>
      <c r="AC742" s="4"/>
      <c r="AD742" s="4"/>
      <c r="AE742" s="4"/>
      <c r="AF742" s="4"/>
      <c r="AG742" s="4"/>
      <c r="AH742" s="47"/>
    </row>
    <row r="743" spans="6:34">
      <c r="F743" s="133"/>
      <c r="M743" s="133"/>
      <c r="N743" s="133"/>
      <c r="W743" s="76"/>
      <c r="X743" s="76"/>
      <c r="Y743" s="133"/>
      <c r="Z743" s="133"/>
      <c r="AA743" s="4"/>
      <c r="AB743" s="4"/>
      <c r="AC743" s="4"/>
      <c r="AD743" s="4"/>
      <c r="AE743" s="4"/>
      <c r="AF743" s="4"/>
      <c r="AG743" s="4"/>
      <c r="AH743" s="47"/>
    </row>
    <row r="744" spans="6:34">
      <c r="F744" s="133"/>
      <c r="M744" s="133"/>
      <c r="N744" s="133"/>
      <c r="W744" s="76"/>
      <c r="X744" s="76"/>
      <c r="Y744" s="133"/>
      <c r="Z744" s="133"/>
      <c r="AA744" s="4"/>
      <c r="AB744" s="4"/>
      <c r="AC744" s="4"/>
      <c r="AD744" s="4"/>
      <c r="AE744" s="4"/>
      <c r="AF744" s="4"/>
      <c r="AG744" s="4"/>
      <c r="AH744" s="47"/>
    </row>
    <row r="745" spans="6:34">
      <c r="F745" s="133"/>
      <c r="M745" s="133"/>
      <c r="N745" s="133"/>
      <c r="W745" s="76"/>
      <c r="X745" s="76"/>
      <c r="Y745" s="133"/>
      <c r="Z745" s="133"/>
      <c r="AA745" s="4"/>
      <c r="AB745" s="4"/>
      <c r="AC745" s="4"/>
      <c r="AD745" s="4"/>
      <c r="AE745" s="4"/>
      <c r="AF745" s="4"/>
      <c r="AG745" s="4"/>
      <c r="AH745" s="47"/>
    </row>
    <row r="746" spans="6:34">
      <c r="F746" s="133"/>
      <c r="M746" s="133"/>
      <c r="N746" s="133"/>
      <c r="W746" s="76"/>
      <c r="X746" s="76"/>
      <c r="Y746" s="133"/>
      <c r="Z746" s="133"/>
      <c r="AA746" s="4"/>
      <c r="AB746" s="4"/>
      <c r="AC746" s="4"/>
      <c r="AD746" s="4"/>
      <c r="AE746" s="4"/>
      <c r="AF746" s="4"/>
      <c r="AG746" s="4"/>
      <c r="AH746" s="47"/>
    </row>
    <row r="747" spans="6:34">
      <c r="F747" s="133"/>
      <c r="M747" s="133"/>
      <c r="N747" s="133"/>
      <c r="W747" s="76"/>
      <c r="X747" s="76"/>
      <c r="Y747" s="133"/>
      <c r="Z747" s="133"/>
      <c r="AA747" s="4"/>
      <c r="AB747" s="4"/>
      <c r="AC747" s="4"/>
      <c r="AD747" s="4"/>
      <c r="AE747" s="4"/>
      <c r="AF747" s="4"/>
      <c r="AG747" s="4"/>
      <c r="AH747" s="47"/>
    </row>
    <row r="748" spans="6:34">
      <c r="F748" s="133"/>
      <c r="M748" s="133"/>
      <c r="N748" s="133"/>
      <c r="W748" s="76"/>
      <c r="X748" s="76"/>
      <c r="Y748" s="133"/>
      <c r="Z748" s="133"/>
      <c r="AA748" s="4"/>
      <c r="AB748" s="4"/>
      <c r="AC748" s="4"/>
      <c r="AD748" s="4"/>
      <c r="AE748" s="4"/>
      <c r="AF748" s="4"/>
      <c r="AG748" s="4"/>
      <c r="AH748" s="47"/>
    </row>
    <row r="749" spans="6:34">
      <c r="F749" s="133"/>
      <c r="M749" s="133"/>
      <c r="N749" s="133"/>
      <c r="W749" s="76"/>
      <c r="X749" s="76"/>
      <c r="Y749" s="133"/>
      <c r="Z749" s="133"/>
      <c r="AA749" s="4"/>
      <c r="AB749" s="4"/>
      <c r="AC749" s="4"/>
      <c r="AD749" s="4"/>
      <c r="AE749" s="4"/>
      <c r="AF749" s="4"/>
      <c r="AG749" s="4"/>
      <c r="AH749" s="47"/>
    </row>
    <row r="750" spans="6:34">
      <c r="F750" s="133"/>
      <c r="M750" s="133"/>
      <c r="N750" s="133"/>
      <c r="W750" s="76"/>
      <c r="X750" s="76"/>
      <c r="Y750" s="133"/>
      <c r="Z750" s="133"/>
      <c r="AA750" s="4"/>
      <c r="AB750" s="4"/>
      <c r="AC750" s="4"/>
      <c r="AD750" s="4"/>
      <c r="AE750" s="4"/>
      <c r="AF750" s="4"/>
      <c r="AG750" s="4"/>
      <c r="AH750" s="47"/>
    </row>
    <row r="751" spans="6:34">
      <c r="F751" s="133"/>
      <c r="M751" s="133"/>
      <c r="N751" s="133"/>
      <c r="W751" s="76"/>
      <c r="X751" s="76"/>
      <c r="Y751" s="133"/>
      <c r="Z751" s="133"/>
      <c r="AA751" s="4"/>
      <c r="AB751" s="4"/>
      <c r="AC751" s="4"/>
      <c r="AD751" s="4"/>
      <c r="AE751" s="4"/>
      <c r="AF751" s="4"/>
      <c r="AG751" s="4"/>
      <c r="AH751" s="47"/>
    </row>
    <row r="752" spans="6:34">
      <c r="F752" s="133"/>
      <c r="M752" s="133"/>
      <c r="N752" s="133"/>
      <c r="W752" s="76"/>
      <c r="X752" s="76"/>
      <c r="Y752" s="133"/>
      <c r="Z752" s="133"/>
      <c r="AA752" s="4"/>
      <c r="AB752" s="4"/>
      <c r="AC752" s="4"/>
      <c r="AD752" s="4"/>
      <c r="AE752" s="4"/>
      <c r="AF752" s="4"/>
      <c r="AG752" s="4"/>
      <c r="AH752" s="47"/>
    </row>
    <row r="753" spans="6:34">
      <c r="F753" s="133"/>
      <c r="M753" s="133"/>
      <c r="N753" s="133"/>
      <c r="W753" s="76"/>
      <c r="X753" s="76"/>
      <c r="Y753" s="133"/>
      <c r="Z753" s="133"/>
      <c r="AA753" s="4"/>
      <c r="AB753" s="4"/>
      <c r="AC753" s="4"/>
      <c r="AD753" s="4"/>
      <c r="AE753" s="4"/>
      <c r="AF753" s="4"/>
      <c r="AG753" s="4"/>
      <c r="AH753" s="47"/>
    </row>
    <row r="754" spans="6:34">
      <c r="F754" s="133"/>
      <c r="M754" s="133"/>
      <c r="N754" s="133"/>
      <c r="W754" s="76"/>
      <c r="X754" s="76"/>
      <c r="Y754" s="133"/>
      <c r="Z754" s="133"/>
      <c r="AA754" s="4"/>
      <c r="AB754" s="4"/>
      <c r="AC754" s="4"/>
      <c r="AD754" s="4"/>
      <c r="AE754" s="4"/>
      <c r="AF754" s="4"/>
      <c r="AG754" s="4"/>
      <c r="AH754" s="47"/>
    </row>
    <row r="755" spans="6:34">
      <c r="F755" s="133"/>
      <c r="M755" s="133"/>
      <c r="N755" s="133"/>
      <c r="W755" s="76"/>
      <c r="X755" s="76"/>
      <c r="Y755" s="133"/>
      <c r="Z755" s="133"/>
      <c r="AA755" s="4"/>
      <c r="AB755" s="4"/>
      <c r="AC755" s="4"/>
      <c r="AD755" s="4"/>
      <c r="AE755" s="4"/>
      <c r="AF755" s="4"/>
      <c r="AG755" s="4"/>
      <c r="AH755" s="47"/>
    </row>
    <row r="756" spans="6:34">
      <c r="F756" s="133"/>
      <c r="M756" s="133"/>
      <c r="N756" s="133"/>
      <c r="W756" s="76"/>
      <c r="X756" s="76"/>
      <c r="Y756" s="133"/>
      <c r="Z756" s="133"/>
      <c r="AA756" s="4"/>
      <c r="AB756" s="4"/>
      <c r="AC756" s="4"/>
      <c r="AD756" s="4"/>
      <c r="AE756" s="4"/>
      <c r="AF756" s="4"/>
      <c r="AG756" s="4"/>
      <c r="AH756" s="47"/>
    </row>
    <row r="757" spans="6:34">
      <c r="F757" s="133"/>
      <c r="M757" s="133"/>
      <c r="N757" s="133"/>
      <c r="W757" s="76"/>
      <c r="X757" s="76"/>
      <c r="Y757" s="133"/>
      <c r="Z757" s="133"/>
      <c r="AA757" s="4"/>
      <c r="AB757" s="4"/>
      <c r="AC757" s="4"/>
      <c r="AD757" s="4"/>
      <c r="AE757" s="4"/>
      <c r="AF757" s="4"/>
      <c r="AG757" s="4"/>
      <c r="AH757" s="47"/>
    </row>
    <row r="758" spans="6:34">
      <c r="F758" s="133"/>
      <c r="M758" s="133"/>
      <c r="N758" s="133"/>
      <c r="W758" s="76"/>
      <c r="X758" s="76"/>
      <c r="Y758" s="133"/>
      <c r="Z758" s="133"/>
      <c r="AA758" s="4"/>
      <c r="AB758" s="4"/>
      <c r="AC758" s="4"/>
      <c r="AD758" s="4"/>
      <c r="AE758" s="4"/>
      <c r="AF758" s="4"/>
      <c r="AG758" s="4"/>
      <c r="AH758" s="47"/>
    </row>
    <row r="759" spans="6:34">
      <c r="F759" s="133"/>
      <c r="M759" s="133"/>
      <c r="N759" s="133"/>
      <c r="W759" s="76"/>
      <c r="X759" s="76"/>
      <c r="Y759" s="133"/>
      <c r="Z759" s="133"/>
      <c r="AA759" s="4"/>
      <c r="AB759" s="4"/>
      <c r="AC759" s="4"/>
      <c r="AD759" s="4"/>
      <c r="AE759" s="4"/>
      <c r="AF759" s="4"/>
      <c r="AG759" s="4"/>
      <c r="AH759" s="47"/>
    </row>
    <row r="760" spans="6:34">
      <c r="F760" s="133"/>
      <c r="M760" s="133"/>
      <c r="N760" s="133"/>
      <c r="W760" s="76"/>
      <c r="X760" s="76"/>
      <c r="Y760" s="133"/>
      <c r="Z760" s="133"/>
      <c r="AA760" s="4"/>
      <c r="AB760" s="4"/>
      <c r="AC760" s="4"/>
      <c r="AD760" s="4"/>
      <c r="AE760" s="4"/>
      <c r="AF760" s="4"/>
      <c r="AG760" s="4"/>
      <c r="AH760" s="47"/>
    </row>
    <row r="761" spans="6:34">
      <c r="F761" s="133"/>
      <c r="M761" s="133"/>
      <c r="N761" s="133"/>
      <c r="W761" s="76"/>
      <c r="X761" s="76"/>
      <c r="Y761" s="133"/>
      <c r="Z761" s="133"/>
      <c r="AA761" s="4"/>
      <c r="AB761" s="4"/>
      <c r="AC761" s="4"/>
      <c r="AD761" s="4"/>
      <c r="AE761" s="4"/>
      <c r="AF761" s="4"/>
      <c r="AG761" s="4"/>
      <c r="AH761" s="47"/>
    </row>
    <row r="762" spans="6:34">
      <c r="F762" s="133"/>
      <c r="M762" s="133"/>
      <c r="N762" s="133"/>
      <c r="W762" s="76"/>
      <c r="X762" s="76"/>
      <c r="Y762" s="133"/>
      <c r="Z762" s="133"/>
      <c r="AA762" s="4"/>
      <c r="AB762" s="4"/>
      <c r="AC762" s="4"/>
      <c r="AD762" s="4"/>
      <c r="AE762" s="4"/>
      <c r="AF762" s="4"/>
      <c r="AG762" s="4"/>
      <c r="AH762" s="47"/>
    </row>
    <row r="763" spans="6:34">
      <c r="F763" s="133"/>
      <c r="M763" s="133"/>
      <c r="N763" s="133"/>
      <c r="W763" s="76"/>
      <c r="X763" s="76"/>
      <c r="Y763" s="133"/>
      <c r="Z763" s="133"/>
      <c r="AA763" s="4"/>
      <c r="AB763" s="4"/>
      <c r="AC763" s="4"/>
      <c r="AD763" s="4"/>
      <c r="AE763" s="4"/>
      <c r="AF763" s="4"/>
      <c r="AG763" s="4"/>
      <c r="AH763" s="47"/>
    </row>
  </sheetData>
  <sortState xmlns:xlrd2="http://schemas.microsoft.com/office/spreadsheetml/2017/richdata2" ref="A2:C87">
    <sortCondition ref="A2:A87"/>
    <sortCondition ref="C2:C87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11D8-DD70-4367-8D07-FFCB093DA192}">
  <sheetPr>
    <tabColor theme="6" tint="0.79998168889431442"/>
    <pageSetUpPr fitToPage="1"/>
  </sheetPr>
  <dimension ref="B1:W53"/>
  <sheetViews>
    <sheetView showGridLines="0" zoomScale="70" zoomScaleNormal="70" workbookViewId="0"/>
  </sheetViews>
  <sheetFormatPr defaultRowHeight="16.5"/>
  <cols>
    <col min="2" max="2" width="11.875" bestFit="1" customWidth="1"/>
    <col min="8" max="8" width="15" bestFit="1" customWidth="1"/>
    <col min="9" max="9" width="13" bestFit="1" customWidth="1"/>
    <col min="14" max="14" width="2.875" customWidth="1"/>
    <col min="16" max="16" width="11.375" customWidth="1"/>
    <col min="17" max="17" width="13" bestFit="1" customWidth="1"/>
  </cols>
  <sheetData>
    <row r="1" spans="2:21">
      <c r="M1" s="103"/>
    </row>
    <row r="2" spans="2:21" ht="17.25">
      <c r="B2" s="43" t="s">
        <v>126</v>
      </c>
      <c r="C2" s="44">
        <v>163</v>
      </c>
      <c r="M2" s="103"/>
      <c r="O2" t="s">
        <v>176</v>
      </c>
    </row>
    <row r="3" spans="2:21">
      <c r="M3" s="103"/>
      <c r="O3" s="73" t="s">
        <v>162</v>
      </c>
      <c r="P3" s="73" t="s">
        <v>154</v>
      </c>
      <c r="Q3" s="73" t="s">
        <v>153</v>
      </c>
      <c r="R3" s="73" t="s">
        <v>155</v>
      </c>
    </row>
    <row r="4" spans="2:21">
      <c r="B4" t="s">
        <v>127</v>
      </c>
      <c r="M4" s="103"/>
      <c r="O4" s="73"/>
      <c r="P4" s="73" t="s">
        <v>141</v>
      </c>
      <c r="Q4" s="73" t="s">
        <v>142</v>
      </c>
      <c r="R4" s="73" t="s">
        <v>143</v>
      </c>
    </row>
    <row r="5" spans="2:21">
      <c r="B5" s="71" t="s">
        <v>128</v>
      </c>
      <c r="M5" s="103"/>
      <c r="O5" s="73" t="s">
        <v>163</v>
      </c>
      <c r="P5" s="73">
        <v>1</v>
      </c>
      <c r="Q5" s="73">
        <v>2</v>
      </c>
      <c r="R5" s="73">
        <v>1</v>
      </c>
    </row>
    <row r="6" spans="2:21" ht="17.25" customHeight="1">
      <c r="C6" s="39" t="s">
        <v>129</v>
      </c>
      <c r="D6" s="39" t="e">
        <f>_xlfn.XLOOKUP($C$2,운전자별!$B:$B,운전자별!$U:$U)</f>
        <v>#N/A</v>
      </c>
      <c r="M6" s="103"/>
    </row>
    <row r="7" spans="2:21">
      <c r="C7" s="39" t="s">
        <v>130</v>
      </c>
      <c r="D7" s="39" t="e">
        <f>_xlfn.XLOOKUP($C$2,운전자별!$B:$B,운전자별!$V:$V)</f>
        <v>#N/A</v>
      </c>
      <c r="M7" s="103"/>
      <c r="O7" s="72" t="s">
        <v>161</v>
      </c>
    </row>
    <row r="8" spans="2:21">
      <c r="C8" s="39" t="s">
        <v>134</v>
      </c>
      <c r="D8" s="39" t="e">
        <f>_xlfn.XLOOKUP(출력예시!$C$2,운전자별!$B:$B,운전자별!$W:$W)</f>
        <v>#N/A</v>
      </c>
      <c r="M8" s="103"/>
      <c r="O8" s="74" t="s">
        <v>164</v>
      </c>
    </row>
    <row r="9" spans="2:21">
      <c r="M9" s="103"/>
      <c r="O9" s="73" t="s">
        <v>154</v>
      </c>
      <c r="P9" s="73" t="s">
        <v>153</v>
      </c>
      <c r="Q9" s="73" t="s">
        <v>155</v>
      </c>
      <c r="S9" s="73" t="s">
        <v>154</v>
      </c>
      <c r="T9" s="73" t="s">
        <v>153</v>
      </c>
      <c r="U9" s="73" t="s">
        <v>155</v>
      </c>
    </row>
    <row r="10" spans="2:21">
      <c r="B10" s="96" t="s">
        <v>135</v>
      </c>
      <c r="C10" s="97" t="s">
        <v>125</v>
      </c>
      <c r="D10" s="97" t="s">
        <v>136</v>
      </c>
      <c r="E10" s="97" t="s">
        <v>137</v>
      </c>
      <c r="F10" s="97" t="s">
        <v>138</v>
      </c>
      <c r="G10" s="109" t="s">
        <v>160</v>
      </c>
      <c r="H10" s="110" t="s">
        <v>169</v>
      </c>
      <c r="M10" s="103"/>
      <c r="O10" s="73">
        <v>1</v>
      </c>
      <c r="P10" s="73">
        <v>3</v>
      </c>
      <c r="Q10" s="73">
        <v>1</v>
      </c>
      <c r="S10" s="73">
        <v>1</v>
      </c>
      <c r="T10" s="73">
        <v>3</v>
      </c>
      <c r="U10" s="73">
        <v>1</v>
      </c>
    </row>
    <row r="11" spans="2:21">
      <c r="B11" s="98">
        <f>SUMIFS(운전자별!D:D,운전자별!B:B,출력예시!C2)</f>
        <v>0</v>
      </c>
      <c r="C11" s="99" t="e">
        <f>B11/SUMIFS(운전자별!E:E,운전자별!B:B,출력예시!$C$2)</f>
        <v>#DIV/0!</v>
      </c>
      <c r="D11" s="100" t="e">
        <f>SUMIFS(운전자별!J:J,운전자별!B:B,출력예시!C2)/SUMIFS(운전자별!H:H,운전자별!B:B,출력예시!C2)</f>
        <v>#DIV/0!</v>
      </c>
      <c r="E11" s="101" t="e">
        <f>SUMIFS(운전자별!M:M,운전자별!B:B,출력예시!C2)*100/SUMIFS(운전자별!D:D,운전자별!B:B,출력예시!C2)</f>
        <v>#DIV/0!</v>
      </c>
      <c r="F11" s="101">
        <f>SUMIFS(운전자별!O:O,운전자별!B:B,출력예시!C2)</f>
        <v>0</v>
      </c>
      <c r="G11" s="111" t="s">
        <v>165</v>
      </c>
      <c r="H11" s="112">
        <v>0.87</v>
      </c>
      <c r="M11" s="103"/>
      <c r="O11" s="75">
        <v>0.4</v>
      </c>
      <c r="P11" s="75">
        <v>0.5</v>
      </c>
      <c r="Q11" s="75">
        <v>0.1</v>
      </c>
      <c r="S11" s="75">
        <v>0.7</v>
      </c>
      <c r="T11" s="75">
        <v>0.25</v>
      </c>
      <c r="U11" s="75">
        <v>0.05</v>
      </c>
    </row>
    <row r="12" spans="2:21">
      <c r="M12" s="103"/>
      <c r="O12" s="72" t="s">
        <v>170</v>
      </c>
      <c r="S12" s="72" t="s">
        <v>171</v>
      </c>
    </row>
    <row r="13" spans="2:21">
      <c r="B13" s="71" t="s">
        <v>139</v>
      </c>
      <c r="H13" s="119" t="s">
        <v>154</v>
      </c>
      <c r="I13" s="119" t="s">
        <v>206</v>
      </c>
      <c r="J13" s="119" t="s">
        <v>207</v>
      </c>
      <c r="M13" s="103"/>
      <c r="O13" s="76">
        <f>(40%*1+50%*3+10%*1)/5</f>
        <v>0.4</v>
      </c>
      <c r="S13" s="76">
        <f>(70%*1+25%*3+5%*1)/5</f>
        <v>0.3</v>
      </c>
    </row>
    <row r="14" spans="2:21">
      <c r="B14" s="89" t="s">
        <v>95</v>
      </c>
      <c r="C14" s="90" t="s">
        <v>135</v>
      </c>
      <c r="D14" s="90" t="s">
        <v>125</v>
      </c>
      <c r="E14" s="90" t="s">
        <v>136</v>
      </c>
      <c r="F14" s="90" t="s">
        <v>137</v>
      </c>
      <c r="G14" s="90" t="s">
        <v>138</v>
      </c>
      <c r="H14" s="113" t="s">
        <v>141</v>
      </c>
      <c r="I14" s="113" t="s">
        <v>196</v>
      </c>
      <c r="J14" s="113" t="s">
        <v>197</v>
      </c>
      <c r="K14" s="114" t="s">
        <v>208</v>
      </c>
      <c r="M14" s="103"/>
    </row>
    <row r="15" spans="2:21">
      <c r="B15" s="91">
        <v>3</v>
      </c>
      <c r="C15" s="86">
        <f>SUMIFS(탕데이터!R:R,탕데이터!O:O,출력예시!$C$2,탕데이터!$BL:$BL,출력예시!$B15)</f>
        <v>0</v>
      </c>
      <c r="D15" s="87" t="e">
        <f>C15/SUMIFS(탕데이터!S:S,탕데이터!O:O,출력예시!$C$2,탕데이터!BL:BL,출력예시!B15)</f>
        <v>#DIV/0!</v>
      </c>
      <c r="E15" s="88" t="e">
        <f>SUMIFS(탕데이터!W:W,탕데이터!$O:$O,출력예시!$C$2,탕데이터!$BL:$BL,출력예시!$B15)/SUMIFS(탕데이터!U:U,탕데이터!$O:$O,출력예시!$C$2,탕데이터!$BL:$BL,출력예시!$B15)</f>
        <v>#DIV/0!</v>
      </c>
      <c r="F15" s="87" t="e">
        <f>SUMIFS(탕데이터!Z:Z,탕데이터!O:O,출력예시!$C$2,탕데이터!BL:BL,출력예시!B15)*100/SUMIFS(탕데이터!R:R,탕데이터!O:O,출력예시!$C$2,탕데이터!BL:BL,출력예시!B15)</f>
        <v>#DIV/0!</v>
      </c>
      <c r="G15" s="87" t="e">
        <f>AVERAGEIFS(탕데이터!AD:AD,탕데이터!O:O,출력예시!$C$2,탕데이터!BL:BL,출력예시!B15)</f>
        <v>#DIV/0!</v>
      </c>
      <c r="H15" s="115">
        <v>0.8</v>
      </c>
      <c r="I15" s="115">
        <v>0.18</v>
      </c>
      <c r="J15" s="115">
        <v>0.02</v>
      </c>
      <c r="K15" s="120" t="s">
        <v>209</v>
      </c>
      <c r="M15" s="103"/>
      <c r="O15" s="77" t="s">
        <v>172</v>
      </c>
    </row>
    <row r="16" spans="2:21">
      <c r="B16" s="91">
        <v>4</v>
      </c>
      <c r="C16" s="86">
        <f>SUMIFS(탕데이터!R:R,탕데이터!O:O,출력예시!$C$2,탕데이터!$BL:$BL,출력예시!$B16)</f>
        <v>0</v>
      </c>
      <c r="D16" s="87" t="e">
        <f>C16/SUMIFS(탕데이터!S:S,탕데이터!O:O,출력예시!$C$2,탕데이터!BL:BL,출력예시!B16)</f>
        <v>#DIV/0!</v>
      </c>
      <c r="E16" s="88" t="e">
        <f>SUMIFS(탕데이터!W:W,탕데이터!$O:$O,출력예시!$C$2,탕데이터!$BL:$BL,출력예시!$B16)/SUMIFS(탕데이터!U:U,탕데이터!$O:$O,출력예시!$C$2,탕데이터!$BL:$BL,출력예시!$B16)</f>
        <v>#DIV/0!</v>
      </c>
      <c r="F16" s="87" t="e">
        <f>SUMIFS(탕데이터!Z:Z,탕데이터!O:O,출력예시!$C$2,탕데이터!BL:BL,출력예시!B16)*100/SUMIFS(탕데이터!R:R,탕데이터!O:O,출력예시!$C$2,탕데이터!BL:BL,출력예시!B16)</f>
        <v>#DIV/0!</v>
      </c>
      <c r="G16" s="87" t="e">
        <f>AVERAGEIFS(탕데이터!AD:AD,탕데이터!O:O,출력예시!$C$2,탕데이터!BL:BL,출력예시!B16)</f>
        <v>#DIV/0!</v>
      </c>
      <c r="H16" s="115">
        <v>0.75</v>
      </c>
      <c r="I16" s="115">
        <v>0.2</v>
      </c>
      <c r="J16" s="115">
        <v>0.05</v>
      </c>
      <c r="K16" s="120" t="s">
        <v>210</v>
      </c>
      <c r="M16" s="103"/>
      <c r="O16" s="102" t="s">
        <v>173</v>
      </c>
    </row>
    <row r="17" spans="2:23">
      <c r="B17" s="91">
        <v>5</v>
      </c>
      <c r="C17" s="86">
        <f>SUMIFS(탕데이터!R:R,탕데이터!O:O,출력예시!$C$2,탕데이터!$BL:$BL,출력예시!$B17)</f>
        <v>0</v>
      </c>
      <c r="D17" s="87" t="e">
        <f>C17/SUMIFS(탕데이터!S:S,탕데이터!O:O,출력예시!$C$2,탕데이터!BL:BL,출력예시!B17)</f>
        <v>#DIV/0!</v>
      </c>
      <c r="E17" s="88" t="e">
        <f>SUMIFS(탕데이터!W:W,탕데이터!$O:$O,출력예시!$C$2,탕데이터!$BL:$BL,출력예시!$B17)/SUMIFS(탕데이터!U:U,탕데이터!$O:$O,출력예시!$C$2,탕데이터!$BL:$BL,출력예시!$B17)</f>
        <v>#DIV/0!</v>
      </c>
      <c r="F17" s="87" t="e">
        <f>SUMIFS(탕데이터!Z:Z,탕데이터!O:O,출력예시!$C$2,탕데이터!BL:BL,출력예시!B17)*100/SUMIFS(탕데이터!R:R,탕데이터!O:O,출력예시!$C$2,탕데이터!BL:BL,출력예시!B17)</f>
        <v>#DIV/0!</v>
      </c>
      <c r="G17" s="87" t="e">
        <f>AVERAGEIFS(탕데이터!AD:AD,탕데이터!O:O,출력예시!$C$2,탕데이터!BL:BL,출력예시!B17)</f>
        <v>#DIV/0!</v>
      </c>
      <c r="H17" s="115">
        <v>0.55000000000000004</v>
      </c>
      <c r="I17" s="115">
        <v>0.35</v>
      </c>
      <c r="J17" s="115">
        <v>0.1</v>
      </c>
      <c r="K17" s="120" t="s">
        <v>211</v>
      </c>
      <c r="M17" s="103"/>
    </row>
    <row r="18" spans="2:23">
      <c r="B18" s="91">
        <v>6</v>
      </c>
      <c r="C18" s="86">
        <f>SUMIFS(탕데이터!R:R,탕데이터!O:O,출력예시!$C$2,탕데이터!$BL:$BL,출력예시!$B18)</f>
        <v>0</v>
      </c>
      <c r="D18" s="87" t="e">
        <f>C18/SUMIFS(탕데이터!S:S,탕데이터!O:O,출력예시!$C$2,탕데이터!BL:BL,출력예시!B18)</f>
        <v>#DIV/0!</v>
      </c>
      <c r="E18" s="88" t="e">
        <f>SUMIFS(탕데이터!W:W,탕데이터!$O:$O,출력예시!$C$2,탕데이터!$BL:$BL,출력예시!$B18)/SUMIFS(탕데이터!U:U,탕데이터!$O:$O,출력예시!$C$2,탕데이터!$BL:$BL,출력예시!$B18)</f>
        <v>#DIV/0!</v>
      </c>
      <c r="F18" s="87" t="e">
        <f>SUMIFS(탕데이터!Z:Z,탕데이터!O:O,출력예시!$C$2,탕데이터!BL:BL,출력예시!B18)*100/SUMIFS(탕데이터!R:R,탕데이터!O:O,출력예시!$C$2,탕데이터!BL:BL,출력예시!B18)</f>
        <v>#DIV/0!</v>
      </c>
      <c r="G18" s="87" t="e">
        <f>AVERAGEIFS(탕데이터!AD:AD,탕데이터!O:O,출력예시!$C$2,탕데이터!BL:BL,출력예시!B18)</f>
        <v>#DIV/0!</v>
      </c>
      <c r="H18" s="115">
        <v>0.65</v>
      </c>
      <c r="I18" s="115">
        <v>0.3</v>
      </c>
      <c r="J18" s="115">
        <v>0.05</v>
      </c>
      <c r="K18" s="120" t="s">
        <v>212</v>
      </c>
      <c r="M18" s="103"/>
    </row>
    <row r="19" spans="2:23">
      <c r="B19" s="91">
        <v>7</v>
      </c>
      <c r="C19" s="86">
        <f>SUMIFS(탕데이터!R:R,탕데이터!O:O,출력예시!$C$2,탕데이터!$BL:$BL,출력예시!$B19)</f>
        <v>0</v>
      </c>
      <c r="D19" s="87" t="e">
        <f>C19/SUMIFS(탕데이터!S:S,탕데이터!O:O,출력예시!$C$2,탕데이터!BL:BL,출력예시!B19)</f>
        <v>#DIV/0!</v>
      </c>
      <c r="E19" s="88" t="e">
        <f>SUMIFS(탕데이터!W:W,탕데이터!$O:$O,출력예시!$C$2,탕데이터!$BL:$BL,출력예시!$B19)/SUMIFS(탕데이터!U:U,탕데이터!$O:$O,출력예시!$C$2,탕데이터!$BL:$BL,출력예시!$B19)</f>
        <v>#DIV/0!</v>
      </c>
      <c r="F19" s="87" t="e">
        <f>SUMIFS(탕데이터!Z:Z,탕데이터!O:O,출력예시!$C$2,탕데이터!BL:BL,출력예시!B19)*100/SUMIFS(탕데이터!R:R,탕데이터!O:O,출력예시!$C$2,탕데이터!BL:BL,출력예시!B19)</f>
        <v>#DIV/0!</v>
      </c>
      <c r="G19" s="87" t="e">
        <f>AVERAGEIFS(탕데이터!AD:AD,탕데이터!O:O,출력예시!$C$2,탕데이터!BL:BL,출력예시!B19)</f>
        <v>#DIV/0!</v>
      </c>
      <c r="H19" s="117">
        <v>0.75</v>
      </c>
      <c r="I19" s="117">
        <v>0.2</v>
      </c>
      <c r="J19" s="117">
        <v>0.05</v>
      </c>
      <c r="K19" s="121" t="s">
        <v>209</v>
      </c>
      <c r="M19" s="103"/>
    </row>
    <row r="20" spans="2:23">
      <c r="B20" s="91">
        <v>8</v>
      </c>
      <c r="C20" s="86">
        <f>SUMIFS(탕데이터!R:R,탕데이터!O:O,출력예시!$C$2,탕데이터!$BL:$BL,출력예시!$B20)</f>
        <v>0</v>
      </c>
      <c r="D20" s="87" t="e">
        <f>C20/SUMIFS(탕데이터!S:S,탕데이터!O:O,출력예시!$C$2,탕데이터!BL:BL,출력예시!B20)</f>
        <v>#DIV/0!</v>
      </c>
      <c r="E20" s="88" t="e">
        <f>SUMIFS(탕데이터!W:W,탕데이터!$O:$O,출력예시!$C$2,탕데이터!$BL:$BL,출력예시!$B20)/SUMIFS(탕데이터!U:U,탕데이터!$O:$O,출력예시!$C$2,탕데이터!$BL:$BL,출력예시!$B20)</f>
        <v>#DIV/0!</v>
      </c>
      <c r="F20" s="87" t="e">
        <f>SUMIFS(탕데이터!Z:Z,탕데이터!O:O,출력예시!$C$2,탕데이터!BL:BL,출력예시!B20)*100/SUMIFS(탕데이터!R:R,탕데이터!O:O,출력예시!$C$2,탕데이터!BL:BL,출력예시!B20)</f>
        <v>#DIV/0!</v>
      </c>
      <c r="G20" s="87" t="e">
        <f>AVERAGEIFS(탕데이터!AD:AD,탕데이터!O:O,출력예시!$C$2,탕데이터!BL:BL,출력예시!B20)</f>
        <v>#DIV/0!</v>
      </c>
      <c r="H20" s="117">
        <v>0.55000000000000004</v>
      </c>
      <c r="I20" s="117">
        <v>0.35</v>
      </c>
      <c r="J20" s="117">
        <v>0.1</v>
      </c>
      <c r="K20" s="121" t="s">
        <v>213</v>
      </c>
      <c r="M20" s="103"/>
    </row>
    <row r="21" spans="2:23">
      <c r="B21" s="91">
        <v>9</v>
      </c>
      <c r="C21" s="86">
        <f>SUMIFS(탕데이터!R:R,탕데이터!O:O,출력예시!$C$2,탕데이터!$BL:$BL,출력예시!$B21)</f>
        <v>0</v>
      </c>
      <c r="D21" s="87" t="e">
        <f>C21/SUMIFS(탕데이터!S:S,탕데이터!O:O,출력예시!$C$2,탕데이터!BL:BL,출력예시!B21)</f>
        <v>#DIV/0!</v>
      </c>
      <c r="E21" s="88" t="e">
        <f>SUMIFS(탕데이터!W:W,탕데이터!$O:$O,출력예시!$C$2,탕데이터!$BL:$BL,출력예시!$B21)/SUMIFS(탕데이터!U:U,탕데이터!$O:$O,출력예시!$C$2,탕데이터!$BL:$BL,출력예시!$B21)</f>
        <v>#DIV/0!</v>
      </c>
      <c r="F21" s="87" t="e">
        <f>SUMIFS(탕데이터!Z:Z,탕데이터!O:O,출력예시!$C$2,탕데이터!BL:BL,출력예시!B21)*100/SUMIFS(탕데이터!R:R,탕데이터!O:O,출력예시!$C$2,탕데이터!BL:BL,출력예시!B21)</f>
        <v>#DIV/0!</v>
      </c>
      <c r="G21" s="87" t="e">
        <f>AVERAGEIFS(탕데이터!AD:AD,탕데이터!O:O,출력예시!$C$2,탕데이터!BL:BL,출력예시!B21)</f>
        <v>#DIV/0!</v>
      </c>
      <c r="H21" s="117">
        <v>0.65</v>
      </c>
      <c r="I21" s="117">
        <v>0.3</v>
      </c>
      <c r="J21" s="117">
        <v>0.05</v>
      </c>
      <c r="K21" s="121" t="s">
        <v>214</v>
      </c>
      <c r="M21" s="103"/>
    </row>
    <row r="22" spans="2:23">
      <c r="B22" s="91">
        <v>10</v>
      </c>
      <c r="C22" s="86">
        <f>SUMIFS(탕데이터!R:R,탕데이터!O:O,출력예시!$C$2,탕데이터!$BL:$BL,출력예시!$B22)</f>
        <v>0</v>
      </c>
      <c r="D22" s="87" t="e">
        <f>C22/SUMIFS(탕데이터!S:S,탕데이터!O:O,출력예시!$C$2,탕데이터!BL:BL,출력예시!B22)</f>
        <v>#DIV/0!</v>
      </c>
      <c r="E22" s="88" t="e">
        <f>SUMIFS(탕데이터!W:W,탕데이터!$O:$O,출력예시!$C$2,탕데이터!$BL:$BL,출력예시!$B22)/SUMIFS(탕데이터!U:U,탕데이터!$O:$O,출력예시!$C$2,탕데이터!$BL:$BL,출력예시!$B22)</f>
        <v>#DIV/0!</v>
      </c>
      <c r="F22" s="87" t="e">
        <f>SUMIFS(탕데이터!Z:Z,탕데이터!O:O,출력예시!$C$2,탕데이터!BL:BL,출력예시!B22)*100/SUMIFS(탕데이터!R:R,탕데이터!O:O,출력예시!$C$2,탕데이터!BL:BL,출력예시!B22)</f>
        <v>#DIV/0!</v>
      </c>
      <c r="G22" s="87" t="e">
        <f>AVERAGEIFS(탕데이터!AD:AD,탕데이터!O:O,출력예시!$C$2,탕데이터!BL:BL,출력예시!B22)</f>
        <v>#DIV/0!</v>
      </c>
      <c r="H22" s="117">
        <v>0.55000000000000004</v>
      </c>
      <c r="I22" s="117">
        <v>0.35</v>
      </c>
      <c r="J22" s="117">
        <v>0.1</v>
      </c>
      <c r="K22" s="121" t="s">
        <v>215</v>
      </c>
      <c r="M22" s="103"/>
    </row>
    <row r="23" spans="2:23">
      <c r="B23" s="92">
        <v>11</v>
      </c>
      <c r="C23" s="93">
        <f>SUMIFS(탕데이터!R:R,탕데이터!O:O,출력예시!$C$2,탕데이터!$BL:$BL,출력예시!$B23)</f>
        <v>0</v>
      </c>
      <c r="D23" s="94" t="e">
        <f>C23/SUMIFS(탕데이터!S:S,탕데이터!O:O,출력예시!$C$2,탕데이터!BL:BL,출력예시!B23)</f>
        <v>#DIV/0!</v>
      </c>
      <c r="E23" s="95" t="e">
        <f>SUMIFS(탕데이터!W:W,탕데이터!$O:$O,출력예시!$C$2,탕데이터!$BL:$BL,출력예시!$B23)/SUMIFS(탕데이터!U:U,탕데이터!$O:$O,출력예시!$C$2,탕데이터!$BL:$BL,출력예시!$B23)</f>
        <v>#DIV/0!</v>
      </c>
      <c r="F23" s="94" t="e">
        <f>SUMIFS(탕데이터!Z:Z,탕데이터!O:O,출력예시!$C$2,탕데이터!BL:BL,출력예시!B23)*100/SUMIFS(탕데이터!R:R,탕데이터!O:O,출력예시!$C$2,탕데이터!BL:BL,출력예시!B23)</f>
        <v>#DIV/0!</v>
      </c>
      <c r="G23" s="94" t="e">
        <f>AVERAGEIFS(탕데이터!AD:AD,탕데이터!O:O,출력예시!$C$2,탕데이터!BL:BL,출력예시!B23)</f>
        <v>#DIV/0!</v>
      </c>
      <c r="H23" s="118">
        <v>0.65</v>
      </c>
      <c r="I23" s="118">
        <v>0.3</v>
      </c>
      <c r="J23" s="118">
        <v>0.05</v>
      </c>
      <c r="K23" s="122" t="s">
        <v>209</v>
      </c>
      <c r="M23" s="103"/>
    </row>
    <row r="24" spans="2:23">
      <c r="M24" s="103"/>
    </row>
    <row r="25" spans="2:23">
      <c r="B25" s="71" t="s">
        <v>156</v>
      </c>
      <c r="M25" s="103"/>
    </row>
    <row r="26" spans="2:23">
      <c r="K26" s="52" t="s">
        <v>148</v>
      </c>
      <c r="L26" s="52"/>
      <c r="M26" s="104"/>
      <c r="N26" s="52"/>
      <c r="O26" s="52"/>
      <c r="P26" s="52"/>
      <c r="Q26" s="52"/>
      <c r="R26" s="52" t="s">
        <v>151</v>
      </c>
      <c r="S26" s="52"/>
      <c r="T26" s="52"/>
      <c r="U26" s="52"/>
      <c r="V26" s="52"/>
    </row>
    <row r="27" spans="2:23">
      <c r="K27" s="53" t="s">
        <v>144</v>
      </c>
      <c r="L27" s="53" t="s">
        <v>145</v>
      </c>
      <c r="M27" s="105" t="s">
        <v>147</v>
      </c>
      <c r="N27" s="53" t="s">
        <v>149</v>
      </c>
      <c r="O27" s="53" t="s">
        <v>150</v>
      </c>
      <c r="P27" s="53" t="s">
        <v>27</v>
      </c>
      <c r="Q27" s="52"/>
      <c r="R27" s="53" t="s">
        <v>145</v>
      </c>
      <c r="S27" s="53" t="s">
        <v>147</v>
      </c>
      <c r="T27" s="53" t="s">
        <v>149</v>
      </c>
      <c r="U27" s="53" t="s">
        <v>150</v>
      </c>
      <c r="V27" s="53" t="s">
        <v>27</v>
      </c>
      <c r="W27" s="39"/>
    </row>
    <row r="28" spans="2:23">
      <c r="K28" s="53">
        <v>3</v>
      </c>
      <c r="L28" s="54">
        <v>126.636</v>
      </c>
      <c r="M28" s="106">
        <v>3.6915811567164183</v>
      </c>
      <c r="N28" s="56">
        <v>0.20540355677154581</v>
      </c>
      <c r="O28" s="55">
        <v>7.1069837960769453</v>
      </c>
      <c r="P28" s="55">
        <v>16.127500000000001</v>
      </c>
      <c r="Q28" s="52"/>
      <c r="R28" s="57">
        <f>SUMIFS(탕데이터!R:R,탕데이터!BL:BL,출력예시!K28)</f>
        <v>2249.81</v>
      </c>
      <c r="S28" s="58">
        <f>R28/SUMIFS(탕데이터!S:S,탕데이터!BL:BL,출력예시!K28)</f>
        <v>3.2178803390931106</v>
      </c>
      <c r="T28" s="59">
        <f>SUMIFS(탕데이터!W:W,탕데이터!BL:BL,출력예시!K28)/SUMIFS(탕데이터!U:U,탕데이터!BL:BL,출력예시!K28)</f>
        <v>0.21909369328992059</v>
      </c>
      <c r="U28" s="58">
        <f>SUMIFS(탕데이터!Z:Z,탕데이터!BL:BL,출력예시!K28)*100/SUMIFS(탕데이터!R:R,탕데이터!BL:BL,출력예시!K28)</f>
        <v>16.356936807997119</v>
      </c>
      <c r="V28" s="58">
        <f>AVERAGEIFS(탕데이터!AD:AD,탕데이터!BL:BL,출력예시!K28)</f>
        <v>37.482391304347829</v>
      </c>
    </row>
    <row r="29" spans="2:23">
      <c r="K29" s="53">
        <v>4</v>
      </c>
      <c r="L29" s="54">
        <v>392.34500000000003</v>
      </c>
      <c r="M29" s="106">
        <v>3.4662514356391907</v>
      </c>
      <c r="N29" s="56">
        <v>0.28698239523927599</v>
      </c>
      <c r="O29" s="55">
        <v>28.036549465393975</v>
      </c>
      <c r="P29" s="55">
        <v>25.07571428571428</v>
      </c>
      <c r="Q29" s="52"/>
      <c r="R29" s="57">
        <f>SUMIFS(탕데이터!R:R,탕데이터!BL:BL,출력예시!K29)</f>
        <v>3056.8569999999995</v>
      </c>
      <c r="S29" s="58">
        <f>R29/SUMIFS(탕데이터!S:S,탕데이터!BL:BL,출력예시!K29)</f>
        <v>3.3712384725160076</v>
      </c>
      <c r="T29" s="59">
        <f>SUMIFS(탕데이터!W:W,탕데이터!BL:BL,출력예시!K29)/SUMIFS(탕데이터!U:U,탕데이터!BL:BL,출력예시!K29)</f>
        <v>0.20318637004167542</v>
      </c>
      <c r="U29" s="58">
        <f>SUMIFS(탕데이터!Z:Z,탕데이터!BL:BL,출력예시!K29)*100/SUMIFS(탕데이터!R:R,탕데이터!BL:BL,출력예시!K29)</f>
        <v>14.328442580074896</v>
      </c>
      <c r="V29" s="58">
        <f>AVERAGEIFS(탕데이터!AD:AD,탕데이터!BL:BL,출력예시!K29)</f>
        <v>40.578360655737711</v>
      </c>
    </row>
    <row r="30" spans="2:23">
      <c r="K30" s="53">
        <v>5</v>
      </c>
      <c r="L30" s="54">
        <v>374.99100000000004</v>
      </c>
      <c r="M30" s="106">
        <v>3.2478844937942259</v>
      </c>
      <c r="N30" s="56">
        <v>0.30240824024372553</v>
      </c>
      <c r="O30" s="55">
        <v>26.400633615206761</v>
      </c>
      <c r="P30" s="55">
        <v>21.588000000000001</v>
      </c>
      <c r="Q30" s="52"/>
      <c r="R30" s="57">
        <f>SUMIFS(탕데이터!R:R,탕데이터!BL:BL,출력예시!K30)</f>
        <v>2683.9629999999997</v>
      </c>
      <c r="S30" s="58">
        <f>R30/SUMIFS(탕데이터!S:S,탕데이터!BL:BL,출력예시!K30)</f>
        <v>3.2384895688791833</v>
      </c>
      <c r="T30" s="59">
        <f>SUMIFS(탕데이터!W:W,탕데이터!BL:BL,출력예시!K30)/SUMIFS(탕데이터!U:U,탕데이터!BL:BL,출력예시!K30)</f>
        <v>0.21682942781749701</v>
      </c>
      <c r="U30" s="58">
        <f>SUMIFS(탕데이터!Z:Z,탕데이터!BL:BL,출력예시!K30)*100/SUMIFS(탕데이터!R:R,탕데이터!BL:BL,출력예시!K30)</f>
        <v>20.827410810059604</v>
      </c>
      <c r="V30" s="58">
        <f>AVERAGEIFS(탕데이터!AD:AD,탕데이터!BL:BL,출력예시!K30)</f>
        <v>37.538571428571423</v>
      </c>
    </row>
    <row r="31" spans="2:23">
      <c r="K31" s="53">
        <v>6</v>
      </c>
      <c r="L31" s="54">
        <v>328.49599999999998</v>
      </c>
      <c r="M31" s="106">
        <v>3.3405466970387243</v>
      </c>
      <c r="N31" s="56">
        <v>0.32493406719412909</v>
      </c>
      <c r="O31" s="55">
        <v>36.834542886366961</v>
      </c>
      <c r="P31" s="55">
        <v>21.75</v>
      </c>
      <c r="Q31" s="52"/>
      <c r="R31" s="57">
        <f>SUMIFS(탕데이터!R:R,탕데이터!BL:BL,출력예시!K31)</f>
        <v>2695.7600000000011</v>
      </c>
      <c r="S31" s="58">
        <f>R31/SUMIFS(탕데이터!S:S,탕데이터!BL:BL,출력예시!K31)</f>
        <v>3.1607358510476153</v>
      </c>
      <c r="T31" s="59">
        <f>SUMIFS(탕데이터!W:W,탕데이터!BL:BL,출력예시!K31)/SUMIFS(탕데이터!U:U,탕데이터!BL:BL,출력예시!K31)</f>
        <v>0.25915804330762526</v>
      </c>
      <c r="U31" s="58">
        <f>SUMIFS(탕데이터!Z:Z,탕데이터!BL:BL,출력예시!K31)*100/SUMIFS(탕데이터!R:R,탕데이터!BL:BL,출력예시!K31)</f>
        <v>25.336083330860305</v>
      </c>
      <c r="V31" s="58">
        <f>AVERAGEIFS(탕데이터!AD:AD,탕데이터!BL:BL,출력예시!K31)</f>
        <v>35.273658536585366</v>
      </c>
    </row>
    <row r="32" spans="2:23">
      <c r="K32" s="53">
        <v>7</v>
      </c>
      <c r="L32" s="54">
        <v>331.40999999999997</v>
      </c>
      <c r="M32" s="106">
        <v>3.7275610743690102</v>
      </c>
      <c r="N32" s="56">
        <v>0.32261405134354393</v>
      </c>
      <c r="O32" s="55">
        <v>5.7330798708548327</v>
      </c>
      <c r="P32" s="55">
        <v>33.383333333333333</v>
      </c>
      <c r="Q32" s="52"/>
      <c r="R32" s="57">
        <f>SUMIFS(탕데이터!R:R,탕데이터!BL:BL,출력예시!K32)</f>
        <v>2576.8140000000003</v>
      </c>
      <c r="S32" s="58">
        <f>R32/SUMIFS(탕데이터!S:S,탕데이터!BL:BL,출력예시!K32)</f>
        <v>3.2892404586632495</v>
      </c>
      <c r="T32" s="59">
        <f>SUMIFS(탕데이터!W:W,탕데이터!BL:BL,출력예시!K32)/SUMIFS(탕데이터!U:U,탕데이터!BL:BL,출력예시!K32)</f>
        <v>0.23779504860739711</v>
      </c>
      <c r="U32" s="58">
        <f>SUMIFS(탕데이터!Z:Z,탕데이터!BL:BL,출력예시!K32)*100/SUMIFS(탕데이터!R:R,탕데이터!BL:BL,출력예시!K32)</f>
        <v>17.308195314058366</v>
      </c>
      <c r="V32" s="58">
        <f>AVERAGEIFS(탕데이터!AD:AD,탕데이터!BL:BL,출력예시!K32)</f>
        <v>35.757777777777775</v>
      </c>
    </row>
    <row r="33" spans="2:22">
      <c r="K33" s="53">
        <v>8</v>
      </c>
      <c r="L33" s="54">
        <v>362.01</v>
      </c>
      <c r="M33" s="106">
        <v>3.4733842493091807</v>
      </c>
      <c r="N33" s="56">
        <v>0.30838996408361541</v>
      </c>
      <c r="O33" s="55">
        <v>27.347310847766636</v>
      </c>
      <c r="P33" s="55">
        <v>21.814545454545449</v>
      </c>
      <c r="Q33" s="52"/>
      <c r="R33" s="57">
        <f>SUMIFS(탕데이터!R:R,탕데이터!BL:BL,출력예시!K33)</f>
        <v>2509.844000000001</v>
      </c>
      <c r="S33" s="58">
        <f>R33/SUMIFS(탕데이터!S:S,탕데이터!BL:BL,출력예시!K33)</f>
        <v>3.0572732300211225</v>
      </c>
      <c r="T33" s="59">
        <f>SUMIFS(탕데이터!W:W,탕데이터!BL:BL,출력예시!K33)/SUMIFS(탕데이터!U:U,탕데이터!BL:BL,출력예시!K33)</f>
        <v>0.23454568023833167</v>
      </c>
      <c r="U33" s="58">
        <f>SUMIFS(탕데이터!Z:Z,탕데이터!BL:BL,출력예시!K33)*100/SUMIFS(탕데이터!R:R,탕데이터!BL:BL,출력예시!K33)</f>
        <v>25.101161665824641</v>
      </c>
      <c r="V33" s="58">
        <f>AVERAGEIFS(탕데이터!AD:AD,탕데이터!BL:BL,출력예시!K33)</f>
        <v>36.605535714285715</v>
      </c>
    </row>
    <row r="34" spans="2:22">
      <c r="K34" s="53">
        <v>9</v>
      </c>
      <c r="L34" s="54">
        <v>330.92399999999998</v>
      </c>
      <c r="M34" s="106">
        <v>3.2543392960752109</v>
      </c>
      <c r="N34" s="56">
        <v>0.35434344505727622</v>
      </c>
      <c r="O34" s="55">
        <v>21.455077298715114</v>
      </c>
      <c r="P34" s="55">
        <v>27.43</v>
      </c>
      <c r="Q34" s="52"/>
      <c r="R34" s="57">
        <f>SUMIFS(탕데이터!R:R,탕데이터!BL:BL,출력예시!K34)</f>
        <v>928.81499999999994</v>
      </c>
      <c r="S34" s="58">
        <f>R34/SUMIFS(탕데이터!S:S,탕데이터!BL:BL,출력예시!K34)</f>
        <v>3.1808297146614426</v>
      </c>
      <c r="T34" s="59">
        <f>SUMIFS(탕데이터!W:W,탕데이터!BL:BL,출력예시!K34)/SUMIFS(탕데이터!U:U,탕데이터!BL:BL,출력예시!K34)</f>
        <v>0.20990419586622905</v>
      </c>
      <c r="U34" s="58">
        <f>SUMIFS(탕데이터!Z:Z,탕데이터!BL:BL,출력예시!K34)*100/SUMIFS(탕데이터!R:R,탕데이터!BL:BL,출력예시!K34)</f>
        <v>26.270032245387942</v>
      </c>
      <c r="V34" s="58">
        <f>AVERAGEIFS(탕데이터!AD:AD,탕데이터!BL:BL,출력예시!K34)</f>
        <v>38.886296296296287</v>
      </c>
    </row>
    <row r="35" spans="2:22">
      <c r="K35" s="53">
        <v>10</v>
      </c>
      <c r="L35" s="54">
        <v>277.74099999999999</v>
      </c>
      <c r="M35" s="106">
        <v>2.9928019568332918</v>
      </c>
      <c r="N35" s="56">
        <v>0.32524116782725354</v>
      </c>
      <c r="O35" s="55">
        <v>45.726054129566755</v>
      </c>
      <c r="P35" s="55">
        <v>26.302500000000002</v>
      </c>
      <c r="Q35" s="52"/>
      <c r="R35" s="57">
        <f>SUMIFS(탕데이터!R:R,탕데이터!BL:BL,출력예시!K35)</f>
        <v>833.90699999999981</v>
      </c>
      <c r="S35" s="58">
        <f>R35/SUMIFS(탕데이터!S:S,탕데이터!BL:BL,출력예시!K35)</f>
        <v>3.1561443813229264</v>
      </c>
      <c r="T35" s="59">
        <f>SUMIFS(탕데이터!W:W,탕데이터!BL:BL,출력예시!K35)/SUMIFS(탕데이터!U:U,탕데이터!BL:BL,출력예시!K35)</f>
        <v>0.21785709952560633</v>
      </c>
      <c r="U35" s="58">
        <f>SUMIFS(탕데이터!Z:Z,탕데이터!BL:BL,출력예시!K35)*100/SUMIFS(탕데이터!R:R,탕데이터!BL:BL,출력예시!K35)</f>
        <v>31.178536695338934</v>
      </c>
      <c r="V35" s="58">
        <f>AVERAGEIFS(탕데이터!AD:AD,탕데이터!BL:BL,출력예시!K35)</f>
        <v>38.334375000000001</v>
      </c>
    </row>
    <row r="36" spans="2:22">
      <c r="K36" s="53">
        <v>11</v>
      </c>
      <c r="L36" s="54">
        <v>188.45</v>
      </c>
      <c r="M36" s="106">
        <v>3.7285083987891499</v>
      </c>
      <c r="N36" s="56">
        <v>0.1931715541639068</v>
      </c>
      <c r="O36" s="55">
        <v>27.062881400902096</v>
      </c>
      <c r="P36" s="55">
        <v>32.205714285714286</v>
      </c>
      <c r="Q36" s="52"/>
      <c r="R36" s="57">
        <f>SUMIFS(탕데이터!R:R,탕데이터!BL:BL,출력예시!K36)</f>
        <v>1390.8610000000001</v>
      </c>
      <c r="S36" s="58">
        <f>R36/SUMIFS(탕데이터!S:S,탕데이터!BL:BL,출력예시!K36)</f>
        <v>3.0143450350444501</v>
      </c>
      <c r="T36" s="59">
        <f>SUMIFS(탕데이터!W:W,탕데이터!BL:BL,출력예시!K36)/SUMIFS(탕데이터!U:U,탕데이터!BL:BL,출력예시!K36)</f>
        <v>0.23348631184784346</v>
      </c>
      <c r="U36" s="58">
        <f>SUMIFS(탕데이터!Z:Z,탕데이터!BL:BL,출력예시!K36)*100/SUMIFS(탕데이터!R:R,탕데이터!BL:BL,출력예시!K36)</f>
        <v>33.576324305592003</v>
      </c>
      <c r="V36" s="58">
        <f>AVERAGEIFS(탕데이터!AD:AD,탕데이터!BL:BL,출력예시!K36)</f>
        <v>40.448214285714293</v>
      </c>
    </row>
    <row r="37" spans="2:22">
      <c r="M37" s="103"/>
    </row>
    <row r="38" spans="2:22">
      <c r="M38" s="103"/>
    </row>
    <row r="39" spans="2:22">
      <c r="M39" s="103"/>
    </row>
    <row r="40" spans="2:22">
      <c r="M40" s="103"/>
    </row>
    <row r="41" spans="2:22">
      <c r="B41" s="71" t="s">
        <v>157</v>
      </c>
      <c r="M41" s="103"/>
    </row>
    <row r="42" spans="2:22">
      <c r="B42" s="80" t="s">
        <v>158</v>
      </c>
      <c r="C42" s="81" t="s">
        <v>159</v>
      </c>
      <c r="D42" s="81" t="s">
        <v>95</v>
      </c>
      <c r="E42" s="81" t="s">
        <v>135</v>
      </c>
      <c r="F42" s="81" t="s">
        <v>125</v>
      </c>
      <c r="G42" s="123" t="s">
        <v>160</v>
      </c>
      <c r="H42" s="124" t="s">
        <v>216</v>
      </c>
      <c r="M42" s="103"/>
    </row>
    <row r="43" spans="2:22">
      <c r="B43" s="82">
        <v>45778</v>
      </c>
      <c r="C43" s="78">
        <v>7082</v>
      </c>
      <c r="D43" s="78">
        <v>1</v>
      </c>
      <c r="E43" s="78">
        <v>500</v>
      </c>
      <c r="F43" s="79">
        <v>3.15</v>
      </c>
      <c r="G43" s="125" t="s">
        <v>165</v>
      </c>
      <c r="H43" s="116">
        <v>0.2</v>
      </c>
      <c r="M43" s="103"/>
    </row>
    <row r="44" spans="2:22">
      <c r="B44" s="82">
        <v>45779</v>
      </c>
      <c r="C44" s="78">
        <v>8085</v>
      </c>
      <c r="D44" s="78">
        <v>2</v>
      </c>
      <c r="E44" s="78">
        <v>400</v>
      </c>
      <c r="F44" s="79">
        <v>3.02</v>
      </c>
      <c r="G44" s="125" t="s">
        <v>166</v>
      </c>
      <c r="H44" s="116">
        <v>0.15</v>
      </c>
      <c r="M44" s="103"/>
    </row>
    <row r="45" spans="2:22">
      <c r="B45" s="82">
        <v>45780</v>
      </c>
      <c r="C45" s="78">
        <v>1560</v>
      </c>
      <c r="D45" s="78">
        <v>4</v>
      </c>
      <c r="E45" s="78">
        <v>300</v>
      </c>
      <c r="F45" s="79">
        <v>3.14</v>
      </c>
      <c r="G45" s="125" t="s">
        <v>167</v>
      </c>
      <c r="H45" s="116">
        <v>0.25</v>
      </c>
      <c r="M45" s="103"/>
    </row>
    <row r="46" spans="2:22">
      <c r="B46" s="82">
        <v>45781</v>
      </c>
      <c r="C46" s="78">
        <v>1305</v>
      </c>
      <c r="D46" s="78">
        <v>5</v>
      </c>
      <c r="E46" s="78">
        <v>200</v>
      </c>
      <c r="F46" s="79">
        <v>3.18</v>
      </c>
      <c r="G46" s="125" t="s">
        <v>168</v>
      </c>
      <c r="H46" s="116">
        <v>0.18</v>
      </c>
      <c r="M46" s="103"/>
    </row>
    <row r="47" spans="2:22">
      <c r="B47" s="83">
        <v>45782</v>
      </c>
      <c r="C47" s="84">
        <v>1500</v>
      </c>
      <c r="D47" s="84">
        <v>8</v>
      </c>
      <c r="E47" s="84">
        <v>500</v>
      </c>
      <c r="F47" s="85">
        <v>3.11</v>
      </c>
      <c r="G47" s="126" t="s">
        <v>167</v>
      </c>
      <c r="H47" s="127">
        <v>0.35</v>
      </c>
      <c r="M47" s="103"/>
    </row>
    <row r="48" spans="2:22">
      <c r="B48" s="39"/>
      <c r="C48" s="39"/>
      <c r="D48" s="39"/>
      <c r="E48" s="39"/>
      <c r="F48" s="39"/>
      <c r="M48" s="103"/>
    </row>
    <row r="49" spans="2:13">
      <c r="B49" s="71" t="s">
        <v>174</v>
      </c>
      <c r="M49" s="103"/>
    </row>
    <row r="51" spans="2:13">
      <c r="B51" t="s">
        <v>178</v>
      </c>
    </row>
    <row r="52" spans="2:13">
      <c r="B52" t="s">
        <v>175</v>
      </c>
    </row>
    <row r="53" spans="2:13">
      <c r="B53" t="s">
        <v>177</v>
      </c>
    </row>
  </sheetData>
  <phoneticPr fontId="2" type="noConversion"/>
  <pageMargins left="0.25" right="0.25" top="0.75" bottom="0.75" header="0.3" footer="0.3"/>
  <pageSetup paperSize="9" scale="41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C768-1B0E-478F-9E30-2C7C106B6AD4}">
  <dimension ref="A1:K25"/>
  <sheetViews>
    <sheetView workbookViewId="0"/>
  </sheetViews>
  <sheetFormatPr defaultRowHeight="16.5"/>
  <cols>
    <col min="2" max="2" width="9.875" bestFit="1" customWidth="1"/>
    <col min="3" max="3" width="9.375" customWidth="1"/>
    <col min="4" max="4" width="9.75" customWidth="1"/>
    <col min="5" max="5" width="12.5" customWidth="1"/>
  </cols>
  <sheetData>
    <row r="1" spans="1:11">
      <c r="A1" t="s">
        <v>180</v>
      </c>
    </row>
    <row r="2" spans="1:11" ht="33">
      <c r="A2" s="107" t="s">
        <v>144</v>
      </c>
      <c r="B2" s="107" t="s">
        <v>181</v>
      </c>
      <c r="C2" s="107" t="s">
        <v>182</v>
      </c>
      <c r="D2" s="107" t="s">
        <v>183</v>
      </c>
      <c r="E2" s="107" t="s">
        <v>184</v>
      </c>
    </row>
    <row r="3" spans="1:11">
      <c r="A3">
        <v>1</v>
      </c>
      <c r="B3">
        <v>3.43</v>
      </c>
      <c r="C3">
        <v>3.76</v>
      </c>
      <c r="D3">
        <v>2.87</v>
      </c>
      <c r="E3" t="s">
        <v>185</v>
      </c>
    </row>
    <row r="4" spans="1:11">
      <c r="A4">
        <v>2</v>
      </c>
      <c r="B4">
        <v>3.34</v>
      </c>
      <c r="C4">
        <v>4.0199999999999996</v>
      </c>
      <c r="D4">
        <v>2.89</v>
      </c>
      <c r="E4" t="s">
        <v>186</v>
      </c>
    </row>
    <row r="5" spans="1:11">
      <c r="A5">
        <v>3</v>
      </c>
      <c r="B5">
        <v>3.22</v>
      </c>
      <c r="C5">
        <v>3.89</v>
      </c>
      <c r="D5">
        <v>2.81</v>
      </c>
      <c r="E5" s="71" t="s">
        <v>187</v>
      </c>
    </row>
    <row r="6" spans="1:11">
      <c r="A6">
        <v>4</v>
      </c>
      <c r="B6">
        <v>3.43</v>
      </c>
      <c r="C6">
        <v>3.76</v>
      </c>
      <c r="D6">
        <v>2.85</v>
      </c>
      <c r="E6" t="s">
        <v>188</v>
      </c>
    </row>
    <row r="7" spans="1:11">
      <c r="A7">
        <v>5</v>
      </c>
      <c r="B7">
        <v>3.39</v>
      </c>
      <c r="C7">
        <v>3.81</v>
      </c>
      <c r="D7">
        <v>2.99</v>
      </c>
      <c r="E7" t="s">
        <v>189</v>
      </c>
    </row>
    <row r="8" spans="1:11">
      <c r="A8">
        <v>6</v>
      </c>
      <c r="B8">
        <v>3.41</v>
      </c>
      <c r="C8">
        <v>4.32</v>
      </c>
      <c r="D8">
        <v>2.99</v>
      </c>
      <c r="E8" s="71" t="s">
        <v>190</v>
      </c>
    </row>
    <row r="9" spans="1:11">
      <c r="A9">
        <v>7</v>
      </c>
      <c r="B9">
        <v>3.46</v>
      </c>
      <c r="C9">
        <v>4.2300000000000004</v>
      </c>
      <c r="D9">
        <v>2.94</v>
      </c>
      <c r="E9" t="s">
        <v>191</v>
      </c>
    </row>
    <row r="10" spans="1:11">
      <c r="A10">
        <v>8</v>
      </c>
      <c r="B10">
        <v>3.39</v>
      </c>
      <c r="C10">
        <v>3.73</v>
      </c>
      <c r="D10">
        <v>2.87</v>
      </c>
      <c r="E10" t="s">
        <v>192</v>
      </c>
    </row>
    <row r="11" spans="1:11">
      <c r="A11">
        <v>9</v>
      </c>
      <c r="B11">
        <v>3.39</v>
      </c>
      <c r="C11">
        <v>3.51</v>
      </c>
      <c r="D11">
        <v>3.1</v>
      </c>
      <c r="E11" t="s">
        <v>193</v>
      </c>
    </row>
    <row r="12" spans="1:11">
      <c r="A12">
        <v>10</v>
      </c>
      <c r="B12">
        <v>3.52</v>
      </c>
      <c r="C12">
        <v>3.58</v>
      </c>
      <c r="D12">
        <v>3.05</v>
      </c>
      <c r="E12" s="71" t="s">
        <v>194</v>
      </c>
    </row>
    <row r="13" spans="1:11">
      <c r="A13">
        <v>11</v>
      </c>
      <c r="B13">
        <v>3.41</v>
      </c>
      <c r="C13">
        <v>3.98</v>
      </c>
      <c r="D13">
        <v>2.87</v>
      </c>
      <c r="E13" t="s">
        <v>195</v>
      </c>
    </row>
    <row r="16" spans="1:11">
      <c r="A16" s="48" t="s">
        <v>6</v>
      </c>
      <c r="B16" s="42" t="s">
        <v>144</v>
      </c>
      <c r="C16" s="46" t="s">
        <v>145</v>
      </c>
      <c r="D16" s="46" t="s">
        <v>179</v>
      </c>
      <c r="E16" s="49" t="s">
        <v>147</v>
      </c>
      <c r="G16" s="48" t="s">
        <v>6</v>
      </c>
      <c r="H16" s="42" t="s">
        <v>144</v>
      </c>
      <c r="I16" s="46" t="s">
        <v>135</v>
      </c>
      <c r="J16" s="46" t="s">
        <v>146</v>
      </c>
      <c r="K16" s="49" t="s">
        <v>125</v>
      </c>
    </row>
    <row r="17" spans="1:11">
      <c r="A17" s="39" t="s">
        <v>74</v>
      </c>
      <c r="B17" s="42">
        <v>1</v>
      </c>
      <c r="C17" s="46">
        <v>282.78200000000004</v>
      </c>
      <c r="D17" s="46">
        <v>83.402999999999992</v>
      </c>
      <c r="E17" s="50">
        <v>3.3905495006174844</v>
      </c>
      <c r="G17" s="39" t="s">
        <v>90</v>
      </c>
      <c r="H17" s="42">
        <v>1</v>
      </c>
      <c r="I17" s="46">
        <v>385.93299999999999</v>
      </c>
      <c r="J17" s="46">
        <v>94.156000000000006</v>
      </c>
      <c r="K17" s="108">
        <v>4.0988678363566846</v>
      </c>
    </row>
    <row r="18" spans="1:11">
      <c r="A18" s="39" t="s">
        <v>74</v>
      </c>
      <c r="B18" s="42">
        <v>2</v>
      </c>
      <c r="C18" s="46">
        <v>274.73099999999999</v>
      </c>
      <c r="D18" s="46">
        <v>87.855999999999995</v>
      </c>
      <c r="E18" s="50">
        <v>3.1270601894008379</v>
      </c>
      <c r="G18" s="39" t="s">
        <v>90</v>
      </c>
      <c r="H18" s="42">
        <v>2</v>
      </c>
      <c r="I18" s="46">
        <v>359.923</v>
      </c>
      <c r="J18" s="46">
        <v>89.43</v>
      </c>
      <c r="K18" s="50">
        <v>4.0246337917924633</v>
      </c>
    </row>
    <row r="19" spans="1:11">
      <c r="A19" s="39" t="s">
        <v>74</v>
      </c>
      <c r="B19" s="42">
        <v>5</v>
      </c>
      <c r="C19" s="46">
        <v>275.85000000000002</v>
      </c>
      <c r="D19" s="46">
        <v>90.414999999999992</v>
      </c>
      <c r="E19" s="50">
        <v>3.0509318144113262</v>
      </c>
      <c r="G19" s="39" t="s">
        <v>90</v>
      </c>
      <c r="H19" s="42">
        <v>3</v>
      </c>
      <c r="I19" s="46">
        <v>125.4</v>
      </c>
      <c r="J19" s="46">
        <v>36.786000000000001</v>
      </c>
      <c r="K19" s="50">
        <v>3.4089055618985484</v>
      </c>
    </row>
    <row r="20" spans="1:11">
      <c r="A20" s="39" t="s">
        <v>74</v>
      </c>
      <c r="B20" s="42">
        <v>6</v>
      </c>
      <c r="C20" s="46">
        <v>336.99399999999997</v>
      </c>
      <c r="D20" s="46">
        <v>96.396999999999991</v>
      </c>
      <c r="E20" s="50">
        <v>3.4958971752232952</v>
      </c>
      <c r="G20" s="39" t="s">
        <v>90</v>
      </c>
      <c r="H20" s="42">
        <v>4</v>
      </c>
      <c r="I20" s="46">
        <v>349.733</v>
      </c>
      <c r="J20" s="46">
        <v>122.70999999999998</v>
      </c>
      <c r="K20" s="50">
        <v>2.8500774183033171</v>
      </c>
    </row>
    <row r="21" spans="1:11">
      <c r="A21" s="39" t="s">
        <v>74</v>
      </c>
      <c r="B21" s="42">
        <v>7</v>
      </c>
      <c r="C21" s="46">
        <v>118.15000000000002</v>
      </c>
      <c r="D21" s="46">
        <v>27.960999999999999</v>
      </c>
      <c r="E21" s="108">
        <v>4.2255284145774477</v>
      </c>
      <c r="G21" s="39" t="s">
        <v>90</v>
      </c>
      <c r="H21" s="42">
        <v>5</v>
      </c>
      <c r="I21" s="46">
        <v>164.25900000000001</v>
      </c>
      <c r="J21" s="46">
        <v>48.981000000000002</v>
      </c>
      <c r="K21" s="50">
        <v>3.3535248361609606</v>
      </c>
    </row>
    <row r="22" spans="1:11">
      <c r="A22" s="39" t="s">
        <v>74</v>
      </c>
      <c r="B22" s="42">
        <v>8</v>
      </c>
      <c r="C22" s="46">
        <v>360.43999999999994</v>
      </c>
      <c r="D22" s="46">
        <v>113.224</v>
      </c>
      <c r="E22" s="50">
        <v>3.1834240090440185</v>
      </c>
      <c r="G22" s="39" t="s">
        <v>90</v>
      </c>
      <c r="H22" s="42">
        <v>6</v>
      </c>
      <c r="I22" s="46">
        <v>346.21199999999999</v>
      </c>
      <c r="J22" s="46">
        <v>109.236</v>
      </c>
      <c r="K22" s="108">
        <v>3.1693947050422935</v>
      </c>
    </row>
    <row r="23" spans="1:11">
      <c r="A23" s="39" t="s">
        <v>74</v>
      </c>
      <c r="B23" s="42">
        <v>9</v>
      </c>
      <c r="C23" s="46">
        <v>370.01800000000003</v>
      </c>
      <c r="D23" s="46">
        <v>109.47899999999998</v>
      </c>
      <c r="E23" s="50">
        <v>3.3798079997077073</v>
      </c>
      <c r="G23" s="39" t="s">
        <v>90</v>
      </c>
      <c r="H23" s="42">
        <v>7</v>
      </c>
      <c r="I23" s="46">
        <v>152.15600000000001</v>
      </c>
      <c r="J23" s="46">
        <v>42.244999999999997</v>
      </c>
      <c r="K23" s="50">
        <v>3.6017516865901293</v>
      </c>
    </row>
    <row r="24" spans="1:11">
      <c r="A24" s="39" t="s">
        <v>74</v>
      </c>
      <c r="B24" s="42">
        <v>10</v>
      </c>
      <c r="C24" s="46">
        <v>578.58199999999999</v>
      </c>
      <c r="D24" s="46">
        <v>165.31400000000002</v>
      </c>
      <c r="E24" s="50">
        <v>3.4998971653943398</v>
      </c>
      <c r="G24" s="39" t="s">
        <v>90</v>
      </c>
      <c r="H24" s="42">
        <v>8</v>
      </c>
      <c r="I24" s="46">
        <v>294.36399999999998</v>
      </c>
      <c r="J24" s="46">
        <v>88.787999999999997</v>
      </c>
      <c r="K24" s="50">
        <v>3.3153579312519708</v>
      </c>
    </row>
    <row r="25" spans="1:11">
      <c r="A25" s="39" t="s">
        <v>74</v>
      </c>
      <c r="B25" s="42">
        <v>11</v>
      </c>
      <c r="C25" s="46">
        <v>291.44500000000005</v>
      </c>
      <c r="D25" s="46">
        <v>105.68800000000002</v>
      </c>
      <c r="E25" s="108">
        <v>2.7575978351373855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2B66-7E10-4DFB-B3B6-657804CACD2F}">
  <sheetPr filterMode="1"/>
  <dimension ref="A1:E1854"/>
  <sheetViews>
    <sheetView workbookViewId="0"/>
  </sheetViews>
  <sheetFormatPr defaultRowHeight="16.5"/>
  <cols>
    <col min="2" max="2" width="8.5" style="42" customWidth="1" collapsed="1"/>
    <col min="3" max="4" width="9" style="47"/>
    <col min="5" max="5" width="9" style="51"/>
  </cols>
  <sheetData>
    <row r="1" spans="1:5">
      <c r="A1" s="48" t="s">
        <v>6</v>
      </c>
      <c r="B1" s="42" t="s">
        <v>144</v>
      </c>
      <c r="C1" s="46" t="s">
        <v>135</v>
      </c>
      <c r="D1" s="46" t="s">
        <v>146</v>
      </c>
      <c r="E1" s="49" t="s">
        <v>125</v>
      </c>
    </row>
    <row r="2" spans="1:5" hidden="1">
      <c r="A2" s="39" t="s">
        <v>65</v>
      </c>
      <c r="B2" s="42">
        <v>1</v>
      </c>
      <c r="C2" s="46">
        <f>SUMIFS(탕데이터!R:R,탕데이터!$I:$I,'차량별-코스별'!$A2,탕데이터!$BL:$BL,'차량별-코스별'!$B2)</f>
        <v>0</v>
      </c>
      <c r="D2" s="46">
        <f>SUMIFS(탕데이터!S:S,탕데이터!$I:$I,'차량별-코스별'!$A2,탕데이터!$BL:$BL,'차량별-코스별'!$B2)</f>
        <v>0</v>
      </c>
      <c r="E2" s="50" t="e">
        <f t="shared" ref="E2:E33" si="0">C2/D2</f>
        <v>#DIV/0!</v>
      </c>
    </row>
    <row r="3" spans="1:5" hidden="1">
      <c r="A3" s="39" t="s">
        <v>65</v>
      </c>
      <c r="B3" s="42">
        <v>2</v>
      </c>
      <c r="C3" s="46">
        <f>SUMIFS(탕데이터!R:R,탕데이터!$I:$I,'차량별-코스별'!$A19,탕데이터!$BL:$BL,'차량별-코스별'!$B19)</f>
        <v>0</v>
      </c>
      <c r="D3" s="46">
        <f>SUMIFS(탕데이터!S:S,탕데이터!$I:$I,'차량별-코스별'!$A19,탕데이터!$BL:$BL,'차량별-코스별'!$B19)</f>
        <v>0</v>
      </c>
      <c r="E3" s="50" t="e">
        <f t="shared" si="0"/>
        <v>#DIV/0!</v>
      </c>
    </row>
    <row r="4" spans="1:5" hidden="1">
      <c r="A4" s="39" t="s">
        <v>65</v>
      </c>
      <c r="B4" s="42">
        <v>3</v>
      </c>
      <c r="C4" s="46">
        <f>SUMIFS(탕데이터!R:R,탕데이터!$I:$I,'차량별-코스별'!$A36,탕데이터!$BL:$BL,'차량별-코스별'!$B36)</f>
        <v>0</v>
      </c>
      <c r="D4" s="46">
        <f>SUMIFS(탕데이터!S:S,탕데이터!$I:$I,'차량별-코스별'!$A36,탕데이터!$BL:$BL,'차량별-코스별'!$B36)</f>
        <v>0</v>
      </c>
      <c r="E4" s="50" t="e">
        <f t="shared" si="0"/>
        <v>#DIV/0!</v>
      </c>
    </row>
    <row r="5" spans="1:5" hidden="1">
      <c r="A5" s="39" t="s">
        <v>65</v>
      </c>
      <c r="B5" s="42">
        <v>4</v>
      </c>
      <c r="C5" s="46">
        <f>SUMIFS(탕데이터!R:R,탕데이터!$I:$I,'차량별-코스별'!$A53,탕데이터!$BL:$BL,'차량별-코스별'!$B53)</f>
        <v>0</v>
      </c>
      <c r="D5" s="46">
        <f>SUMIFS(탕데이터!S:S,탕데이터!$I:$I,'차량별-코스별'!$A53,탕데이터!$BL:$BL,'차량별-코스별'!$B53)</f>
        <v>0</v>
      </c>
      <c r="E5" s="50" t="e">
        <f t="shared" si="0"/>
        <v>#DIV/0!</v>
      </c>
    </row>
    <row r="6" spans="1:5" hidden="1">
      <c r="A6" s="39" t="s">
        <v>65</v>
      </c>
      <c r="B6" s="42">
        <v>7</v>
      </c>
      <c r="C6" s="46">
        <f>SUMIFS(탕데이터!R:R,탕데이터!$I:$I,'차량별-코스별'!$A103,탕데이터!$BL:$BL,'차량별-코스별'!$B103)</f>
        <v>329.988</v>
      </c>
      <c r="D6" s="46">
        <f>SUMIFS(탕데이터!S:S,탕데이터!$I:$I,'차량별-코스별'!$A103,탕데이터!$BL:$BL,'차량별-코스별'!$B103)</f>
        <v>82.828000000000003</v>
      </c>
      <c r="E6" s="50">
        <f t="shared" si="0"/>
        <v>3.9840150673685226</v>
      </c>
    </row>
    <row r="7" spans="1:5" hidden="1">
      <c r="A7" s="39" t="s">
        <v>65</v>
      </c>
      <c r="B7" s="42">
        <v>8</v>
      </c>
      <c r="C7" s="46">
        <f>SUMIFS(탕데이터!R:R,탕데이터!$I:$I,'차량별-코스별'!$A120,탕데이터!$BL:$BL,'차량별-코스별'!$B120)</f>
        <v>0</v>
      </c>
      <c r="D7" s="46">
        <f>SUMIFS(탕데이터!S:S,탕데이터!$I:$I,'차량별-코스별'!$A120,탕데이터!$BL:$BL,'차량별-코스별'!$B120)</f>
        <v>0</v>
      </c>
      <c r="E7" s="50" t="e">
        <f t="shared" si="0"/>
        <v>#DIV/0!</v>
      </c>
    </row>
    <row r="8" spans="1:5" hidden="1">
      <c r="A8" s="39" t="s">
        <v>65</v>
      </c>
      <c r="B8" s="42">
        <v>9</v>
      </c>
      <c r="C8" s="46">
        <f>SUMIFS(탕데이터!R:R,탕데이터!$I:$I,'차량별-코스별'!$A138,탕데이터!$BL:$BL,'차량별-코스별'!$B138)</f>
        <v>301.43200000000002</v>
      </c>
      <c r="D8" s="46">
        <f>SUMIFS(탕데이터!S:S,탕데이터!$I:$I,'차량별-코스별'!$A138,탕데이터!$BL:$BL,'차량별-코스별'!$B138)</f>
        <v>90.539000000000001</v>
      </c>
      <c r="E8" s="50">
        <f t="shared" si="0"/>
        <v>3.3293056031102619</v>
      </c>
    </row>
    <row r="9" spans="1:5" hidden="1">
      <c r="A9" s="39" t="s">
        <v>65</v>
      </c>
      <c r="B9" s="42">
        <v>10</v>
      </c>
      <c r="C9" s="46">
        <f>SUMIFS(탕데이터!R:R,탕데이터!$I:$I,'차량별-코스별'!$A147,탕데이터!$BL:$BL,'차량별-코스별'!$B147)</f>
        <v>373.25799999999998</v>
      </c>
      <c r="D9" s="46">
        <f>SUMIFS(탕데이터!S:S,탕데이터!$I:$I,'차량별-코스별'!$A147,탕데이터!$BL:$BL,'차량별-코스별'!$B147)</f>
        <v>119.96700000000001</v>
      </c>
      <c r="E9" s="50">
        <f t="shared" si="0"/>
        <v>3.1113389515450076</v>
      </c>
    </row>
    <row r="10" spans="1:5" hidden="1">
      <c r="A10" s="39" t="s">
        <v>65</v>
      </c>
      <c r="B10" s="42">
        <v>11</v>
      </c>
      <c r="C10" s="46">
        <f>SUMIFS(탕데이터!R:R,탕데이터!$I:$I,'차량별-코스별'!$A155,탕데이터!$BL:$BL,'차량별-코스별'!$B155)</f>
        <v>0</v>
      </c>
      <c r="D10" s="46">
        <f>SUMIFS(탕데이터!S:S,탕데이터!$I:$I,'차량별-코스별'!$A155,탕데이터!$BL:$BL,'차량별-코스별'!$B155)</f>
        <v>0</v>
      </c>
      <c r="E10" s="50" t="e">
        <f t="shared" si="0"/>
        <v>#DIV/0!</v>
      </c>
    </row>
    <row r="11" spans="1:5" hidden="1">
      <c r="A11" s="39" t="s">
        <v>87</v>
      </c>
      <c r="B11" s="42">
        <v>1</v>
      </c>
      <c r="C11" s="46">
        <f>SUMIFS(탕데이터!R:R,탕데이터!$I:$I,'차량별-코스별'!$A11,탕데이터!$BL:$BL,'차량별-코스별'!$B11)</f>
        <v>269.755</v>
      </c>
      <c r="D11" s="46">
        <f>SUMIFS(탕데이터!S:S,탕데이터!$I:$I,'차량별-코스별'!$A11,탕데이터!$BL:$BL,'차량별-코스별'!$B11)</f>
        <v>84.675999999999988</v>
      </c>
      <c r="E11" s="50">
        <f t="shared" si="0"/>
        <v>3.185731494165998</v>
      </c>
    </row>
    <row r="12" spans="1:5" hidden="1">
      <c r="A12" s="39" t="s">
        <v>87</v>
      </c>
      <c r="B12" s="42">
        <v>2</v>
      </c>
      <c r="C12" s="46">
        <f>SUMIFS(탕데이터!R:R,탕데이터!$I:$I,'차량별-코스별'!$A28,탕데이터!$BL:$BL,'차량별-코스별'!$B28)</f>
        <v>126.334</v>
      </c>
      <c r="D12" s="46">
        <f>SUMIFS(탕데이터!S:S,탕데이터!$I:$I,'차량별-코스별'!$A28,탕데이터!$BL:$BL,'차량별-코스별'!$B28)</f>
        <v>36.707999999999998</v>
      </c>
      <c r="E12" s="50">
        <f t="shared" si="0"/>
        <v>3.4415931132178272</v>
      </c>
    </row>
    <row r="13" spans="1:5" hidden="1">
      <c r="A13" s="39" t="s">
        <v>87</v>
      </c>
      <c r="B13" s="42">
        <v>3</v>
      </c>
      <c r="C13" s="46">
        <f>SUMIFS(탕데이터!R:R,탕데이터!$I:$I,'차량별-코스별'!$A45,탕데이터!$BL:$BL,'차량별-코스별'!$B45)</f>
        <v>0</v>
      </c>
      <c r="D13" s="46">
        <f>SUMIFS(탕데이터!S:S,탕데이터!$I:$I,'차량별-코스별'!$A45,탕데이터!$BL:$BL,'차량별-코스별'!$B45)</f>
        <v>0</v>
      </c>
      <c r="E13" s="50" t="e">
        <f t="shared" si="0"/>
        <v>#DIV/0!</v>
      </c>
    </row>
    <row r="14" spans="1:5" hidden="1">
      <c r="A14" s="39" t="s">
        <v>87</v>
      </c>
      <c r="B14" s="42">
        <v>4</v>
      </c>
      <c r="C14" s="46">
        <f>SUMIFS(탕데이터!R:R,탕데이터!$I:$I,'차량별-코스별'!$A62,탕데이터!$BL:$BL,'차량별-코스별'!$B62)</f>
        <v>0</v>
      </c>
      <c r="D14" s="46">
        <f>SUMIFS(탕데이터!S:S,탕데이터!$I:$I,'차량별-코스별'!$A62,탕데이터!$BL:$BL,'차량별-코스별'!$B62)</f>
        <v>0</v>
      </c>
      <c r="E14" s="50" t="e">
        <f t="shared" si="0"/>
        <v>#DIV/0!</v>
      </c>
    </row>
    <row r="15" spans="1:5" hidden="1">
      <c r="A15" s="39" t="s">
        <v>87</v>
      </c>
      <c r="B15" s="42">
        <v>5</v>
      </c>
      <c r="C15" s="46">
        <f>SUMIFS(탕데이터!R:R,탕데이터!$I:$I,'차량별-코스별'!$A79,탕데이터!$BL:$BL,'차량별-코스별'!$B79)</f>
        <v>330.16399999999999</v>
      </c>
      <c r="D15" s="46">
        <f>SUMIFS(탕데이터!S:S,탕데이터!$I:$I,'차량별-코스별'!$A79,탕데이터!$BL:$BL,'차량별-코스별'!$B79)</f>
        <v>103.52199999999999</v>
      </c>
      <c r="E15" s="50">
        <f t="shared" si="0"/>
        <v>3.1893124166843765</v>
      </c>
    </row>
    <row r="16" spans="1:5" hidden="1">
      <c r="A16" s="39" t="s">
        <v>87</v>
      </c>
      <c r="B16" s="42">
        <v>6</v>
      </c>
      <c r="C16" s="46">
        <f>SUMIFS(탕데이터!R:R,탕데이터!$I:$I,'차량별-코스별'!$A95,탕데이터!$BL:$BL,'차량별-코스별'!$B95)</f>
        <v>60.841999999999999</v>
      </c>
      <c r="D16" s="46">
        <f>SUMIFS(탕데이터!S:S,탕데이터!$I:$I,'차량별-코스별'!$A95,탕데이터!$BL:$BL,'차량별-코스별'!$B95)</f>
        <v>19.766999999999999</v>
      </c>
      <c r="E16" s="50">
        <f t="shared" si="0"/>
        <v>3.0779582131835888</v>
      </c>
    </row>
    <row r="17" spans="1:5" hidden="1">
      <c r="A17" s="39" t="s">
        <v>87</v>
      </c>
      <c r="B17" s="42">
        <v>7</v>
      </c>
      <c r="C17" s="46">
        <f>SUMIFS(탕데이터!R:R,탕데이터!$I:$I,'차량별-코스별'!$A112,탕데이터!$BL:$BL,'차량별-코스별'!$B112)</f>
        <v>0</v>
      </c>
      <c r="D17" s="46">
        <f>SUMIFS(탕데이터!S:S,탕데이터!$I:$I,'차량별-코스별'!$A112,탕데이터!$BL:$BL,'차량별-코스별'!$B112)</f>
        <v>0</v>
      </c>
      <c r="E17" s="50" t="e">
        <f t="shared" si="0"/>
        <v>#DIV/0!</v>
      </c>
    </row>
    <row r="18" spans="1:5" hidden="1">
      <c r="A18" s="39" t="s">
        <v>87</v>
      </c>
      <c r="B18" s="42">
        <v>8</v>
      </c>
      <c r="C18" s="46">
        <f>SUMIFS(탕데이터!R:R,탕데이터!$I:$I,'차량별-코스별'!$A130,탕데이터!$BL:$BL,'차량별-코스별'!$B130)</f>
        <v>0</v>
      </c>
      <c r="D18" s="46">
        <f>SUMIFS(탕데이터!S:S,탕데이터!$I:$I,'차량별-코스별'!$A130,탕데이터!$BL:$BL,'차량별-코스별'!$B130)</f>
        <v>0</v>
      </c>
      <c r="E18" s="50" t="e">
        <f t="shared" si="0"/>
        <v>#DIV/0!</v>
      </c>
    </row>
    <row r="19" spans="1:5" hidden="1">
      <c r="A19" s="39" t="s">
        <v>71</v>
      </c>
      <c r="B19" s="42">
        <v>1</v>
      </c>
      <c r="C19" s="46">
        <f>SUMIFS(탕데이터!R:R,탕데이터!$I:$I,'차량별-코스별'!$A3,탕데이터!$BL:$BL,'차량별-코스별'!$B3)</f>
        <v>0</v>
      </c>
      <c r="D19" s="46">
        <f>SUMIFS(탕데이터!S:S,탕데이터!$I:$I,'차량별-코스별'!$A3,탕데이터!$BL:$BL,'차량별-코스별'!$B3)</f>
        <v>0</v>
      </c>
      <c r="E19" s="50" t="e">
        <f t="shared" si="0"/>
        <v>#DIV/0!</v>
      </c>
    </row>
    <row r="20" spans="1:5" hidden="1">
      <c r="A20" s="39" t="s">
        <v>71</v>
      </c>
      <c r="B20" s="42">
        <v>2</v>
      </c>
      <c r="C20" s="46">
        <f>SUMIFS(탕데이터!R:R,탕데이터!$I:$I,'차량별-코스별'!$A20,탕데이터!$BL:$BL,'차량별-코스별'!$B20)</f>
        <v>0</v>
      </c>
      <c r="D20" s="46">
        <f>SUMIFS(탕데이터!S:S,탕데이터!$I:$I,'차량별-코스별'!$A20,탕데이터!$BL:$BL,'차량별-코스별'!$B20)</f>
        <v>0</v>
      </c>
      <c r="E20" s="50" t="e">
        <f t="shared" si="0"/>
        <v>#DIV/0!</v>
      </c>
    </row>
    <row r="21" spans="1:5" hidden="1">
      <c r="A21" s="39" t="s">
        <v>71</v>
      </c>
      <c r="B21" s="42">
        <v>3</v>
      </c>
      <c r="C21" s="46">
        <f>SUMIFS(탕데이터!R:R,탕데이터!$I:$I,'차량별-코스별'!$A37,탕데이터!$BL:$BL,'차량별-코스별'!$B37)</f>
        <v>0</v>
      </c>
      <c r="D21" s="46">
        <f>SUMIFS(탕데이터!S:S,탕데이터!$I:$I,'차량별-코스별'!$A37,탕데이터!$BL:$BL,'차량별-코스별'!$B37)</f>
        <v>0</v>
      </c>
      <c r="E21" s="50" t="e">
        <f t="shared" si="0"/>
        <v>#DIV/0!</v>
      </c>
    </row>
    <row r="22" spans="1:5" hidden="1">
      <c r="A22" s="39" t="s">
        <v>71</v>
      </c>
      <c r="B22" s="42">
        <v>4</v>
      </c>
      <c r="C22" s="46">
        <f>SUMIFS(탕데이터!R:R,탕데이터!$I:$I,'차량별-코스별'!$A54,탕데이터!$BL:$BL,'차량별-코스별'!$B54)</f>
        <v>0</v>
      </c>
      <c r="D22" s="46">
        <f>SUMIFS(탕데이터!S:S,탕데이터!$I:$I,'차량별-코스별'!$A54,탕데이터!$BL:$BL,'차량별-코스별'!$B54)</f>
        <v>0</v>
      </c>
      <c r="E22" s="50" t="e">
        <f t="shared" si="0"/>
        <v>#DIV/0!</v>
      </c>
    </row>
    <row r="23" spans="1:5" hidden="1">
      <c r="A23" s="39" t="s">
        <v>71</v>
      </c>
      <c r="B23" s="42">
        <v>5</v>
      </c>
      <c r="C23" s="46">
        <f>SUMIFS(탕데이터!R:R,탕데이터!$I:$I,'차량별-코스별'!$A70,탕데이터!$BL:$BL,'차량별-코스별'!$B70)</f>
        <v>0</v>
      </c>
      <c r="D23" s="46">
        <f>SUMIFS(탕데이터!S:S,탕데이터!$I:$I,'차량별-코스별'!$A70,탕데이터!$BL:$BL,'차량별-코스별'!$B70)</f>
        <v>0</v>
      </c>
      <c r="E23" s="50" t="e">
        <f t="shared" si="0"/>
        <v>#DIV/0!</v>
      </c>
    </row>
    <row r="24" spans="1:5" hidden="1">
      <c r="A24" s="39" t="s">
        <v>71</v>
      </c>
      <c r="B24" s="42">
        <v>10</v>
      </c>
      <c r="C24" s="46">
        <f>SUMIFS(탕데이터!R:R,탕데이터!$I:$I,'차량별-코스별'!$A148,탕데이터!$BL:$BL,'차량별-코스별'!$B148)</f>
        <v>0</v>
      </c>
      <c r="D24" s="46">
        <f>SUMIFS(탕데이터!S:S,탕데이터!$I:$I,'차량별-코스별'!$A148,탕데이터!$BL:$BL,'차량별-코스별'!$B148)</f>
        <v>0</v>
      </c>
      <c r="E24" s="50" t="e">
        <f t="shared" si="0"/>
        <v>#DIV/0!</v>
      </c>
    </row>
    <row r="25" spans="1:5" hidden="1">
      <c r="A25" s="39" t="s">
        <v>71</v>
      </c>
      <c r="B25" s="42">
        <v>11</v>
      </c>
      <c r="C25" s="46">
        <f>SUMIFS(탕데이터!R:R,탕데이터!$I:$I,'차량별-코스별'!$A156,탕데이터!$BL:$BL,'차량별-코스별'!$B156)</f>
        <v>201.80700000000002</v>
      </c>
      <c r="D25" s="46">
        <f>SUMIFS(탕데이터!S:S,탕데이터!$I:$I,'차량별-코스별'!$A156,탕데이터!$BL:$BL,'차량별-코스별'!$B156)</f>
        <v>67.753</v>
      </c>
      <c r="E25" s="50">
        <f t="shared" si="0"/>
        <v>2.9785692146473219</v>
      </c>
    </row>
    <row r="26" spans="1:5" hidden="1">
      <c r="A26" s="39" t="s">
        <v>74</v>
      </c>
      <c r="B26" s="42">
        <v>1</v>
      </c>
      <c r="C26" s="46">
        <f>SUMIFS(탕데이터!R:R,탕데이터!$I:$I,'차량별-코스별'!$A4,탕데이터!$BL:$BL,'차량별-코스별'!$B4)</f>
        <v>283.65600000000001</v>
      </c>
      <c r="D26" s="46">
        <f>SUMIFS(탕데이터!S:S,탕데이터!$I:$I,'차량별-코스별'!$A4,탕데이터!$BL:$BL,'차량별-코스별'!$B4)</f>
        <v>93.342999999999989</v>
      </c>
      <c r="E26" s="50">
        <f t="shared" si="0"/>
        <v>3.038856689842838</v>
      </c>
    </row>
    <row r="27" spans="1:5" hidden="1">
      <c r="A27" s="39" t="s">
        <v>74</v>
      </c>
      <c r="B27" s="42">
        <v>2</v>
      </c>
      <c r="C27" s="46">
        <f>SUMIFS(탕데이터!R:R,탕데이터!$I:$I,'차량별-코스별'!$A21,탕데이터!$BL:$BL,'차량별-코스별'!$B21)</f>
        <v>0</v>
      </c>
      <c r="D27" s="46">
        <f>SUMIFS(탕데이터!S:S,탕데이터!$I:$I,'차량별-코스별'!$A21,탕데이터!$BL:$BL,'차량별-코스별'!$B21)</f>
        <v>0</v>
      </c>
      <c r="E27" s="50" t="e">
        <f t="shared" si="0"/>
        <v>#DIV/0!</v>
      </c>
    </row>
    <row r="28" spans="1:5" hidden="1">
      <c r="A28" s="39" t="s">
        <v>74</v>
      </c>
      <c r="B28" s="42">
        <v>5</v>
      </c>
      <c r="C28" s="46">
        <f>SUMIFS(탕데이터!R:R,탕데이터!$I:$I,'차량별-코스별'!$A71,탕데이터!$BL:$BL,'차량별-코스별'!$B71)</f>
        <v>0</v>
      </c>
      <c r="D28" s="46">
        <f>SUMIFS(탕데이터!S:S,탕데이터!$I:$I,'차량별-코스별'!$A71,탕데이터!$BL:$BL,'차량별-코스별'!$B71)</f>
        <v>0</v>
      </c>
      <c r="E28" s="50" t="e">
        <f t="shared" si="0"/>
        <v>#DIV/0!</v>
      </c>
    </row>
    <row r="29" spans="1:5" hidden="1">
      <c r="A29" s="39" t="s">
        <v>74</v>
      </c>
      <c r="B29" s="42">
        <v>6</v>
      </c>
      <c r="C29" s="46">
        <f>SUMIFS(탕데이터!R:R,탕데이터!$I:$I,'차량별-코스별'!$A87,탕데이터!$BL:$BL,'차량별-코스별'!$B87)</f>
        <v>334.012</v>
      </c>
      <c r="D29" s="46">
        <f>SUMIFS(탕데이터!S:S,탕데이터!$I:$I,'차량별-코스별'!$A87,탕데이터!$BL:$BL,'차량별-코스별'!$B87)</f>
        <v>109.12799999999999</v>
      </c>
      <c r="E29" s="50">
        <f t="shared" si="0"/>
        <v>3.0607360164210839</v>
      </c>
    </row>
    <row r="30" spans="1:5" hidden="1">
      <c r="A30" s="39" t="s">
        <v>74</v>
      </c>
      <c r="B30" s="42">
        <v>7</v>
      </c>
      <c r="C30" s="46">
        <f>SUMIFS(탕데이터!R:R,탕데이터!$I:$I,'차량별-코스별'!$A104,탕데이터!$BL:$BL,'차량별-코스별'!$B104)</f>
        <v>78.036000000000001</v>
      </c>
      <c r="D30" s="46">
        <f>SUMIFS(탕데이터!S:S,탕데이터!$I:$I,'차량별-코스별'!$A104,탕데이터!$BL:$BL,'차량별-코스별'!$B104)</f>
        <v>20.366</v>
      </c>
      <c r="E30" s="50">
        <f t="shared" si="0"/>
        <v>3.8316802513993911</v>
      </c>
    </row>
    <row r="31" spans="1:5" hidden="1">
      <c r="A31" s="39" t="s">
        <v>74</v>
      </c>
      <c r="B31" s="42">
        <v>8</v>
      </c>
      <c r="C31" s="46">
        <f>SUMIFS(탕데이터!R:R,탕데이터!$I:$I,'차량별-코스별'!$A121,탕데이터!$BL:$BL,'차량별-코스별'!$B121)</f>
        <v>0</v>
      </c>
      <c r="D31" s="46">
        <f>SUMIFS(탕데이터!S:S,탕데이터!$I:$I,'차량별-코스별'!$A121,탕데이터!$BL:$BL,'차량별-코스별'!$B121)</f>
        <v>0</v>
      </c>
      <c r="E31" s="50" t="e">
        <f t="shared" si="0"/>
        <v>#DIV/0!</v>
      </c>
    </row>
    <row r="32" spans="1:5" hidden="1">
      <c r="A32" s="39" t="s">
        <v>74</v>
      </c>
      <c r="B32" s="42">
        <v>9</v>
      </c>
      <c r="C32" s="46">
        <f>SUMIFS(탕데이터!R:R,탕데이터!$I:$I,'차량별-코스별'!$A139,탕데이터!$BL:$BL,'차량별-코스별'!$B139)</f>
        <v>0</v>
      </c>
      <c r="D32" s="46">
        <f>SUMIFS(탕데이터!S:S,탕데이터!$I:$I,'차량별-코스별'!$A139,탕데이터!$BL:$BL,'차량별-코스별'!$B139)</f>
        <v>0</v>
      </c>
      <c r="E32" s="50" t="e">
        <f t="shared" si="0"/>
        <v>#DIV/0!</v>
      </c>
    </row>
    <row r="33" spans="1:5" hidden="1">
      <c r="A33" s="39" t="s">
        <v>74</v>
      </c>
      <c r="B33" s="42">
        <v>10</v>
      </c>
      <c r="C33" s="46">
        <f>SUMIFS(탕데이터!R:R,탕데이터!$I:$I,'차량별-코스별'!$A149,탕데이터!$BL:$BL,'차량별-코스별'!$B149)</f>
        <v>289.834</v>
      </c>
      <c r="D33" s="46">
        <f>SUMIFS(탕데이터!S:S,탕데이터!$I:$I,'차량별-코스별'!$A149,탕데이터!$BL:$BL,'차량별-코스별'!$B149)</f>
        <v>98.90100000000001</v>
      </c>
      <c r="E33" s="50">
        <f t="shared" si="0"/>
        <v>2.9305467083244858</v>
      </c>
    </row>
    <row r="34" spans="1:5" hidden="1">
      <c r="A34" s="39" t="s">
        <v>74</v>
      </c>
      <c r="B34" s="42">
        <v>11</v>
      </c>
      <c r="C34" s="46">
        <f>SUMIFS(탕데이터!R:R,탕데이터!$I:$I,'차량별-코스별'!$A157,탕데이터!$BL:$BL,'차량별-코스별'!$B157)</f>
        <v>0</v>
      </c>
      <c r="D34" s="46">
        <f>SUMIFS(탕데이터!S:S,탕데이터!$I:$I,'차량별-코스별'!$A157,탕데이터!$BL:$BL,'차량별-코스별'!$B157)</f>
        <v>0</v>
      </c>
      <c r="E34" s="50" t="e">
        <f t="shared" ref="E34:E65" si="1">C34/D34</f>
        <v>#DIV/0!</v>
      </c>
    </row>
    <row r="35" spans="1:5" hidden="1">
      <c r="A35" s="39" t="s">
        <v>77</v>
      </c>
      <c r="B35" s="42">
        <v>1</v>
      </c>
      <c r="C35" s="46">
        <f>SUMIFS(탕데이터!R:R,탕데이터!$I:$I,'차량별-코스별'!$A5,탕데이터!$BL:$BL,'차량별-코스별'!$B5)</f>
        <v>392.08499999999998</v>
      </c>
      <c r="D35" s="46">
        <f>SUMIFS(탕데이터!S:S,탕데이터!$I:$I,'차량별-코스별'!$A5,탕데이터!$BL:$BL,'차량별-코스별'!$B5)</f>
        <v>111.86500000000001</v>
      </c>
      <c r="E35" s="50">
        <f t="shared" si="1"/>
        <v>3.5049836856925753</v>
      </c>
    </row>
    <row r="36" spans="1:5" hidden="1">
      <c r="A36" s="39" t="s">
        <v>77</v>
      </c>
      <c r="B36" s="42">
        <v>2</v>
      </c>
      <c r="C36" s="46">
        <f>SUMIFS(탕데이터!R:R,탕데이터!$I:$I,'차량별-코스별'!$A22,탕데이터!$BL:$BL,'차량별-코스별'!$B22)</f>
        <v>0</v>
      </c>
      <c r="D36" s="46">
        <f>SUMIFS(탕데이터!S:S,탕데이터!$I:$I,'차량별-코스별'!$A22,탕데이터!$BL:$BL,'차량별-코스별'!$B22)</f>
        <v>0</v>
      </c>
      <c r="E36" s="50" t="e">
        <f t="shared" si="1"/>
        <v>#DIV/0!</v>
      </c>
    </row>
    <row r="37" spans="1:5" hidden="1">
      <c r="A37" s="39" t="s">
        <v>77</v>
      </c>
      <c r="B37" s="42">
        <v>3</v>
      </c>
      <c r="C37" s="46">
        <f>SUMIFS(탕데이터!R:R,탕데이터!$I:$I,'차량별-코스별'!$A38,탕데이터!$BL:$BL,'차량별-코스별'!$B38)</f>
        <v>0</v>
      </c>
      <c r="D37" s="46">
        <f>SUMIFS(탕데이터!S:S,탕데이터!$I:$I,'차량별-코스별'!$A38,탕데이터!$BL:$BL,'차량별-코스별'!$B38)</f>
        <v>0</v>
      </c>
      <c r="E37" s="50" t="e">
        <f t="shared" si="1"/>
        <v>#DIV/0!</v>
      </c>
    </row>
    <row r="38" spans="1:5" hidden="1">
      <c r="A38" s="39" t="s">
        <v>77</v>
      </c>
      <c r="B38" s="42">
        <v>4</v>
      </c>
      <c r="C38" s="46">
        <f>SUMIFS(탕데이터!R:R,탕데이터!$I:$I,'차량별-코스별'!$A55,탕데이터!$BL:$BL,'차량별-코스별'!$B55)</f>
        <v>0</v>
      </c>
      <c r="D38" s="46">
        <f>SUMIFS(탕데이터!S:S,탕데이터!$I:$I,'차량별-코스별'!$A55,탕데이터!$BL:$BL,'차량별-코스별'!$B55)</f>
        <v>0</v>
      </c>
      <c r="E38" s="50" t="e">
        <f t="shared" si="1"/>
        <v>#DIV/0!</v>
      </c>
    </row>
    <row r="39" spans="1:5" hidden="1">
      <c r="A39" s="39" t="s">
        <v>77</v>
      </c>
      <c r="B39" s="42">
        <v>5</v>
      </c>
      <c r="C39" s="46">
        <f>SUMIFS(탕데이터!R:R,탕데이터!$I:$I,'차량별-코스별'!$A72,탕데이터!$BL:$BL,'차량별-코스별'!$B72)</f>
        <v>0</v>
      </c>
      <c r="D39" s="46">
        <f>SUMIFS(탕데이터!S:S,탕데이터!$I:$I,'차량별-코스별'!$A72,탕데이터!$BL:$BL,'차량별-코스별'!$B72)</f>
        <v>0</v>
      </c>
      <c r="E39" s="50" t="e">
        <f t="shared" si="1"/>
        <v>#DIV/0!</v>
      </c>
    </row>
    <row r="40" spans="1:5" hidden="1">
      <c r="A40" s="39" t="s">
        <v>77</v>
      </c>
      <c r="B40" s="42">
        <v>6</v>
      </c>
      <c r="C40" s="46">
        <f>SUMIFS(탕데이터!R:R,탕데이터!$I:$I,'차량별-코스별'!$A88,탕데이터!$BL:$BL,'차량별-코스별'!$B88)</f>
        <v>126.497</v>
      </c>
      <c r="D40" s="46">
        <f>SUMIFS(탕데이터!S:S,탕데이터!$I:$I,'차량별-코스별'!$A88,탕데이터!$BL:$BL,'차량별-코스별'!$B88)</f>
        <v>41.849000000000004</v>
      </c>
      <c r="E40" s="50">
        <f t="shared" si="1"/>
        <v>3.0227006619035102</v>
      </c>
    </row>
    <row r="41" spans="1:5" hidden="1">
      <c r="A41" s="39" t="s">
        <v>77</v>
      </c>
      <c r="B41" s="42">
        <v>7</v>
      </c>
      <c r="C41" s="46">
        <f>SUMIFS(탕데이터!R:R,탕데이터!$I:$I,'차량별-코스별'!$A105,탕데이터!$BL:$BL,'차량별-코스별'!$B105)</f>
        <v>0</v>
      </c>
      <c r="D41" s="46">
        <f>SUMIFS(탕데이터!S:S,탕데이터!$I:$I,'차량별-코스별'!$A105,탕데이터!$BL:$BL,'차량별-코스별'!$B105)</f>
        <v>0</v>
      </c>
      <c r="E41" s="50" t="e">
        <f t="shared" si="1"/>
        <v>#DIV/0!</v>
      </c>
    </row>
    <row r="42" spans="1:5" hidden="1">
      <c r="A42" s="39" t="s">
        <v>77</v>
      </c>
      <c r="B42" s="42">
        <v>8</v>
      </c>
      <c r="C42" s="46">
        <f>SUMIFS(탕데이터!R:R,탕데이터!$I:$I,'차량별-코스별'!$A122,탕데이터!$BL:$BL,'차량별-코스별'!$B122)</f>
        <v>332.036</v>
      </c>
      <c r="D42" s="46">
        <f>SUMIFS(탕데이터!S:S,탕데이터!$I:$I,'차량별-코스별'!$A122,탕데이터!$BL:$BL,'차량별-코스별'!$B122)</f>
        <v>111.732</v>
      </c>
      <c r="E42" s="50">
        <f t="shared" si="1"/>
        <v>2.9717180395947445</v>
      </c>
    </row>
    <row r="43" spans="1:5" hidden="1">
      <c r="A43" s="39" t="s">
        <v>77</v>
      </c>
      <c r="B43" s="42">
        <v>9</v>
      </c>
      <c r="C43" s="46">
        <f>SUMIFS(탕데이터!R:R,탕데이터!$I:$I,'차량별-코스별'!$A140,탕데이터!$BL:$BL,'차량별-코스별'!$B140)</f>
        <v>0</v>
      </c>
      <c r="D43" s="46">
        <f>SUMIFS(탕데이터!S:S,탕데이터!$I:$I,'차량별-코스별'!$A140,탕데이터!$BL:$BL,'차량별-코스별'!$B140)</f>
        <v>0</v>
      </c>
      <c r="E43" s="50" t="e">
        <f t="shared" si="1"/>
        <v>#DIV/0!</v>
      </c>
    </row>
    <row r="44" spans="1:5" hidden="1">
      <c r="A44" s="39" t="s">
        <v>78</v>
      </c>
      <c r="B44" s="42">
        <v>1</v>
      </c>
      <c r="C44" s="46">
        <f>SUMIFS(탕데이터!R:R,탕데이터!$I:$I,'차량별-코스별'!$A6,탕데이터!$BL:$BL,'차량별-코스별'!$B6)</f>
        <v>0</v>
      </c>
      <c r="D44" s="46">
        <f>SUMIFS(탕데이터!S:S,탕데이터!$I:$I,'차량별-코스별'!$A6,탕데이터!$BL:$BL,'차량별-코스별'!$B6)</f>
        <v>0</v>
      </c>
      <c r="E44" s="50" t="e">
        <f t="shared" si="1"/>
        <v>#DIV/0!</v>
      </c>
    </row>
    <row r="45" spans="1:5" hidden="1">
      <c r="A45" s="39" t="s">
        <v>78</v>
      </c>
      <c r="B45" s="42">
        <v>2</v>
      </c>
      <c r="C45" s="46">
        <f>SUMIFS(탕데이터!R:R,탕데이터!$I:$I,'차량별-코스별'!$A23,탕데이터!$BL:$BL,'차량별-코스별'!$B23)</f>
        <v>0</v>
      </c>
      <c r="D45" s="46">
        <f>SUMIFS(탕데이터!S:S,탕데이터!$I:$I,'차량별-코스별'!$A23,탕데이터!$BL:$BL,'차량별-코스별'!$B23)</f>
        <v>0</v>
      </c>
      <c r="E45" s="50" t="e">
        <f t="shared" si="1"/>
        <v>#DIV/0!</v>
      </c>
    </row>
    <row r="46" spans="1:5" hidden="1">
      <c r="A46" s="39" t="s">
        <v>78</v>
      </c>
      <c r="B46" s="42">
        <v>3</v>
      </c>
      <c r="C46" s="46">
        <f>SUMIFS(탕데이터!R:R,탕데이터!$I:$I,'차량별-코스별'!$A39,탕데이터!$BL:$BL,'차량별-코스별'!$B39)</f>
        <v>0</v>
      </c>
      <c r="D46" s="46">
        <f>SUMIFS(탕데이터!S:S,탕데이터!$I:$I,'차량별-코스별'!$A39,탕데이터!$BL:$BL,'차량별-코스별'!$B39)</f>
        <v>0</v>
      </c>
      <c r="E46" s="50" t="e">
        <f t="shared" si="1"/>
        <v>#DIV/0!</v>
      </c>
    </row>
    <row r="47" spans="1:5" hidden="1">
      <c r="A47" s="39" t="s">
        <v>78</v>
      </c>
      <c r="B47" s="42">
        <v>4</v>
      </c>
      <c r="C47" s="46">
        <f>SUMIFS(탕데이터!R:R,탕데이터!$I:$I,'차량별-코스별'!$A56,탕데이터!$BL:$BL,'차량별-코스별'!$B56)</f>
        <v>0</v>
      </c>
      <c r="D47" s="46">
        <f>SUMIFS(탕데이터!S:S,탕데이터!$I:$I,'차량별-코스별'!$A56,탕데이터!$BL:$BL,'차량별-코스별'!$B56)</f>
        <v>0</v>
      </c>
      <c r="E47" s="50" t="e">
        <f t="shared" si="1"/>
        <v>#DIV/0!</v>
      </c>
    </row>
    <row r="48" spans="1:5" hidden="1">
      <c r="A48" s="39" t="s">
        <v>78</v>
      </c>
      <c r="B48" s="42">
        <v>5</v>
      </c>
      <c r="C48" s="46">
        <f>SUMIFS(탕데이터!R:R,탕데이터!$I:$I,'차량별-코스별'!$A73,탕데이터!$BL:$BL,'차량별-코스별'!$B73)</f>
        <v>266.00599999999997</v>
      </c>
      <c r="D48" s="46">
        <f>SUMIFS(탕데이터!S:S,탕데이터!$I:$I,'차량별-코스별'!$A73,탕데이터!$BL:$BL,'차량별-코스별'!$B73)</f>
        <v>90.296999999999997</v>
      </c>
      <c r="E48" s="50">
        <f t="shared" si="1"/>
        <v>2.9459007497480534</v>
      </c>
    </row>
    <row r="49" spans="1:5" hidden="1">
      <c r="A49" s="39" t="s">
        <v>78</v>
      </c>
      <c r="B49" s="42">
        <v>8</v>
      </c>
      <c r="C49" s="46">
        <f>SUMIFS(탕데이터!R:R,탕데이터!$I:$I,'차량별-코스별'!$A123,탕데이터!$BL:$BL,'차량별-코스별'!$B123)</f>
        <v>350.35699999999997</v>
      </c>
      <c r="D49" s="46">
        <f>SUMIFS(탕데이터!S:S,탕데이터!$I:$I,'차량별-코스별'!$A123,탕데이터!$BL:$BL,'차량별-코스별'!$B123)</f>
        <v>117.45400000000001</v>
      </c>
      <c r="E49" s="50">
        <f t="shared" si="1"/>
        <v>2.98292948728864</v>
      </c>
    </row>
    <row r="50" spans="1:5" hidden="1">
      <c r="A50" s="39" t="s">
        <v>78</v>
      </c>
      <c r="B50" s="42">
        <v>9</v>
      </c>
      <c r="C50" s="46">
        <f>SUMIFS(탕데이터!R:R,탕데이터!$I:$I,'차량별-코스별'!$A141,탕데이터!$BL:$BL,'차량별-코스별'!$B141)</f>
        <v>0</v>
      </c>
      <c r="D50" s="46">
        <f>SUMIFS(탕데이터!S:S,탕데이터!$I:$I,'차량별-코스별'!$A141,탕데이터!$BL:$BL,'차량별-코스별'!$B141)</f>
        <v>0</v>
      </c>
      <c r="E50" s="50" t="e">
        <f t="shared" si="1"/>
        <v>#DIV/0!</v>
      </c>
    </row>
    <row r="51" spans="1:5" hidden="1">
      <c r="A51" s="39" t="s">
        <v>78</v>
      </c>
      <c r="B51" s="42">
        <v>10</v>
      </c>
      <c r="C51" s="46">
        <f>SUMIFS(탕데이터!R:R,탕데이터!$I:$I,'차량별-코스별'!$A150,탕데이터!$BL:$BL,'차량별-코스별'!$B150)</f>
        <v>367.20299999999997</v>
      </c>
      <c r="D51" s="46">
        <f>SUMIFS(탕데이터!S:S,탕데이터!$I:$I,'차량별-코스별'!$A150,탕데이터!$BL:$BL,'차량별-코스별'!$B150)</f>
        <v>112.40200000000002</v>
      </c>
      <c r="E51" s="50">
        <f t="shared" si="1"/>
        <v>3.2668724755787255</v>
      </c>
    </row>
    <row r="52" spans="1:5" hidden="1">
      <c r="A52" s="39" t="s">
        <v>78</v>
      </c>
      <c r="B52" s="42">
        <v>11</v>
      </c>
      <c r="C52" s="46">
        <f>SUMIFS(탕데이터!R:R,탕데이터!$I:$I,'차량별-코스별'!$A158,탕데이터!$BL:$BL,'차량별-코스별'!$B158)</f>
        <v>0</v>
      </c>
      <c r="D52" s="46">
        <f>SUMIFS(탕데이터!S:S,탕데이터!$I:$I,'차량별-코스별'!$A158,탕데이터!$BL:$BL,'차량별-코스별'!$B158)</f>
        <v>0</v>
      </c>
      <c r="E52" s="50" t="e">
        <f t="shared" si="1"/>
        <v>#DIV/0!</v>
      </c>
    </row>
    <row r="53" spans="1:5" hidden="1">
      <c r="A53" s="39" t="s">
        <v>79</v>
      </c>
      <c r="B53" s="42">
        <v>1</v>
      </c>
      <c r="C53" s="46">
        <f>SUMIFS(탕데이터!R:R,탕데이터!$I:$I,'차량별-코스별'!$A7,탕데이터!$BL:$BL,'차량별-코스별'!$B7)</f>
        <v>0</v>
      </c>
      <c r="D53" s="46">
        <f>SUMIFS(탕데이터!S:S,탕데이터!$I:$I,'차량별-코스별'!$A7,탕데이터!$BL:$BL,'차량별-코스별'!$B7)</f>
        <v>0</v>
      </c>
      <c r="E53" s="50" t="e">
        <f t="shared" si="1"/>
        <v>#DIV/0!</v>
      </c>
    </row>
    <row r="54" spans="1:5" hidden="1">
      <c r="A54" s="39" t="s">
        <v>79</v>
      </c>
      <c r="B54" s="42">
        <v>2</v>
      </c>
      <c r="C54" s="46">
        <f>SUMIFS(탕데이터!R:R,탕데이터!$I:$I,'차량별-코스별'!$A24,탕데이터!$BL:$BL,'차량별-코스별'!$B24)</f>
        <v>0</v>
      </c>
      <c r="D54" s="46">
        <f>SUMIFS(탕데이터!S:S,탕데이터!$I:$I,'차량별-코스별'!$A24,탕데이터!$BL:$BL,'차량별-코스별'!$B24)</f>
        <v>0</v>
      </c>
      <c r="E54" s="50" t="e">
        <f t="shared" si="1"/>
        <v>#DIV/0!</v>
      </c>
    </row>
    <row r="55" spans="1:5" hidden="1">
      <c r="A55" s="39" t="s">
        <v>79</v>
      </c>
      <c r="B55" s="42">
        <v>3</v>
      </c>
      <c r="C55" s="46">
        <f>SUMIFS(탕데이터!R:R,탕데이터!$I:$I,'차량별-코스별'!$A40,탕데이터!$BL:$BL,'차량별-코스별'!$B40)</f>
        <v>0</v>
      </c>
      <c r="D55" s="46">
        <f>SUMIFS(탕데이터!S:S,탕데이터!$I:$I,'차량별-코스별'!$A40,탕데이터!$BL:$BL,'차량별-코스별'!$B40)</f>
        <v>0</v>
      </c>
      <c r="E55" s="50" t="e">
        <f t="shared" si="1"/>
        <v>#DIV/0!</v>
      </c>
    </row>
    <row r="56" spans="1:5" hidden="1">
      <c r="A56" s="39" t="s">
        <v>79</v>
      </c>
      <c r="B56" s="42">
        <v>4</v>
      </c>
      <c r="C56" s="46">
        <f>SUMIFS(탕데이터!R:R,탕데이터!$I:$I,'차량별-코스별'!$A57,탕데이터!$BL:$BL,'차량별-코스별'!$B57)</f>
        <v>374.63200000000001</v>
      </c>
      <c r="D56" s="46">
        <f>SUMIFS(탕데이터!S:S,탕데이터!$I:$I,'차량별-코스별'!$A57,탕데이터!$BL:$BL,'차량별-코스별'!$B57)</f>
        <v>116.461</v>
      </c>
      <c r="E56" s="50">
        <f t="shared" si="1"/>
        <v>3.2168021912915052</v>
      </c>
    </row>
    <row r="57" spans="1:5" hidden="1">
      <c r="A57" s="39" t="s">
        <v>79</v>
      </c>
      <c r="B57" s="42">
        <v>5</v>
      </c>
      <c r="C57" s="46">
        <f>SUMIFS(탕데이터!R:R,탕데이터!$I:$I,'차량별-코스별'!$A74,탕데이터!$BL:$BL,'차량별-코스별'!$B74)</f>
        <v>100.822</v>
      </c>
      <c r="D57" s="46">
        <f>SUMIFS(탕데이터!S:S,탕데이터!$I:$I,'차량별-코스별'!$A74,탕데이터!$BL:$BL,'차량별-코스별'!$B74)</f>
        <v>31.815000000000001</v>
      </c>
      <c r="E57" s="50">
        <f t="shared" si="1"/>
        <v>3.1690083294043689</v>
      </c>
    </row>
    <row r="58" spans="1:5" hidden="1">
      <c r="A58" s="39" t="s">
        <v>79</v>
      </c>
      <c r="B58" s="42">
        <v>6</v>
      </c>
      <c r="C58" s="46">
        <f>SUMIFS(탕데이터!R:R,탕데이터!$I:$I,'차량별-코스별'!$A89,탕데이터!$BL:$BL,'차량별-코스별'!$B89)</f>
        <v>0</v>
      </c>
      <c r="D58" s="46">
        <f>SUMIFS(탕데이터!S:S,탕데이터!$I:$I,'차량별-코스별'!$A89,탕데이터!$BL:$BL,'차량별-코스별'!$B89)</f>
        <v>0</v>
      </c>
      <c r="E58" s="50" t="e">
        <f t="shared" si="1"/>
        <v>#DIV/0!</v>
      </c>
    </row>
    <row r="59" spans="1:5" hidden="1">
      <c r="A59" s="39" t="s">
        <v>79</v>
      </c>
      <c r="B59" s="42">
        <v>7</v>
      </c>
      <c r="C59" s="46">
        <f>SUMIFS(탕데이터!R:R,탕데이터!$I:$I,'차량별-코스별'!$A106,탕데이터!$BL:$BL,'차량별-코스별'!$B106)</f>
        <v>0</v>
      </c>
      <c r="D59" s="46">
        <f>SUMIFS(탕데이터!S:S,탕데이터!$I:$I,'차량별-코스별'!$A106,탕데이터!$BL:$BL,'차량별-코스별'!$B106)</f>
        <v>0</v>
      </c>
      <c r="E59" s="50" t="e">
        <f t="shared" si="1"/>
        <v>#DIV/0!</v>
      </c>
    </row>
    <row r="60" spans="1:5" hidden="1">
      <c r="A60" s="39" t="s">
        <v>79</v>
      </c>
      <c r="B60" s="42">
        <v>8</v>
      </c>
      <c r="C60" s="46">
        <f>SUMIFS(탕데이터!R:R,탕데이터!$I:$I,'차량별-코스별'!$A124,탕데이터!$BL:$BL,'차량별-코스별'!$B124)</f>
        <v>172.52799999999999</v>
      </c>
      <c r="D60" s="46">
        <f>SUMIFS(탕데이터!S:S,탕데이터!$I:$I,'차량별-코스별'!$A124,탕데이터!$BL:$BL,'차량별-코스별'!$B124)</f>
        <v>51.902000000000001</v>
      </c>
      <c r="E60" s="50">
        <f t="shared" si="1"/>
        <v>3.3241108242456936</v>
      </c>
    </row>
    <row r="61" spans="1:5" hidden="1">
      <c r="A61" s="39" t="s">
        <v>79</v>
      </c>
      <c r="B61" s="42">
        <v>9</v>
      </c>
      <c r="C61" s="46">
        <f>SUMIFS(탕데이터!R:R,탕데이터!$I:$I,'차량별-코스별'!$A142,탕데이터!$BL:$BL,'차량별-코스별'!$B142)</f>
        <v>0</v>
      </c>
      <c r="D61" s="46">
        <f>SUMIFS(탕데이터!S:S,탕데이터!$I:$I,'차량별-코스별'!$A142,탕데이터!$BL:$BL,'차량별-코스별'!$B142)</f>
        <v>0</v>
      </c>
      <c r="E61" s="50" t="e">
        <f t="shared" si="1"/>
        <v>#DIV/0!</v>
      </c>
    </row>
    <row r="62" spans="1:5" hidden="1">
      <c r="A62" s="39" t="s">
        <v>79</v>
      </c>
      <c r="B62" s="42">
        <v>10</v>
      </c>
      <c r="C62" s="46">
        <f>SUMIFS(탕데이터!R:R,탕데이터!$I:$I,'차량별-코스별'!$A151,탕데이터!$BL:$BL,'차량별-코스별'!$B151)</f>
        <v>384.642</v>
      </c>
      <c r="D62" s="46">
        <f>SUMIFS(탕데이터!S:S,탕데이터!$I:$I,'차량별-코스별'!$A151,탕데이터!$BL:$BL,'차량별-코스별'!$B151)</f>
        <v>109.76599999999999</v>
      </c>
      <c r="E62" s="50">
        <f t="shared" si="1"/>
        <v>3.5041998433030268</v>
      </c>
    </row>
    <row r="63" spans="1:5" hidden="1">
      <c r="A63" s="39" t="s">
        <v>79</v>
      </c>
      <c r="B63" s="42">
        <v>11</v>
      </c>
      <c r="C63" s="46">
        <f>SUMIFS(탕데이터!R:R,탕데이터!$I:$I,'차량별-코스별'!$A159,탕데이터!$BL:$BL,'차량별-코스별'!$B159)</f>
        <v>0</v>
      </c>
      <c r="D63" s="46">
        <f>SUMIFS(탕데이터!S:S,탕데이터!$I:$I,'차량별-코스별'!$A159,탕데이터!$BL:$BL,'차량별-코스별'!$B159)</f>
        <v>0</v>
      </c>
      <c r="E63" s="50" t="e">
        <f t="shared" si="1"/>
        <v>#DIV/0!</v>
      </c>
    </row>
    <row r="64" spans="1:5" hidden="1">
      <c r="A64" s="39" t="s">
        <v>80</v>
      </c>
      <c r="B64" s="42">
        <v>1</v>
      </c>
      <c r="C64" s="46">
        <f>SUMIFS(탕데이터!R:R,탕데이터!$I:$I,'차량별-코스별'!$A8,탕데이터!$BL:$BL,'차량별-코스별'!$B8)</f>
        <v>0</v>
      </c>
      <c r="D64" s="46">
        <f>SUMIFS(탕데이터!S:S,탕데이터!$I:$I,'차량별-코스별'!$A8,탕데이터!$BL:$BL,'차량별-코스별'!$B8)</f>
        <v>0</v>
      </c>
      <c r="E64" s="50" t="e">
        <f t="shared" si="1"/>
        <v>#DIV/0!</v>
      </c>
    </row>
    <row r="65" spans="1:5" hidden="1">
      <c r="A65" s="39" t="s">
        <v>80</v>
      </c>
      <c r="B65" s="42">
        <v>2</v>
      </c>
      <c r="C65" s="46">
        <f>SUMIFS(탕데이터!R:R,탕데이터!$I:$I,'차량별-코스별'!$A25,탕데이터!$BL:$BL,'차량별-코스별'!$B25)</f>
        <v>0</v>
      </c>
      <c r="D65" s="46">
        <f>SUMIFS(탕데이터!S:S,탕데이터!$I:$I,'차량별-코스별'!$A25,탕데이터!$BL:$BL,'차량별-코스별'!$B25)</f>
        <v>0</v>
      </c>
      <c r="E65" s="50" t="e">
        <f t="shared" si="1"/>
        <v>#DIV/0!</v>
      </c>
    </row>
    <row r="66" spans="1:5" hidden="1">
      <c r="A66" s="39" t="s">
        <v>80</v>
      </c>
      <c r="B66" s="42">
        <v>3</v>
      </c>
      <c r="C66" s="46">
        <f>SUMIFS(탕데이터!R:R,탕데이터!$I:$I,'차량별-코스별'!$A41,탕데이터!$BL:$BL,'차량별-코스별'!$B41)</f>
        <v>0</v>
      </c>
      <c r="D66" s="46">
        <f>SUMIFS(탕데이터!S:S,탕데이터!$I:$I,'차량별-코스별'!$A41,탕데이터!$BL:$BL,'차량별-코스별'!$B41)</f>
        <v>0</v>
      </c>
      <c r="E66" s="50" t="e">
        <f t="shared" ref="E66:E97" si="2">C66/D66</f>
        <v>#DIV/0!</v>
      </c>
    </row>
    <row r="67" spans="1:5" hidden="1">
      <c r="A67" s="39" t="s">
        <v>80</v>
      </c>
      <c r="B67" s="42">
        <v>6</v>
      </c>
      <c r="C67" s="46">
        <f>SUMIFS(탕데이터!R:R,탕데이터!$I:$I,'차량별-코스별'!$A90,탕데이터!$BL:$BL,'차량별-코스별'!$B90)</f>
        <v>0</v>
      </c>
      <c r="D67" s="46">
        <f>SUMIFS(탕데이터!S:S,탕데이터!$I:$I,'차량별-코스별'!$A90,탕데이터!$BL:$BL,'차량별-코스별'!$B90)</f>
        <v>0</v>
      </c>
      <c r="E67" s="50" t="e">
        <f t="shared" si="2"/>
        <v>#DIV/0!</v>
      </c>
    </row>
    <row r="68" spans="1:5" hidden="1">
      <c r="A68" s="39" t="s">
        <v>80</v>
      </c>
      <c r="B68" s="42">
        <v>7</v>
      </c>
      <c r="C68" s="46">
        <f>SUMIFS(탕데이터!R:R,탕데이터!$I:$I,'차량별-코스별'!$A107,탕데이터!$BL:$BL,'차량별-코스별'!$B107)</f>
        <v>0</v>
      </c>
      <c r="D68" s="46">
        <f>SUMIFS(탕데이터!S:S,탕데이터!$I:$I,'차량별-코스별'!$A107,탕데이터!$BL:$BL,'차량별-코스별'!$B107)</f>
        <v>0</v>
      </c>
      <c r="E68" s="50" t="e">
        <f t="shared" si="2"/>
        <v>#DIV/0!</v>
      </c>
    </row>
    <row r="69" spans="1:5" hidden="1">
      <c r="A69" s="39" t="s">
        <v>80</v>
      </c>
      <c r="B69" s="42">
        <v>8</v>
      </c>
      <c r="C69" s="46">
        <f>SUMIFS(탕데이터!R:R,탕데이터!$I:$I,'차량별-코스별'!$A125,탕데이터!$BL:$BL,'차량별-코스별'!$B125)</f>
        <v>0</v>
      </c>
      <c r="D69" s="46">
        <f>SUMIFS(탕데이터!S:S,탕데이터!$I:$I,'차량별-코스별'!$A125,탕데이터!$BL:$BL,'차량별-코스별'!$B125)</f>
        <v>0</v>
      </c>
      <c r="E69" s="50" t="e">
        <f t="shared" si="2"/>
        <v>#DIV/0!</v>
      </c>
    </row>
    <row r="70" spans="1:5" hidden="1">
      <c r="A70" s="39" t="s">
        <v>80</v>
      </c>
      <c r="B70" s="42">
        <v>9</v>
      </c>
      <c r="C70" s="46">
        <f>SUMIFS(탕데이터!R:R,탕데이터!$I:$I,'차량별-코스별'!$A143,탕데이터!$BL:$BL,'차량별-코스별'!$B143)</f>
        <v>0</v>
      </c>
      <c r="D70" s="46">
        <f>SUMIFS(탕데이터!S:S,탕데이터!$I:$I,'차량별-코스별'!$A143,탕데이터!$BL:$BL,'차량별-코스별'!$B143)</f>
        <v>0</v>
      </c>
      <c r="E70" s="50" t="e">
        <f t="shared" si="2"/>
        <v>#DIV/0!</v>
      </c>
    </row>
    <row r="71" spans="1:5" hidden="1">
      <c r="A71" s="39" t="s">
        <v>80</v>
      </c>
      <c r="B71" s="42">
        <v>10</v>
      </c>
      <c r="C71" s="46">
        <f>SUMIFS(탕데이터!R:R,탕데이터!$I:$I,'차량별-코스별'!$A152,탕데이터!$BL:$BL,'차량별-코스별'!$B152)</f>
        <v>260.26499999999999</v>
      </c>
      <c r="D71" s="46">
        <f>SUMIFS(탕데이터!S:S,탕데이터!$I:$I,'차량별-코스별'!$A152,탕데이터!$BL:$BL,'차량별-코스별'!$B152)</f>
        <v>81.97</v>
      </c>
      <c r="E71" s="50">
        <f t="shared" si="2"/>
        <v>3.1751250457484446</v>
      </c>
    </row>
    <row r="72" spans="1:5" hidden="1">
      <c r="A72" s="39" t="s">
        <v>80</v>
      </c>
      <c r="B72" s="42">
        <v>11</v>
      </c>
      <c r="C72" s="46">
        <f>SUMIFS(탕데이터!R:R,탕데이터!$I:$I,'차량별-코스별'!$A160,탕데이터!$BL:$BL,'차량별-코스별'!$B160)</f>
        <v>0</v>
      </c>
      <c r="D72" s="46">
        <f>SUMIFS(탕데이터!S:S,탕데이터!$I:$I,'차량별-코스별'!$A160,탕데이터!$BL:$BL,'차량별-코스별'!$B160)</f>
        <v>0</v>
      </c>
      <c r="E72" s="50" t="e">
        <f t="shared" si="2"/>
        <v>#DIV/0!</v>
      </c>
    </row>
    <row r="73" spans="1:5" hidden="1">
      <c r="A73" s="39" t="s">
        <v>88</v>
      </c>
      <c r="B73" s="42">
        <v>1</v>
      </c>
      <c r="C73" s="46">
        <f>SUMIFS(탕데이터!R:R,탕데이터!$I:$I,'차량별-코스별'!$A12,탕데이터!$BL:$BL,'차량별-코스별'!$B12)</f>
        <v>294.358</v>
      </c>
      <c r="D73" s="46">
        <f>SUMIFS(탕데이터!S:S,탕데이터!$I:$I,'차량별-코스별'!$A12,탕데이터!$BL:$BL,'차량별-코스별'!$B12)</f>
        <v>98.298999999999992</v>
      </c>
      <c r="E73" s="50">
        <f t="shared" si="2"/>
        <v>2.9945167295699857</v>
      </c>
    </row>
    <row r="74" spans="1:5" hidden="1">
      <c r="A74" s="39" t="s">
        <v>88</v>
      </c>
      <c r="B74" s="42">
        <v>2</v>
      </c>
      <c r="C74" s="46">
        <f>SUMIFS(탕데이터!R:R,탕데이터!$I:$I,'차량별-코스별'!$A29,탕데이터!$BL:$BL,'차량별-코스별'!$B29)</f>
        <v>0</v>
      </c>
      <c r="D74" s="46">
        <f>SUMIFS(탕데이터!S:S,탕데이터!$I:$I,'차량별-코스별'!$A29,탕데이터!$BL:$BL,'차량별-코스별'!$B29)</f>
        <v>0</v>
      </c>
      <c r="E74" s="50" t="e">
        <f t="shared" si="2"/>
        <v>#DIV/0!</v>
      </c>
    </row>
    <row r="75" spans="1:5" hidden="1">
      <c r="A75" s="39" t="s">
        <v>88</v>
      </c>
      <c r="B75" s="42">
        <v>3</v>
      </c>
      <c r="C75" s="46">
        <f>SUMIFS(탕데이터!R:R,탕데이터!$I:$I,'차량별-코스별'!$A46,탕데이터!$BL:$BL,'차량별-코스별'!$B46)</f>
        <v>0</v>
      </c>
      <c r="D75" s="46">
        <f>SUMIFS(탕데이터!S:S,탕데이터!$I:$I,'차량별-코스별'!$A46,탕데이터!$BL:$BL,'차량별-코스별'!$B46)</f>
        <v>0</v>
      </c>
      <c r="E75" s="50" t="e">
        <f t="shared" si="2"/>
        <v>#DIV/0!</v>
      </c>
    </row>
    <row r="76" spans="1:5" hidden="1">
      <c r="A76" s="39" t="s">
        <v>88</v>
      </c>
      <c r="B76" s="42">
        <v>4</v>
      </c>
      <c r="C76" s="46">
        <f>SUMIFS(탕데이터!R:R,탕데이터!$I:$I,'차량별-코스별'!$A63,탕데이터!$BL:$BL,'차량별-코스별'!$B63)</f>
        <v>0</v>
      </c>
      <c r="D76" s="46">
        <f>SUMIFS(탕데이터!S:S,탕데이터!$I:$I,'차량별-코스별'!$A63,탕데이터!$BL:$BL,'차량별-코스별'!$B63)</f>
        <v>0</v>
      </c>
      <c r="E76" s="50" t="e">
        <f t="shared" si="2"/>
        <v>#DIV/0!</v>
      </c>
    </row>
    <row r="77" spans="1:5" hidden="1">
      <c r="A77" s="39" t="s">
        <v>88</v>
      </c>
      <c r="B77" s="42">
        <v>5</v>
      </c>
      <c r="C77" s="46">
        <f>SUMIFS(탕데이터!R:R,탕데이터!$I:$I,'차량별-코스별'!$A80,탕데이터!$BL:$BL,'차량별-코스별'!$B80)</f>
        <v>361.55399999999997</v>
      </c>
      <c r="D77" s="46">
        <f>SUMIFS(탕데이터!S:S,탕데이터!$I:$I,'차량별-코스별'!$A80,탕데이터!$BL:$BL,'차량별-코스별'!$B80)</f>
        <v>122.16800000000001</v>
      </c>
      <c r="E77" s="50">
        <f t="shared" si="2"/>
        <v>2.9594820247527989</v>
      </c>
    </row>
    <row r="78" spans="1:5" hidden="1">
      <c r="A78" s="39" t="s">
        <v>88</v>
      </c>
      <c r="B78" s="42">
        <v>6</v>
      </c>
      <c r="C78" s="46">
        <f>SUMIFS(탕데이터!R:R,탕데이터!$I:$I,'차량별-코스별'!$A96,탕데이터!$BL:$BL,'차량별-코스별'!$B96)</f>
        <v>0</v>
      </c>
      <c r="D78" s="46">
        <f>SUMIFS(탕데이터!S:S,탕데이터!$I:$I,'차량별-코스별'!$A96,탕데이터!$BL:$BL,'차량별-코스별'!$B96)</f>
        <v>0</v>
      </c>
      <c r="E78" s="50" t="e">
        <f t="shared" si="2"/>
        <v>#DIV/0!</v>
      </c>
    </row>
    <row r="79" spans="1:5" hidden="1">
      <c r="A79" s="39" t="s">
        <v>88</v>
      </c>
      <c r="B79" s="42">
        <v>7</v>
      </c>
      <c r="C79" s="46">
        <f>SUMIFS(탕데이터!R:R,탕데이터!$I:$I,'차량별-코스별'!$A113,탕데이터!$BL:$BL,'차량별-코스별'!$B113)</f>
        <v>275.80799999999999</v>
      </c>
      <c r="D79" s="46">
        <f>SUMIFS(탕데이터!S:S,탕데이터!$I:$I,'차량별-코스별'!$A113,탕데이터!$BL:$BL,'차량별-코스별'!$B113)</f>
        <v>91.22</v>
      </c>
      <c r="E79" s="50">
        <f t="shared" si="2"/>
        <v>3.0235474676606007</v>
      </c>
    </row>
    <row r="80" spans="1:5" hidden="1">
      <c r="A80" s="39" t="s">
        <v>88</v>
      </c>
      <c r="B80" s="42">
        <v>8</v>
      </c>
      <c r="C80" s="46">
        <f>SUMIFS(탕데이터!R:R,탕데이터!$I:$I,'차량별-코스별'!$A131,탕데이터!$BL:$BL,'차량별-코스별'!$B131)</f>
        <v>433.55500000000001</v>
      </c>
      <c r="D80" s="46">
        <f>SUMIFS(탕데이터!S:S,탕데이터!$I:$I,'차량별-코스별'!$A131,탕데이터!$BL:$BL,'차량별-코스별'!$B131)</f>
        <v>146.06800000000001</v>
      </c>
      <c r="E80" s="50">
        <f t="shared" si="2"/>
        <v>2.9681723580797983</v>
      </c>
    </row>
    <row r="81" spans="1:5" hidden="1">
      <c r="A81" s="39" t="s">
        <v>89</v>
      </c>
      <c r="B81" s="42">
        <v>1</v>
      </c>
      <c r="C81" s="46">
        <f>SUMIFS(탕데이터!R:R,탕데이터!$I:$I,'차량별-코스별'!$A13,탕데이터!$BL:$BL,'차량별-코스별'!$B13)</f>
        <v>370.50299999999993</v>
      </c>
      <c r="D81" s="46">
        <f>SUMIFS(탕데이터!S:S,탕데이터!$I:$I,'차량별-코스별'!$A13,탕데이터!$BL:$BL,'차량별-코스별'!$B13)</f>
        <v>110.66800000000001</v>
      </c>
      <c r="E81" s="50">
        <f t="shared" si="2"/>
        <v>3.3478783388151943</v>
      </c>
    </row>
    <row r="82" spans="1:5" hidden="1">
      <c r="A82" s="39" t="s">
        <v>89</v>
      </c>
      <c r="B82" s="42">
        <v>2</v>
      </c>
      <c r="C82" s="46">
        <f>SUMIFS(탕데이터!R:R,탕데이터!$I:$I,'차량별-코스별'!$A30,탕데이터!$BL:$BL,'차량별-코스별'!$B30)</f>
        <v>0</v>
      </c>
      <c r="D82" s="46">
        <f>SUMIFS(탕데이터!S:S,탕데이터!$I:$I,'차량별-코스별'!$A30,탕데이터!$BL:$BL,'차량별-코스별'!$B30)</f>
        <v>0</v>
      </c>
      <c r="E82" s="50" t="e">
        <f t="shared" si="2"/>
        <v>#DIV/0!</v>
      </c>
    </row>
    <row r="83" spans="1:5" hidden="1">
      <c r="A83" s="39" t="s">
        <v>89</v>
      </c>
      <c r="B83" s="42">
        <v>3</v>
      </c>
      <c r="C83" s="46">
        <f>SUMIFS(탕데이터!R:R,탕데이터!$I:$I,'차량별-코스별'!$A47,탕데이터!$BL:$BL,'차량별-코스별'!$B47)</f>
        <v>394.66399999999999</v>
      </c>
      <c r="D83" s="46">
        <f>SUMIFS(탕데이터!S:S,탕데이터!$I:$I,'차량별-코스별'!$A47,탕데이터!$BL:$BL,'차량별-코스별'!$B47)</f>
        <v>125.82700000000001</v>
      </c>
      <c r="E83" s="50">
        <f t="shared" si="2"/>
        <v>3.1365605156286009</v>
      </c>
    </row>
    <row r="84" spans="1:5" hidden="1">
      <c r="A84" s="39" t="s">
        <v>89</v>
      </c>
      <c r="B84" s="42">
        <v>4</v>
      </c>
      <c r="C84" s="46">
        <f>SUMIFS(탕데이터!R:R,탕데이터!$I:$I,'차량별-코스별'!$A64,탕데이터!$BL:$BL,'차량별-코스별'!$B64)</f>
        <v>0</v>
      </c>
      <c r="D84" s="46">
        <f>SUMIFS(탕데이터!S:S,탕데이터!$I:$I,'차량별-코스별'!$A64,탕데이터!$BL:$BL,'차량별-코스별'!$B64)</f>
        <v>0</v>
      </c>
      <c r="E84" s="50" t="e">
        <f t="shared" si="2"/>
        <v>#DIV/0!</v>
      </c>
    </row>
    <row r="85" spans="1:5" hidden="1">
      <c r="A85" s="39" t="s">
        <v>89</v>
      </c>
      <c r="B85" s="42">
        <v>5</v>
      </c>
      <c r="C85" s="46">
        <f>SUMIFS(탕데이터!R:R,탕데이터!$I:$I,'차량별-코스별'!$A81,탕데이터!$BL:$BL,'차량별-코스별'!$B81)</f>
        <v>0</v>
      </c>
      <c r="D85" s="46">
        <f>SUMIFS(탕데이터!S:S,탕데이터!$I:$I,'차량별-코스별'!$A81,탕데이터!$BL:$BL,'차량별-코스별'!$B81)</f>
        <v>0</v>
      </c>
      <c r="E85" s="50" t="e">
        <f t="shared" si="2"/>
        <v>#DIV/0!</v>
      </c>
    </row>
    <row r="86" spans="1:5" hidden="1">
      <c r="A86" s="39" t="s">
        <v>89</v>
      </c>
      <c r="B86" s="42">
        <v>6</v>
      </c>
      <c r="C86" s="46">
        <f>SUMIFS(탕데이터!R:R,탕데이터!$I:$I,'차량별-코스별'!$A97,탕데이터!$BL:$BL,'차량별-코스별'!$B97)</f>
        <v>0</v>
      </c>
      <c r="D86" s="46">
        <f>SUMIFS(탕데이터!S:S,탕데이터!$I:$I,'차량별-코스별'!$A97,탕데이터!$BL:$BL,'차량별-코스별'!$B97)</f>
        <v>0</v>
      </c>
      <c r="E86" s="50" t="e">
        <f t="shared" si="2"/>
        <v>#DIV/0!</v>
      </c>
    </row>
    <row r="87" spans="1:5" hidden="1">
      <c r="A87" s="39" t="s">
        <v>89</v>
      </c>
      <c r="B87" s="42">
        <v>7</v>
      </c>
      <c r="C87" s="46">
        <f>SUMIFS(탕데이터!R:R,탕데이터!$I:$I,'차량별-코스별'!$A114,탕데이터!$BL:$BL,'차량별-코스별'!$B114)</f>
        <v>114.527</v>
      </c>
      <c r="D87" s="46">
        <f>SUMIFS(탕데이터!S:S,탕데이터!$I:$I,'차량별-코스별'!$A114,탕데이터!$BL:$BL,'차량별-코스별'!$B114)</f>
        <v>36.531999999999996</v>
      </c>
      <c r="E87" s="50">
        <f t="shared" si="2"/>
        <v>3.1349775539253262</v>
      </c>
    </row>
    <row r="88" spans="1:5" hidden="1">
      <c r="A88" s="39" t="s">
        <v>89</v>
      </c>
      <c r="B88" s="42">
        <v>8</v>
      </c>
      <c r="C88" s="46">
        <f>SUMIFS(탕데이터!R:R,탕데이터!$I:$I,'차량별-코스별'!$A132,탕데이터!$BL:$BL,'차량별-코스별'!$B132)</f>
        <v>0</v>
      </c>
      <c r="D88" s="46">
        <f>SUMIFS(탕데이터!S:S,탕데이터!$I:$I,'차량별-코스별'!$A132,탕데이터!$BL:$BL,'차량별-코스별'!$B132)</f>
        <v>0</v>
      </c>
      <c r="E88" s="50" t="e">
        <f t="shared" si="2"/>
        <v>#DIV/0!</v>
      </c>
    </row>
    <row r="89" spans="1:5">
      <c r="A89" s="39" t="s">
        <v>90</v>
      </c>
      <c r="B89" s="42">
        <v>1</v>
      </c>
      <c r="C89" s="46">
        <f>SUMIFS(탕데이터!R:R,탕데이터!$I:$I,'차량별-코스별'!$A14,탕데이터!$BL:$BL,'차량별-코스별'!$B14)</f>
        <v>215.70599999999999</v>
      </c>
      <c r="D89" s="46">
        <f>SUMIFS(탕데이터!S:S,탕데이터!$I:$I,'차량별-코스별'!$A14,탕데이터!$BL:$BL,'차량별-코스별'!$B14)</f>
        <v>58.003999999999998</v>
      </c>
      <c r="E89" s="50">
        <f t="shared" si="2"/>
        <v>3.7188124956899524</v>
      </c>
    </row>
    <row r="90" spans="1:5">
      <c r="A90" s="39" t="s">
        <v>90</v>
      </c>
      <c r="B90" s="42">
        <v>2</v>
      </c>
      <c r="C90" s="46">
        <f>SUMIFS(탕데이터!R:R,탕데이터!$I:$I,'차량별-코스별'!$A31,탕데이터!$BL:$BL,'차량별-코스별'!$B31)</f>
        <v>0</v>
      </c>
      <c r="D90" s="46">
        <f>SUMIFS(탕데이터!S:S,탕데이터!$I:$I,'차량별-코스별'!$A31,탕데이터!$BL:$BL,'차량별-코스별'!$B31)</f>
        <v>0</v>
      </c>
      <c r="E90" s="50" t="e">
        <f t="shared" si="2"/>
        <v>#DIV/0!</v>
      </c>
    </row>
    <row r="91" spans="1:5">
      <c r="A91" s="39" t="s">
        <v>90</v>
      </c>
      <c r="B91" s="42">
        <v>3</v>
      </c>
      <c r="C91" s="46">
        <f>SUMIFS(탕데이터!R:R,탕데이터!$I:$I,'차량별-코스별'!$A48,탕데이터!$BL:$BL,'차량별-코스별'!$B48)</f>
        <v>376.89600000000002</v>
      </c>
      <c r="D91" s="46">
        <f>SUMIFS(탕데이터!S:S,탕데이터!$I:$I,'차량별-코스별'!$A48,탕데이터!$BL:$BL,'차량별-코스별'!$B48)</f>
        <v>114.654</v>
      </c>
      <c r="E91" s="50">
        <f t="shared" si="2"/>
        <v>3.2872468470354286</v>
      </c>
    </row>
    <row r="92" spans="1:5">
      <c r="A92" s="39" t="s">
        <v>90</v>
      </c>
      <c r="B92" s="42">
        <v>4</v>
      </c>
      <c r="C92" s="46">
        <f>SUMIFS(탕데이터!R:R,탕데이터!$I:$I,'차량별-코스별'!$A65,탕데이터!$BL:$BL,'차량별-코스별'!$B65)</f>
        <v>346.70799999999997</v>
      </c>
      <c r="D92" s="46">
        <f>SUMIFS(탕데이터!S:S,탕데이터!$I:$I,'차량별-코스별'!$A65,탕데이터!$BL:$BL,'차량별-코스별'!$B65)</f>
        <v>118.185</v>
      </c>
      <c r="E92" s="50">
        <f t="shared" si="2"/>
        <v>2.9336040952743576</v>
      </c>
    </row>
    <row r="93" spans="1:5">
      <c r="A93" s="39" t="s">
        <v>90</v>
      </c>
      <c r="B93" s="42">
        <v>5</v>
      </c>
      <c r="C93" s="46">
        <f>SUMIFS(탕데이터!R:R,탕데이터!$I:$I,'차량별-코스별'!$A82,탕데이터!$BL:$BL,'차량별-코스별'!$B82)</f>
        <v>0</v>
      </c>
      <c r="D93" s="46">
        <f>SUMIFS(탕데이터!S:S,탕데이터!$I:$I,'차량별-코스별'!$A82,탕데이터!$BL:$BL,'차량별-코스별'!$B82)</f>
        <v>0</v>
      </c>
      <c r="E93" s="50" t="e">
        <f t="shared" si="2"/>
        <v>#DIV/0!</v>
      </c>
    </row>
    <row r="94" spans="1:5">
      <c r="A94" s="39" t="s">
        <v>90</v>
      </c>
      <c r="B94" s="42">
        <v>6</v>
      </c>
      <c r="C94" s="46">
        <f>SUMIFS(탕데이터!R:R,탕데이터!$I:$I,'차량별-코스별'!$A98,탕데이터!$BL:$BL,'차량별-코스별'!$B98)</f>
        <v>0</v>
      </c>
      <c r="D94" s="46">
        <f>SUMIFS(탕데이터!S:S,탕데이터!$I:$I,'차량별-코스별'!$A98,탕데이터!$BL:$BL,'차량별-코스별'!$B98)</f>
        <v>0</v>
      </c>
      <c r="E94" s="50" t="e">
        <f t="shared" si="2"/>
        <v>#DIV/0!</v>
      </c>
    </row>
    <row r="95" spans="1:5">
      <c r="A95" s="39" t="s">
        <v>90</v>
      </c>
      <c r="B95" s="42">
        <v>7</v>
      </c>
      <c r="C95" s="46">
        <f>SUMIFS(탕데이터!R:R,탕데이터!$I:$I,'차량별-코스별'!$A115,탕데이터!$BL:$BL,'차량별-코스별'!$B115)</f>
        <v>39.570999999999998</v>
      </c>
      <c r="D95" s="46">
        <f>SUMIFS(탕데이터!S:S,탕데이터!$I:$I,'차량별-코스별'!$A115,탕데이터!$BL:$BL,'차량별-코스별'!$B115)</f>
        <v>13.301</v>
      </c>
      <c r="E95" s="50">
        <f t="shared" si="2"/>
        <v>2.9750394707164873</v>
      </c>
    </row>
    <row r="96" spans="1:5">
      <c r="A96" s="39" t="s">
        <v>90</v>
      </c>
      <c r="B96" s="42">
        <v>8</v>
      </c>
      <c r="C96" s="46">
        <f>SUMIFS(탕데이터!R:R,탕데이터!$I:$I,'차량별-코스별'!$A133,탕데이터!$BL:$BL,'차량별-코스별'!$B133)</f>
        <v>0</v>
      </c>
      <c r="D96" s="46">
        <f>SUMIFS(탕데이터!S:S,탕데이터!$I:$I,'차량별-코스별'!$A133,탕데이터!$BL:$BL,'차량별-코스별'!$B133)</f>
        <v>0</v>
      </c>
      <c r="E96" s="50" t="e">
        <f t="shared" si="2"/>
        <v>#DIV/0!</v>
      </c>
    </row>
    <row r="97" spans="1:5" hidden="1">
      <c r="A97" s="39" t="s">
        <v>81</v>
      </c>
      <c r="B97" s="42">
        <v>1</v>
      </c>
      <c r="C97" s="46">
        <f>SUMIFS(탕데이터!R:R,탕데이터!$I:$I,'차량별-코스별'!$A9,탕데이터!$BL:$BL,'차량별-코스별'!$B9)</f>
        <v>0</v>
      </c>
      <c r="D97" s="46">
        <f>SUMIFS(탕데이터!S:S,탕데이터!$I:$I,'차량별-코스별'!$A9,탕데이터!$BL:$BL,'차량별-코스별'!$B9)</f>
        <v>0</v>
      </c>
      <c r="E97" s="50" t="e">
        <f t="shared" si="2"/>
        <v>#DIV/0!</v>
      </c>
    </row>
    <row r="98" spans="1:5" hidden="1">
      <c r="A98" s="39" t="s">
        <v>81</v>
      </c>
      <c r="B98" s="42">
        <v>2</v>
      </c>
      <c r="C98" s="46">
        <f>SUMIFS(탕데이터!R:R,탕데이터!$I:$I,'차량별-코스별'!$A26,탕데이터!$BL:$BL,'차량별-코스별'!$B26)</f>
        <v>332.77300000000002</v>
      </c>
      <c r="D98" s="46">
        <f>SUMIFS(탕데이터!S:S,탕데이터!$I:$I,'차량별-코스별'!$A26,탕데이터!$BL:$BL,'차량별-코스별'!$B26)</f>
        <v>92.948000000000008</v>
      </c>
      <c r="E98" s="50">
        <f t="shared" ref="E98:E129" si="3">C98/D98</f>
        <v>3.5802061367646427</v>
      </c>
    </row>
    <row r="99" spans="1:5" hidden="1">
      <c r="A99" s="39" t="s">
        <v>81</v>
      </c>
      <c r="B99" s="42">
        <v>3</v>
      </c>
      <c r="C99" s="46">
        <f>SUMIFS(탕데이터!R:R,탕데이터!$I:$I,'차량별-코스별'!$A42,탕데이터!$BL:$BL,'차량별-코스별'!$B42)</f>
        <v>371.31200000000001</v>
      </c>
      <c r="D99" s="46">
        <f>SUMIFS(탕데이터!S:S,탕데이터!$I:$I,'차량별-코스별'!$A42,탕데이터!$BL:$BL,'차량별-코스별'!$B42)</f>
        <v>138.76000000000002</v>
      </c>
      <c r="E99" s="50">
        <f t="shared" si="3"/>
        <v>2.6759296627270102</v>
      </c>
    </row>
    <row r="100" spans="1:5" hidden="1">
      <c r="A100" s="39" t="s">
        <v>81</v>
      </c>
      <c r="B100" s="42">
        <v>4</v>
      </c>
      <c r="C100" s="46">
        <f>SUMIFS(탕데이터!R:R,탕데이터!$I:$I,'차량별-코스별'!$A58,탕데이터!$BL:$BL,'차량별-코스별'!$B58)</f>
        <v>330.54200000000003</v>
      </c>
      <c r="D100" s="46">
        <f>SUMIFS(탕데이터!S:S,탕데이터!$I:$I,'차량별-코스별'!$A58,탕데이터!$BL:$BL,'차량별-코스별'!$B58)</f>
        <v>96.384999999999991</v>
      </c>
      <c r="E100" s="50">
        <f t="shared" si="3"/>
        <v>3.4293925403330401</v>
      </c>
    </row>
    <row r="101" spans="1:5" hidden="1">
      <c r="A101" s="39" t="s">
        <v>81</v>
      </c>
      <c r="B101" s="42">
        <v>5</v>
      </c>
      <c r="C101" s="46">
        <f>SUMIFS(탕데이터!R:R,탕데이터!$I:$I,'차량별-코스별'!$A75,탕데이터!$BL:$BL,'차량별-코스별'!$B75)</f>
        <v>0</v>
      </c>
      <c r="D101" s="46">
        <f>SUMIFS(탕데이터!S:S,탕데이터!$I:$I,'차량별-코스별'!$A75,탕데이터!$BL:$BL,'차량별-코스별'!$B75)</f>
        <v>0</v>
      </c>
      <c r="E101" s="50" t="e">
        <f t="shared" si="3"/>
        <v>#DIV/0!</v>
      </c>
    </row>
    <row r="102" spans="1:5" hidden="1">
      <c r="A102" s="39" t="s">
        <v>81</v>
      </c>
      <c r="B102" s="42">
        <v>6</v>
      </c>
      <c r="C102" s="46">
        <f>SUMIFS(탕데이터!R:R,탕데이터!$I:$I,'차량별-코스별'!$A91,탕데이터!$BL:$BL,'차량별-코스별'!$B91)</f>
        <v>374.096</v>
      </c>
      <c r="D102" s="46">
        <f>SUMIFS(탕데이터!S:S,탕데이터!$I:$I,'차량별-코스별'!$A91,탕데이터!$BL:$BL,'차량별-코스별'!$B91)</f>
        <v>108.82599999999998</v>
      </c>
      <c r="E102" s="50">
        <f t="shared" si="3"/>
        <v>3.4375608769963066</v>
      </c>
    </row>
    <row r="103" spans="1:5" hidden="1">
      <c r="A103" s="39" t="s">
        <v>81</v>
      </c>
      <c r="B103" s="42">
        <v>7</v>
      </c>
      <c r="C103" s="46">
        <f>SUMIFS(탕데이터!R:R,탕데이터!$I:$I,'차량별-코스별'!$A108,탕데이터!$BL:$BL,'차량별-코스별'!$B108)</f>
        <v>0</v>
      </c>
      <c r="D103" s="46">
        <f>SUMIFS(탕데이터!S:S,탕데이터!$I:$I,'차량별-코스별'!$A108,탕데이터!$BL:$BL,'차량별-코스별'!$B108)</f>
        <v>0</v>
      </c>
      <c r="E103" s="50" t="e">
        <f t="shared" si="3"/>
        <v>#DIV/0!</v>
      </c>
    </row>
    <row r="104" spans="1:5" hidden="1">
      <c r="A104" s="39" t="s">
        <v>81</v>
      </c>
      <c r="B104" s="42">
        <v>8</v>
      </c>
      <c r="C104" s="46">
        <f>SUMIFS(탕데이터!R:R,탕데이터!$I:$I,'차량별-코스별'!$A126,탕데이터!$BL:$BL,'차량별-코스별'!$B126)</f>
        <v>0</v>
      </c>
      <c r="D104" s="46">
        <f>SUMIFS(탕데이터!S:S,탕데이터!$I:$I,'차량별-코스별'!$A126,탕데이터!$BL:$BL,'차량별-코스별'!$B126)</f>
        <v>0</v>
      </c>
      <c r="E104" s="50" t="e">
        <f t="shared" si="3"/>
        <v>#DIV/0!</v>
      </c>
    </row>
    <row r="105" spans="1:5" hidden="1">
      <c r="A105" s="39" t="s">
        <v>81</v>
      </c>
      <c r="B105" s="42">
        <v>11</v>
      </c>
      <c r="C105" s="46">
        <f>SUMIFS(탕데이터!R:R,탕데이터!$I:$I,'차량별-코스별'!$A161,탕데이터!$BL:$BL,'차량별-코스별'!$B161)</f>
        <v>0</v>
      </c>
      <c r="D105" s="46">
        <f>SUMIFS(탕데이터!S:S,탕데이터!$I:$I,'차량별-코스별'!$A161,탕데이터!$BL:$BL,'차량별-코스별'!$B161)</f>
        <v>0</v>
      </c>
      <c r="E105" s="50" t="e">
        <f t="shared" si="3"/>
        <v>#DIV/0!</v>
      </c>
    </row>
    <row r="106" spans="1:5" hidden="1">
      <c r="A106" s="39" t="s">
        <v>82</v>
      </c>
      <c r="B106" s="42">
        <v>3</v>
      </c>
      <c r="C106" s="46">
        <f>SUMIFS(탕데이터!R:R,탕데이터!$I:$I,'차량별-코스별'!$A43,탕데이터!$BL:$BL,'차량별-코스별'!$B43)</f>
        <v>333.01400000000001</v>
      </c>
      <c r="D106" s="46">
        <f>SUMIFS(탕데이터!S:S,탕데이터!$I:$I,'차량별-코스별'!$A43,탕데이터!$BL:$BL,'차량별-코스별'!$B43)</f>
        <v>91.412999999999997</v>
      </c>
      <c r="E106" s="50">
        <f t="shared" si="3"/>
        <v>3.642961066806691</v>
      </c>
    </row>
    <row r="107" spans="1:5" hidden="1">
      <c r="A107" s="39" t="s">
        <v>82</v>
      </c>
      <c r="B107" s="42">
        <v>4</v>
      </c>
      <c r="C107" s="46">
        <f>SUMIFS(탕데이터!R:R,탕데이터!$I:$I,'차량별-코스별'!$A59,탕데이터!$BL:$BL,'차량별-코스별'!$B59)</f>
        <v>334.15600000000001</v>
      </c>
      <c r="D107" s="46">
        <f>SUMIFS(탕데이터!S:S,탕데이터!$I:$I,'차량별-코스별'!$A59,탕데이터!$BL:$BL,'차량별-코스별'!$B59)</f>
        <v>92.700000000000017</v>
      </c>
      <c r="E107" s="50">
        <f t="shared" si="3"/>
        <v>3.6047033441208192</v>
      </c>
    </row>
    <row r="108" spans="1:5" hidden="1">
      <c r="A108" s="39" t="s">
        <v>82</v>
      </c>
      <c r="B108" s="42">
        <v>5</v>
      </c>
      <c r="C108" s="46">
        <f>SUMIFS(탕데이터!R:R,탕데이터!$I:$I,'차량별-코스별'!$A76,탕데이터!$BL:$BL,'차량별-코스별'!$B76)</f>
        <v>0</v>
      </c>
      <c r="D108" s="46">
        <f>SUMIFS(탕데이터!S:S,탕데이터!$I:$I,'차량별-코스별'!$A76,탕데이터!$BL:$BL,'차량별-코스별'!$B76)</f>
        <v>0</v>
      </c>
      <c r="E108" s="50" t="e">
        <f t="shared" si="3"/>
        <v>#DIV/0!</v>
      </c>
    </row>
    <row r="109" spans="1:5" hidden="1">
      <c r="A109" s="39" t="s">
        <v>82</v>
      </c>
      <c r="B109" s="42">
        <v>6</v>
      </c>
      <c r="C109" s="46">
        <f>SUMIFS(탕데이터!R:R,탕데이터!$I:$I,'차량별-코스별'!$A92,탕데이터!$BL:$BL,'차량별-코스별'!$B92)</f>
        <v>387.93899999999996</v>
      </c>
      <c r="D109" s="46">
        <f>SUMIFS(탕데이터!S:S,탕데이터!$I:$I,'차량별-코스별'!$A92,탕데이터!$BL:$BL,'차량별-코스별'!$B92)</f>
        <v>104.459</v>
      </c>
      <c r="E109" s="50">
        <f t="shared" si="3"/>
        <v>3.7137920140916529</v>
      </c>
    </row>
    <row r="110" spans="1:5" hidden="1">
      <c r="A110" s="39" t="s">
        <v>82</v>
      </c>
      <c r="B110" s="42">
        <v>7</v>
      </c>
      <c r="C110" s="46">
        <f>SUMIFS(탕데이터!R:R,탕데이터!$I:$I,'차량별-코스별'!$A109,탕데이터!$BL:$BL,'차량별-코스별'!$B109)</f>
        <v>0</v>
      </c>
      <c r="D110" s="46">
        <f>SUMIFS(탕데이터!S:S,탕데이터!$I:$I,'차량별-코스별'!$A109,탕데이터!$BL:$BL,'차량별-코스별'!$B109)</f>
        <v>0</v>
      </c>
      <c r="E110" s="50" t="e">
        <f t="shared" si="3"/>
        <v>#DIV/0!</v>
      </c>
    </row>
    <row r="111" spans="1:5" hidden="1">
      <c r="A111" s="39" t="s">
        <v>82</v>
      </c>
      <c r="B111" s="42">
        <v>8</v>
      </c>
      <c r="C111" s="46">
        <f>SUMIFS(탕데이터!R:R,탕데이터!$I:$I,'차량별-코스별'!$A127,탕데이터!$BL:$BL,'차량별-코스별'!$B127)</f>
        <v>0</v>
      </c>
      <c r="D111" s="46">
        <f>SUMIFS(탕데이터!S:S,탕데이터!$I:$I,'차량별-코스별'!$A127,탕데이터!$BL:$BL,'차량별-코스별'!$B127)</f>
        <v>0</v>
      </c>
      <c r="E111" s="50" t="e">
        <f t="shared" si="3"/>
        <v>#DIV/0!</v>
      </c>
    </row>
    <row r="112" spans="1:5" hidden="1">
      <c r="A112" s="39" t="s">
        <v>82</v>
      </c>
      <c r="B112" s="42">
        <v>9</v>
      </c>
      <c r="C112" s="46">
        <f>SUMIFS(탕데이터!R:R,탕데이터!$I:$I,'차량별-코스별'!$A144,탕데이터!$BL:$BL,'차량별-코스별'!$B144)</f>
        <v>265.58999999999997</v>
      </c>
      <c r="D112" s="46">
        <f>SUMIFS(탕데이터!S:S,탕데이터!$I:$I,'차량별-코스별'!$A144,탕데이터!$BL:$BL,'차량별-코스별'!$B144)</f>
        <v>85.997</v>
      </c>
      <c r="E112" s="50">
        <f t="shared" si="3"/>
        <v>3.0883635475656126</v>
      </c>
    </row>
    <row r="113" spans="1:5" hidden="1">
      <c r="A113" s="39" t="s">
        <v>82</v>
      </c>
      <c r="B113" s="42">
        <v>10</v>
      </c>
      <c r="C113" s="46">
        <f>SUMIFS(탕데이터!R:R,탕데이터!$I:$I,'차량별-코스별'!$A153,탕데이터!$BL:$BL,'차량별-코스별'!$B153)</f>
        <v>68.518000000000001</v>
      </c>
      <c r="D113" s="46">
        <f>SUMIFS(탕데이터!S:S,탕데이터!$I:$I,'차량별-코스별'!$A153,탕데이터!$BL:$BL,'차량별-코스별'!$B153)</f>
        <v>23.234000000000002</v>
      </c>
      <c r="E113" s="50">
        <f t="shared" si="3"/>
        <v>2.9490401997073254</v>
      </c>
    </row>
    <row r="114" spans="1:5" hidden="1">
      <c r="A114" s="39" t="s">
        <v>82</v>
      </c>
      <c r="B114" s="42">
        <v>11</v>
      </c>
      <c r="C114" s="46">
        <f>SUMIFS(탕데이터!R:R,탕데이터!$I:$I,'차량별-코스별'!$A162,탕데이터!$BL:$BL,'차량별-코스별'!$B162)</f>
        <v>0</v>
      </c>
      <c r="D114" s="46">
        <f>SUMIFS(탕데이터!S:S,탕데이터!$I:$I,'차량별-코스별'!$A162,탕데이터!$BL:$BL,'차량별-코스별'!$B162)</f>
        <v>0</v>
      </c>
      <c r="E114" s="50" t="e">
        <f t="shared" si="3"/>
        <v>#DIV/0!</v>
      </c>
    </row>
    <row r="115" spans="1:5" hidden="1">
      <c r="A115" s="39" t="s">
        <v>83</v>
      </c>
      <c r="B115" s="42">
        <v>2</v>
      </c>
      <c r="C115" s="46">
        <f>SUMIFS(탕데이터!R:R,탕데이터!$I:$I,'차량별-코스별'!$A27,탕데이터!$BL:$BL,'차량별-코스별'!$B27)</f>
        <v>346.18</v>
      </c>
      <c r="D115" s="46">
        <f>SUMIFS(탕데이터!S:S,탕데이터!$I:$I,'차량별-코스별'!$A27,탕데이터!$BL:$BL,'차량별-코스별'!$B27)</f>
        <v>91.304999999999993</v>
      </c>
      <c r="E115" s="50">
        <f t="shared" si="3"/>
        <v>3.7914681561798371</v>
      </c>
    </row>
    <row r="116" spans="1:5" hidden="1">
      <c r="A116" s="39" t="s">
        <v>83</v>
      </c>
      <c r="B116" s="42">
        <v>3</v>
      </c>
      <c r="C116" s="46">
        <f>SUMIFS(탕데이터!R:R,탕데이터!$I:$I,'차량별-코스별'!$A44,탕데이터!$BL:$BL,'차량별-코스별'!$B44)</f>
        <v>0</v>
      </c>
      <c r="D116" s="46">
        <f>SUMIFS(탕데이터!S:S,탕데이터!$I:$I,'차량별-코스별'!$A44,탕데이터!$BL:$BL,'차량별-코스별'!$B44)</f>
        <v>0</v>
      </c>
      <c r="E116" s="50" t="e">
        <f t="shared" si="3"/>
        <v>#DIV/0!</v>
      </c>
    </row>
    <row r="117" spans="1:5" hidden="1">
      <c r="A117" s="39" t="s">
        <v>83</v>
      </c>
      <c r="B117" s="42">
        <v>4</v>
      </c>
      <c r="C117" s="46">
        <f>SUMIFS(탕데이터!R:R,탕데이터!$I:$I,'차량별-코스별'!$A60,탕데이터!$BL:$BL,'차량별-코스별'!$B60)</f>
        <v>363.03999999999996</v>
      </c>
      <c r="D117" s="46">
        <f>SUMIFS(탕데이터!S:S,탕데이터!$I:$I,'차량별-코스별'!$A60,탕데이터!$BL:$BL,'차량별-코스별'!$B60)</f>
        <v>104.80100000000002</v>
      </c>
      <c r="E117" s="50">
        <f t="shared" si="3"/>
        <v>3.4640890831194349</v>
      </c>
    </row>
    <row r="118" spans="1:5" hidden="1">
      <c r="A118" s="39" t="s">
        <v>83</v>
      </c>
      <c r="B118" s="42">
        <v>5</v>
      </c>
      <c r="C118" s="46">
        <f>SUMIFS(탕데이터!R:R,탕데이터!$I:$I,'차량별-코스별'!$A77,탕데이터!$BL:$BL,'차량별-코스별'!$B77)</f>
        <v>0</v>
      </c>
      <c r="D118" s="46">
        <f>SUMIFS(탕데이터!S:S,탕데이터!$I:$I,'차량별-코스별'!$A77,탕데이터!$BL:$BL,'차량별-코스별'!$B77)</f>
        <v>0</v>
      </c>
      <c r="E118" s="50" t="e">
        <f t="shared" si="3"/>
        <v>#DIV/0!</v>
      </c>
    </row>
    <row r="119" spans="1:5" hidden="1">
      <c r="A119" s="39" t="s">
        <v>83</v>
      </c>
      <c r="B119" s="42">
        <v>6</v>
      </c>
      <c r="C119" s="46">
        <f>SUMIFS(탕데이터!R:R,탕데이터!$I:$I,'차량별-코스별'!$A93,탕데이터!$BL:$BL,'차량별-코스별'!$B93)</f>
        <v>264.59100000000001</v>
      </c>
      <c r="D119" s="46">
        <f>SUMIFS(탕데이터!S:S,탕데이터!$I:$I,'차량별-코스별'!$A93,탕데이터!$BL:$BL,'차량별-코스별'!$B93)</f>
        <v>74.468999999999994</v>
      </c>
      <c r="E119" s="50">
        <f t="shared" si="3"/>
        <v>3.5530354912782505</v>
      </c>
    </row>
    <row r="120" spans="1:5" hidden="1">
      <c r="A120" s="39" t="s">
        <v>83</v>
      </c>
      <c r="B120" s="42">
        <v>7</v>
      </c>
      <c r="C120" s="46">
        <f>SUMIFS(탕데이터!R:R,탕데이터!$I:$I,'차량별-코스별'!$A110,탕데이터!$BL:$BL,'차량별-코스별'!$B110)</f>
        <v>0</v>
      </c>
      <c r="D120" s="46">
        <f>SUMIFS(탕데이터!S:S,탕데이터!$I:$I,'차량별-코스별'!$A110,탕데이터!$BL:$BL,'차량별-코스별'!$B110)</f>
        <v>0</v>
      </c>
      <c r="E120" s="50" t="e">
        <f t="shared" si="3"/>
        <v>#DIV/0!</v>
      </c>
    </row>
    <row r="121" spans="1:5" hidden="1">
      <c r="A121" s="39" t="s">
        <v>83</v>
      </c>
      <c r="B121" s="42">
        <v>8</v>
      </c>
      <c r="C121" s="46">
        <f>SUMIFS(탕데이터!R:R,탕데이터!$I:$I,'차량별-코스별'!$A128,탕데이터!$BL:$BL,'차량별-코스별'!$B128)</f>
        <v>0</v>
      </c>
      <c r="D121" s="46">
        <f>SUMIFS(탕데이터!S:S,탕데이터!$I:$I,'차량별-코스별'!$A128,탕데이터!$BL:$BL,'차량별-코스별'!$B128)</f>
        <v>0</v>
      </c>
      <c r="E121" s="50" t="e">
        <f t="shared" si="3"/>
        <v>#DIV/0!</v>
      </c>
    </row>
    <row r="122" spans="1:5" hidden="1">
      <c r="A122" s="39" t="s">
        <v>83</v>
      </c>
      <c r="B122" s="42">
        <v>9</v>
      </c>
      <c r="C122" s="46">
        <f>SUMIFS(탕데이터!R:R,탕데이터!$I:$I,'차량별-코스별'!$A145,탕데이터!$BL:$BL,'차량별-코스별'!$B145)</f>
        <v>355.92599999999999</v>
      </c>
      <c r="D122" s="46">
        <f>SUMIFS(탕데이터!S:S,탕데이터!$I:$I,'차량별-코스별'!$A145,탕데이터!$BL:$BL,'차량별-코스별'!$B145)</f>
        <v>108.72</v>
      </c>
      <c r="E122" s="50">
        <f t="shared" si="3"/>
        <v>3.2737858719646797</v>
      </c>
    </row>
    <row r="123" spans="1:5" hidden="1">
      <c r="A123" s="39" t="s">
        <v>84</v>
      </c>
      <c r="B123" s="42">
        <v>1</v>
      </c>
      <c r="C123" s="46">
        <f>SUMIFS(탕데이터!R:R,탕데이터!$I:$I,'차량별-코스별'!$A10,탕데이터!$BL:$BL,'차량별-코스별'!$B10)</f>
        <v>0</v>
      </c>
      <c r="D123" s="46">
        <f>SUMIFS(탕데이터!S:S,탕데이터!$I:$I,'차량별-코스별'!$A10,탕데이터!$BL:$BL,'차량별-코스별'!$B10)</f>
        <v>0</v>
      </c>
      <c r="E123" s="50" t="e">
        <f t="shared" si="3"/>
        <v>#DIV/0!</v>
      </c>
    </row>
    <row r="124" spans="1:5" hidden="1">
      <c r="A124" s="39" t="s">
        <v>84</v>
      </c>
      <c r="B124" s="42">
        <v>4</v>
      </c>
      <c r="C124" s="46">
        <f>SUMIFS(탕데이터!R:R,탕데이터!$I:$I,'차량별-코스별'!$A61,탕데이터!$BL:$BL,'차량별-코스별'!$B61)</f>
        <v>39.761000000000003</v>
      </c>
      <c r="D124" s="46">
        <f>SUMIFS(탕데이터!S:S,탕데이터!$I:$I,'차량별-코스별'!$A61,탕데이터!$BL:$BL,'차량별-코스별'!$B61)</f>
        <v>13.52</v>
      </c>
      <c r="E124" s="50">
        <f t="shared" si="3"/>
        <v>2.9409023668639058</v>
      </c>
    </row>
    <row r="125" spans="1:5" hidden="1">
      <c r="A125" s="39" t="s">
        <v>84</v>
      </c>
      <c r="B125" s="42">
        <v>5</v>
      </c>
      <c r="C125" s="46">
        <f>SUMIFS(탕데이터!R:R,탕데이터!$I:$I,'차량별-코스별'!$A78,탕데이터!$BL:$BL,'차량별-코스별'!$B78)</f>
        <v>352.88099999999997</v>
      </c>
      <c r="D125" s="46">
        <f>SUMIFS(탕데이터!S:S,탕데이터!$I:$I,'차량별-코스별'!$A78,탕데이터!$BL:$BL,'차량별-코스별'!$B78)</f>
        <v>119.82299999999998</v>
      </c>
      <c r="E125" s="50">
        <f t="shared" si="3"/>
        <v>2.9450189028817508</v>
      </c>
    </row>
    <row r="126" spans="1:5" hidden="1">
      <c r="A126" s="39" t="s">
        <v>84</v>
      </c>
      <c r="B126" s="42">
        <v>6</v>
      </c>
      <c r="C126" s="46">
        <f>SUMIFS(탕데이터!R:R,탕데이터!$I:$I,'차량별-코스별'!$A94,탕데이터!$BL:$BL,'차량별-코스별'!$B94)</f>
        <v>352.68600000000004</v>
      </c>
      <c r="D126" s="46">
        <f>SUMIFS(탕데이터!S:S,탕데이터!$I:$I,'차량별-코스별'!$A94,탕데이터!$BL:$BL,'차량별-코스별'!$B94)</f>
        <v>106.74199999999999</v>
      </c>
      <c r="E126" s="50">
        <f t="shared" si="3"/>
        <v>3.3040977309774977</v>
      </c>
    </row>
    <row r="127" spans="1:5" hidden="1">
      <c r="A127" s="39" t="s">
        <v>84</v>
      </c>
      <c r="B127" s="42">
        <v>7</v>
      </c>
      <c r="C127" s="46">
        <f>SUMIFS(탕데이터!R:R,탕데이터!$I:$I,'차량별-코스별'!$A111,탕데이터!$BL:$BL,'차량별-코스별'!$B111)</f>
        <v>0</v>
      </c>
      <c r="D127" s="46">
        <f>SUMIFS(탕데이터!S:S,탕데이터!$I:$I,'차량별-코스별'!$A111,탕데이터!$BL:$BL,'차량별-코스별'!$B111)</f>
        <v>0</v>
      </c>
      <c r="E127" s="50" t="e">
        <f t="shared" si="3"/>
        <v>#DIV/0!</v>
      </c>
    </row>
    <row r="128" spans="1:5" hidden="1">
      <c r="A128" s="39" t="s">
        <v>84</v>
      </c>
      <c r="B128" s="42">
        <v>8</v>
      </c>
      <c r="C128" s="46">
        <f>SUMIFS(탕데이터!R:R,탕데이터!$I:$I,'차량별-코스별'!$A129,탕데이터!$BL:$BL,'차량별-코스별'!$B129)</f>
        <v>0</v>
      </c>
      <c r="D128" s="46">
        <f>SUMIFS(탕데이터!S:S,탕데이터!$I:$I,'차량별-코스별'!$A129,탕데이터!$BL:$BL,'차량별-코스별'!$B129)</f>
        <v>0</v>
      </c>
      <c r="E128" s="50" t="e">
        <f t="shared" si="3"/>
        <v>#DIV/0!</v>
      </c>
    </row>
    <row r="129" spans="1:5" hidden="1">
      <c r="A129" s="39" t="s">
        <v>84</v>
      </c>
      <c r="B129" s="42">
        <v>9</v>
      </c>
      <c r="C129" s="46">
        <f>SUMIFS(탕데이터!R:R,탕데이터!$I:$I,'차량별-코스별'!$A146,탕데이터!$BL:$BL,'차량별-코스별'!$B146)</f>
        <v>342.77700000000004</v>
      </c>
      <c r="D129" s="46">
        <f>SUMIFS(탕데이터!S:S,탕데이터!$I:$I,'차량별-코스별'!$A146,탕데이터!$BL:$BL,'차량별-코스별'!$B146)</f>
        <v>108.96299999999999</v>
      </c>
      <c r="E129" s="50">
        <f t="shared" si="3"/>
        <v>3.1458109633545339</v>
      </c>
    </row>
    <row r="130" spans="1:5" hidden="1">
      <c r="A130" s="39" t="s">
        <v>84</v>
      </c>
      <c r="B130" s="42">
        <v>10</v>
      </c>
      <c r="C130" s="46">
        <f>SUMIFS(탕데이터!R:R,탕데이터!$I:$I,'차량별-코스별'!$A154,탕데이터!$BL:$BL,'차량별-코스별'!$B154)</f>
        <v>0</v>
      </c>
      <c r="D130" s="46">
        <f>SUMIFS(탕데이터!S:S,탕데이터!$I:$I,'차량별-코스별'!$A154,탕데이터!$BL:$BL,'차량별-코스별'!$B154)</f>
        <v>0</v>
      </c>
      <c r="E130" s="50" t="e">
        <f t="shared" ref="E130:E161" si="4">C130/D130</f>
        <v>#DIV/0!</v>
      </c>
    </row>
    <row r="131" spans="1:5" hidden="1">
      <c r="A131" s="39" t="s">
        <v>84</v>
      </c>
      <c r="B131" s="42">
        <v>11</v>
      </c>
      <c r="C131" s="46">
        <f>SUMIFS(탕데이터!R:R,탕데이터!$I:$I,'차량별-코스별'!$A163,탕데이터!$BL:$BL,'차량별-코스별'!$B163)</f>
        <v>0</v>
      </c>
      <c r="D131" s="46">
        <f>SUMIFS(탕데이터!S:S,탕데이터!$I:$I,'차량별-코스별'!$A163,탕데이터!$BL:$BL,'차량별-코스별'!$B163)</f>
        <v>0</v>
      </c>
      <c r="E131" s="50" t="e">
        <f t="shared" si="4"/>
        <v>#DIV/0!</v>
      </c>
    </row>
    <row r="132" spans="1:5" hidden="1">
      <c r="A132" s="39" t="s">
        <v>91</v>
      </c>
      <c r="B132" s="42">
        <v>1</v>
      </c>
      <c r="C132" s="46">
        <f>SUMIFS(탕데이터!R:R,탕데이터!$I:$I,'차량별-코스별'!$A15,탕데이터!$BL:$BL,'차량별-코스별'!$B15)</f>
        <v>0</v>
      </c>
      <c r="D132" s="46">
        <f>SUMIFS(탕데이터!S:S,탕데이터!$I:$I,'차량별-코스별'!$A15,탕데이터!$BL:$BL,'차량별-코스별'!$B15)</f>
        <v>0</v>
      </c>
      <c r="E132" s="50" t="e">
        <f t="shared" si="4"/>
        <v>#DIV/0!</v>
      </c>
    </row>
    <row r="133" spans="1:5" hidden="1">
      <c r="A133" s="39" t="s">
        <v>91</v>
      </c>
      <c r="B133" s="42">
        <v>2</v>
      </c>
      <c r="C133" s="46">
        <f>SUMIFS(탕데이터!R:R,탕데이터!$I:$I,'차량별-코스별'!$A32,탕데이터!$BL:$BL,'차량별-코스별'!$B32)</f>
        <v>0</v>
      </c>
      <c r="D133" s="46">
        <f>SUMIFS(탕데이터!S:S,탕데이터!$I:$I,'차량별-코스별'!$A32,탕데이터!$BL:$BL,'차량별-코스별'!$B32)</f>
        <v>0</v>
      </c>
      <c r="E133" s="50" t="e">
        <f t="shared" si="4"/>
        <v>#DIV/0!</v>
      </c>
    </row>
    <row r="134" spans="1:5" hidden="1">
      <c r="A134" s="39" t="s">
        <v>91</v>
      </c>
      <c r="B134" s="42">
        <v>3</v>
      </c>
      <c r="C134" s="46">
        <f>SUMIFS(탕데이터!R:R,탕데이터!$I:$I,'차량별-코스별'!$A49,탕데이터!$BL:$BL,'차량별-코스별'!$B49)</f>
        <v>119.417</v>
      </c>
      <c r="D134" s="46">
        <f>SUMIFS(탕데이터!S:S,탕데이터!$I:$I,'차량별-코스별'!$A49,탕데이터!$BL:$BL,'차량별-코스별'!$B49)</f>
        <v>37.875</v>
      </c>
      <c r="E134" s="50">
        <f t="shared" si="4"/>
        <v>3.1529240924092408</v>
      </c>
    </row>
    <row r="135" spans="1:5" hidden="1">
      <c r="A135" s="39" t="s">
        <v>91</v>
      </c>
      <c r="B135" s="42">
        <v>4</v>
      </c>
      <c r="C135" s="46">
        <f>SUMIFS(탕데이터!R:R,탕데이터!$I:$I,'차량별-코스별'!$A66,탕데이터!$BL:$BL,'차량별-코스별'!$B66)</f>
        <v>283.72399999999999</v>
      </c>
      <c r="D135" s="46">
        <f>SUMIFS(탕데이터!S:S,탕데이터!$I:$I,'차량별-코스별'!$A66,탕데이터!$BL:$BL,'차량별-코스별'!$B66)</f>
        <v>89.372</v>
      </c>
      <c r="E135" s="50">
        <f t="shared" si="4"/>
        <v>3.1746408271046858</v>
      </c>
    </row>
    <row r="136" spans="1:5" hidden="1">
      <c r="A136" s="39" t="s">
        <v>91</v>
      </c>
      <c r="B136" s="42">
        <v>5</v>
      </c>
      <c r="C136" s="46">
        <f>SUMIFS(탕데이터!R:R,탕데이터!$I:$I,'차량별-코스별'!$A83,탕데이터!$BL:$BL,'차량별-코스별'!$B83)</f>
        <v>0</v>
      </c>
      <c r="D136" s="46">
        <f>SUMIFS(탕데이터!S:S,탕데이터!$I:$I,'차량별-코스별'!$A83,탕데이터!$BL:$BL,'차량별-코스별'!$B83)</f>
        <v>0</v>
      </c>
      <c r="E136" s="50" t="e">
        <f t="shared" si="4"/>
        <v>#DIV/0!</v>
      </c>
    </row>
    <row r="137" spans="1:5" hidden="1">
      <c r="A137" s="39" t="s">
        <v>91</v>
      </c>
      <c r="B137" s="42">
        <v>6</v>
      </c>
      <c r="C137" s="46">
        <f>SUMIFS(탕데이터!R:R,탕데이터!$I:$I,'차량별-코스별'!$A99,탕데이터!$BL:$BL,'차량별-코스별'!$B99)</f>
        <v>0</v>
      </c>
      <c r="D137" s="46">
        <f>SUMIFS(탕데이터!S:S,탕데이터!$I:$I,'차량별-코스별'!$A99,탕데이터!$BL:$BL,'차량별-코스별'!$B99)</f>
        <v>0</v>
      </c>
      <c r="E137" s="50" t="e">
        <f t="shared" si="4"/>
        <v>#DIV/0!</v>
      </c>
    </row>
    <row r="138" spans="1:5" hidden="1">
      <c r="A138" s="39" t="s">
        <v>91</v>
      </c>
      <c r="B138" s="42">
        <v>7</v>
      </c>
      <c r="C138" s="46">
        <f>SUMIFS(탕데이터!R:R,탕데이터!$I:$I,'차량별-코스별'!$A116,탕데이터!$BL:$BL,'차량별-코스별'!$B116)</f>
        <v>0</v>
      </c>
      <c r="D138" s="46">
        <f>SUMIFS(탕데이터!S:S,탕데이터!$I:$I,'차량별-코스별'!$A116,탕데이터!$BL:$BL,'차량별-코스별'!$B116)</f>
        <v>0</v>
      </c>
      <c r="E138" s="50" t="e">
        <f t="shared" si="4"/>
        <v>#DIV/0!</v>
      </c>
    </row>
    <row r="139" spans="1:5" hidden="1">
      <c r="A139" s="39" t="s">
        <v>91</v>
      </c>
      <c r="B139" s="42">
        <v>8</v>
      </c>
      <c r="C139" s="46">
        <f>SUMIFS(탕데이터!R:R,탕데이터!$I:$I,'차량별-코스별'!$A134,탕데이터!$BL:$BL,'차량별-코스별'!$B134)</f>
        <v>0</v>
      </c>
      <c r="D139" s="46">
        <f>SUMIFS(탕데이터!S:S,탕데이터!$I:$I,'차량별-코스별'!$A134,탕데이터!$BL:$BL,'차량별-코스별'!$B134)</f>
        <v>0</v>
      </c>
      <c r="E139" s="50" t="e">
        <f t="shared" si="4"/>
        <v>#DIV/0!</v>
      </c>
    </row>
    <row r="140" spans="1:5" hidden="1">
      <c r="A140" s="39" t="s">
        <v>92</v>
      </c>
      <c r="B140" s="42">
        <v>1</v>
      </c>
      <c r="C140" s="46">
        <f>SUMIFS(탕데이터!R:R,탕데이터!$I:$I,'차량별-코스별'!$A16,탕데이터!$BL:$BL,'차량별-코스별'!$B16)</f>
        <v>0</v>
      </c>
      <c r="D140" s="46">
        <f>SUMIFS(탕데이터!S:S,탕데이터!$I:$I,'차량별-코스별'!$A16,탕데이터!$BL:$BL,'차량별-코스별'!$B16)</f>
        <v>0</v>
      </c>
      <c r="E140" s="50" t="e">
        <f t="shared" si="4"/>
        <v>#DIV/0!</v>
      </c>
    </row>
    <row r="141" spans="1:5" hidden="1">
      <c r="A141" s="39" t="s">
        <v>92</v>
      </c>
      <c r="B141" s="42">
        <v>2</v>
      </c>
      <c r="C141" s="46">
        <f>SUMIFS(탕데이터!R:R,탕데이터!$I:$I,'차량별-코스별'!$A33,탕데이터!$BL:$BL,'차량별-코스별'!$B33)</f>
        <v>0</v>
      </c>
      <c r="D141" s="46">
        <f>SUMIFS(탕데이터!S:S,탕데이터!$I:$I,'차량별-코스별'!$A33,탕데이터!$BL:$BL,'차량별-코스별'!$B33)</f>
        <v>0</v>
      </c>
      <c r="E141" s="50" t="e">
        <f t="shared" si="4"/>
        <v>#DIV/0!</v>
      </c>
    </row>
    <row r="142" spans="1:5" hidden="1">
      <c r="A142" s="39" t="s">
        <v>92</v>
      </c>
      <c r="B142" s="42">
        <v>3</v>
      </c>
      <c r="C142" s="46">
        <f>SUMIFS(탕데이터!R:R,탕데이터!$I:$I,'차량별-코스별'!$A50,탕데이터!$BL:$BL,'차량별-코스별'!$B50)</f>
        <v>0</v>
      </c>
      <c r="D142" s="46">
        <f>SUMIFS(탕데이터!S:S,탕데이터!$I:$I,'차량별-코스별'!$A50,탕데이터!$BL:$BL,'차량별-코스별'!$B50)</f>
        <v>0</v>
      </c>
      <c r="E142" s="50" t="e">
        <f t="shared" si="4"/>
        <v>#DIV/0!</v>
      </c>
    </row>
    <row r="143" spans="1:5" hidden="1">
      <c r="A143" s="39" t="s">
        <v>92</v>
      </c>
      <c r="B143" s="42">
        <v>4</v>
      </c>
      <c r="C143" s="46">
        <f>SUMIFS(탕데이터!R:R,탕데이터!$I:$I,'차량별-코스별'!$A67,탕데이터!$BL:$BL,'차량별-코스별'!$B67)</f>
        <v>99.260999999999996</v>
      </c>
      <c r="D143" s="46">
        <f>SUMIFS(탕데이터!S:S,탕데이터!$I:$I,'차량별-코스별'!$A67,탕데이터!$BL:$BL,'차량별-코스별'!$B67)</f>
        <v>31.896000000000001</v>
      </c>
      <c r="E143" s="50">
        <f t="shared" si="4"/>
        <v>3.1120203160270878</v>
      </c>
    </row>
    <row r="144" spans="1:5" hidden="1">
      <c r="A144" s="39" t="s">
        <v>92</v>
      </c>
      <c r="B144" s="42">
        <v>5</v>
      </c>
      <c r="C144" s="46">
        <f>SUMIFS(탕데이터!R:R,탕데이터!$I:$I,'차량별-코스별'!$A84,탕데이터!$BL:$BL,'차량별-코스별'!$B84)</f>
        <v>391.33800000000002</v>
      </c>
      <c r="D144" s="46">
        <f>SUMIFS(탕데이터!S:S,탕데이터!$I:$I,'차량별-코스별'!$A84,탕데이터!$BL:$BL,'차량별-코스별'!$B84)</f>
        <v>117.28200000000001</v>
      </c>
      <c r="E144" s="50">
        <f t="shared" si="4"/>
        <v>3.336726863457308</v>
      </c>
    </row>
    <row r="145" spans="1:5" hidden="1">
      <c r="A145" s="39" t="s">
        <v>92</v>
      </c>
      <c r="B145" s="42">
        <v>6</v>
      </c>
      <c r="C145" s="46">
        <f>SUMIFS(탕데이터!R:R,탕데이터!$I:$I,'차량별-코스별'!$A100,탕데이터!$BL:$BL,'차량별-코스별'!$B100)</f>
        <v>0</v>
      </c>
      <c r="D145" s="46">
        <f>SUMIFS(탕데이터!S:S,탕데이터!$I:$I,'차량별-코스별'!$A100,탕데이터!$BL:$BL,'차량별-코스별'!$B100)</f>
        <v>0</v>
      </c>
      <c r="E145" s="50" t="e">
        <f t="shared" si="4"/>
        <v>#DIV/0!</v>
      </c>
    </row>
    <row r="146" spans="1:5" hidden="1">
      <c r="A146" s="39" t="s">
        <v>92</v>
      </c>
      <c r="B146" s="42">
        <v>7</v>
      </c>
      <c r="C146" s="46">
        <f>SUMIFS(탕데이터!R:R,탕데이터!$I:$I,'차량별-코스별'!$A117,탕데이터!$BL:$BL,'차량별-코스별'!$B117)</f>
        <v>0</v>
      </c>
      <c r="D146" s="46">
        <f>SUMIFS(탕데이터!S:S,탕데이터!$I:$I,'차량별-코스별'!$A117,탕데이터!$BL:$BL,'차량별-코스별'!$B117)</f>
        <v>0</v>
      </c>
      <c r="E146" s="50" t="e">
        <f t="shared" si="4"/>
        <v>#DIV/0!</v>
      </c>
    </row>
    <row r="147" spans="1:5" hidden="1">
      <c r="A147" s="39" t="s">
        <v>92</v>
      </c>
      <c r="B147" s="42">
        <v>8</v>
      </c>
      <c r="C147" s="46">
        <f>SUMIFS(탕데이터!R:R,탕데이터!$I:$I,'차량별-코스별'!$A135,탕데이터!$BL:$BL,'차량별-코스별'!$B135)</f>
        <v>0</v>
      </c>
      <c r="D147" s="46">
        <f>SUMIFS(탕데이터!S:S,탕데이터!$I:$I,'차량별-코스별'!$A135,탕데이터!$BL:$BL,'차량별-코스별'!$B135)</f>
        <v>0</v>
      </c>
      <c r="E147" s="50" t="e">
        <f t="shared" si="4"/>
        <v>#DIV/0!</v>
      </c>
    </row>
    <row r="148" spans="1:5" hidden="1">
      <c r="A148" s="39" t="s">
        <v>93</v>
      </c>
      <c r="B148" s="42">
        <v>1</v>
      </c>
      <c r="C148" s="46">
        <f>SUMIFS(탕데이터!R:R,탕데이터!$I:$I,'차량별-코스별'!$A17,탕데이터!$BL:$BL,'차량별-코스별'!$B17)</f>
        <v>0</v>
      </c>
      <c r="D148" s="46">
        <f>SUMIFS(탕데이터!S:S,탕데이터!$I:$I,'차량별-코스별'!$A17,탕데이터!$BL:$BL,'차량별-코스별'!$B17)</f>
        <v>0</v>
      </c>
      <c r="E148" s="50" t="e">
        <f t="shared" si="4"/>
        <v>#DIV/0!</v>
      </c>
    </row>
    <row r="149" spans="1:5" hidden="1">
      <c r="A149" s="39" t="s">
        <v>93</v>
      </c>
      <c r="B149" s="42">
        <v>2</v>
      </c>
      <c r="C149" s="46">
        <f>SUMIFS(탕데이터!R:R,탕데이터!$I:$I,'차량별-코스별'!$A34,탕데이터!$BL:$BL,'차량별-코스별'!$B34)</f>
        <v>0</v>
      </c>
      <c r="D149" s="46">
        <f>SUMIFS(탕데이터!S:S,탕데이터!$I:$I,'차량별-코스별'!$A34,탕데이터!$BL:$BL,'차량별-코스별'!$B34)</f>
        <v>0</v>
      </c>
      <c r="E149" s="50" t="e">
        <f t="shared" si="4"/>
        <v>#DIV/0!</v>
      </c>
    </row>
    <row r="150" spans="1:5" hidden="1">
      <c r="A150" s="39" t="s">
        <v>93</v>
      </c>
      <c r="B150" s="42">
        <v>3</v>
      </c>
      <c r="C150" s="46">
        <f>SUMIFS(탕데이터!R:R,탕데이터!$I:$I,'차량별-코스별'!$A51,탕데이터!$BL:$BL,'차량별-코스별'!$B51)</f>
        <v>0</v>
      </c>
      <c r="D150" s="46">
        <f>SUMIFS(탕데이터!S:S,탕데이터!$I:$I,'차량별-코스별'!$A51,탕데이터!$BL:$BL,'차량별-코스별'!$B51)</f>
        <v>0</v>
      </c>
      <c r="E150" s="50" t="e">
        <f t="shared" si="4"/>
        <v>#DIV/0!</v>
      </c>
    </row>
    <row r="151" spans="1:5" hidden="1">
      <c r="A151" s="39" t="s">
        <v>93</v>
      </c>
      <c r="B151" s="42">
        <v>4</v>
      </c>
      <c r="C151" s="46">
        <f>SUMIFS(탕데이터!R:R,탕데이터!$I:$I,'차량별-코스별'!$A68,탕데이터!$BL:$BL,'차량별-코스별'!$B68)</f>
        <v>0</v>
      </c>
      <c r="D151" s="46">
        <f>SUMIFS(탕데이터!S:S,탕데이터!$I:$I,'차량별-코스별'!$A68,탕데이터!$BL:$BL,'차량별-코스별'!$B68)</f>
        <v>0</v>
      </c>
      <c r="E151" s="50" t="e">
        <f t="shared" si="4"/>
        <v>#DIV/0!</v>
      </c>
    </row>
    <row r="152" spans="1:5" hidden="1">
      <c r="A152" s="39" t="s">
        <v>93</v>
      </c>
      <c r="B152" s="42">
        <v>5</v>
      </c>
      <c r="C152" s="46">
        <f>SUMIFS(탕데이터!R:R,탕데이터!$I:$I,'차량별-코스별'!$A85,탕데이터!$BL:$BL,'차량별-코스별'!$B85)</f>
        <v>264.76900000000001</v>
      </c>
      <c r="D152" s="46">
        <f>SUMIFS(탕데이터!S:S,탕데이터!$I:$I,'차량별-코스별'!$A85,탕데이터!$BL:$BL,'차량별-코스별'!$B85)</f>
        <v>82.573999999999998</v>
      </c>
      <c r="E152" s="50">
        <f t="shared" si="4"/>
        <v>3.2064451280063944</v>
      </c>
    </row>
    <row r="153" spans="1:5" hidden="1">
      <c r="A153" s="39" t="s">
        <v>93</v>
      </c>
      <c r="B153" s="42">
        <v>6</v>
      </c>
      <c r="C153" s="46">
        <f>SUMIFS(탕데이터!R:R,탕데이터!$I:$I,'차량별-코스별'!$A101,탕데이터!$BL:$BL,'차량별-코스별'!$B101)</f>
        <v>0</v>
      </c>
      <c r="D153" s="46">
        <f>SUMIFS(탕데이터!S:S,탕데이터!$I:$I,'차량별-코스별'!$A101,탕데이터!$BL:$BL,'차량별-코스별'!$B101)</f>
        <v>0</v>
      </c>
      <c r="E153" s="50" t="e">
        <f t="shared" si="4"/>
        <v>#DIV/0!</v>
      </c>
    </row>
    <row r="154" spans="1:5" hidden="1">
      <c r="A154" s="39" t="s">
        <v>93</v>
      </c>
      <c r="B154" s="42">
        <v>7</v>
      </c>
      <c r="C154" s="46">
        <f>SUMIFS(탕데이터!R:R,탕데이터!$I:$I,'차량별-코스별'!$A118,탕데이터!$BL:$BL,'차량별-코스별'!$B118)</f>
        <v>0</v>
      </c>
      <c r="D154" s="46">
        <f>SUMIFS(탕데이터!S:S,탕데이터!$I:$I,'차량별-코스별'!$A118,탕데이터!$BL:$BL,'차량별-코스별'!$B118)</f>
        <v>0</v>
      </c>
      <c r="E154" s="50" t="e">
        <f t="shared" si="4"/>
        <v>#DIV/0!</v>
      </c>
    </row>
    <row r="155" spans="1:5" hidden="1">
      <c r="A155" s="39" t="s">
        <v>93</v>
      </c>
      <c r="B155" s="42">
        <v>8</v>
      </c>
      <c r="C155" s="46">
        <f>SUMIFS(탕데이터!R:R,탕데이터!$I:$I,'차량별-코스별'!$A136,탕데이터!$BL:$BL,'차량별-코스별'!$B136)</f>
        <v>0</v>
      </c>
      <c r="D155" s="46">
        <f>SUMIFS(탕데이터!S:S,탕데이터!$I:$I,'차량별-코스별'!$A136,탕데이터!$BL:$BL,'차량별-코스별'!$B136)</f>
        <v>0</v>
      </c>
      <c r="E155" s="50" t="e">
        <f t="shared" si="4"/>
        <v>#DIV/0!</v>
      </c>
    </row>
    <row r="156" spans="1:5" hidden="1">
      <c r="A156" s="39" t="s">
        <v>94</v>
      </c>
      <c r="B156" s="42">
        <v>1</v>
      </c>
      <c r="C156" s="46">
        <f>SUMIFS(탕데이터!R:R,탕데이터!$I:$I,'차량별-코스별'!$A18,탕데이터!$BL:$BL,'차량별-코스별'!$B18)</f>
        <v>368.11400000000003</v>
      </c>
      <c r="D156" s="46">
        <f>SUMIFS(탕데이터!S:S,탕데이터!$I:$I,'차량별-코스별'!$A18,탕데이터!$BL:$BL,'차량별-코스별'!$B18)</f>
        <v>122.62700000000001</v>
      </c>
      <c r="E156" s="50">
        <f t="shared" si="4"/>
        <v>3.0019000709468551</v>
      </c>
    </row>
    <row r="157" spans="1:5" hidden="1">
      <c r="A157" s="39" t="s">
        <v>94</v>
      </c>
      <c r="B157" s="42">
        <v>2</v>
      </c>
      <c r="C157" s="46">
        <f>SUMIFS(탕데이터!R:R,탕데이터!$I:$I,'차량별-코스별'!$A35,탕데이터!$BL:$BL,'차량별-코스별'!$B35)</f>
        <v>128.381</v>
      </c>
      <c r="D157" s="46">
        <f>SUMIFS(탕데이터!S:S,탕데이터!$I:$I,'차량별-코스별'!$A35,탕데이터!$BL:$BL,'차량별-코스별'!$B35)</f>
        <v>40.542999999999999</v>
      </c>
      <c r="E157" s="50">
        <f t="shared" si="4"/>
        <v>3.1665392299533828</v>
      </c>
    </row>
    <row r="158" spans="1:5" hidden="1">
      <c r="A158" s="39" t="s">
        <v>94</v>
      </c>
      <c r="B158" s="42">
        <v>3</v>
      </c>
      <c r="C158" s="46">
        <f>SUMIFS(탕데이터!R:R,탕데이터!$I:$I,'차량별-코스별'!$A52,탕데이터!$BL:$BL,'차량별-코스별'!$B52)</f>
        <v>0</v>
      </c>
      <c r="D158" s="46">
        <f>SUMIFS(탕데이터!S:S,탕데이터!$I:$I,'차량별-코스별'!$A52,탕데이터!$BL:$BL,'차량별-코스별'!$B52)</f>
        <v>0</v>
      </c>
      <c r="E158" s="50" t="e">
        <f t="shared" si="4"/>
        <v>#DIV/0!</v>
      </c>
    </row>
    <row r="159" spans="1:5" hidden="1">
      <c r="A159" s="39" t="s">
        <v>94</v>
      </c>
      <c r="B159" s="42">
        <v>4</v>
      </c>
      <c r="C159" s="46">
        <f>SUMIFS(탕데이터!R:R,탕데이터!$I:$I,'차량별-코스별'!$A69,탕데이터!$BL:$BL,'차량별-코스별'!$B69)</f>
        <v>0</v>
      </c>
      <c r="D159" s="46">
        <f>SUMIFS(탕데이터!S:S,탕데이터!$I:$I,'차량별-코스별'!$A69,탕데이터!$BL:$BL,'차량별-코스별'!$B69)</f>
        <v>0</v>
      </c>
      <c r="E159" s="50" t="e">
        <f t="shared" si="4"/>
        <v>#DIV/0!</v>
      </c>
    </row>
    <row r="160" spans="1:5" hidden="1">
      <c r="A160" s="39" t="s">
        <v>94</v>
      </c>
      <c r="B160" s="42">
        <v>5</v>
      </c>
      <c r="C160" s="46">
        <f>SUMIFS(탕데이터!R:R,탕데이터!$I:$I,'차량별-코스별'!$A86,탕데이터!$BL:$BL,'차량별-코스별'!$B86)</f>
        <v>346.63599999999997</v>
      </c>
      <c r="D160" s="46">
        <f>SUMIFS(탕데이터!S:S,탕데이터!$I:$I,'차량별-코스별'!$A86,탕데이터!$BL:$BL,'차량별-코스별'!$B86)</f>
        <v>106.524</v>
      </c>
      <c r="E160" s="50">
        <f t="shared" si="4"/>
        <v>3.254064811685629</v>
      </c>
    </row>
    <row r="161" spans="1:5" hidden="1">
      <c r="A161" s="39" t="s">
        <v>94</v>
      </c>
      <c r="B161" s="42">
        <v>6</v>
      </c>
      <c r="C161" s="46">
        <f>SUMIFS(탕데이터!R:R,탕데이터!$I:$I,'차량별-코스별'!$A102,탕데이터!$BL:$BL,'차량별-코스별'!$B102)</f>
        <v>0</v>
      </c>
      <c r="D161" s="46">
        <f>SUMIFS(탕데이터!S:S,탕데이터!$I:$I,'차량별-코스별'!$A102,탕데이터!$BL:$BL,'차량별-코스별'!$B102)</f>
        <v>0</v>
      </c>
      <c r="E161" s="50" t="e">
        <f t="shared" si="4"/>
        <v>#DIV/0!</v>
      </c>
    </row>
    <row r="162" spans="1:5" hidden="1">
      <c r="A162" s="39" t="s">
        <v>94</v>
      </c>
      <c r="B162" s="42">
        <v>7</v>
      </c>
      <c r="C162" s="46">
        <f>SUMIFS(탕데이터!R:R,탕데이터!$I:$I,'차량별-코스별'!$A119,탕데이터!$BL:$BL,'차량별-코스별'!$B119)</f>
        <v>0</v>
      </c>
      <c r="D162" s="46">
        <f>SUMIFS(탕데이터!S:S,탕데이터!$I:$I,'차량별-코스별'!$A119,탕데이터!$BL:$BL,'차량별-코스별'!$B119)</f>
        <v>0</v>
      </c>
      <c r="E162" s="50" t="e">
        <f t="shared" ref="E162:E163" si="5">C162/D162</f>
        <v>#DIV/0!</v>
      </c>
    </row>
    <row r="163" spans="1:5" hidden="1">
      <c r="A163" s="39" t="s">
        <v>94</v>
      </c>
      <c r="B163" s="42">
        <v>8</v>
      </c>
      <c r="C163" s="46">
        <f>SUMIFS(탕데이터!R:R,탕데이터!$I:$I,'차량별-코스별'!$A137,탕데이터!$BL:$BL,'차량별-코스별'!$B137)</f>
        <v>0</v>
      </c>
      <c r="D163" s="46">
        <f>SUMIFS(탕데이터!S:S,탕데이터!$I:$I,'차량별-코스별'!$A137,탕데이터!$BL:$BL,'차량별-코스별'!$B137)</f>
        <v>0</v>
      </c>
      <c r="E163" s="50" t="e">
        <f t="shared" si="5"/>
        <v>#DIV/0!</v>
      </c>
    </row>
    <row r="164" spans="1:5">
      <c r="B164"/>
    </row>
    <row r="165" spans="1:5">
      <c r="B165"/>
    </row>
    <row r="166" spans="1:5">
      <c r="B166"/>
    </row>
    <row r="167" spans="1:5">
      <c r="B167"/>
    </row>
    <row r="168" spans="1:5">
      <c r="B168"/>
    </row>
    <row r="169" spans="1:5">
      <c r="B169"/>
    </row>
    <row r="170" spans="1:5">
      <c r="B170"/>
    </row>
    <row r="171" spans="1:5">
      <c r="B171"/>
    </row>
    <row r="172" spans="1:5">
      <c r="B172"/>
    </row>
    <row r="173" spans="1:5">
      <c r="B173"/>
    </row>
    <row r="174" spans="1:5">
      <c r="B174"/>
    </row>
    <row r="175" spans="1:5">
      <c r="B175"/>
    </row>
    <row r="176" spans="1:5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</sheetData>
  <autoFilter ref="A1:E163" xr:uid="{2CD52B66-7E10-4DFB-B3B6-657804CACD2F}">
    <filterColumn colId="0">
      <filters>
        <filter val="76아7310"/>
      </filters>
    </filterColumn>
    <filterColumn colId="2">
      <filters>
        <filter val="106"/>
        <filter val="118"/>
        <filter val="12"/>
        <filter val="125"/>
        <filter val="127"/>
        <filter val="132"/>
        <filter val="134"/>
        <filter val="135"/>
        <filter val="143"/>
        <filter val="152"/>
        <filter val="154"/>
        <filter val="157"/>
        <filter val="164"/>
        <filter val="169"/>
        <filter val="171"/>
        <filter val="180"/>
        <filter val="188"/>
        <filter val="203"/>
        <filter val="213"/>
        <filter val="263"/>
        <filter val="264"/>
        <filter val="265"/>
        <filter val="266"/>
        <filter val="269"/>
        <filter val="271"/>
        <filter val="272"/>
        <filter val="273"/>
        <filter val="274"/>
        <filter val="275"/>
        <filter val="276"/>
        <filter val="278"/>
        <filter val="282"/>
        <filter val="283"/>
        <filter val="284"/>
        <filter val="285"/>
        <filter val="291"/>
        <filter val="293"/>
        <filter val="294"/>
        <filter val="297"/>
        <filter val="319"/>
        <filter val="324"/>
        <filter val="328"/>
        <filter val="329"/>
        <filter val="330"/>
        <filter val="331"/>
        <filter val="332"/>
        <filter val="333"/>
        <filter val="334"/>
        <filter val="335"/>
        <filter val="336"/>
        <filter val="337"/>
        <filter val="338"/>
        <filter val="340"/>
        <filter val="342"/>
        <filter val="344"/>
        <filter val="346"/>
        <filter val="349"/>
        <filter val="350"/>
        <filter val="353"/>
        <filter val="354"/>
        <filter val="358"/>
        <filter val="359"/>
        <filter val="360"/>
        <filter val="362"/>
        <filter val="364"/>
        <filter val="366"/>
        <filter val="368"/>
        <filter val="369"/>
        <filter val="370"/>
        <filter val="372"/>
        <filter val="373"/>
        <filter val="375"/>
        <filter val="376"/>
        <filter val="378"/>
        <filter val="379"/>
        <filter val="380"/>
        <filter val="386"/>
        <filter val="388"/>
        <filter val="389"/>
        <filter val="390"/>
        <filter val="391"/>
        <filter val="392"/>
        <filter val="395"/>
        <filter val="396"/>
        <filter val="399"/>
        <filter val="406"/>
        <filter val="416"/>
        <filter val="417"/>
        <filter val="420"/>
        <filter val="424"/>
        <filter val="43"/>
        <filter val="432"/>
        <filter val="433"/>
        <filter val="522"/>
        <filter val="527"/>
        <filter val="529"/>
        <filter val="533"/>
        <filter val="568"/>
        <filter val="579"/>
        <filter val="583"/>
        <filter val="60"/>
        <filter val="600"/>
        <filter val="670"/>
        <filter val="671"/>
        <filter val="697"/>
        <filter val="699"/>
        <filter val="729"/>
        <filter val="732"/>
        <filter val="754"/>
        <filter val="768"/>
        <filter val="790"/>
        <filter val="98"/>
      </filters>
    </filterColumn>
  </autoFilter>
  <sortState xmlns:xlrd2="http://schemas.microsoft.com/office/spreadsheetml/2017/richdata2" ref="A2:E163">
    <sortCondition ref="A2:A163"/>
    <sortCondition ref="B2:B163"/>
  </sortState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7D5-B47A-4B57-8C1D-6E8CC50C2BD0}">
  <dimension ref="A1:AO20"/>
  <sheetViews>
    <sheetView workbookViewId="0"/>
  </sheetViews>
  <sheetFormatPr defaultRowHeight="16.5"/>
  <cols>
    <col min="5" max="30" width="10.125" bestFit="1" customWidth="1"/>
  </cols>
  <sheetData>
    <row r="1" spans="1:41">
      <c r="A1">
        <v>1</v>
      </c>
      <c r="B1" s="5" t="s">
        <v>6</v>
      </c>
      <c r="C1" s="6" t="s">
        <v>5</v>
      </c>
      <c r="D1" s="6" t="s">
        <v>6</v>
      </c>
      <c r="E1" s="7">
        <v>45784</v>
      </c>
      <c r="F1" s="8">
        <v>45785</v>
      </c>
      <c r="G1" s="8">
        <v>45786</v>
      </c>
      <c r="H1" s="8">
        <v>45787</v>
      </c>
      <c r="I1" s="8">
        <v>45788</v>
      </c>
      <c r="J1" s="8">
        <v>45789</v>
      </c>
      <c r="K1" s="8">
        <v>45790</v>
      </c>
      <c r="L1" s="7">
        <v>45791</v>
      </c>
      <c r="M1" s="8">
        <v>45792</v>
      </c>
      <c r="N1" s="8">
        <v>45793</v>
      </c>
      <c r="O1" s="8">
        <v>45794</v>
      </c>
      <c r="P1" s="8">
        <v>45795</v>
      </c>
      <c r="Q1" s="8">
        <v>45796</v>
      </c>
      <c r="R1" s="8">
        <v>45797</v>
      </c>
      <c r="S1" s="8">
        <v>45798</v>
      </c>
      <c r="T1" s="8">
        <v>45799</v>
      </c>
      <c r="U1" s="8">
        <v>45800</v>
      </c>
      <c r="V1" s="8">
        <v>45801</v>
      </c>
      <c r="W1" s="8">
        <v>45802</v>
      </c>
      <c r="X1" s="8">
        <v>45803</v>
      </c>
      <c r="Y1" s="8">
        <v>45804</v>
      </c>
      <c r="Z1" s="8">
        <v>45805</v>
      </c>
      <c r="AA1" s="8">
        <v>45806</v>
      </c>
      <c r="AB1" s="8">
        <v>45807</v>
      </c>
      <c r="AC1" s="9">
        <v>45808</v>
      </c>
      <c r="AD1" s="10">
        <v>45809</v>
      </c>
      <c r="AE1" s="10">
        <v>45810</v>
      </c>
      <c r="AF1" s="10">
        <v>45811</v>
      </c>
      <c r="AG1" s="10">
        <v>45812</v>
      </c>
      <c r="AH1" s="10">
        <v>45813</v>
      </c>
      <c r="AI1" s="10">
        <v>45814</v>
      </c>
      <c r="AJ1" s="10">
        <v>45815</v>
      </c>
      <c r="AK1" s="10">
        <v>45816</v>
      </c>
      <c r="AL1" s="10">
        <v>45817</v>
      </c>
      <c r="AM1" s="10">
        <v>45818</v>
      </c>
      <c r="AN1" s="10">
        <v>45819</v>
      </c>
      <c r="AO1" s="10">
        <v>45820</v>
      </c>
    </row>
    <row r="2" spans="1:41">
      <c r="A2">
        <v>2</v>
      </c>
      <c r="B2" s="11" t="s">
        <v>96</v>
      </c>
      <c r="C2" s="12" t="s">
        <v>63</v>
      </c>
      <c r="D2" s="12" t="s">
        <v>65</v>
      </c>
      <c r="E2" s="13">
        <v>11</v>
      </c>
      <c r="F2" s="14">
        <v>1</v>
      </c>
      <c r="G2" s="14">
        <v>2</v>
      </c>
      <c r="H2" s="14">
        <v>3</v>
      </c>
      <c r="I2" s="14">
        <v>4</v>
      </c>
      <c r="J2" s="14">
        <v>5</v>
      </c>
      <c r="K2" s="14">
        <v>6</v>
      </c>
      <c r="L2" s="15">
        <v>7</v>
      </c>
      <c r="M2" s="14">
        <v>8</v>
      </c>
      <c r="N2" s="14">
        <v>9</v>
      </c>
      <c r="O2" s="14">
        <v>10</v>
      </c>
      <c r="P2" s="14">
        <v>11</v>
      </c>
      <c r="Q2" s="14">
        <v>1</v>
      </c>
      <c r="R2" s="14">
        <v>2</v>
      </c>
      <c r="S2" s="14">
        <v>3</v>
      </c>
      <c r="T2" s="14">
        <v>4</v>
      </c>
      <c r="U2" s="14">
        <v>5</v>
      </c>
      <c r="V2" s="14">
        <v>6</v>
      </c>
      <c r="W2" s="16">
        <v>7</v>
      </c>
      <c r="X2" s="14">
        <v>8</v>
      </c>
      <c r="Y2" s="14">
        <v>9</v>
      </c>
      <c r="Z2" s="14">
        <v>10</v>
      </c>
      <c r="AA2" s="14">
        <v>11</v>
      </c>
      <c r="AB2" s="14">
        <v>1</v>
      </c>
      <c r="AC2" s="17">
        <v>2</v>
      </c>
      <c r="AD2" s="18">
        <v>3</v>
      </c>
      <c r="AE2" s="18">
        <f>IF(AD2=11, 1, AD2+1)</f>
        <v>4</v>
      </c>
      <c r="AF2" s="18">
        <f t="shared" ref="AF2:AO2" si="0">IF(AE2=11, 1, AE2+1)</f>
        <v>5</v>
      </c>
      <c r="AG2" s="18">
        <f t="shared" si="0"/>
        <v>6</v>
      </c>
      <c r="AH2" s="18">
        <f t="shared" si="0"/>
        <v>7</v>
      </c>
      <c r="AI2" s="18">
        <f t="shared" si="0"/>
        <v>8</v>
      </c>
      <c r="AJ2" s="18">
        <f t="shared" si="0"/>
        <v>9</v>
      </c>
      <c r="AK2" s="18">
        <f t="shared" si="0"/>
        <v>10</v>
      </c>
      <c r="AL2" s="18">
        <f t="shared" si="0"/>
        <v>11</v>
      </c>
      <c r="AM2" s="18">
        <f t="shared" si="0"/>
        <v>1</v>
      </c>
      <c r="AN2" s="18">
        <f t="shared" si="0"/>
        <v>2</v>
      </c>
      <c r="AO2" s="18">
        <f t="shared" si="0"/>
        <v>3</v>
      </c>
    </row>
    <row r="3" spans="1:41">
      <c r="A3">
        <v>3</v>
      </c>
      <c r="B3" s="19" t="s">
        <v>97</v>
      </c>
      <c r="C3" s="20" t="s">
        <v>63</v>
      </c>
      <c r="D3" s="20" t="s">
        <v>71</v>
      </c>
      <c r="E3" s="21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2">
        <v>9</v>
      </c>
      <c r="L3" s="23">
        <v>10</v>
      </c>
      <c r="M3" s="22">
        <v>11</v>
      </c>
      <c r="N3" s="22">
        <v>1</v>
      </c>
      <c r="O3" s="22">
        <v>2</v>
      </c>
      <c r="P3" s="22">
        <v>3</v>
      </c>
      <c r="Q3" s="22">
        <v>4</v>
      </c>
      <c r="R3" s="22">
        <v>5</v>
      </c>
      <c r="S3" s="22">
        <v>6</v>
      </c>
      <c r="T3" s="22">
        <v>7</v>
      </c>
      <c r="U3" s="22">
        <v>8</v>
      </c>
      <c r="V3" s="22">
        <v>9</v>
      </c>
      <c r="W3" s="24">
        <v>10</v>
      </c>
      <c r="X3" s="22">
        <v>11</v>
      </c>
      <c r="Y3" s="22">
        <v>1</v>
      </c>
      <c r="Z3" s="22">
        <v>2</v>
      </c>
      <c r="AA3" s="22">
        <v>3</v>
      </c>
      <c r="AB3" s="22">
        <v>4</v>
      </c>
      <c r="AC3" s="25">
        <v>5</v>
      </c>
      <c r="AD3" s="26">
        <v>6</v>
      </c>
      <c r="AE3" s="26">
        <f t="shared" ref="AE3:AO13" si="1">IF(AD3=11, 1, AD3+1)</f>
        <v>7</v>
      </c>
      <c r="AF3" s="26">
        <f t="shared" si="1"/>
        <v>8</v>
      </c>
      <c r="AG3" s="26">
        <f t="shared" si="1"/>
        <v>9</v>
      </c>
      <c r="AH3" s="26">
        <f t="shared" si="1"/>
        <v>10</v>
      </c>
      <c r="AI3" s="26">
        <f t="shared" si="1"/>
        <v>11</v>
      </c>
      <c r="AJ3" s="26">
        <f t="shared" si="1"/>
        <v>1</v>
      </c>
      <c r="AK3" s="26">
        <f t="shared" si="1"/>
        <v>2</v>
      </c>
      <c r="AL3" s="26">
        <f t="shared" si="1"/>
        <v>3</v>
      </c>
      <c r="AM3" s="26">
        <f t="shared" si="1"/>
        <v>4</v>
      </c>
      <c r="AN3" s="26">
        <f t="shared" si="1"/>
        <v>5</v>
      </c>
      <c r="AO3" s="26">
        <f t="shared" si="1"/>
        <v>6</v>
      </c>
    </row>
    <row r="4" spans="1:41">
      <c r="A4">
        <v>4</v>
      </c>
      <c r="B4" s="19" t="s">
        <v>98</v>
      </c>
      <c r="C4" s="20" t="s">
        <v>63</v>
      </c>
      <c r="D4" s="20" t="s">
        <v>74</v>
      </c>
      <c r="E4" s="21">
        <v>9</v>
      </c>
      <c r="F4" s="22">
        <v>10</v>
      </c>
      <c r="G4" s="22">
        <v>11</v>
      </c>
      <c r="H4" s="22">
        <v>1</v>
      </c>
      <c r="I4" s="22">
        <v>2</v>
      </c>
      <c r="J4" s="22">
        <v>3</v>
      </c>
      <c r="K4" s="22">
        <v>4</v>
      </c>
      <c r="L4" s="23">
        <v>5</v>
      </c>
      <c r="M4" s="22">
        <v>6</v>
      </c>
      <c r="N4" s="22">
        <v>7</v>
      </c>
      <c r="O4" s="22">
        <v>8</v>
      </c>
      <c r="P4" s="22">
        <v>9</v>
      </c>
      <c r="Q4" s="22">
        <v>10</v>
      </c>
      <c r="R4" s="22">
        <v>11</v>
      </c>
      <c r="S4" s="22">
        <v>1</v>
      </c>
      <c r="T4" s="22">
        <v>2</v>
      </c>
      <c r="U4" s="22">
        <v>3</v>
      </c>
      <c r="V4" s="22">
        <v>4</v>
      </c>
      <c r="W4" s="24">
        <v>5</v>
      </c>
      <c r="X4" s="22">
        <v>6</v>
      </c>
      <c r="Y4" s="22">
        <v>7</v>
      </c>
      <c r="Z4" s="22">
        <v>8</v>
      </c>
      <c r="AA4" s="22">
        <v>9</v>
      </c>
      <c r="AB4" s="22">
        <v>10</v>
      </c>
      <c r="AC4" s="25">
        <v>11</v>
      </c>
      <c r="AD4" s="26">
        <v>1</v>
      </c>
      <c r="AE4" s="26">
        <f t="shared" si="1"/>
        <v>2</v>
      </c>
      <c r="AF4" s="26">
        <f t="shared" si="1"/>
        <v>3</v>
      </c>
      <c r="AG4" s="26">
        <f t="shared" si="1"/>
        <v>4</v>
      </c>
      <c r="AH4" s="26">
        <f t="shared" si="1"/>
        <v>5</v>
      </c>
      <c r="AI4" s="26">
        <f t="shared" si="1"/>
        <v>6</v>
      </c>
      <c r="AJ4" s="26">
        <f t="shared" si="1"/>
        <v>7</v>
      </c>
      <c r="AK4" s="26">
        <f t="shared" si="1"/>
        <v>8</v>
      </c>
      <c r="AL4" s="26">
        <f t="shared" si="1"/>
        <v>9</v>
      </c>
      <c r="AM4" s="26">
        <f t="shared" si="1"/>
        <v>10</v>
      </c>
      <c r="AN4" s="26">
        <f t="shared" si="1"/>
        <v>11</v>
      </c>
      <c r="AO4" s="26">
        <f t="shared" si="1"/>
        <v>1</v>
      </c>
    </row>
    <row r="5" spans="1:41">
      <c r="A5">
        <v>5</v>
      </c>
      <c r="B5" s="19" t="s">
        <v>99</v>
      </c>
      <c r="C5" s="20" t="s">
        <v>63</v>
      </c>
      <c r="D5" s="20" t="s">
        <v>77</v>
      </c>
      <c r="E5" s="21">
        <v>5</v>
      </c>
      <c r="F5" s="22">
        <v>6</v>
      </c>
      <c r="G5" s="22">
        <v>7</v>
      </c>
      <c r="H5" s="22">
        <v>8</v>
      </c>
      <c r="I5" s="22">
        <v>9</v>
      </c>
      <c r="J5" s="22">
        <v>10</v>
      </c>
      <c r="K5" s="22">
        <v>11</v>
      </c>
      <c r="L5" s="23">
        <v>1</v>
      </c>
      <c r="M5" s="22">
        <v>2</v>
      </c>
      <c r="N5" s="22">
        <v>3</v>
      </c>
      <c r="O5" s="22">
        <v>4</v>
      </c>
      <c r="P5" s="22">
        <v>5</v>
      </c>
      <c r="Q5" s="22">
        <v>6</v>
      </c>
      <c r="R5" s="22">
        <v>7</v>
      </c>
      <c r="S5" s="22">
        <v>8</v>
      </c>
      <c r="T5" s="22">
        <v>9</v>
      </c>
      <c r="U5" s="22">
        <v>10</v>
      </c>
      <c r="V5" s="22">
        <v>11</v>
      </c>
      <c r="W5" s="24">
        <v>1</v>
      </c>
      <c r="X5" s="22">
        <v>2</v>
      </c>
      <c r="Y5" s="22">
        <v>3</v>
      </c>
      <c r="Z5" s="22">
        <v>4</v>
      </c>
      <c r="AA5" s="22">
        <v>5</v>
      </c>
      <c r="AB5" s="22">
        <v>6</v>
      </c>
      <c r="AC5" s="25">
        <v>7</v>
      </c>
      <c r="AD5" s="26">
        <v>8</v>
      </c>
      <c r="AE5" s="26">
        <f t="shared" si="1"/>
        <v>9</v>
      </c>
      <c r="AF5" s="26">
        <f t="shared" si="1"/>
        <v>10</v>
      </c>
      <c r="AG5" s="26">
        <f t="shared" si="1"/>
        <v>11</v>
      </c>
      <c r="AH5" s="26">
        <f t="shared" si="1"/>
        <v>1</v>
      </c>
      <c r="AI5" s="26">
        <f t="shared" si="1"/>
        <v>2</v>
      </c>
      <c r="AJ5" s="26">
        <f t="shared" si="1"/>
        <v>3</v>
      </c>
      <c r="AK5" s="26">
        <f t="shared" si="1"/>
        <v>4</v>
      </c>
      <c r="AL5" s="26">
        <f t="shared" si="1"/>
        <v>5</v>
      </c>
      <c r="AM5" s="26">
        <f t="shared" si="1"/>
        <v>6</v>
      </c>
      <c r="AN5" s="26">
        <f t="shared" si="1"/>
        <v>7</v>
      </c>
      <c r="AO5" s="26">
        <f t="shared" si="1"/>
        <v>8</v>
      </c>
    </row>
    <row r="6" spans="1:41">
      <c r="A6">
        <v>6</v>
      </c>
      <c r="B6" s="19" t="s">
        <v>100</v>
      </c>
      <c r="C6" s="20" t="s">
        <v>63</v>
      </c>
      <c r="D6" s="20" t="s">
        <v>78</v>
      </c>
      <c r="E6" s="21">
        <v>1</v>
      </c>
      <c r="F6" s="22">
        <v>2</v>
      </c>
      <c r="G6" s="22">
        <v>3</v>
      </c>
      <c r="H6" s="22">
        <v>4</v>
      </c>
      <c r="I6" s="22">
        <v>5</v>
      </c>
      <c r="J6" s="22">
        <v>6</v>
      </c>
      <c r="K6" s="22">
        <v>7</v>
      </c>
      <c r="L6" s="23">
        <v>8</v>
      </c>
      <c r="M6" s="22">
        <v>9</v>
      </c>
      <c r="N6" s="22">
        <v>10</v>
      </c>
      <c r="O6" s="22">
        <v>11</v>
      </c>
      <c r="P6" s="22">
        <v>1</v>
      </c>
      <c r="Q6" s="22">
        <v>2</v>
      </c>
      <c r="R6" s="22">
        <v>3</v>
      </c>
      <c r="S6" s="22">
        <v>4</v>
      </c>
      <c r="T6" s="22">
        <v>5</v>
      </c>
      <c r="U6" s="22">
        <v>6</v>
      </c>
      <c r="V6" s="22">
        <v>7</v>
      </c>
      <c r="W6" s="24">
        <v>8</v>
      </c>
      <c r="X6" s="22">
        <v>9</v>
      </c>
      <c r="Y6" s="22">
        <v>10</v>
      </c>
      <c r="Z6" s="22">
        <v>11</v>
      </c>
      <c r="AA6" s="22">
        <v>1</v>
      </c>
      <c r="AB6" s="22">
        <v>2</v>
      </c>
      <c r="AC6" s="25">
        <v>3</v>
      </c>
      <c r="AD6" s="26">
        <v>4</v>
      </c>
      <c r="AE6" s="26">
        <f t="shared" si="1"/>
        <v>5</v>
      </c>
      <c r="AF6" s="26">
        <f t="shared" si="1"/>
        <v>6</v>
      </c>
      <c r="AG6" s="26">
        <f t="shared" si="1"/>
        <v>7</v>
      </c>
      <c r="AH6" s="26">
        <f t="shared" si="1"/>
        <v>8</v>
      </c>
      <c r="AI6" s="26">
        <f t="shared" si="1"/>
        <v>9</v>
      </c>
      <c r="AJ6" s="26">
        <f t="shared" si="1"/>
        <v>10</v>
      </c>
      <c r="AK6" s="26">
        <f t="shared" si="1"/>
        <v>11</v>
      </c>
      <c r="AL6" s="26">
        <f t="shared" si="1"/>
        <v>1</v>
      </c>
      <c r="AM6" s="26">
        <f t="shared" si="1"/>
        <v>2</v>
      </c>
      <c r="AN6" s="26">
        <f t="shared" si="1"/>
        <v>3</v>
      </c>
      <c r="AO6" s="26">
        <f t="shared" si="1"/>
        <v>4</v>
      </c>
    </row>
    <row r="7" spans="1:41">
      <c r="A7">
        <v>7</v>
      </c>
      <c r="B7" s="19" t="s">
        <v>101</v>
      </c>
      <c r="C7" s="20" t="s">
        <v>63</v>
      </c>
      <c r="D7" s="20" t="s">
        <v>79</v>
      </c>
      <c r="E7" s="21">
        <v>2</v>
      </c>
      <c r="F7" s="22">
        <v>3</v>
      </c>
      <c r="G7" s="22">
        <v>4</v>
      </c>
      <c r="H7" s="22">
        <v>5</v>
      </c>
      <c r="I7" s="22">
        <v>6</v>
      </c>
      <c r="J7" s="22">
        <v>7</v>
      </c>
      <c r="K7" s="22">
        <v>8</v>
      </c>
      <c r="L7" s="23">
        <v>9</v>
      </c>
      <c r="M7" s="22">
        <v>10</v>
      </c>
      <c r="N7" s="22">
        <v>11</v>
      </c>
      <c r="O7" s="22">
        <v>1</v>
      </c>
      <c r="P7" s="22">
        <v>2</v>
      </c>
      <c r="Q7" s="22">
        <v>3</v>
      </c>
      <c r="R7" s="22">
        <v>4</v>
      </c>
      <c r="S7" s="22">
        <v>5</v>
      </c>
      <c r="T7" s="22">
        <v>6</v>
      </c>
      <c r="U7" s="22">
        <v>7</v>
      </c>
      <c r="V7" s="22">
        <v>8</v>
      </c>
      <c r="W7" s="24">
        <v>9</v>
      </c>
      <c r="X7" s="22">
        <v>10</v>
      </c>
      <c r="Y7" s="22">
        <v>11</v>
      </c>
      <c r="Z7" s="22">
        <v>1</v>
      </c>
      <c r="AA7" s="22">
        <v>2</v>
      </c>
      <c r="AB7" s="22">
        <v>3</v>
      </c>
      <c r="AC7" s="25">
        <v>4</v>
      </c>
      <c r="AD7" s="26">
        <v>5</v>
      </c>
      <c r="AE7" s="26">
        <f t="shared" si="1"/>
        <v>6</v>
      </c>
      <c r="AF7" s="26">
        <f t="shared" si="1"/>
        <v>7</v>
      </c>
      <c r="AG7" s="26">
        <f t="shared" si="1"/>
        <v>8</v>
      </c>
      <c r="AH7" s="26">
        <f t="shared" si="1"/>
        <v>9</v>
      </c>
      <c r="AI7" s="26">
        <f t="shared" si="1"/>
        <v>10</v>
      </c>
      <c r="AJ7" s="26">
        <f t="shared" si="1"/>
        <v>11</v>
      </c>
      <c r="AK7" s="26">
        <f t="shared" si="1"/>
        <v>1</v>
      </c>
      <c r="AL7" s="26">
        <f t="shared" si="1"/>
        <v>2</v>
      </c>
      <c r="AM7" s="26">
        <f t="shared" si="1"/>
        <v>3</v>
      </c>
      <c r="AN7" s="26">
        <f t="shared" si="1"/>
        <v>4</v>
      </c>
      <c r="AO7" s="26">
        <f t="shared" si="1"/>
        <v>5</v>
      </c>
    </row>
    <row r="8" spans="1:41">
      <c r="A8">
        <v>8</v>
      </c>
      <c r="B8" s="19" t="s">
        <v>102</v>
      </c>
      <c r="C8" s="20" t="s">
        <v>63</v>
      </c>
      <c r="D8" s="20" t="s">
        <v>80</v>
      </c>
      <c r="E8" s="21">
        <v>10</v>
      </c>
      <c r="F8" s="22">
        <v>11</v>
      </c>
      <c r="G8" s="22">
        <v>1</v>
      </c>
      <c r="H8" s="22">
        <v>2</v>
      </c>
      <c r="I8" s="22">
        <v>3</v>
      </c>
      <c r="J8" s="22">
        <v>4</v>
      </c>
      <c r="K8" s="22">
        <v>5</v>
      </c>
      <c r="L8" s="23">
        <v>6</v>
      </c>
      <c r="M8" s="22">
        <v>7</v>
      </c>
      <c r="N8" s="22">
        <v>8</v>
      </c>
      <c r="O8" s="22">
        <v>9</v>
      </c>
      <c r="P8" s="22">
        <v>10</v>
      </c>
      <c r="Q8" s="22">
        <v>11</v>
      </c>
      <c r="R8" s="22">
        <v>1</v>
      </c>
      <c r="S8" s="22">
        <v>2</v>
      </c>
      <c r="T8" s="22">
        <v>3</v>
      </c>
      <c r="U8" s="22">
        <v>4</v>
      </c>
      <c r="V8" s="22">
        <v>5</v>
      </c>
      <c r="W8" s="24">
        <v>6</v>
      </c>
      <c r="X8" s="22">
        <v>7</v>
      </c>
      <c r="Y8" s="22">
        <v>8</v>
      </c>
      <c r="Z8" s="22">
        <v>9</v>
      </c>
      <c r="AA8" s="22">
        <v>10</v>
      </c>
      <c r="AB8" s="22">
        <v>11</v>
      </c>
      <c r="AC8" s="25">
        <v>1</v>
      </c>
      <c r="AD8" s="26">
        <v>2</v>
      </c>
      <c r="AE8" s="26">
        <f t="shared" si="1"/>
        <v>3</v>
      </c>
      <c r="AF8" s="26">
        <f t="shared" si="1"/>
        <v>4</v>
      </c>
      <c r="AG8" s="26">
        <f t="shared" si="1"/>
        <v>5</v>
      </c>
      <c r="AH8" s="26">
        <f t="shared" si="1"/>
        <v>6</v>
      </c>
      <c r="AI8" s="26">
        <f t="shared" si="1"/>
        <v>7</v>
      </c>
      <c r="AJ8" s="26">
        <f t="shared" si="1"/>
        <v>8</v>
      </c>
      <c r="AK8" s="26">
        <f t="shared" si="1"/>
        <v>9</v>
      </c>
      <c r="AL8" s="26">
        <f t="shared" si="1"/>
        <v>10</v>
      </c>
      <c r="AM8" s="26">
        <f t="shared" si="1"/>
        <v>11</v>
      </c>
      <c r="AN8" s="26">
        <f t="shared" si="1"/>
        <v>1</v>
      </c>
      <c r="AO8" s="26">
        <f t="shared" si="1"/>
        <v>2</v>
      </c>
    </row>
    <row r="9" spans="1:41">
      <c r="A9">
        <v>9</v>
      </c>
      <c r="B9" s="19" t="s">
        <v>103</v>
      </c>
      <c r="C9" s="20" t="s">
        <v>63</v>
      </c>
      <c r="D9" s="20" t="s">
        <v>81</v>
      </c>
      <c r="E9" s="21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2">
        <v>10</v>
      </c>
      <c r="L9" s="23">
        <v>11</v>
      </c>
      <c r="M9" s="22">
        <v>1</v>
      </c>
      <c r="N9" s="22">
        <v>2</v>
      </c>
      <c r="O9" s="22">
        <v>3</v>
      </c>
      <c r="P9" s="22">
        <v>4</v>
      </c>
      <c r="Q9" s="22">
        <v>5</v>
      </c>
      <c r="R9" s="22">
        <v>6</v>
      </c>
      <c r="S9" s="22">
        <v>7</v>
      </c>
      <c r="T9" s="22">
        <v>8</v>
      </c>
      <c r="U9" s="22">
        <v>9</v>
      </c>
      <c r="V9" s="22">
        <v>10</v>
      </c>
      <c r="W9" s="24">
        <v>11</v>
      </c>
      <c r="X9" s="22">
        <v>1</v>
      </c>
      <c r="Y9" s="22">
        <v>2</v>
      </c>
      <c r="Z9" s="22">
        <v>3</v>
      </c>
      <c r="AA9" s="22">
        <v>4</v>
      </c>
      <c r="AB9" s="22">
        <v>5</v>
      </c>
      <c r="AC9" s="25">
        <v>6</v>
      </c>
      <c r="AD9" s="26">
        <v>7</v>
      </c>
      <c r="AE9" s="26">
        <f t="shared" si="1"/>
        <v>8</v>
      </c>
      <c r="AF9" s="26">
        <f t="shared" si="1"/>
        <v>9</v>
      </c>
      <c r="AG9" s="26">
        <f t="shared" si="1"/>
        <v>10</v>
      </c>
      <c r="AH9" s="26">
        <f t="shared" si="1"/>
        <v>11</v>
      </c>
      <c r="AI9" s="26">
        <f t="shared" si="1"/>
        <v>1</v>
      </c>
      <c r="AJ9" s="26">
        <f t="shared" si="1"/>
        <v>2</v>
      </c>
      <c r="AK9" s="26">
        <f t="shared" si="1"/>
        <v>3</v>
      </c>
      <c r="AL9" s="26">
        <f t="shared" si="1"/>
        <v>4</v>
      </c>
      <c r="AM9" s="26">
        <f t="shared" si="1"/>
        <v>5</v>
      </c>
      <c r="AN9" s="26">
        <f t="shared" si="1"/>
        <v>6</v>
      </c>
      <c r="AO9" s="26">
        <f t="shared" si="1"/>
        <v>7</v>
      </c>
    </row>
    <row r="10" spans="1:41">
      <c r="A10">
        <v>10</v>
      </c>
      <c r="B10" s="19" t="s">
        <v>104</v>
      </c>
      <c r="C10" s="20" t="s">
        <v>63</v>
      </c>
      <c r="D10" s="20" t="s">
        <v>82</v>
      </c>
      <c r="E10" s="21">
        <v>7</v>
      </c>
      <c r="F10" s="22">
        <v>8</v>
      </c>
      <c r="G10" s="22">
        <v>9</v>
      </c>
      <c r="H10" s="22">
        <v>10</v>
      </c>
      <c r="I10" s="22">
        <v>11</v>
      </c>
      <c r="J10" s="22">
        <v>1</v>
      </c>
      <c r="K10" s="22">
        <v>2</v>
      </c>
      <c r="L10" s="23">
        <v>3</v>
      </c>
      <c r="M10" s="22">
        <v>4</v>
      </c>
      <c r="N10" s="22">
        <v>5</v>
      </c>
      <c r="O10" s="22">
        <v>6</v>
      </c>
      <c r="P10" s="22">
        <v>7</v>
      </c>
      <c r="Q10" s="22">
        <v>8</v>
      </c>
      <c r="R10" s="22">
        <v>9</v>
      </c>
      <c r="S10" s="22">
        <v>10</v>
      </c>
      <c r="T10" s="22">
        <v>11</v>
      </c>
      <c r="U10" s="22">
        <v>1</v>
      </c>
      <c r="V10" s="22">
        <v>2</v>
      </c>
      <c r="W10" s="24">
        <v>3</v>
      </c>
      <c r="X10" s="22">
        <v>4</v>
      </c>
      <c r="Y10" s="22">
        <v>5</v>
      </c>
      <c r="Z10" s="22">
        <v>6</v>
      </c>
      <c r="AA10" s="22">
        <v>7</v>
      </c>
      <c r="AB10" s="22">
        <v>8</v>
      </c>
      <c r="AC10" s="25">
        <v>9</v>
      </c>
      <c r="AD10" s="26">
        <v>10</v>
      </c>
      <c r="AE10" s="26">
        <f t="shared" si="1"/>
        <v>11</v>
      </c>
      <c r="AF10" s="26">
        <f t="shared" si="1"/>
        <v>1</v>
      </c>
      <c r="AG10" s="26">
        <f t="shared" si="1"/>
        <v>2</v>
      </c>
      <c r="AH10" s="26">
        <f t="shared" si="1"/>
        <v>3</v>
      </c>
      <c r="AI10" s="26">
        <f t="shared" si="1"/>
        <v>4</v>
      </c>
      <c r="AJ10" s="26">
        <f t="shared" si="1"/>
        <v>5</v>
      </c>
      <c r="AK10" s="26">
        <f t="shared" si="1"/>
        <v>6</v>
      </c>
      <c r="AL10" s="26">
        <f t="shared" si="1"/>
        <v>7</v>
      </c>
      <c r="AM10" s="26">
        <f t="shared" si="1"/>
        <v>8</v>
      </c>
      <c r="AN10" s="26">
        <f t="shared" si="1"/>
        <v>9</v>
      </c>
      <c r="AO10" s="26">
        <f t="shared" si="1"/>
        <v>10</v>
      </c>
    </row>
    <row r="11" spans="1:41">
      <c r="A11">
        <v>11</v>
      </c>
      <c r="B11" s="19" t="s">
        <v>105</v>
      </c>
      <c r="C11" s="20" t="s">
        <v>63</v>
      </c>
      <c r="D11" s="20" t="s">
        <v>83</v>
      </c>
      <c r="E11" s="21">
        <v>6</v>
      </c>
      <c r="F11" s="22">
        <v>7</v>
      </c>
      <c r="G11" s="22">
        <v>8</v>
      </c>
      <c r="H11" s="22">
        <v>9</v>
      </c>
      <c r="I11" s="22">
        <v>10</v>
      </c>
      <c r="J11" s="22">
        <v>11</v>
      </c>
      <c r="K11" s="22">
        <v>1</v>
      </c>
      <c r="L11" s="23">
        <v>2</v>
      </c>
      <c r="M11" s="22">
        <v>3</v>
      </c>
      <c r="N11" s="22">
        <v>4</v>
      </c>
      <c r="O11" s="22">
        <v>5</v>
      </c>
      <c r="P11" s="22">
        <v>6</v>
      </c>
      <c r="Q11" s="22">
        <v>7</v>
      </c>
      <c r="R11" s="22">
        <v>8</v>
      </c>
      <c r="S11" s="22">
        <v>9</v>
      </c>
      <c r="T11" s="22">
        <v>10</v>
      </c>
      <c r="U11" s="22">
        <v>11</v>
      </c>
      <c r="V11" s="22">
        <v>1</v>
      </c>
      <c r="W11" s="24">
        <v>2</v>
      </c>
      <c r="X11" s="22">
        <v>3</v>
      </c>
      <c r="Y11" s="22">
        <v>4</v>
      </c>
      <c r="Z11" s="22">
        <v>5</v>
      </c>
      <c r="AA11" s="22">
        <v>6</v>
      </c>
      <c r="AB11" s="22">
        <v>7</v>
      </c>
      <c r="AC11" s="25">
        <v>8</v>
      </c>
      <c r="AD11" s="26">
        <v>9</v>
      </c>
      <c r="AE11" s="26">
        <f t="shared" si="1"/>
        <v>10</v>
      </c>
      <c r="AF11" s="26">
        <f t="shared" si="1"/>
        <v>11</v>
      </c>
      <c r="AG11" s="26">
        <f t="shared" si="1"/>
        <v>1</v>
      </c>
      <c r="AH11" s="26">
        <f t="shared" si="1"/>
        <v>2</v>
      </c>
      <c r="AI11" s="26">
        <f t="shared" si="1"/>
        <v>3</v>
      </c>
      <c r="AJ11" s="26">
        <f t="shared" si="1"/>
        <v>4</v>
      </c>
      <c r="AK11" s="26">
        <f t="shared" si="1"/>
        <v>5</v>
      </c>
      <c r="AL11" s="26">
        <f t="shared" si="1"/>
        <v>6</v>
      </c>
      <c r="AM11" s="26">
        <f t="shared" si="1"/>
        <v>7</v>
      </c>
      <c r="AN11" s="26">
        <f t="shared" si="1"/>
        <v>8</v>
      </c>
      <c r="AO11" s="26">
        <f t="shared" si="1"/>
        <v>9</v>
      </c>
    </row>
    <row r="12" spans="1:41">
      <c r="A12">
        <v>12</v>
      </c>
      <c r="B12" s="27" t="s">
        <v>106</v>
      </c>
      <c r="C12" s="28" t="s">
        <v>63</v>
      </c>
      <c r="D12" s="28" t="s">
        <v>84</v>
      </c>
      <c r="E12" s="29">
        <v>8</v>
      </c>
      <c r="F12" s="30">
        <v>9</v>
      </c>
      <c r="G12" s="30">
        <v>10</v>
      </c>
      <c r="H12" s="30">
        <v>11</v>
      </c>
      <c r="I12" s="30">
        <v>1</v>
      </c>
      <c r="J12" s="30">
        <v>2</v>
      </c>
      <c r="K12" s="30">
        <v>3</v>
      </c>
      <c r="L12" s="31">
        <v>4</v>
      </c>
      <c r="M12" s="30">
        <v>5</v>
      </c>
      <c r="N12" s="30">
        <v>6</v>
      </c>
      <c r="O12" s="30">
        <v>7</v>
      </c>
      <c r="P12" s="30">
        <v>8</v>
      </c>
      <c r="Q12" s="30">
        <v>9</v>
      </c>
      <c r="R12" s="30">
        <v>10</v>
      </c>
      <c r="S12" s="30">
        <v>11</v>
      </c>
      <c r="T12" s="30">
        <v>1</v>
      </c>
      <c r="U12" s="30">
        <v>2</v>
      </c>
      <c r="V12" s="30">
        <v>3</v>
      </c>
      <c r="W12" s="32">
        <v>4</v>
      </c>
      <c r="X12" s="30">
        <v>5</v>
      </c>
      <c r="Y12" s="30">
        <v>6</v>
      </c>
      <c r="Z12" s="30">
        <v>7</v>
      </c>
      <c r="AA12" s="30">
        <v>8</v>
      </c>
      <c r="AB12" s="30">
        <v>9</v>
      </c>
      <c r="AC12" s="33">
        <v>10</v>
      </c>
      <c r="AD12" s="34">
        <v>11</v>
      </c>
      <c r="AE12" s="26">
        <f t="shared" si="1"/>
        <v>1</v>
      </c>
      <c r="AF12" s="26">
        <f t="shared" si="1"/>
        <v>2</v>
      </c>
      <c r="AG12" s="26">
        <f t="shared" si="1"/>
        <v>3</v>
      </c>
      <c r="AH12" s="26">
        <f t="shared" si="1"/>
        <v>4</v>
      </c>
      <c r="AI12" s="26">
        <f t="shared" si="1"/>
        <v>5</v>
      </c>
      <c r="AJ12" s="26">
        <f t="shared" si="1"/>
        <v>6</v>
      </c>
      <c r="AK12" s="26">
        <f t="shared" si="1"/>
        <v>7</v>
      </c>
      <c r="AL12" s="26">
        <f t="shared" si="1"/>
        <v>8</v>
      </c>
      <c r="AM12" s="26">
        <f t="shared" si="1"/>
        <v>9</v>
      </c>
      <c r="AN12" s="26">
        <f t="shared" si="1"/>
        <v>10</v>
      </c>
      <c r="AO12" s="26">
        <f t="shared" si="1"/>
        <v>11</v>
      </c>
    </row>
    <row r="13" spans="1:41">
      <c r="A13">
        <v>13</v>
      </c>
      <c r="B13" s="11" t="s">
        <v>107</v>
      </c>
      <c r="C13" s="12" t="s">
        <v>85</v>
      </c>
      <c r="D13" s="12" t="s">
        <v>87</v>
      </c>
      <c r="E13" s="13">
        <v>7</v>
      </c>
      <c r="F13" s="14">
        <v>8</v>
      </c>
      <c r="G13" s="14">
        <v>1</v>
      </c>
      <c r="H13" s="14">
        <v>2</v>
      </c>
      <c r="I13" s="14">
        <v>3</v>
      </c>
      <c r="J13" s="14">
        <v>4</v>
      </c>
      <c r="K13" s="14">
        <v>5</v>
      </c>
      <c r="L13" s="15">
        <v>6</v>
      </c>
      <c r="M13" s="14">
        <v>7</v>
      </c>
      <c r="N13" s="14">
        <v>8</v>
      </c>
      <c r="O13" s="14">
        <v>1</v>
      </c>
      <c r="P13" s="14">
        <v>2</v>
      </c>
      <c r="Q13" s="14">
        <v>3</v>
      </c>
      <c r="R13" s="14">
        <v>4</v>
      </c>
      <c r="S13" s="14">
        <v>5</v>
      </c>
      <c r="T13" s="16">
        <v>6</v>
      </c>
      <c r="U13" s="14">
        <v>7</v>
      </c>
      <c r="V13" s="14">
        <v>8</v>
      </c>
      <c r="W13" s="14">
        <v>1</v>
      </c>
      <c r="X13" s="14">
        <v>2</v>
      </c>
      <c r="Y13" s="14">
        <v>3</v>
      </c>
      <c r="Z13" s="14">
        <v>4</v>
      </c>
      <c r="AA13" s="14">
        <v>5</v>
      </c>
      <c r="AB13" s="16">
        <v>6</v>
      </c>
      <c r="AC13" s="17">
        <v>7</v>
      </c>
      <c r="AD13" s="18">
        <v>8</v>
      </c>
      <c r="AE13" s="26">
        <f>IF(AD13=8, 1, AD13+1)</f>
        <v>1</v>
      </c>
      <c r="AF13" s="26">
        <f t="shared" ref="AF13:AO13" si="2">IF(AE13=8, 1, AE13+1)</f>
        <v>2</v>
      </c>
      <c r="AG13" s="26">
        <f t="shared" si="2"/>
        <v>3</v>
      </c>
      <c r="AH13" s="26">
        <f t="shared" si="2"/>
        <v>4</v>
      </c>
      <c r="AI13" s="26">
        <f t="shared" si="2"/>
        <v>5</v>
      </c>
      <c r="AJ13" s="26">
        <f t="shared" si="2"/>
        <v>6</v>
      </c>
      <c r="AK13" s="26">
        <f t="shared" si="2"/>
        <v>7</v>
      </c>
      <c r="AL13" s="26">
        <f t="shared" si="2"/>
        <v>8</v>
      </c>
      <c r="AM13" s="26">
        <f t="shared" si="2"/>
        <v>1</v>
      </c>
      <c r="AN13" s="26">
        <f t="shared" si="2"/>
        <v>2</v>
      </c>
      <c r="AO13" s="26">
        <f t="shared" si="2"/>
        <v>3</v>
      </c>
    </row>
    <row r="14" spans="1:41">
      <c r="A14">
        <v>14</v>
      </c>
      <c r="B14" s="19" t="s">
        <v>108</v>
      </c>
      <c r="C14" s="20" t="s">
        <v>85</v>
      </c>
      <c r="D14" s="20" t="s">
        <v>88</v>
      </c>
      <c r="E14" s="21">
        <v>5</v>
      </c>
      <c r="F14" s="22">
        <v>6</v>
      </c>
      <c r="G14" s="22">
        <v>7</v>
      </c>
      <c r="H14" s="22">
        <v>8</v>
      </c>
      <c r="I14" s="22">
        <v>1</v>
      </c>
      <c r="J14" s="22">
        <v>2</v>
      </c>
      <c r="K14" s="22">
        <v>3</v>
      </c>
      <c r="L14" s="23">
        <v>4</v>
      </c>
      <c r="M14" s="22">
        <v>5</v>
      </c>
      <c r="N14" s="22">
        <v>6</v>
      </c>
      <c r="O14" s="22">
        <v>7</v>
      </c>
      <c r="P14" s="22">
        <v>8</v>
      </c>
      <c r="Q14" s="22">
        <v>1</v>
      </c>
      <c r="R14" s="22">
        <v>2</v>
      </c>
      <c r="S14" s="22">
        <v>3</v>
      </c>
      <c r="T14" s="24">
        <v>4</v>
      </c>
      <c r="U14" s="22">
        <v>5</v>
      </c>
      <c r="V14" s="22">
        <v>6</v>
      </c>
      <c r="W14" s="22">
        <v>7</v>
      </c>
      <c r="X14" s="22">
        <v>8</v>
      </c>
      <c r="Y14" s="22">
        <v>1</v>
      </c>
      <c r="Z14" s="22">
        <v>2</v>
      </c>
      <c r="AA14" s="22">
        <v>3</v>
      </c>
      <c r="AB14" s="24">
        <v>4</v>
      </c>
      <c r="AC14" s="25">
        <v>5</v>
      </c>
      <c r="AD14" s="26">
        <v>6</v>
      </c>
      <c r="AE14" s="26">
        <f t="shared" ref="AE14:AO14" si="3">IF(AD14=8, 1, AD14+1)</f>
        <v>7</v>
      </c>
      <c r="AF14" s="26">
        <f t="shared" si="3"/>
        <v>8</v>
      </c>
      <c r="AG14" s="26">
        <f t="shared" si="3"/>
        <v>1</v>
      </c>
      <c r="AH14" s="26">
        <f t="shared" si="3"/>
        <v>2</v>
      </c>
      <c r="AI14" s="26">
        <f t="shared" si="3"/>
        <v>3</v>
      </c>
      <c r="AJ14" s="26">
        <f t="shared" si="3"/>
        <v>4</v>
      </c>
      <c r="AK14" s="26">
        <f t="shared" si="3"/>
        <v>5</v>
      </c>
      <c r="AL14" s="26">
        <f t="shared" si="3"/>
        <v>6</v>
      </c>
      <c r="AM14" s="26">
        <f t="shared" si="3"/>
        <v>7</v>
      </c>
      <c r="AN14" s="26">
        <f t="shared" si="3"/>
        <v>8</v>
      </c>
      <c r="AO14" s="26">
        <f t="shared" si="3"/>
        <v>1</v>
      </c>
    </row>
    <row r="15" spans="1:41">
      <c r="A15">
        <v>15</v>
      </c>
      <c r="B15" s="19" t="s">
        <v>109</v>
      </c>
      <c r="C15" s="20" t="s">
        <v>85</v>
      </c>
      <c r="D15" s="20" t="s">
        <v>89</v>
      </c>
      <c r="E15" s="21">
        <v>3</v>
      </c>
      <c r="F15" s="22">
        <v>4</v>
      </c>
      <c r="G15" s="22">
        <v>5</v>
      </c>
      <c r="H15" s="22">
        <v>6</v>
      </c>
      <c r="I15" s="22">
        <v>7</v>
      </c>
      <c r="J15" s="22">
        <v>8</v>
      </c>
      <c r="K15" s="22">
        <v>1</v>
      </c>
      <c r="L15" s="23">
        <v>2</v>
      </c>
      <c r="M15" s="22">
        <v>3</v>
      </c>
      <c r="N15" s="22">
        <v>4</v>
      </c>
      <c r="O15" s="22">
        <v>5</v>
      </c>
      <c r="P15" s="22">
        <v>6</v>
      </c>
      <c r="Q15" s="22">
        <v>7</v>
      </c>
      <c r="R15" s="22">
        <v>8</v>
      </c>
      <c r="S15" s="22">
        <v>1</v>
      </c>
      <c r="T15" s="24">
        <v>2</v>
      </c>
      <c r="U15" s="22">
        <v>3</v>
      </c>
      <c r="V15" s="22">
        <v>4</v>
      </c>
      <c r="W15" s="22">
        <v>5</v>
      </c>
      <c r="X15" s="22">
        <v>6</v>
      </c>
      <c r="Y15" s="22">
        <v>7</v>
      </c>
      <c r="Z15" s="22">
        <v>8</v>
      </c>
      <c r="AA15" s="22">
        <v>1</v>
      </c>
      <c r="AB15" s="24">
        <v>2</v>
      </c>
      <c r="AC15" s="25">
        <v>3</v>
      </c>
      <c r="AD15" s="26">
        <v>4</v>
      </c>
      <c r="AE15" s="26">
        <f t="shared" ref="AE15:AO15" si="4">IF(AD15=8, 1, AD15+1)</f>
        <v>5</v>
      </c>
      <c r="AF15" s="26">
        <f t="shared" si="4"/>
        <v>6</v>
      </c>
      <c r="AG15" s="26">
        <f t="shared" si="4"/>
        <v>7</v>
      </c>
      <c r="AH15" s="26">
        <f t="shared" si="4"/>
        <v>8</v>
      </c>
      <c r="AI15" s="26">
        <f t="shared" si="4"/>
        <v>1</v>
      </c>
      <c r="AJ15" s="26">
        <f t="shared" si="4"/>
        <v>2</v>
      </c>
      <c r="AK15" s="26">
        <f t="shared" si="4"/>
        <v>3</v>
      </c>
      <c r="AL15" s="26">
        <f t="shared" si="4"/>
        <v>4</v>
      </c>
      <c r="AM15" s="26">
        <f t="shared" si="4"/>
        <v>5</v>
      </c>
      <c r="AN15" s="26">
        <f t="shared" si="4"/>
        <v>6</v>
      </c>
      <c r="AO15" s="26">
        <f t="shared" si="4"/>
        <v>7</v>
      </c>
    </row>
    <row r="16" spans="1:41">
      <c r="A16">
        <v>16</v>
      </c>
      <c r="B16" s="19" t="s">
        <v>110</v>
      </c>
      <c r="C16" s="20" t="s">
        <v>85</v>
      </c>
      <c r="D16" s="20" t="s">
        <v>90</v>
      </c>
      <c r="E16" s="21">
        <v>2</v>
      </c>
      <c r="F16" s="22">
        <v>3</v>
      </c>
      <c r="G16" s="22">
        <v>4</v>
      </c>
      <c r="H16" s="22">
        <v>5</v>
      </c>
      <c r="I16" s="22">
        <v>6</v>
      </c>
      <c r="J16" s="22">
        <v>7</v>
      </c>
      <c r="K16" s="22">
        <v>8</v>
      </c>
      <c r="L16" s="23">
        <v>1</v>
      </c>
      <c r="M16" s="22">
        <v>2</v>
      </c>
      <c r="N16" s="22">
        <v>3</v>
      </c>
      <c r="O16" s="22">
        <v>4</v>
      </c>
      <c r="P16" s="22">
        <v>5</v>
      </c>
      <c r="Q16" s="22">
        <v>6</v>
      </c>
      <c r="R16" s="22">
        <v>7</v>
      </c>
      <c r="S16" s="22">
        <v>8</v>
      </c>
      <c r="T16" s="24">
        <v>1</v>
      </c>
      <c r="U16" s="22">
        <v>2</v>
      </c>
      <c r="V16" s="22">
        <v>3</v>
      </c>
      <c r="W16" s="22">
        <v>4</v>
      </c>
      <c r="X16" s="22">
        <v>5</v>
      </c>
      <c r="Y16" s="22">
        <v>6</v>
      </c>
      <c r="Z16" s="22">
        <v>7</v>
      </c>
      <c r="AA16" s="22">
        <v>8</v>
      </c>
      <c r="AB16" s="24">
        <v>1</v>
      </c>
      <c r="AC16" s="25">
        <v>2</v>
      </c>
      <c r="AD16" s="26">
        <v>3</v>
      </c>
      <c r="AE16" s="26">
        <f t="shared" ref="AE16:AO16" si="5">IF(AD16=8, 1, AD16+1)</f>
        <v>4</v>
      </c>
      <c r="AF16" s="26">
        <f t="shared" si="5"/>
        <v>5</v>
      </c>
      <c r="AG16" s="26">
        <f t="shared" si="5"/>
        <v>6</v>
      </c>
      <c r="AH16" s="26">
        <f t="shared" si="5"/>
        <v>7</v>
      </c>
      <c r="AI16" s="26">
        <f t="shared" si="5"/>
        <v>8</v>
      </c>
      <c r="AJ16" s="26">
        <f t="shared" si="5"/>
        <v>1</v>
      </c>
      <c r="AK16" s="26">
        <f t="shared" si="5"/>
        <v>2</v>
      </c>
      <c r="AL16" s="26">
        <f t="shared" si="5"/>
        <v>3</v>
      </c>
      <c r="AM16" s="26">
        <f t="shared" si="5"/>
        <v>4</v>
      </c>
      <c r="AN16" s="26">
        <f t="shared" si="5"/>
        <v>5</v>
      </c>
      <c r="AO16" s="26">
        <f t="shared" si="5"/>
        <v>6</v>
      </c>
    </row>
    <row r="17" spans="1:41">
      <c r="A17">
        <v>17</v>
      </c>
      <c r="B17" s="19" t="s">
        <v>111</v>
      </c>
      <c r="C17" s="20" t="s">
        <v>85</v>
      </c>
      <c r="D17" s="20" t="s">
        <v>91</v>
      </c>
      <c r="E17" s="21">
        <v>6</v>
      </c>
      <c r="F17" s="22">
        <v>7</v>
      </c>
      <c r="G17" s="22">
        <v>8</v>
      </c>
      <c r="H17" s="22">
        <v>1</v>
      </c>
      <c r="I17" s="22">
        <v>2</v>
      </c>
      <c r="J17" s="22">
        <v>3</v>
      </c>
      <c r="K17" s="22">
        <v>4</v>
      </c>
      <c r="L17" s="23">
        <v>5</v>
      </c>
      <c r="M17" s="22">
        <v>6</v>
      </c>
      <c r="N17" s="22">
        <v>7</v>
      </c>
      <c r="O17" s="22">
        <v>8</v>
      </c>
      <c r="P17" s="22">
        <v>1</v>
      </c>
      <c r="Q17" s="22">
        <v>2</v>
      </c>
      <c r="R17" s="22">
        <v>3</v>
      </c>
      <c r="S17" s="22">
        <v>4</v>
      </c>
      <c r="T17" s="24">
        <v>5</v>
      </c>
      <c r="U17" s="22">
        <v>6</v>
      </c>
      <c r="V17" s="22">
        <v>7</v>
      </c>
      <c r="W17" s="22">
        <v>8</v>
      </c>
      <c r="X17" s="22">
        <v>1</v>
      </c>
      <c r="Y17" s="22">
        <v>2</v>
      </c>
      <c r="Z17" s="22">
        <v>3</v>
      </c>
      <c r="AA17" s="22">
        <v>4</v>
      </c>
      <c r="AB17" s="24">
        <v>5</v>
      </c>
      <c r="AC17" s="25">
        <v>6</v>
      </c>
      <c r="AD17" s="26">
        <v>7</v>
      </c>
      <c r="AE17" s="26">
        <f t="shared" ref="AE17:AO17" si="6">IF(AD17=8, 1, AD17+1)</f>
        <v>8</v>
      </c>
      <c r="AF17" s="26">
        <f t="shared" si="6"/>
        <v>1</v>
      </c>
      <c r="AG17" s="26">
        <f t="shared" si="6"/>
        <v>2</v>
      </c>
      <c r="AH17" s="26">
        <f t="shared" si="6"/>
        <v>3</v>
      </c>
      <c r="AI17" s="26">
        <f t="shared" si="6"/>
        <v>4</v>
      </c>
      <c r="AJ17" s="26">
        <f t="shared" si="6"/>
        <v>5</v>
      </c>
      <c r="AK17" s="26">
        <f t="shared" si="6"/>
        <v>6</v>
      </c>
      <c r="AL17" s="26">
        <f t="shared" si="6"/>
        <v>7</v>
      </c>
      <c r="AM17" s="26">
        <f t="shared" si="6"/>
        <v>8</v>
      </c>
      <c r="AN17" s="26">
        <f t="shared" si="6"/>
        <v>1</v>
      </c>
      <c r="AO17" s="26">
        <f t="shared" si="6"/>
        <v>2</v>
      </c>
    </row>
    <row r="18" spans="1:41">
      <c r="A18">
        <v>18</v>
      </c>
      <c r="B18" s="19" t="s">
        <v>112</v>
      </c>
      <c r="C18" s="20" t="s">
        <v>85</v>
      </c>
      <c r="D18" s="20" t="s">
        <v>92</v>
      </c>
      <c r="E18" s="21">
        <v>4</v>
      </c>
      <c r="F18" s="22">
        <v>5</v>
      </c>
      <c r="G18" s="22">
        <v>6</v>
      </c>
      <c r="H18" s="22">
        <v>7</v>
      </c>
      <c r="I18" s="22">
        <v>8</v>
      </c>
      <c r="J18" s="22">
        <v>1</v>
      </c>
      <c r="K18" s="22">
        <v>2</v>
      </c>
      <c r="L18" s="23">
        <v>3</v>
      </c>
      <c r="M18" s="22">
        <v>4</v>
      </c>
      <c r="N18" s="22">
        <v>5</v>
      </c>
      <c r="O18" s="22">
        <v>6</v>
      </c>
      <c r="P18" s="22">
        <v>7</v>
      </c>
      <c r="Q18" s="22">
        <v>8</v>
      </c>
      <c r="R18" s="22">
        <v>1</v>
      </c>
      <c r="S18" s="22">
        <v>2</v>
      </c>
      <c r="T18" s="24">
        <v>3</v>
      </c>
      <c r="U18" s="22">
        <v>4</v>
      </c>
      <c r="V18" s="22">
        <v>5</v>
      </c>
      <c r="W18" s="22">
        <v>6</v>
      </c>
      <c r="X18" s="22">
        <v>7</v>
      </c>
      <c r="Y18" s="22">
        <v>8</v>
      </c>
      <c r="Z18" s="22">
        <v>1</v>
      </c>
      <c r="AA18" s="22">
        <v>2</v>
      </c>
      <c r="AB18" s="24">
        <v>3</v>
      </c>
      <c r="AC18" s="25">
        <v>4</v>
      </c>
      <c r="AD18" s="26">
        <v>5</v>
      </c>
      <c r="AE18" s="26">
        <f t="shared" ref="AE18:AO18" si="7">IF(AD18=8, 1, AD18+1)</f>
        <v>6</v>
      </c>
      <c r="AF18" s="26">
        <f t="shared" si="7"/>
        <v>7</v>
      </c>
      <c r="AG18" s="26">
        <f t="shared" si="7"/>
        <v>8</v>
      </c>
      <c r="AH18" s="26">
        <f t="shared" si="7"/>
        <v>1</v>
      </c>
      <c r="AI18" s="26">
        <f t="shared" si="7"/>
        <v>2</v>
      </c>
      <c r="AJ18" s="26">
        <f t="shared" si="7"/>
        <v>3</v>
      </c>
      <c r="AK18" s="26">
        <f t="shared" si="7"/>
        <v>4</v>
      </c>
      <c r="AL18" s="26">
        <f t="shared" si="7"/>
        <v>5</v>
      </c>
      <c r="AM18" s="26">
        <f t="shared" si="7"/>
        <v>6</v>
      </c>
      <c r="AN18" s="26">
        <f t="shared" si="7"/>
        <v>7</v>
      </c>
      <c r="AO18" s="26">
        <f t="shared" si="7"/>
        <v>8</v>
      </c>
    </row>
    <row r="19" spans="1:41">
      <c r="A19">
        <v>19</v>
      </c>
      <c r="B19" s="19" t="s">
        <v>113</v>
      </c>
      <c r="C19" s="20" t="s">
        <v>85</v>
      </c>
      <c r="D19" s="20" t="s">
        <v>93</v>
      </c>
      <c r="E19" s="21">
        <v>1</v>
      </c>
      <c r="F19" s="22">
        <v>2</v>
      </c>
      <c r="G19" s="22">
        <v>3</v>
      </c>
      <c r="H19" s="22">
        <v>4</v>
      </c>
      <c r="I19" s="22">
        <v>5</v>
      </c>
      <c r="J19" s="22">
        <v>6</v>
      </c>
      <c r="K19" s="22">
        <v>7</v>
      </c>
      <c r="L19" s="23">
        <v>8</v>
      </c>
      <c r="M19" s="22">
        <v>1</v>
      </c>
      <c r="N19" s="22">
        <v>2</v>
      </c>
      <c r="O19" s="22">
        <v>3</v>
      </c>
      <c r="P19" s="22">
        <v>4</v>
      </c>
      <c r="Q19" s="22">
        <v>5</v>
      </c>
      <c r="R19" s="22">
        <v>6</v>
      </c>
      <c r="S19" s="22">
        <v>7</v>
      </c>
      <c r="T19" s="24">
        <v>8</v>
      </c>
      <c r="U19" s="22">
        <v>1</v>
      </c>
      <c r="V19" s="22">
        <v>2</v>
      </c>
      <c r="W19" s="22">
        <v>3</v>
      </c>
      <c r="X19" s="22">
        <v>4</v>
      </c>
      <c r="Y19" s="22">
        <v>5</v>
      </c>
      <c r="Z19" s="22">
        <v>6</v>
      </c>
      <c r="AA19" s="22">
        <v>7</v>
      </c>
      <c r="AB19" s="24">
        <v>8</v>
      </c>
      <c r="AC19" s="25">
        <v>1</v>
      </c>
      <c r="AD19" s="26">
        <v>2</v>
      </c>
      <c r="AE19" s="26">
        <f t="shared" ref="AE19:AO19" si="8">IF(AD19=8, 1, AD19+1)</f>
        <v>3</v>
      </c>
      <c r="AF19" s="26">
        <f t="shared" si="8"/>
        <v>4</v>
      </c>
      <c r="AG19" s="26">
        <f t="shared" si="8"/>
        <v>5</v>
      </c>
      <c r="AH19" s="26">
        <f t="shared" si="8"/>
        <v>6</v>
      </c>
      <c r="AI19" s="26">
        <f t="shared" si="8"/>
        <v>7</v>
      </c>
      <c r="AJ19" s="26">
        <f t="shared" si="8"/>
        <v>8</v>
      </c>
      <c r="AK19" s="26">
        <f t="shared" si="8"/>
        <v>1</v>
      </c>
      <c r="AL19" s="26">
        <f t="shared" si="8"/>
        <v>2</v>
      </c>
      <c r="AM19" s="26">
        <f t="shared" si="8"/>
        <v>3</v>
      </c>
      <c r="AN19" s="26">
        <f t="shared" si="8"/>
        <v>4</v>
      </c>
      <c r="AO19" s="26">
        <f t="shared" si="8"/>
        <v>5</v>
      </c>
    </row>
    <row r="20" spans="1:41" ht="17.25" thickBot="1">
      <c r="A20">
        <v>20</v>
      </c>
      <c r="B20" s="27" t="s">
        <v>114</v>
      </c>
      <c r="C20" s="28" t="s">
        <v>85</v>
      </c>
      <c r="D20" s="28" t="s">
        <v>94</v>
      </c>
      <c r="E20" s="35">
        <v>8</v>
      </c>
      <c r="F20" s="30">
        <v>1</v>
      </c>
      <c r="G20" s="30">
        <v>2</v>
      </c>
      <c r="H20" s="30">
        <v>3</v>
      </c>
      <c r="I20" s="30">
        <v>4</v>
      </c>
      <c r="J20" s="30">
        <v>5</v>
      </c>
      <c r="K20" s="30">
        <v>6</v>
      </c>
      <c r="L20" s="36">
        <v>7</v>
      </c>
      <c r="M20" s="30">
        <v>8</v>
      </c>
      <c r="N20" s="30">
        <v>1</v>
      </c>
      <c r="O20" s="30">
        <v>2</v>
      </c>
      <c r="P20" s="30">
        <v>3</v>
      </c>
      <c r="Q20" s="30">
        <v>4</v>
      </c>
      <c r="R20" s="30">
        <v>5</v>
      </c>
      <c r="S20" s="30">
        <v>6</v>
      </c>
      <c r="T20" s="32">
        <v>7</v>
      </c>
      <c r="U20" s="30">
        <v>8</v>
      </c>
      <c r="V20" s="30">
        <v>1</v>
      </c>
      <c r="W20" s="30">
        <v>2</v>
      </c>
      <c r="X20" s="30">
        <v>3</v>
      </c>
      <c r="Y20" s="30">
        <v>4</v>
      </c>
      <c r="Z20" s="30">
        <v>5</v>
      </c>
      <c r="AA20" s="30">
        <v>6</v>
      </c>
      <c r="AB20" s="32">
        <v>7</v>
      </c>
      <c r="AC20" s="33">
        <v>8</v>
      </c>
      <c r="AD20" s="34">
        <v>1</v>
      </c>
      <c r="AE20" s="26">
        <f t="shared" ref="AE20:AO20" si="9">IF(AD20=8, 1, AD20+1)</f>
        <v>2</v>
      </c>
      <c r="AF20" s="26">
        <f t="shared" si="9"/>
        <v>3</v>
      </c>
      <c r="AG20" s="26">
        <f t="shared" si="9"/>
        <v>4</v>
      </c>
      <c r="AH20" s="26">
        <f t="shared" si="9"/>
        <v>5</v>
      </c>
      <c r="AI20" s="26">
        <f t="shared" si="9"/>
        <v>6</v>
      </c>
      <c r="AJ20" s="26">
        <f t="shared" si="9"/>
        <v>7</v>
      </c>
      <c r="AK20" s="26">
        <f t="shared" si="9"/>
        <v>8</v>
      </c>
      <c r="AL20" s="26">
        <f t="shared" si="9"/>
        <v>1</v>
      </c>
      <c r="AM20" s="26">
        <f t="shared" si="9"/>
        <v>2</v>
      </c>
      <c r="AN20" s="26">
        <f t="shared" si="9"/>
        <v>3</v>
      </c>
      <c r="AO20" s="26">
        <f t="shared" si="9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1</vt:i4>
      </vt:variant>
    </vt:vector>
  </HeadingPairs>
  <TitlesOfParts>
    <vt:vector size="10" baseType="lpstr">
      <vt:lpstr>탕데이터</vt:lpstr>
      <vt:lpstr>차량별</vt:lpstr>
      <vt:lpstr>운전자별</vt:lpstr>
      <vt:lpstr>차량+운전자별</vt:lpstr>
      <vt:lpstr>코스+운전자별</vt:lpstr>
      <vt:lpstr>출력예시</vt:lpstr>
      <vt:lpstr>코스차량분석</vt:lpstr>
      <vt:lpstr>차량별-코스별</vt:lpstr>
      <vt:lpstr>차량별코스</vt:lpstr>
      <vt:lpstr>출력예시!Print_Area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유카시스템</dc:creator>
  <cp:lastModifiedBy>유카시스템</cp:lastModifiedBy>
  <cp:lastPrinted>2025-05-27T01:58:14Z</cp:lastPrinted>
  <dcterms:created xsi:type="dcterms:W3CDTF">2025-05-22T05:01:14Z</dcterms:created>
  <dcterms:modified xsi:type="dcterms:W3CDTF">2025-06-05T08:01:12Z</dcterms:modified>
</cp:coreProperties>
</file>