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autoCompressPictures="0"/>
  <xr:revisionPtr revIDLastSave="0" documentId="13_ncr:1_{B37A4142-694E-4730-A8EF-8ADB3259EAB2}" xr6:coauthVersionLast="41" xr6:coauthVersionMax="41" xr10:uidLastSave="{00000000-0000-0000-0000-000000000000}"/>
  <bookViews>
    <workbookView xWindow="-108" yWindow="-108" windowWidth="23256" windowHeight="12576" activeTab="6" xr2:uid="{00000000-000D-0000-FFFF-FFFF00000000}"/>
  </bookViews>
  <sheets>
    <sheet name="Final data format for model" sheetId="6" r:id="rId1"/>
    <sheet name="Michael's trial" sheetId="4" state="hidden" r:id="rId2"/>
    <sheet name="Utkarsh's formulation" sheetId="5" r:id="rId3"/>
    <sheet name="Logistics Cost" sheetId="1" r:id="rId4"/>
    <sheet name="Material Cost" sheetId="2" r:id="rId5"/>
    <sheet name="Supply info" sheetId="3" r:id="rId6"/>
    <sheet name="Sheet1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7" l="1"/>
  <c r="J13" i="7"/>
  <c r="G15" i="7"/>
  <c r="G14" i="7"/>
  <c r="M10" i="7"/>
  <c r="M8" i="7"/>
  <c r="K8" i="7"/>
  <c r="J6" i="7"/>
  <c r="J5" i="7"/>
  <c r="J4" i="7"/>
  <c r="G8" i="7"/>
  <c r="F6" i="7"/>
  <c r="F5" i="7"/>
  <c r="F4" i="7"/>
  <c r="G5" i="7"/>
  <c r="Q13" i="2" l="1"/>
  <c r="P13" i="2"/>
  <c r="O13" i="2"/>
  <c r="Q12" i="2"/>
  <c r="P12" i="2"/>
  <c r="O12" i="2"/>
  <c r="Q10" i="2"/>
  <c r="P10" i="2"/>
  <c r="O10" i="2"/>
  <c r="Q9" i="2"/>
  <c r="P9" i="2"/>
  <c r="O9" i="2"/>
  <c r="Q8" i="2"/>
  <c r="P8" i="2"/>
  <c r="O8" i="2"/>
  <c r="Q7" i="2"/>
  <c r="P7" i="2"/>
  <c r="O7" i="2"/>
  <c r="Q6" i="2"/>
  <c r="P6" i="2"/>
  <c r="O6" i="2"/>
  <c r="Q4" i="2"/>
  <c r="P4" i="2"/>
  <c r="O4" i="2"/>
  <c r="J13" i="2"/>
  <c r="I13" i="2"/>
  <c r="H13" i="2"/>
  <c r="J12" i="2"/>
  <c r="I12" i="2"/>
  <c r="H12" i="2"/>
  <c r="J10" i="2"/>
  <c r="I10" i="2"/>
  <c r="H10" i="2"/>
  <c r="J9" i="2"/>
  <c r="I9" i="2"/>
  <c r="H9" i="2"/>
  <c r="J8" i="2"/>
  <c r="I8" i="2"/>
  <c r="H8" i="2"/>
  <c r="J7" i="2"/>
  <c r="I7" i="2"/>
  <c r="H7" i="2"/>
  <c r="G6" i="2"/>
  <c r="J6" i="2"/>
  <c r="I6" i="2"/>
  <c r="H6" i="2"/>
  <c r="J4" i="2"/>
  <c r="I4" i="2"/>
  <c r="H4" i="2"/>
  <c r="C22" i="2"/>
  <c r="C21" i="2"/>
  <c r="G17" i="3"/>
  <c r="G16" i="3"/>
  <c r="G15" i="3"/>
  <c r="G12" i="3"/>
  <c r="F12" i="3"/>
  <c r="N14" i="2"/>
  <c r="E4" i="4"/>
  <c r="E5" i="4"/>
  <c r="E6" i="4"/>
  <c r="E7" i="4"/>
  <c r="E8" i="4"/>
  <c r="E9" i="4"/>
  <c r="E10" i="4"/>
  <c r="E11" i="4"/>
  <c r="E12" i="4"/>
  <c r="K12" i="4"/>
  <c r="K11" i="4"/>
  <c r="K10" i="4"/>
  <c r="K9" i="4"/>
  <c r="K8" i="4"/>
  <c r="K7" i="4"/>
  <c r="K6" i="4"/>
  <c r="K5" i="4"/>
  <c r="K4" i="4"/>
  <c r="F5" i="4"/>
  <c r="F6" i="4"/>
  <c r="F7" i="4"/>
  <c r="F8" i="4"/>
  <c r="F9" i="4"/>
  <c r="F10" i="4"/>
  <c r="F11" i="4"/>
  <c r="F12" i="4"/>
  <c r="F4" i="4"/>
  <c r="G14" i="2"/>
  <c r="B5" i="3"/>
  <c r="B11" i="3"/>
  <c r="B12" i="3"/>
  <c r="C5" i="3"/>
  <c r="C11" i="3"/>
  <c r="C12" i="3"/>
  <c r="D5" i="3"/>
  <c r="D11" i="3"/>
  <c r="D12" i="3"/>
  <c r="D15" i="3"/>
  <c r="E5" i="3"/>
  <c r="E11" i="3"/>
  <c r="E12" i="3"/>
  <c r="E10" i="3"/>
  <c r="D10" i="3"/>
  <c r="C10" i="3"/>
  <c r="B10" i="3"/>
  <c r="J5" i="3"/>
  <c r="J4" i="3"/>
  <c r="J3" i="3"/>
  <c r="C9" i="1"/>
  <c r="C7" i="1"/>
  <c r="B14" i="2"/>
  <c r="D21" i="1"/>
  <c r="D20" i="1"/>
  <c r="D19" i="1"/>
  <c r="C15" i="3"/>
  <c r="C17" i="3"/>
  <c r="C16" i="3"/>
  <c r="B15" i="3"/>
  <c r="B17" i="3"/>
  <c r="B16" i="3"/>
  <c r="E15" i="3"/>
  <c r="E16" i="3"/>
  <c r="E17" i="3"/>
  <c r="D17" i="3"/>
  <c r="D16" i="3"/>
  <c r="F17" i="3"/>
  <c r="F15" i="3"/>
</calcChain>
</file>

<file path=xl/sharedStrings.xml><?xml version="1.0" encoding="utf-8"?>
<sst xmlns="http://schemas.openxmlformats.org/spreadsheetml/2006/main" count="422" uniqueCount="193">
  <si>
    <t>Origin</t>
  </si>
  <si>
    <t>Dest</t>
  </si>
  <si>
    <t>China</t>
  </si>
  <si>
    <t>Korea</t>
  </si>
  <si>
    <t>Raw Material Flow (Suppliers to Factory at China, India, Mexico)</t>
  </si>
  <si>
    <t>Japan</t>
  </si>
  <si>
    <t>India</t>
  </si>
  <si>
    <t>Rate (US$/kg)</t>
  </si>
  <si>
    <t>Finished Goods</t>
  </si>
  <si>
    <t>US</t>
  </si>
  <si>
    <t>Assumption:</t>
  </si>
  <si>
    <t>iPhone Unit weight with packaging</t>
  </si>
  <si>
    <t>KG</t>
  </si>
  <si>
    <t>Unit Cost (US$/unit)</t>
  </si>
  <si>
    <t>Relevant link for source material in Apple products (slightly old, but is still referenced)</t>
  </si>
  <si>
    <t>https://www.macworld.co.uk/feature/apple/where-are-apple-products-made-3633832/</t>
  </si>
  <si>
    <t>Components</t>
  </si>
  <si>
    <t>Test/Assembly/Supporting Materials</t>
  </si>
  <si>
    <t>Mechanicals/Housings</t>
  </si>
  <si>
    <t>Other Electronics</t>
  </si>
  <si>
    <t>Power Management/Audio</t>
  </si>
  <si>
    <t>Mixed Singal/RF</t>
  </si>
  <si>
    <t>Memory</t>
  </si>
  <si>
    <t>Display</t>
  </si>
  <si>
    <t>Cameras</t>
  </si>
  <si>
    <t>Connectivity &amp; Sensors</t>
  </si>
  <si>
    <t>Battery</t>
  </si>
  <si>
    <t>Raw Material Cost in USD</t>
  </si>
  <si>
    <t>Material OverHead</t>
  </si>
  <si>
    <t xml:space="preserve">Production Cost? </t>
  </si>
  <si>
    <t>Taiwan</t>
  </si>
  <si>
    <t>need weight assumptions per components</t>
  </si>
  <si>
    <t>https://benchmarking.ihsmarkit.com/606680/iphone-xs-max-costs-apple-20-more-in-materials-than-last-years-smaller-iphone-x-ihs-markit-teardown-reveals</t>
  </si>
  <si>
    <t>Micheal: A very good breakdown of costs + country in the link below:</t>
  </si>
  <si>
    <t>Revenue</t>
    <phoneticPr fontId="4" type="noConversion"/>
  </si>
  <si>
    <t>2018Q1</t>
    <phoneticPr fontId="4" type="noConversion"/>
  </si>
  <si>
    <t>2018Q2</t>
    <phoneticPr fontId="4" type="noConversion"/>
  </si>
  <si>
    <t>2018Q3</t>
    <phoneticPr fontId="4" type="noConversion"/>
  </si>
  <si>
    <t>2018Q4</t>
    <phoneticPr fontId="4" type="noConversion"/>
  </si>
  <si>
    <t>Reference</t>
    <phoneticPr fontId="4" type="noConversion"/>
  </si>
  <si>
    <t>Selling price in 2018</t>
    <phoneticPr fontId="4" type="noConversion"/>
  </si>
  <si>
    <t>America segment</t>
    <phoneticPr fontId="4" type="noConversion"/>
  </si>
  <si>
    <t>XS max</t>
    <phoneticPr fontId="4" type="noConversion"/>
  </si>
  <si>
    <t>Total revenue</t>
    <phoneticPr fontId="4" type="noConversion"/>
  </si>
  <si>
    <t>XS</t>
    <phoneticPr fontId="4" type="noConversion"/>
  </si>
  <si>
    <t>Percentage</t>
    <phoneticPr fontId="4" type="noConversion"/>
  </si>
  <si>
    <t>XR</t>
    <phoneticPr fontId="4" type="noConversion"/>
  </si>
  <si>
    <t>Iphone</t>
    <phoneticPr fontId="4" type="noConversion"/>
  </si>
  <si>
    <t>unit(thousands)</t>
    <phoneticPr fontId="4" type="noConversion"/>
  </si>
  <si>
    <t>Total Revenue(M)</t>
    <phoneticPr fontId="4" type="noConversion"/>
  </si>
  <si>
    <t>Average sales price</t>
    <phoneticPr fontId="4" type="noConversion"/>
  </si>
  <si>
    <t>Unit sold in America(thousands)</t>
    <phoneticPr fontId="4" type="noConversion"/>
  </si>
  <si>
    <t>Iphone XS max unit sold</t>
    <phoneticPr fontId="4" type="noConversion"/>
  </si>
  <si>
    <t>Percentage</t>
    <phoneticPr fontId="4" type="noConversion"/>
  </si>
  <si>
    <t>Supply (thousands)</t>
    <phoneticPr fontId="4" type="noConversion"/>
  </si>
  <si>
    <t>China factory (60%)</t>
    <phoneticPr fontId="4" type="noConversion"/>
  </si>
  <si>
    <t>https://kr-asia.com/apple-supplier-foxconn-to-shift-iphone-production-to-india</t>
  </si>
  <si>
    <t>India factory (30%)</t>
    <phoneticPr fontId="4" type="noConversion"/>
  </si>
  <si>
    <t>https://www.ndtv.com/india-news/apple-iphone-amazon-echo-production-to-move-from-china-to-india-2092547</t>
  </si>
  <si>
    <t>https://www.cultofmac.com/621524/iphone-xr-apple-us-sales-q1-2019/</t>
  </si>
  <si>
    <t>Mexico factory (10%)</t>
    <phoneticPr fontId="4" type="noConversion"/>
  </si>
  <si>
    <t>Supplier Location</t>
  </si>
  <si>
    <t>Supplier</t>
    <phoneticPr fontId="4" type="noConversion"/>
  </si>
  <si>
    <t>Part No.</t>
    <phoneticPr fontId="4" type="noConversion"/>
  </si>
  <si>
    <t>Samsung</t>
    <phoneticPr fontId="4" type="noConversion"/>
  </si>
  <si>
    <t>Korea</t>
    <phoneticPr fontId="4" type="noConversion"/>
  </si>
  <si>
    <t>AMB646NH01</t>
    <phoneticPr fontId="4" type="noConversion"/>
  </si>
  <si>
    <t>Unit Price(USD)</t>
    <phoneticPr fontId="4" type="noConversion"/>
  </si>
  <si>
    <t>Sunwoda</t>
    <phoneticPr fontId="4" type="noConversion"/>
  </si>
  <si>
    <t>616-00506</t>
    <phoneticPr fontId="4" type="noConversion"/>
  </si>
  <si>
    <t>China</t>
    <phoneticPr fontId="4" type="noConversion"/>
  </si>
  <si>
    <t>Foxconn</t>
    <phoneticPr fontId="4" type="noConversion"/>
  </si>
  <si>
    <t>China</t>
    <phoneticPr fontId="4" type="noConversion"/>
  </si>
  <si>
    <t>Largan</t>
    <phoneticPr fontId="4" type="noConversion"/>
  </si>
  <si>
    <t>Taiwan</t>
    <phoneticPr fontId="4" type="noConversion"/>
  </si>
  <si>
    <t>Intel</t>
    <phoneticPr fontId="4" type="noConversion"/>
  </si>
  <si>
    <t>USA</t>
    <phoneticPr fontId="4" type="noConversion"/>
  </si>
  <si>
    <t>PMB9955/5762/6829</t>
    <phoneticPr fontId="4" type="noConversion"/>
  </si>
  <si>
    <t>Sandisk</t>
    <phoneticPr fontId="4" type="noConversion"/>
  </si>
  <si>
    <t>SDMPEGFI2-064G</t>
    <phoneticPr fontId="4" type="noConversion"/>
  </si>
  <si>
    <t>Apple/Cirrus</t>
    <phoneticPr fontId="4" type="noConversion"/>
  </si>
  <si>
    <t>APL1091/338S00248</t>
    <phoneticPr fontId="4" type="noConversion"/>
  </si>
  <si>
    <t>Molex</t>
    <phoneticPr fontId="4" type="noConversion"/>
  </si>
  <si>
    <t>Applications Processor/Modems</t>
    <phoneticPr fontId="4" type="noConversion"/>
  </si>
  <si>
    <t>Apple</t>
    <phoneticPr fontId="4" type="noConversion"/>
  </si>
  <si>
    <t>APL1W81</t>
    <phoneticPr fontId="4" type="noConversion"/>
  </si>
  <si>
    <t>Yageo</t>
    <phoneticPr fontId="4" type="noConversion"/>
  </si>
  <si>
    <t>mlcc passive components</t>
    <phoneticPr fontId="4" type="noConversion"/>
  </si>
  <si>
    <t>India: INR 15,000 (  USD 212)</t>
    <phoneticPr fontId="4" type="noConversion"/>
  </si>
  <si>
    <t>Brazil: BRL 2,200 ( USD 550)</t>
    <phoneticPr fontId="4" type="noConversion"/>
  </si>
  <si>
    <t>China: RMB3,600 ( USD 515)</t>
    <phoneticPr fontId="4" type="noConversion"/>
  </si>
  <si>
    <t>Allison: Average Labor fee info. From Foxconn HR dept.</t>
    <phoneticPr fontId="4" type="noConversion"/>
  </si>
  <si>
    <t>Supplier 1</t>
  </si>
  <si>
    <t>Supplier 2</t>
  </si>
  <si>
    <t>Log Cost</t>
  </si>
  <si>
    <t>RM cost</t>
  </si>
  <si>
    <t>Component Name</t>
  </si>
  <si>
    <t>Factory 1</t>
  </si>
  <si>
    <t>Assemble cost per unit</t>
  </si>
  <si>
    <t>Factory 2</t>
  </si>
  <si>
    <t>Factory 3</t>
  </si>
  <si>
    <t>Choose(Binary)</t>
  </si>
  <si>
    <t>Phase 1</t>
  </si>
  <si>
    <t>Objective: Minimize FG cost from 3 plants</t>
  </si>
  <si>
    <t>RM must select only 1 from 2 suppliers (binary)</t>
  </si>
  <si>
    <t>RM Import Duty</t>
  </si>
  <si>
    <t>RM landed Cost at Factory
(C+D+E)</t>
  </si>
  <si>
    <r>
      <t>C</t>
    </r>
    <r>
      <rPr>
        <sz val="11"/>
        <color rgb="FFFF0000"/>
        <rFont val="Calibri"/>
        <family val="2"/>
        <scheme val="minor"/>
      </rPr>
      <t>ijk</t>
    </r>
    <r>
      <rPr>
        <sz val="11"/>
        <color theme="1"/>
        <rFont val="Calibri"/>
        <family val="2"/>
        <scheme val="minor"/>
      </rPr>
      <t xml:space="preserve"> : RM landed cost of component 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from supplier </t>
    </r>
    <r>
      <rPr>
        <sz val="11"/>
        <color rgb="FFFF0000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to factory </t>
    </r>
    <r>
      <rPr>
        <sz val="11"/>
        <color rgb="FFFF0000"/>
        <rFont val="Calibri"/>
        <family val="2"/>
        <scheme val="minor"/>
      </rPr>
      <t>j</t>
    </r>
  </si>
  <si>
    <r>
      <t>d</t>
    </r>
    <r>
      <rPr>
        <sz val="11"/>
        <color rgb="FFFF0000"/>
        <rFont val="Calibri"/>
        <family val="2"/>
        <scheme val="minor"/>
      </rPr>
      <t>ij</t>
    </r>
    <r>
      <rPr>
        <sz val="11"/>
        <color theme="1"/>
        <rFont val="Calibri"/>
        <family val="2"/>
        <scheme val="minor"/>
      </rPr>
      <t xml:space="preserve"> : Duty cost from supplier </t>
    </r>
    <r>
      <rPr>
        <sz val="11"/>
        <color rgb="FFFF0000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to facoty</t>
    </r>
    <r>
      <rPr>
        <sz val="11"/>
        <color rgb="FFFF0000"/>
        <rFont val="Calibri"/>
        <family val="2"/>
        <scheme val="minor"/>
      </rPr>
      <t xml:space="preserve"> j</t>
    </r>
  </si>
  <si>
    <r>
      <t>S.T. b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= { 0,1}</t>
    </r>
  </si>
  <si>
    <r>
      <t>b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: 1 , Component 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select from supplier 1 ;  0,  component </t>
    </r>
    <r>
      <rPr>
        <sz val="11"/>
        <color rgb="FFFF0000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select from supplier 2</t>
    </r>
  </si>
  <si>
    <t>Objective Function:</t>
  </si>
  <si>
    <t>Decision Variable: X(ijk): Binary</t>
  </si>
  <si>
    <t>If I were to assume a total of 8 suppliers with iPhone made up of total 4 components and 3 assemblers</t>
  </si>
  <si>
    <t>Also, if China: j =1</t>
  </si>
  <si>
    <t>S.t.</t>
  </si>
  <si>
    <t>for j = (1,2,3) for(i =1,2,3…,8)</t>
  </si>
  <si>
    <t>for j = (1,2,3) for(k =1,2,3,4)</t>
  </si>
  <si>
    <t>=&gt; There can be max. 1 component supplied from 1 supplier to 1 city</t>
  </si>
  <si>
    <t>for k = (1,2,3,4) for(i =1,2,3…,8)</t>
  </si>
  <si>
    <t>=&gt; 1 component can be supplied by 1 supplier to max of 3 countries (because we have 3 assemblers)</t>
  </si>
  <si>
    <t>=&gt; There should be only 1 supplier for 1 component to 1 city</t>
  </si>
  <si>
    <t>Brazil</t>
  </si>
  <si>
    <t>RM landed cost = RM cost + RM import Duty + RM Log Cost</t>
  </si>
  <si>
    <t>FG Cost = RM landed cost + Assembly cost</t>
  </si>
  <si>
    <t>i = 1;</t>
  </si>
  <si>
    <r>
      <t>a</t>
    </r>
    <r>
      <rPr>
        <sz val="11"/>
        <color rgb="FFFF0000"/>
        <rFont val="Calibri"/>
        <family val="2"/>
        <scheme val="minor"/>
      </rPr>
      <t>j</t>
    </r>
    <r>
      <rPr>
        <sz val="11"/>
        <color theme="1"/>
        <rFont val="Calibri"/>
        <family val="2"/>
        <scheme val="minor"/>
      </rPr>
      <t xml:space="preserve"> : Assembly cost per unit at factory </t>
    </r>
    <r>
      <rPr>
        <sz val="11"/>
        <color rgb="FFFF0000"/>
        <rFont val="Calibri"/>
        <family val="2"/>
        <scheme val="minor"/>
      </rPr>
      <t>j</t>
    </r>
  </si>
  <si>
    <t>Objective: Minimize FG cost outbound for 3 factory together ( actually 3 factoy don't intervence each other unless there is limited supplies constraint, can be 3 separate problem as well)</t>
  </si>
  <si>
    <t>j = factory</t>
  </si>
  <si>
    <t>RMCost</t>
  </si>
  <si>
    <t>CN</t>
  </si>
  <si>
    <t>IN</t>
  </si>
  <si>
    <t>BR</t>
  </si>
  <si>
    <t>supplier</t>
  </si>
  <si>
    <t>k = Component</t>
  </si>
  <si>
    <t>i = 8</t>
  </si>
  <si>
    <t>i = 1</t>
  </si>
  <si>
    <t>i = 2</t>
  </si>
  <si>
    <t>i = 3</t>
  </si>
  <si>
    <t>i = 4</t>
  </si>
  <si>
    <t>i = 5</t>
  </si>
  <si>
    <t>i = 6</t>
  </si>
  <si>
    <t>i = 7</t>
  </si>
  <si>
    <t>Groubi result</t>
  </si>
  <si>
    <t>AssemblyCost</t>
  </si>
  <si>
    <t>Applications Processor/Modems</t>
  </si>
  <si>
    <t>JDI</t>
    <phoneticPr fontId="4" type="noConversion"/>
  </si>
  <si>
    <t>Japan</t>
    <phoneticPr fontId="4" type="noConversion"/>
  </si>
  <si>
    <t>Murata</t>
    <phoneticPr fontId="4" type="noConversion"/>
  </si>
  <si>
    <t>Japan</t>
    <phoneticPr fontId="4" type="noConversion"/>
  </si>
  <si>
    <t>China</t>
    <phoneticPr fontId="4" type="noConversion"/>
  </si>
  <si>
    <t>Pegatron</t>
    <phoneticPr fontId="4" type="noConversion"/>
  </si>
  <si>
    <t>USA</t>
    <phoneticPr fontId="4" type="noConversion"/>
  </si>
  <si>
    <t>Qualcomm</t>
    <phoneticPr fontId="4" type="noConversion"/>
  </si>
  <si>
    <t>Samsung</t>
    <phoneticPr fontId="4" type="noConversion"/>
  </si>
  <si>
    <t>Korea</t>
    <phoneticPr fontId="4" type="noConversion"/>
  </si>
  <si>
    <t>AMD</t>
    <phoneticPr fontId="4" type="noConversion"/>
  </si>
  <si>
    <t>LG</t>
    <phoneticPr fontId="4" type="noConversion"/>
  </si>
  <si>
    <t>Toshiba</t>
    <phoneticPr fontId="4" type="noConversion"/>
  </si>
  <si>
    <t>Delta</t>
    <phoneticPr fontId="4" type="noConversion"/>
  </si>
  <si>
    <t>Taiwan</t>
    <phoneticPr fontId="4" type="noConversion"/>
  </si>
  <si>
    <t>Amphenol</t>
    <phoneticPr fontId="4" type="noConversion"/>
  </si>
  <si>
    <t>Qtrly Demand</t>
  </si>
  <si>
    <t>Monthly Demand</t>
  </si>
  <si>
    <t>Monthly Capacity</t>
  </si>
  <si>
    <t>Monthly Supply</t>
  </si>
  <si>
    <t>i = 9</t>
  </si>
  <si>
    <t>i = 10</t>
  </si>
  <si>
    <t>i = 11</t>
  </si>
  <si>
    <t>i = 12</t>
  </si>
  <si>
    <t>i = 13</t>
  </si>
  <si>
    <t>i = 14</t>
  </si>
  <si>
    <t>i = 15</t>
  </si>
  <si>
    <t>i = 16</t>
  </si>
  <si>
    <t>=RAND()/10</t>
  </si>
  <si>
    <t>=RANDBETWEEN(-1,1)</t>
  </si>
  <si>
    <t>=G4*(1+M4)</t>
  </si>
  <si>
    <t>for same country, keep same landed cost as green part</t>
  </si>
  <si>
    <t>for different country from suppliers to factory, add 0.2 for Asia to Asia, 0.6 for Asia to US/US to Asia</t>
  </si>
  <si>
    <t>Factory landed cost from Supplier 1</t>
  </si>
  <si>
    <t>Factory landed cost from Supplier 2</t>
  </si>
  <si>
    <t>used in model</t>
  </si>
  <si>
    <t>Adjusted between supplier 1 and 2</t>
  </si>
  <si>
    <t>cheaper one</t>
  </si>
  <si>
    <t>Demand</t>
  </si>
  <si>
    <t xml:space="preserve">CN </t>
  </si>
  <si>
    <t>capacity</t>
  </si>
  <si>
    <t>cost (no CN-US Duty)</t>
  </si>
  <si>
    <t>cost(w CN-US Duty)</t>
  </si>
  <si>
    <t>Allocation</t>
  </si>
  <si>
    <t>log cost</t>
  </si>
  <si>
    <t>COGS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</si>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</sst>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#,##0_ "/>
  </numFmts>
  <fonts count="8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0" fillId="0" borderId="1" xfId="0" applyBorder="1"/>
    <xf numFmtId="0" fontId="1" fillId="0" borderId="0" xfId="1"/>
    <xf numFmtId="0" fontId="3" fillId="4" borderId="1" xfId="0" applyFont="1" applyFill="1" applyBorder="1"/>
    <xf numFmtId="0" fontId="0" fillId="2" borderId="1" xfId="0" applyFill="1" applyBorder="1"/>
    <xf numFmtId="164" fontId="0" fillId="2" borderId="1" xfId="2" applyNumberFormat="1" applyFont="1" applyFill="1" applyBorder="1"/>
    <xf numFmtId="0" fontId="0" fillId="3" borderId="1" xfId="0" applyFill="1" applyBorder="1"/>
    <xf numFmtId="164" fontId="0" fillId="3" borderId="1" xfId="2" applyNumberFormat="1" applyFont="1" applyFill="1" applyBorder="1"/>
    <xf numFmtId="0" fontId="0" fillId="3" borderId="2" xfId="0" applyFill="1" applyBorder="1"/>
    <xf numFmtId="164" fontId="0" fillId="3" borderId="2" xfId="2" applyNumberFormat="1" applyFont="1" applyFill="1" applyBorder="1"/>
    <xf numFmtId="0" fontId="0" fillId="0" borderId="3" xfId="0" applyBorder="1"/>
    <xf numFmtId="164" fontId="0" fillId="0" borderId="3" xfId="2" applyNumberFormat="1" applyFont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3" fillId="0" borderId="1" xfId="0" applyFont="1" applyBorder="1"/>
    <xf numFmtId="0" fontId="3" fillId="0" borderId="1" xfId="0" applyFont="1" applyFill="1" applyBorder="1"/>
    <xf numFmtId="164" fontId="0" fillId="5" borderId="1" xfId="2" applyNumberFormat="1" applyFont="1" applyFill="1" applyBorder="1"/>
    <xf numFmtId="164" fontId="0" fillId="6" borderId="1" xfId="2" applyNumberFormat="1" applyFont="1" applyFill="1" applyBorder="1"/>
    <xf numFmtId="164" fontId="0" fillId="7" borderId="1" xfId="2" applyNumberFormat="1" applyFont="1" applyFill="1" applyBorder="1"/>
    <xf numFmtId="0" fontId="0" fillId="3" borderId="0" xfId="0" applyFill="1" applyBorder="1"/>
    <xf numFmtId="38" fontId="0" fillId="0" borderId="0" xfId="0" applyNumberFormat="1"/>
    <xf numFmtId="40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5" fontId="5" fillId="0" borderId="0" xfId="0" applyNumberFormat="1" applyFont="1" applyAlignment="1">
      <alignment horizontal="center"/>
    </xf>
    <xf numFmtId="0" fontId="0" fillId="0" borderId="0" xfId="0" applyBorder="1"/>
    <xf numFmtId="0" fontId="0" fillId="9" borderId="0" xfId="0" applyFill="1"/>
    <xf numFmtId="0" fontId="0" fillId="9" borderId="1" xfId="0" applyFill="1" applyBorder="1"/>
    <xf numFmtId="0" fontId="0" fillId="8" borderId="1" xfId="0" applyFill="1" applyBorder="1"/>
    <xf numFmtId="0" fontId="0" fillId="0" borderId="1" xfId="0" quotePrefix="1" applyBorder="1"/>
    <xf numFmtId="0" fontId="0" fillId="0" borderId="0" xfId="0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0" xfId="0" applyFill="1" applyBorder="1"/>
    <xf numFmtId="0" fontId="0" fillId="0" borderId="4" xfId="0" applyBorder="1"/>
    <xf numFmtId="0" fontId="0" fillId="0" borderId="5" xfId="0" applyBorder="1"/>
    <xf numFmtId="0" fontId="0" fillId="2" borderId="13" xfId="0" applyFill="1" applyBorder="1"/>
    <xf numFmtId="0" fontId="0" fillId="0" borderId="0" xfId="0" quotePrefix="1"/>
    <xf numFmtId="0" fontId="3" fillId="0" borderId="0" xfId="0" applyFont="1"/>
    <xf numFmtId="0" fontId="0" fillId="2" borderId="7" xfId="0" applyFill="1" applyBorder="1"/>
    <xf numFmtId="0" fontId="0" fillId="0" borderId="0" xfId="0" applyFill="1"/>
    <xf numFmtId="0" fontId="0" fillId="10" borderId="0" xfId="0" applyFill="1"/>
    <xf numFmtId="0" fontId="0" fillId="11" borderId="0" xfId="0" applyFill="1"/>
    <xf numFmtId="0" fontId="0" fillId="9" borderId="14" xfId="0" applyFill="1" applyBorder="1"/>
    <xf numFmtId="43" fontId="0" fillId="0" borderId="0" xfId="2" applyFont="1"/>
    <xf numFmtId="0" fontId="0" fillId="6" borderId="0" xfId="0" applyFill="1"/>
    <xf numFmtId="43" fontId="0" fillId="11" borderId="1" xfId="2" applyFont="1" applyFill="1" applyBorder="1"/>
    <xf numFmtId="43" fontId="0" fillId="11" borderId="0" xfId="2" applyFont="1" applyFill="1"/>
    <xf numFmtId="0" fontId="0" fillId="11" borderId="15" xfId="0" applyFill="1" applyBorder="1" applyAlignment="1">
      <alignment horizontal="center"/>
    </xf>
    <xf numFmtId="43" fontId="0" fillId="11" borderId="14" xfId="2" applyFont="1" applyFill="1" applyBorder="1"/>
    <xf numFmtId="0" fontId="0" fillId="11" borderId="0" xfId="0" applyFill="1" applyBorder="1" applyAlignment="1">
      <alignment horizontal="center"/>
    </xf>
    <xf numFmtId="43" fontId="0" fillId="0" borderId="1" xfId="2" applyFont="1" applyFill="1" applyBorder="1"/>
    <xf numFmtId="43" fontId="0" fillId="0" borderId="0" xfId="2" applyFont="1" applyFill="1"/>
    <xf numFmtId="43" fontId="0" fillId="10" borderId="1" xfId="2" applyFont="1" applyFill="1" applyBorder="1"/>
    <xf numFmtId="43" fontId="0" fillId="10" borderId="0" xfId="2" applyFont="1" applyFill="1"/>
    <xf numFmtId="43" fontId="0" fillId="10" borderId="14" xfId="2" applyFont="1" applyFill="1" applyBorder="1"/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15" xfId="0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8" xfId="0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477964</xdr:colOff>
      <xdr:row>47</xdr:row>
      <xdr:rowOff>155321</xdr:rowOff>
    </xdr:from>
    <xdr:ext cx="6761036" cy="7200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77964" y="9137396"/>
              <a:ext cx="6761036" cy="720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600" b="0" i="1">
                        <a:latin typeface="Cambria Math" panose="02040503050406030204" pitchFamily="18" charset="0"/>
                      </a:rPr>
                      <m:t>𝑀𝑖𝑛</m:t>
                    </m:r>
                    <m:nary>
                      <m:naryPr>
                        <m:chr m:val="∑"/>
                        <m:ctrlPr>
                          <a:rPr lang="en-GB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GB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GB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GB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  <m:e/>
                    </m:nary>
                    <m:r>
                      <a:rPr lang="en-GB" sz="16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[</m:t>
                    </m:r>
                    <m:nary>
                      <m:naryPr>
                        <m:chr m:val="∑"/>
                        <m:ctrlPr>
                          <a:rPr lang="en-GB" sz="16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6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GB" sz="160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10</m:t>
                        </m:r>
                      </m:sup>
                      <m:e>
                        <m:d>
                          <m:dPr>
                            <m:ctrlPr>
                              <a:rPr lang="en-GB" sz="16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GB" sz="16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𝑖𝑗𝑘</m:t>
                                </m:r>
                                <m:r>
                                  <a:rPr lang="en-US" sz="1600" b="0" i="1">
                                    <a:latin typeface="Cambria Math" panose="02040503050406030204" pitchFamily="18" charset="0"/>
                                  </a:rPr>
                                  <m:t> 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n-GB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 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𝑑</m:t>
                                </m:r>
                              </m:e>
                              <m:sub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e>
                        </m:d>
                      </m:e>
                    </m:nary>
                    <m:r>
                      <a:rPr lang="en-US" sz="1600" b="0" i="1">
                        <a:latin typeface="Cambria Math" panose="02040503050406030204" pitchFamily="18" charset="0"/>
                      </a:rPr>
                      <m:t>∗ </m:t>
                    </m:r>
                    <m:sSub>
                      <m:sSubPr>
                        <m:ctrlPr>
                          <a:rPr lang="en-GB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𝑘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d>
                      <m:dPr>
                        <m:ctrlPr>
                          <a:rPr lang="en-GB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</m:e>
                          <m:sub>
                            <m:d>
                              <m:dPr>
                                <m:ctrlP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n-US" sz="16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+1</m:t>
                                </m:r>
                              </m:e>
                            </m:d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𝑗𝑘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  <m:sSub>
                          <m:sSubPr>
                            <m:ctrlPr>
                              <a:rPr lang="en-GB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 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𝑖𝑗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e>
                    </m:d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sSub>
                          <m:sSubPr>
                            <m:ctrlPr>
                              <a:rPr lang="en-GB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e>
                          <m:sub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𝑘</m:t>
                            </m:r>
                            <m:r>
                              <a:rPr lang="en-US" sz="16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</m:t>
                            </m:r>
                          </m:sub>
                        </m:sSub>
                      </m:e>
                    </m:d>
                    <m:r>
                      <a:rPr lang="en-GB" sz="1600" b="0" i="1">
                        <a:solidFill>
                          <a:srgbClr val="FF0000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]</m:t>
                    </m:r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n-GB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</m:t>
                        </m:r>
                      </m:e>
                      <m:sub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𝑗</m:t>
                        </m:r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 </m:t>
                        </m:r>
                      </m:sub>
                    </m:sSub>
                    <m:r>
                      <a:rPr lang="en-US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n-GB" sz="16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77964" y="9137396"/>
              <a:ext cx="6761036" cy="7200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600" b="0" i="0">
                  <a:latin typeface="Cambria Math" panose="02040503050406030204" pitchFamily="18" charset="0"/>
                </a:rPr>
                <a:t>𝑀𝑖𝑛</a:t>
              </a:r>
              <a:r>
                <a:rPr lang="en-GB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6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GB" sz="16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</a:t>
              </a:r>
              <a:r>
                <a:rPr lang="en-GB" sz="1600" i="0">
                  <a:latin typeface="Cambria Math" panose="02040503050406030204" pitchFamily="18" charset="0"/>
                </a:rPr>
                <a:t>∑_(</a:t>
              </a:r>
              <a:r>
                <a:rPr lang="en-US" sz="1600" b="0" i="0">
                  <a:latin typeface="Cambria Math" panose="02040503050406030204" pitchFamily="18" charset="0"/>
                </a:rPr>
                <a:t>𝑘</a:t>
              </a:r>
              <a:r>
                <a:rPr lang="en-GB" sz="1600" i="0">
                  <a:latin typeface="Cambria Math" panose="02040503050406030204" pitchFamily="18" charset="0"/>
                </a:rPr>
                <a:t>=1)</a:t>
              </a:r>
              <a:r>
                <a:rPr lang="en-US" sz="1600" b="0" i="0">
                  <a:latin typeface="Cambria Math" panose="02040503050406030204" pitchFamily="18" charset="0"/>
                </a:rPr>
                <a:t>^10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600" b="0" i="0">
                  <a:latin typeface="Cambria Math" panose="02040503050406030204" pitchFamily="18" charset="0"/>
                </a:rPr>
                <a:t>𝐶</a:t>
              </a:r>
              <a:r>
                <a:rPr lang="en-GB" sz="1600" b="0" i="0">
                  <a:latin typeface="Cambria Math" panose="02040503050406030204" pitchFamily="18" charset="0"/>
                </a:rPr>
                <a:t>_(</a:t>
              </a:r>
              <a:r>
                <a:rPr lang="en-US" sz="1600" b="0" i="0">
                  <a:latin typeface="Cambria Math" panose="02040503050406030204" pitchFamily="18" charset="0"/>
                </a:rPr>
                <a:t>𝑖𝑗𝑘 </a:t>
              </a:r>
              <a:r>
                <a:rPr lang="en-GB" sz="1600" b="0" i="0">
                  <a:latin typeface="Cambria Math" panose="02040503050406030204" pitchFamily="18" charset="0"/>
                </a:rPr>
                <a:t>)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𝑑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US" sz="1600" b="0" i="0">
                  <a:latin typeface="Cambria Math" panose="02040503050406030204" pitchFamily="18" charset="0"/>
                </a:rPr>
                <a:t>∗ </a:t>
              </a:r>
              <a:r>
                <a:rPr lang="en-GB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𝑏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 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GB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(𝑖+1)𝑗𝑘 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𝑑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𝑖𝑗 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)∗(1−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𝑏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 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GB" sz="1600" b="0" i="0">
                  <a:solidFill>
                    <a:srgbClr val="FF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]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GB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𝑎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〗_(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  </a:t>
              </a:r>
              <a:r>
                <a:rPr lang="en-GB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endParaRPr lang="en-GB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571500</xdr:colOff>
      <xdr:row>4</xdr:row>
      <xdr:rowOff>157162</xdr:rowOff>
    </xdr:from>
    <xdr:ext cx="8305800" cy="5191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219200" y="700087"/>
              <a:ext cx="8305800" cy="51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min[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GB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n-GB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  <m:e/>
                  </m:nary>
                  <m:nary>
                    <m:naryPr>
                      <m:chr m:val="∑"/>
                      <m:ctrlPr>
                        <a:rPr lang="en-GB" sz="14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a:rPr lang="en-IN" sz="14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GB" sz="140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IN" sz="1400" b="0" i="1">
                          <a:latin typeface="Cambria Math" panose="02040503050406030204" pitchFamily="18" charset="0"/>
                        </a:rPr>
                        <m:t>8</m:t>
                      </m:r>
                    </m:sup>
                    <m:e>
                      <m:r>
                        <a:rPr lang="en-IN" sz="1400" b="0" i="1">
                          <a:latin typeface="Cambria Math" panose="02040503050406030204" pitchFamily="18" charset="0"/>
                        </a:rPr>
                        <m:t>1.15</m:t>
                      </m:r>
                      <m:d>
                        <m:dPr>
                          <m:ctrlPr>
                            <a:rPr lang="en-GB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4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IN" sz="14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n-US" sz="1400" b="0" i="1"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sub>
                          </m:sSub>
                          <m:r>
                            <a:rPr lang="en-I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en-IN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kumimoji="0" lang="en-GB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kumimoji="0" lang="en-IN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</a:rPr>
                                <m:t>𝑥</m:t>
                              </m:r>
                            </m:e>
                            <m:sub>
                              <m:r>
                                <a:rPr kumimoji="0" lang="en-US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kumimoji="0" lang="en-IN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  <m:r>
                                <a:rPr kumimoji="0" lang="en-US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kumimoji="0" lang="en-US" sz="1400" b="0" i="1" u="none" strike="noStrike" kern="0" cap="none" spc="0" normalizeH="0" baseline="0" noProof="0">
                                  <a:ln>
                                    <a:noFill/>
                                  </a:ln>
                                  <a:solidFill>
                                    <a:prstClr val="black"/>
                                  </a:solidFill>
                                  <a:effectLst/>
                                  <a:uLnTx/>
                                  <a:uFillTx/>
                                  <a:latin typeface="Cambria Math" panose="02040503050406030204" pitchFamily="18" charset="0"/>
                                </a:rPr>
                                <m:t> </m:t>
                              </m:r>
                            </m:sub>
                          </m:sSub>
                        </m:e>
                      </m:d>
                    </m:e>
                  </m:nary>
                  <m:r>
                    <a:rPr lang="en-IN" sz="14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+</m:t>
                  </m:r>
                  <m:r>
                    <a:rPr lang="en-US" sz="1400" b="0" i="1">
                      <a:latin typeface="Cambria Math" panose="02040503050406030204" pitchFamily="18" charset="0"/>
                    </a:rPr>
                    <m:t> </m:t>
                  </m:r>
                  <m:nary>
                    <m:naryPr>
                      <m:chr m:val="∑"/>
                      <m:ctrlPr>
                        <a:rPr lang="en-GB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GB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b>
                    <m:sup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  <m:e/>
                  </m:nary>
                  <m:nary>
                    <m:naryPr>
                      <m:chr m:val="∑"/>
                      <m:ctrlPr>
                        <a:rPr lang="en-GB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𝑘</m:t>
                      </m:r>
                      <m:r>
                        <a:rPr lang="en-GB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</m:sub>
                    <m:sup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  <m:e/>
                  </m:nary>
                  <m:nary>
                    <m:naryPr>
                      <m:chr m:val="∑"/>
                      <m:ctrlPr>
                        <a:rPr lang="en-GB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GB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8</m:t>
                      </m:r>
                    </m:sup>
                    <m:e>
                      <m:d>
                        <m:dPr>
                          <m:ctrlPr>
                            <a:rPr lang="en-GB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en-IN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𝑘</m:t>
                              </m:r>
                              <m:r>
                                <a:rPr lang="en-US" sz="14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sub>
                          </m:sSub>
                          <m:r>
                            <a:rPr lang="en-IN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r>
                            <a:rPr lang="en-IN" sz="14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  <m:sSub>
                            <m:sSubPr>
                              <m:ctrlPr>
                                <a:rPr lang="en-GB" sz="14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IN" sz="14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𝑥</m:t>
                              </m:r>
                            </m:e>
                            <m:sub>
                              <m:r>
                                <a:rPr lang="en-US" sz="14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en-IN" sz="14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4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𝑘</m:t>
                              </m:r>
                              <m:r>
                                <a:rPr lang="en-US" sz="1400" b="0" i="1" baseline="0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 </m:t>
                              </m:r>
                            </m:sub>
                          </m:sSub>
                        </m:e>
                      </m:d>
                    </m:e>
                  </m:nary>
                </m:oMath>
              </a14:m>
              <a:r>
                <a:rPr lang="en-GB" sz="1400"/>
                <a:t>]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219200" y="700087"/>
              <a:ext cx="8305800" cy="5191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min[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^4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400" i="0">
                  <a:latin typeface="Cambria Math" panose="02040503050406030204" pitchFamily="18" charset="0"/>
                </a:rPr>
                <a:t>∑_(</a:t>
              </a:r>
              <a:r>
                <a:rPr lang="en-IN" sz="1400" b="0" i="0">
                  <a:latin typeface="Cambria Math" panose="02040503050406030204" pitchFamily="18" charset="0"/>
                </a:rPr>
                <a:t>𝑖</a:t>
              </a:r>
              <a:r>
                <a:rPr lang="en-GB" sz="1400" i="0">
                  <a:latin typeface="Cambria Math" panose="02040503050406030204" pitchFamily="18" charset="0"/>
                </a:rPr>
                <a:t>=1)</a:t>
              </a:r>
              <a:r>
                <a:rPr lang="en-IN" sz="1400" b="0" i="0">
                  <a:latin typeface="Cambria Math" panose="02040503050406030204" pitchFamily="18" charset="0"/>
                </a:rPr>
                <a:t>^8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▒</a:t>
              </a:r>
              <a:r>
                <a:rPr lang="en-IN" sz="1400" b="0" i="0">
                  <a:latin typeface="Cambria Math" panose="02040503050406030204" pitchFamily="18" charset="0"/>
                </a:rPr>
                <a:t>1.15</a:t>
              </a:r>
              <a:r>
                <a:rPr lang="en-GB" sz="1400" b="0" i="0">
                  <a:latin typeface="Cambria Math" panose="02040503050406030204" pitchFamily="18" charset="0"/>
                </a:rPr>
                <a:t>(</a:t>
              </a:r>
              <a:r>
                <a:rPr lang="en-US" sz="1400" b="0" i="0">
                  <a:latin typeface="Cambria Math" panose="02040503050406030204" pitchFamily="18" charset="0"/>
                </a:rPr>
                <a:t>𝐶</a:t>
              </a:r>
              <a:r>
                <a:rPr lang="en-GB" sz="1400" b="0" i="0">
                  <a:latin typeface="Cambria Math" panose="02040503050406030204" pitchFamily="18" charset="0"/>
                </a:rPr>
                <a:t>_(</a:t>
              </a:r>
              <a:r>
                <a:rPr lang="en-US" sz="1400" b="0" i="0">
                  <a:latin typeface="Cambria Math" panose="02040503050406030204" pitchFamily="18" charset="0"/>
                </a:rPr>
                <a:t>𝑖</a:t>
              </a:r>
              <a:r>
                <a:rPr lang="en-IN" sz="1400" b="0" i="0">
                  <a:latin typeface="Cambria Math" panose="02040503050406030204" pitchFamily="18" charset="0"/>
                </a:rPr>
                <a:t>1</a:t>
              </a:r>
              <a:r>
                <a:rPr lang="en-US" sz="1400" b="0" i="0">
                  <a:latin typeface="Cambria Math" panose="02040503050406030204" pitchFamily="18" charset="0"/>
                </a:rPr>
                <a:t>𝑘 </a:t>
              </a:r>
              <a:r>
                <a:rPr lang="en-GB" sz="1400" b="0" i="0">
                  <a:latin typeface="Cambria Math" panose="02040503050406030204" pitchFamily="18" charset="0"/>
                </a:rPr>
                <a:t>)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kumimoji="0" lang="en-IN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𝑥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_(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𝑖</a:t>
              </a:r>
              <a:r>
                <a:rPr kumimoji="0" lang="en-IN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1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𝑘 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 ) </a:t>
              </a:r>
              <a:r>
                <a:rPr kumimoji="0" lang="en-IN" sz="14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</a:t>
              </a:r>
              <a:r>
                <a:rPr lang="en-US" sz="1400" b="0" i="0">
                  <a:latin typeface="Cambria Math" panose="02040503050406030204" pitchFamily="18" charset="0"/>
                </a:rPr>
                <a:t> 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^3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^4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=1)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^8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 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IN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IN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IN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 </a:t>
              </a:r>
              <a:r>
                <a:rPr lang="en-GB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4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 </a:t>
              </a:r>
              <a:r>
                <a:rPr lang="en-GB" sz="1400"/>
                <a:t>]</a:t>
              </a:r>
            </a:p>
          </xdr:txBody>
        </xdr:sp>
      </mc:Fallback>
    </mc:AlternateContent>
    <xdr:clientData/>
  </xdr:oneCellAnchor>
  <xdr:oneCellAnchor>
    <xdr:from>
      <xdr:col>4</xdr:col>
      <xdr:colOff>0</xdr:colOff>
      <xdr:row>8</xdr:row>
      <xdr:rowOff>0</xdr:rowOff>
    </xdr:from>
    <xdr:ext cx="1438275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2590800" y="1447800"/>
              <a:ext cx="14382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min[</a:t>
              </a:r>
              <a14:m>
                <m:oMath xmlns:m="http://schemas.openxmlformats.org/officeDocument/2006/math">
                  <m:nary>
                    <m:naryPr>
                      <m:chr m:val="∑"/>
                      <m:supHide m:val="on"/>
                      <m:ctrlPr>
                        <a:rPr lang="en-GB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sSub>
                        <m:sSubPr>
                          <m:ctrlP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0" lang="en-IN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kumimoji="0" lang="en-US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kumimoji="0" lang="en-IN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kumimoji="0" lang="en-US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kumimoji="0" lang="en-US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</m:e>
                  </m:nary>
                </m:oMath>
              </a14:m>
              <a:r>
                <a:rPr lang="en-GB" sz="1400"/>
                <a:t>] = 1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:a14="http://schemas.microsoft.com/office/drawing/2010/main" xmlns="" id="{83AA849A-A9C4-4E06-972E-FF6043B58820}"/>
                </a:ext>
              </a:extLst>
            </xdr:cNvPr>
            <xdr:cNvSpPr txBox="1"/>
          </xdr:nvSpPr>
          <xdr:spPr>
            <a:xfrm>
              <a:off x="2590800" y="1447800"/>
              <a:ext cx="14382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min[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kumimoji="0" lang="en-IN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𝑥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_(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𝑖</a:t>
              </a:r>
              <a:r>
                <a:rPr kumimoji="0" lang="en-IN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𝑗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𝑘 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lang="en-GB" sz="1400"/>
                <a:t>] = 1</a:t>
              </a:r>
            </a:p>
          </xdr:txBody>
        </xdr:sp>
      </mc:Fallback>
    </mc:AlternateContent>
    <xdr:clientData/>
  </xdr:oneCellAnchor>
  <xdr:oneCellAnchor>
    <xdr:from>
      <xdr:col>4</xdr:col>
      <xdr:colOff>0</xdr:colOff>
      <xdr:row>11</xdr:row>
      <xdr:rowOff>0</xdr:rowOff>
    </xdr:from>
    <xdr:ext cx="1438275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SpPr txBox="1"/>
          </xdr:nvSpPr>
          <xdr:spPr>
            <a:xfrm>
              <a:off x="2590800" y="1990725"/>
              <a:ext cx="14382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min[</a:t>
              </a:r>
              <a14:m>
                <m:oMath xmlns:m="http://schemas.openxmlformats.org/officeDocument/2006/math">
                  <m:nary>
                    <m:naryPr>
                      <m:chr m:val="∑"/>
                      <m:supHide m:val="on"/>
                      <m:ctrlPr>
                        <a:rPr lang="en-GB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sSub>
                        <m:sSubPr>
                          <m:ctrlP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0" lang="en-IN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kumimoji="0" lang="en-US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kumimoji="0" lang="en-IN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kumimoji="0" lang="en-US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kumimoji="0" lang="en-US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</m:e>
                  </m:nary>
                </m:oMath>
              </a14:m>
              <a:r>
                <a:rPr lang="en-GB" sz="1400"/>
                <a:t>] &lt;= 1</a:t>
              </a:r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xmlns:a14="http://schemas.microsoft.com/office/drawing/2010/main" xmlns="" id="{83AA849A-A9C4-4E06-972E-FF6043B58820}"/>
                </a:ext>
              </a:extLst>
            </xdr:cNvPr>
            <xdr:cNvSpPr txBox="1"/>
          </xdr:nvSpPr>
          <xdr:spPr>
            <a:xfrm>
              <a:off x="2590800" y="1990725"/>
              <a:ext cx="14382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min[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kumimoji="0" lang="en-IN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𝑥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_(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𝑖</a:t>
              </a:r>
              <a:r>
                <a:rPr kumimoji="0" lang="en-IN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𝑗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𝑘 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lang="en-GB" sz="1400"/>
                <a:t>] &lt;= 1</a:t>
              </a:r>
            </a:p>
          </xdr:txBody>
        </xdr:sp>
      </mc:Fallback>
    </mc:AlternateContent>
    <xdr:clientData/>
  </xdr:oneCellAnchor>
  <xdr:oneCellAnchor>
    <xdr:from>
      <xdr:col>4</xdr:col>
      <xdr:colOff>0</xdr:colOff>
      <xdr:row>13</xdr:row>
      <xdr:rowOff>166688</xdr:rowOff>
    </xdr:from>
    <xdr:ext cx="1438275" cy="3333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SpPr txBox="1"/>
          </xdr:nvSpPr>
          <xdr:spPr>
            <a:xfrm>
              <a:off x="2590800" y="2519363"/>
              <a:ext cx="14382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GB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min[</a:t>
              </a:r>
              <a14:m>
                <m:oMath xmlns:m="http://schemas.openxmlformats.org/officeDocument/2006/math">
                  <m:nary>
                    <m:naryPr>
                      <m:chr m:val="∑"/>
                      <m:supHide m:val="on"/>
                      <m:ctrlPr>
                        <a:rPr lang="en-GB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IN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  <m:sup/>
                    <m:e>
                      <m:sSub>
                        <m:sSubPr>
                          <m:ctrlPr>
                            <a:rPr kumimoji="0" lang="en-GB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kumimoji="0" lang="en-IN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  <m:sub>
                          <m:r>
                            <a:rPr kumimoji="0" lang="en-US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kumimoji="0" lang="en-IN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𝑗</m:t>
                          </m:r>
                          <m:r>
                            <a:rPr kumimoji="0" lang="en-US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𝑘</m:t>
                          </m:r>
                          <m:r>
                            <a:rPr kumimoji="0" lang="en-US" sz="1400" b="0" i="1" u="none" strike="noStrike" kern="0" cap="none" spc="0" normalizeH="0" baseline="0" noProof="0">
                              <a:ln>
                                <a:noFill/>
                              </a:ln>
                              <a:solidFill>
                                <a:prstClr val="black"/>
                              </a:solidFill>
                              <a:effectLst/>
                              <a:uLnTx/>
                              <a:uFillTx/>
                              <a:latin typeface="Cambria Math" panose="02040503050406030204" pitchFamily="18" charset="0"/>
                            </a:rPr>
                            <m:t> </m:t>
                          </m:r>
                        </m:sub>
                      </m:sSub>
                    </m:e>
                  </m:nary>
                </m:oMath>
              </a14:m>
              <a:r>
                <a:rPr lang="en-GB" sz="1400"/>
                <a:t>] &lt;= 1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:a14="http://schemas.microsoft.com/office/drawing/2010/main" xmlns="" id="{83AA849A-A9C4-4E06-972E-FF6043B58820}"/>
                </a:ext>
              </a:extLst>
            </xdr:cNvPr>
            <xdr:cNvSpPr txBox="1"/>
          </xdr:nvSpPr>
          <xdr:spPr>
            <a:xfrm>
              <a:off x="2590800" y="2519363"/>
              <a:ext cx="1438275" cy="3333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GB" sz="140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min[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</a:t>
              </a:r>
              <a:r>
                <a:rPr lang="en-IN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</a:t>
              </a:r>
              <a:r>
                <a:rPr kumimoji="0" lang="en-IN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𝑥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_(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𝑖</a:t>
              </a:r>
              <a:r>
                <a:rPr kumimoji="0" lang="en-IN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𝑗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𝑘 </a:t>
              </a:r>
              <a:r>
                <a:rPr kumimoji="0" lang="en-GB" sz="14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Cambria Math" panose="02040503050406030204" pitchFamily="18" charset="0"/>
                </a:rPr>
                <a:t>)</a:t>
              </a:r>
              <a:r>
                <a:rPr kumimoji="0" lang="en-US" sz="1400" b="0" i="0" u="none" strike="noStrike" kern="0" cap="none" spc="0" normalizeH="0" baseline="0" noProof="0">
                  <a:ln>
                    <a:noFill/>
                  </a:ln>
                  <a:solidFill>
                    <a:schemeClr val="tx1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 </a:t>
              </a:r>
              <a:r>
                <a:rPr lang="en-GB" sz="1400"/>
                <a:t>] &lt;= 1</a:t>
              </a: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411480</xdr:colOff>
      <xdr:row>11</xdr:row>
      <xdr:rowOff>45720</xdr:rowOff>
    </xdr:from>
    <xdr:to>
      <xdr:col>33</xdr:col>
      <xdr:colOff>316230</xdr:colOff>
      <xdr:row>45</xdr:row>
      <xdr:rowOff>169093</xdr:rowOff>
    </xdr:to>
    <xdr:pic>
      <xdr:nvPicPr>
        <xdr:cNvPr id="2" name="Picture 1" descr="Here is a high-level view into the costs of the various components of the iPhone Xs Max: &#10;$500.00 &#10;$450.00 &#10;$400.00 &#10;$350.00 &#10;$300.00 &#10;$250.00 &#10;$200 00 &#10;$150.00 &#10;$100.00 &#10;$0.00 &#10;5453.00 &#10;$24.50 &#10;$58.00 &#10;$35.00 &#10;$14.50 &#10;$23.00 &#10;$64.50 &#10;S90.50 &#10;$44.00 &#10;$1&amp;00 &#10;S9.oo &#10;$72.00 &#10;Apple iPhone XS Max &#10;A1921 &#10;$24.55 &#10;$45.71 &#10;$32.51 &#10;$14.16 &#10;$23.31 &#10;$45.35 &#10;$77.27 &#10;$42.80 &#10;17.11 &#10;$6.46 &#10;S6Q2 &#10;Apple iPhone X &#10;A1091 &#10;Total &#10;Test/Assembly/Supporting Materials &#10;• Mechanicals/Housings &#10;Other Electronics &#10;Power ManagernenVAudio &#10;Mixed Signal/RF &#10;Memory &#10;• Display &#10;Cameras &#10;• Connectivity &amp; Sensors &#10;Battery &#10;Appli cations Processor/tvloderns &#10;Tech &#10;Insights 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82260" y="1691640"/>
          <a:ext cx="7037070" cy="637177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cworld.co.uk/feature/apple/where-are-apple-products-made-3633832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enchmarking.ihsmarkit.com/606680/iphone-xs-max-costs-apple-20-more-in-materials-than-last-years-smaller-iphone-x-ihs-markit-teardown-reveals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ultofmac.com/621524/iphone-xr-apple-us-sales-q1-2019/" TargetMode="External"/><Relationship Id="rId2" Type="http://schemas.openxmlformats.org/officeDocument/2006/relationships/hyperlink" Target="https://www.ndtv.com/india-news/apple-iphone-amazon-echo-production-to-move-from-china-to-india-2092547" TargetMode="External"/><Relationship Id="rId1" Type="http://schemas.openxmlformats.org/officeDocument/2006/relationships/hyperlink" Target="https://kr-asia.com/apple-supplier-foxconn-to-shift-iphone-production-to-ind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86"/>
  <sheetViews>
    <sheetView workbookViewId="0">
      <selection activeCell="D6" sqref="D6"/>
    </sheetView>
  </sheetViews>
  <sheetFormatPr defaultRowHeight="14.4"/>
  <cols>
    <col min="10" max="10" width="12.109375" customWidth="1"/>
  </cols>
  <sheetData>
    <row r="2" spans="1:14">
      <c r="A2" s="43"/>
      <c r="B2" t="s">
        <v>143</v>
      </c>
    </row>
    <row r="3" spans="1:14" ht="43.2" customHeight="1">
      <c r="D3" s="31" t="s">
        <v>18</v>
      </c>
      <c r="E3" s="31" t="s">
        <v>20</v>
      </c>
      <c r="F3" s="31" t="s">
        <v>21</v>
      </c>
      <c r="G3" s="31" t="s">
        <v>22</v>
      </c>
      <c r="H3" s="31" t="s">
        <v>23</v>
      </c>
      <c r="I3" s="31" t="s">
        <v>24</v>
      </c>
      <c r="J3" s="31" t="s">
        <v>26</v>
      </c>
      <c r="K3" s="31" t="s">
        <v>145</v>
      </c>
      <c r="L3" s="31"/>
      <c r="M3" s="31"/>
      <c r="N3" s="31"/>
    </row>
    <row r="4" spans="1:14">
      <c r="C4" t="s">
        <v>129</v>
      </c>
      <c r="D4" t="s">
        <v>134</v>
      </c>
    </row>
    <row r="5" spans="1:14">
      <c r="A5" t="s">
        <v>133</v>
      </c>
      <c r="B5" t="s">
        <v>136</v>
      </c>
      <c r="C5" t="s">
        <v>128</v>
      </c>
      <c r="D5" s="42">
        <v>1</v>
      </c>
      <c r="E5" s="42">
        <v>2</v>
      </c>
      <c r="F5" s="42">
        <v>3</v>
      </c>
      <c r="G5" s="42">
        <v>4</v>
      </c>
      <c r="H5" s="42">
        <v>5</v>
      </c>
      <c r="I5" s="42">
        <v>6</v>
      </c>
      <c r="J5" s="42">
        <v>7</v>
      </c>
      <c r="K5" s="42">
        <v>8</v>
      </c>
      <c r="L5" s="42"/>
    </row>
    <row r="6" spans="1:14">
      <c r="B6" t="s">
        <v>130</v>
      </c>
      <c r="C6" s="42">
        <v>1</v>
      </c>
      <c r="D6" s="47">
        <v>10</v>
      </c>
      <c r="E6" s="42">
        <v>10000</v>
      </c>
      <c r="F6" s="42">
        <v>10000</v>
      </c>
      <c r="G6" s="42">
        <v>10000</v>
      </c>
      <c r="H6" s="42">
        <v>10000</v>
      </c>
      <c r="I6" s="42">
        <v>10000</v>
      </c>
      <c r="J6" s="42">
        <v>10000</v>
      </c>
      <c r="K6" s="42">
        <v>10000</v>
      </c>
      <c r="L6" s="42"/>
    </row>
    <row r="7" spans="1:14">
      <c r="B7" t="s">
        <v>131</v>
      </c>
      <c r="C7" s="42">
        <v>2</v>
      </c>
      <c r="D7" s="47">
        <v>11</v>
      </c>
      <c r="E7" s="42">
        <v>10000</v>
      </c>
      <c r="F7" s="42">
        <v>10000</v>
      </c>
      <c r="G7" s="42">
        <v>10000</v>
      </c>
      <c r="H7" s="42">
        <v>10000</v>
      </c>
      <c r="I7" s="42">
        <v>10000</v>
      </c>
      <c r="J7" s="42">
        <v>10000</v>
      </c>
      <c r="K7" s="42">
        <v>10000</v>
      </c>
      <c r="L7" s="42"/>
    </row>
    <row r="8" spans="1:14">
      <c r="B8" t="s">
        <v>132</v>
      </c>
      <c r="C8" s="42">
        <v>3</v>
      </c>
      <c r="D8" s="47">
        <v>12</v>
      </c>
      <c r="E8" s="42">
        <v>10000</v>
      </c>
      <c r="F8" s="42">
        <v>10000</v>
      </c>
      <c r="G8" s="42">
        <v>10000</v>
      </c>
      <c r="H8" s="42">
        <v>10000</v>
      </c>
      <c r="I8" s="42">
        <v>10000</v>
      </c>
      <c r="J8" s="42">
        <v>10000</v>
      </c>
      <c r="K8" s="42">
        <v>10000</v>
      </c>
      <c r="L8" s="42"/>
    </row>
    <row r="9" spans="1:14">
      <c r="C9" s="42"/>
      <c r="D9" s="42"/>
      <c r="E9" s="42"/>
      <c r="F9" s="42"/>
      <c r="G9" s="42"/>
      <c r="H9" s="42"/>
      <c r="I9" s="42"/>
      <c r="J9" s="42"/>
      <c r="K9" s="42"/>
      <c r="L9" s="42"/>
    </row>
    <row r="10" spans="1:14">
      <c r="C10" s="42" t="s">
        <v>129</v>
      </c>
      <c r="D10" s="42" t="s">
        <v>134</v>
      </c>
      <c r="E10" s="42"/>
      <c r="F10" s="42"/>
      <c r="G10" s="42"/>
      <c r="H10" s="42"/>
      <c r="I10" s="42"/>
      <c r="J10" s="42"/>
      <c r="K10" s="42"/>
      <c r="L10" s="42"/>
    </row>
    <row r="11" spans="1:14">
      <c r="A11" t="s">
        <v>133</v>
      </c>
      <c r="B11" t="s">
        <v>137</v>
      </c>
      <c r="C11" s="42" t="s">
        <v>128</v>
      </c>
      <c r="D11" s="42">
        <v>1</v>
      </c>
      <c r="E11" s="42">
        <v>2</v>
      </c>
      <c r="F11" s="42">
        <v>3</v>
      </c>
      <c r="G11" s="42">
        <v>4</v>
      </c>
      <c r="H11" s="42">
        <v>5</v>
      </c>
      <c r="I11" s="42">
        <v>6</v>
      </c>
      <c r="J11" s="42">
        <v>7</v>
      </c>
      <c r="K11" s="42">
        <v>8</v>
      </c>
      <c r="L11" s="42"/>
    </row>
    <row r="12" spans="1:14">
      <c r="C12" s="42">
        <v>1</v>
      </c>
      <c r="D12" s="47">
        <v>13</v>
      </c>
      <c r="E12" s="42">
        <v>10000</v>
      </c>
      <c r="F12" s="42">
        <v>10000</v>
      </c>
      <c r="G12" s="42">
        <v>10000</v>
      </c>
      <c r="H12" s="42">
        <v>10000</v>
      </c>
      <c r="I12" s="42">
        <v>10000</v>
      </c>
      <c r="J12" s="42">
        <v>10000</v>
      </c>
      <c r="K12" s="42">
        <v>10000</v>
      </c>
      <c r="L12" s="42"/>
    </row>
    <row r="13" spans="1:14">
      <c r="C13" s="42">
        <v>2</v>
      </c>
      <c r="D13" s="47">
        <v>14</v>
      </c>
      <c r="E13" s="42">
        <v>10000</v>
      </c>
      <c r="F13" s="42">
        <v>10000</v>
      </c>
      <c r="G13" s="42">
        <v>10000</v>
      </c>
      <c r="H13" s="42">
        <v>10000</v>
      </c>
      <c r="I13" s="42">
        <v>10000</v>
      </c>
      <c r="J13" s="42">
        <v>10000</v>
      </c>
      <c r="K13" s="42">
        <v>10000</v>
      </c>
      <c r="L13" s="42"/>
    </row>
    <row r="14" spans="1:14">
      <c r="C14" s="42">
        <v>3</v>
      </c>
      <c r="D14" s="47">
        <v>15</v>
      </c>
      <c r="E14" s="42">
        <v>10000</v>
      </c>
      <c r="F14" s="42">
        <v>10000</v>
      </c>
      <c r="G14" s="42">
        <v>10000</v>
      </c>
      <c r="H14" s="42">
        <v>10000</v>
      </c>
      <c r="I14" s="42">
        <v>10000</v>
      </c>
      <c r="J14" s="42">
        <v>10000</v>
      </c>
      <c r="K14" s="42">
        <v>10000</v>
      </c>
      <c r="L14" s="42"/>
    </row>
    <row r="15" spans="1:14">
      <c r="C15" s="42"/>
      <c r="D15" s="42"/>
      <c r="E15" s="42"/>
      <c r="F15" s="42"/>
      <c r="G15" s="42"/>
      <c r="H15" s="42"/>
      <c r="I15" s="42"/>
      <c r="J15" s="42"/>
      <c r="K15" s="42"/>
      <c r="L15" s="42"/>
    </row>
    <row r="16" spans="1:14">
      <c r="C16" s="42" t="s">
        <v>129</v>
      </c>
      <c r="D16" s="42" t="s">
        <v>134</v>
      </c>
      <c r="E16" s="42"/>
      <c r="F16" s="42"/>
      <c r="G16" s="42"/>
      <c r="H16" s="42"/>
      <c r="I16" s="42"/>
      <c r="J16" s="42"/>
      <c r="K16" s="42"/>
      <c r="L16" s="42"/>
    </row>
    <row r="17" spans="1:12">
      <c r="A17" t="s">
        <v>133</v>
      </c>
      <c r="B17" t="s">
        <v>138</v>
      </c>
      <c r="C17" s="42" t="s">
        <v>128</v>
      </c>
      <c r="D17" s="42">
        <v>1</v>
      </c>
      <c r="E17" s="42">
        <v>2</v>
      </c>
      <c r="F17" s="42">
        <v>3</v>
      </c>
      <c r="G17" s="42">
        <v>4</v>
      </c>
      <c r="H17" s="42">
        <v>5</v>
      </c>
      <c r="I17" s="42">
        <v>6</v>
      </c>
      <c r="J17" s="42">
        <v>7</v>
      </c>
      <c r="K17" s="42">
        <v>8</v>
      </c>
      <c r="L17" s="42"/>
    </row>
    <row r="18" spans="1:12">
      <c r="C18" s="42">
        <v>1</v>
      </c>
      <c r="D18" s="42">
        <v>10000</v>
      </c>
      <c r="E18" s="47">
        <v>16</v>
      </c>
      <c r="F18" s="42">
        <v>10000</v>
      </c>
      <c r="G18" s="42">
        <v>10000</v>
      </c>
      <c r="H18" s="42">
        <v>10000</v>
      </c>
      <c r="I18" s="42">
        <v>10000</v>
      </c>
      <c r="J18" s="42">
        <v>10000</v>
      </c>
      <c r="K18" s="42">
        <v>10000</v>
      </c>
      <c r="L18" s="42"/>
    </row>
    <row r="19" spans="1:12">
      <c r="C19" s="42">
        <v>2</v>
      </c>
      <c r="D19" s="42">
        <v>10000</v>
      </c>
      <c r="E19" s="47">
        <v>17</v>
      </c>
      <c r="F19" s="42">
        <v>10000</v>
      </c>
      <c r="G19" s="42">
        <v>10000</v>
      </c>
      <c r="H19" s="42">
        <v>10000</v>
      </c>
      <c r="I19" s="42">
        <v>10000</v>
      </c>
      <c r="J19" s="42">
        <v>10000</v>
      </c>
      <c r="K19" s="42">
        <v>10000</v>
      </c>
      <c r="L19" s="42"/>
    </row>
    <row r="20" spans="1:12">
      <c r="C20" s="42">
        <v>3</v>
      </c>
      <c r="D20" s="42">
        <v>10000</v>
      </c>
      <c r="E20" s="47">
        <v>18</v>
      </c>
      <c r="F20" s="42">
        <v>10000</v>
      </c>
      <c r="G20" s="42">
        <v>10000</v>
      </c>
      <c r="H20" s="42">
        <v>10000</v>
      </c>
      <c r="I20" s="42">
        <v>10000</v>
      </c>
      <c r="J20" s="42">
        <v>10000</v>
      </c>
      <c r="K20" s="42">
        <v>10000</v>
      </c>
      <c r="L20" s="42"/>
    </row>
    <row r="21" spans="1:12">
      <c r="C21" s="42"/>
      <c r="D21" s="42"/>
      <c r="E21" s="42"/>
      <c r="F21" s="42"/>
      <c r="G21" s="42"/>
      <c r="H21" s="42"/>
      <c r="I21" s="42"/>
      <c r="J21" s="42"/>
      <c r="K21" s="42"/>
      <c r="L21" s="42"/>
    </row>
    <row r="22" spans="1:12">
      <c r="C22" s="42" t="s">
        <v>129</v>
      </c>
      <c r="D22" s="42" t="s">
        <v>134</v>
      </c>
      <c r="E22" s="42"/>
      <c r="F22" s="42"/>
      <c r="G22" s="42"/>
      <c r="H22" s="42"/>
      <c r="I22" s="42"/>
      <c r="J22" s="42"/>
      <c r="K22" s="42"/>
      <c r="L22" s="42"/>
    </row>
    <row r="23" spans="1:12">
      <c r="A23" t="s">
        <v>133</v>
      </c>
      <c r="B23" t="s">
        <v>139</v>
      </c>
      <c r="C23" s="42" t="s">
        <v>128</v>
      </c>
      <c r="D23" s="42">
        <v>1</v>
      </c>
      <c r="E23" s="42">
        <v>2</v>
      </c>
      <c r="F23" s="42">
        <v>3</v>
      </c>
      <c r="G23" s="42">
        <v>4</v>
      </c>
      <c r="H23" s="42">
        <v>5</v>
      </c>
      <c r="I23" s="42">
        <v>6</v>
      </c>
      <c r="J23" s="42">
        <v>7</v>
      </c>
      <c r="K23" s="42">
        <v>8</v>
      </c>
      <c r="L23" s="42"/>
    </row>
    <row r="24" spans="1:12">
      <c r="C24" s="42">
        <v>1</v>
      </c>
      <c r="D24" s="42">
        <v>10000</v>
      </c>
      <c r="E24" s="47">
        <v>19</v>
      </c>
      <c r="F24" s="42">
        <v>10000</v>
      </c>
      <c r="G24" s="42">
        <v>10000</v>
      </c>
      <c r="H24" s="42">
        <v>10000</v>
      </c>
      <c r="I24" s="42">
        <v>10000</v>
      </c>
      <c r="J24" s="42">
        <v>10000</v>
      </c>
      <c r="K24" s="42">
        <v>10000</v>
      </c>
      <c r="L24" s="42"/>
    </row>
    <row r="25" spans="1:12">
      <c r="C25" s="42">
        <v>2</v>
      </c>
      <c r="D25" s="42">
        <v>10000</v>
      </c>
      <c r="E25" s="47">
        <v>20</v>
      </c>
      <c r="F25" s="42">
        <v>10000</v>
      </c>
      <c r="G25" s="42">
        <v>10000</v>
      </c>
      <c r="H25" s="42">
        <v>10000</v>
      </c>
      <c r="I25" s="42">
        <v>10000</v>
      </c>
      <c r="J25" s="42">
        <v>10000</v>
      </c>
      <c r="K25" s="42">
        <v>10000</v>
      </c>
      <c r="L25" s="42"/>
    </row>
    <row r="26" spans="1:12">
      <c r="C26" s="42">
        <v>3</v>
      </c>
      <c r="D26" s="42">
        <v>10000</v>
      </c>
      <c r="E26" s="47">
        <v>21</v>
      </c>
      <c r="F26" s="42">
        <v>10000</v>
      </c>
      <c r="G26" s="42">
        <v>10000</v>
      </c>
      <c r="H26" s="42">
        <v>10000</v>
      </c>
      <c r="I26" s="42">
        <v>10000</v>
      </c>
      <c r="J26" s="42">
        <v>10000</v>
      </c>
      <c r="K26" s="42">
        <v>10000</v>
      </c>
      <c r="L26" s="42"/>
    </row>
    <row r="27" spans="1:12">
      <c r="C27" s="42"/>
      <c r="D27" s="42"/>
      <c r="E27" s="42"/>
      <c r="F27" s="42"/>
      <c r="G27" s="42"/>
      <c r="H27" s="42"/>
      <c r="I27" s="42"/>
      <c r="J27" s="42"/>
      <c r="K27" s="42"/>
      <c r="L27" s="42"/>
    </row>
    <row r="28" spans="1:12">
      <c r="A28" t="s">
        <v>133</v>
      </c>
      <c r="B28" t="s">
        <v>140</v>
      </c>
      <c r="C28" s="42" t="s">
        <v>128</v>
      </c>
      <c r="D28" s="42">
        <v>1</v>
      </c>
      <c r="E28" s="42">
        <v>2</v>
      </c>
      <c r="F28" s="42">
        <v>3</v>
      </c>
      <c r="G28" s="42">
        <v>4</v>
      </c>
      <c r="H28" s="42">
        <v>5</v>
      </c>
      <c r="I28" s="42">
        <v>6</v>
      </c>
      <c r="J28" s="42">
        <v>7</v>
      </c>
      <c r="K28" s="42">
        <v>8</v>
      </c>
      <c r="L28" s="42"/>
    </row>
    <row r="29" spans="1:12">
      <c r="C29" s="42">
        <v>1</v>
      </c>
      <c r="D29" s="42">
        <v>10000</v>
      </c>
      <c r="E29" s="42">
        <v>10000</v>
      </c>
      <c r="F29" s="47">
        <v>22</v>
      </c>
      <c r="G29" s="42">
        <v>10000</v>
      </c>
      <c r="H29" s="42">
        <v>10000</v>
      </c>
      <c r="I29" s="42">
        <v>10000</v>
      </c>
      <c r="J29" s="42">
        <v>10000</v>
      </c>
      <c r="K29" s="42">
        <v>10000</v>
      </c>
      <c r="L29" s="42"/>
    </row>
    <row r="30" spans="1:12">
      <c r="C30" s="42">
        <v>2</v>
      </c>
      <c r="D30" s="42">
        <v>10000</v>
      </c>
      <c r="E30" s="42">
        <v>10000</v>
      </c>
      <c r="F30" s="47">
        <v>23</v>
      </c>
      <c r="G30" s="42">
        <v>10000</v>
      </c>
      <c r="H30" s="42">
        <v>10000</v>
      </c>
      <c r="I30" s="42">
        <v>10000</v>
      </c>
      <c r="J30" s="42">
        <v>10000</v>
      </c>
      <c r="K30" s="42">
        <v>10000</v>
      </c>
      <c r="L30" s="42"/>
    </row>
    <row r="31" spans="1:12">
      <c r="C31" s="42">
        <v>3</v>
      </c>
      <c r="D31" s="42">
        <v>10000</v>
      </c>
      <c r="E31" s="42">
        <v>10000</v>
      </c>
      <c r="F31" s="47">
        <v>24</v>
      </c>
      <c r="G31" s="42">
        <v>10000</v>
      </c>
      <c r="H31" s="42">
        <v>10000</v>
      </c>
      <c r="I31" s="42">
        <v>10000</v>
      </c>
      <c r="J31" s="42">
        <v>10000</v>
      </c>
      <c r="K31" s="42">
        <v>10000</v>
      </c>
      <c r="L31" s="42"/>
    </row>
    <row r="32" spans="1:12">
      <c r="C32" s="42"/>
      <c r="D32" s="42"/>
      <c r="E32" s="42"/>
      <c r="F32" s="42"/>
      <c r="G32" s="42"/>
      <c r="H32" s="42"/>
      <c r="I32" s="42"/>
      <c r="J32" s="42"/>
      <c r="K32" s="42"/>
      <c r="L32" s="42"/>
    </row>
    <row r="33" spans="1:12">
      <c r="A33" t="s">
        <v>133</v>
      </c>
      <c r="B33" t="s">
        <v>141</v>
      </c>
      <c r="C33" s="42" t="s">
        <v>128</v>
      </c>
      <c r="D33" s="42">
        <v>1</v>
      </c>
      <c r="E33" s="42">
        <v>2</v>
      </c>
      <c r="F33" s="42">
        <v>3</v>
      </c>
      <c r="G33" s="42">
        <v>4</v>
      </c>
      <c r="H33" s="42">
        <v>5</v>
      </c>
      <c r="I33" s="42">
        <v>6</v>
      </c>
      <c r="J33" s="42">
        <v>7</v>
      </c>
      <c r="K33" s="42">
        <v>8</v>
      </c>
      <c r="L33" s="42"/>
    </row>
    <row r="34" spans="1:12">
      <c r="C34" s="42">
        <v>1</v>
      </c>
      <c r="D34" s="42">
        <v>10000</v>
      </c>
      <c r="E34" s="42">
        <v>10000</v>
      </c>
      <c r="F34" s="47">
        <v>25</v>
      </c>
      <c r="G34" s="42">
        <v>10000</v>
      </c>
      <c r="H34" s="42">
        <v>10000</v>
      </c>
      <c r="I34" s="42">
        <v>10000</v>
      </c>
      <c r="J34" s="42">
        <v>10000</v>
      </c>
      <c r="K34" s="42">
        <v>10000</v>
      </c>
      <c r="L34" s="42"/>
    </row>
    <row r="35" spans="1:12">
      <c r="C35" s="42">
        <v>2</v>
      </c>
      <c r="D35" s="42">
        <v>10000</v>
      </c>
      <c r="E35" s="42">
        <v>10000</v>
      </c>
      <c r="F35" s="47">
        <v>26</v>
      </c>
      <c r="G35" s="42">
        <v>10000</v>
      </c>
      <c r="H35" s="42">
        <v>10000</v>
      </c>
      <c r="I35" s="42">
        <v>10000</v>
      </c>
      <c r="J35" s="42">
        <v>10000</v>
      </c>
      <c r="K35" s="42">
        <v>10000</v>
      </c>
      <c r="L35" s="42"/>
    </row>
    <row r="36" spans="1:12">
      <c r="C36" s="42">
        <v>3</v>
      </c>
      <c r="D36" s="42">
        <v>10000</v>
      </c>
      <c r="E36" s="42">
        <v>10000</v>
      </c>
      <c r="F36" s="47">
        <v>27</v>
      </c>
      <c r="G36" s="42">
        <v>10000</v>
      </c>
      <c r="H36" s="42">
        <v>10000</v>
      </c>
      <c r="I36" s="42">
        <v>10000</v>
      </c>
      <c r="J36" s="42">
        <v>10000</v>
      </c>
      <c r="K36" s="42">
        <v>10000</v>
      </c>
      <c r="L36" s="42"/>
    </row>
    <row r="37" spans="1:12">
      <c r="C37" s="42"/>
      <c r="D37" s="42"/>
      <c r="E37" s="42"/>
      <c r="F37" s="42"/>
      <c r="G37" s="42"/>
      <c r="H37" s="42"/>
      <c r="I37" s="42"/>
      <c r="J37" s="42"/>
      <c r="K37" s="42"/>
      <c r="L37" s="42"/>
    </row>
    <row r="38" spans="1:12">
      <c r="A38" t="s">
        <v>133</v>
      </c>
      <c r="B38" t="s">
        <v>142</v>
      </c>
      <c r="C38" s="42" t="s">
        <v>128</v>
      </c>
      <c r="D38" s="42">
        <v>1</v>
      </c>
      <c r="E38" s="42">
        <v>2</v>
      </c>
      <c r="F38" s="42">
        <v>3</v>
      </c>
      <c r="G38" s="42">
        <v>4</v>
      </c>
      <c r="H38" s="42">
        <v>5</v>
      </c>
      <c r="I38" s="42">
        <v>6</v>
      </c>
      <c r="J38" s="42">
        <v>7</v>
      </c>
      <c r="K38" s="42">
        <v>8</v>
      </c>
      <c r="L38" s="42"/>
    </row>
    <row r="39" spans="1:12">
      <c r="C39" s="42">
        <v>1</v>
      </c>
      <c r="D39" s="42">
        <v>10000</v>
      </c>
      <c r="E39" s="42">
        <v>10000</v>
      </c>
      <c r="F39" s="42">
        <v>10000</v>
      </c>
      <c r="G39" s="47">
        <v>28</v>
      </c>
      <c r="H39" s="42">
        <v>10000</v>
      </c>
      <c r="I39" s="42">
        <v>10000</v>
      </c>
      <c r="J39" s="42">
        <v>10000</v>
      </c>
      <c r="K39" s="42">
        <v>10000</v>
      </c>
      <c r="L39" s="42"/>
    </row>
    <row r="40" spans="1:12">
      <c r="C40" s="42">
        <v>2</v>
      </c>
      <c r="D40" s="42">
        <v>10000</v>
      </c>
      <c r="E40" s="42">
        <v>10000</v>
      </c>
      <c r="F40" s="42">
        <v>10000</v>
      </c>
      <c r="G40" s="47">
        <v>29</v>
      </c>
      <c r="H40" s="42">
        <v>10000</v>
      </c>
      <c r="I40" s="42">
        <v>10000</v>
      </c>
      <c r="J40" s="42">
        <v>10000</v>
      </c>
      <c r="K40" s="42">
        <v>10000</v>
      </c>
      <c r="L40" s="42"/>
    </row>
    <row r="41" spans="1:12">
      <c r="C41" s="42">
        <v>3</v>
      </c>
      <c r="D41" s="42">
        <v>10000</v>
      </c>
      <c r="E41" s="42">
        <v>10000</v>
      </c>
      <c r="F41" s="42">
        <v>10000</v>
      </c>
      <c r="G41" s="47">
        <v>30</v>
      </c>
      <c r="H41" s="42">
        <v>10000</v>
      </c>
      <c r="I41" s="42">
        <v>10000</v>
      </c>
      <c r="J41" s="42">
        <v>10000</v>
      </c>
      <c r="K41" s="42">
        <v>10000</v>
      </c>
      <c r="L41" s="42"/>
    </row>
    <row r="42" spans="1:12">
      <c r="D42" s="42"/>
      <c r="E42" s="42"/>
      <c r="F42" s="42"/>
      <c r="G42" s="42"/>
      <c r="H42" s="42"/>
      <c r="I42" s="42"/>
      <c r="J42" s="42"/>
      <c r="K42" s="42"/>
      <c r="L42" s="42"/>
    </row>
    <row r="43" spans="1:12">
      <c r="A43" t="s">
        <v>133</v>
      </c>
      <c r="B43" t="s">
        <v>135</v>
      </c>
      <c r="C43" t="s">
        <v>128</v>
      </c>
      <c r="D43" s="42">
        <v>1</v>
      </c>
      <c r="E43" s="42">
        <v>2</v>
      </c>
      <c r="F43" s="42">
        <v>3</v>
      </c>
      <c r="G43" s="42">
        <v>4</v>
      </c>
      <c r="H43" s="42">
        <v>5</v>
      </c>
      <c r="I43" s="42">
        <v>6</v>
      </c>
      <c r="J43" s="42">
        <v>7</v>
      </c>
      <c r="K43" s="42">
        <v>8</v>
      </c>
      <c r="L43" s="42"/>
    </row>
    <row r="44" spans="1:12">
      <c r="C44">
        <v>1</v>
      </c>
      <c r="D44" s="42">
        <v>10000</v>
      </c>
      <c r="E44" s="42">
        <v>10000</v>
      </c>
      <c r="F44" s="42">
        <v>10000</v>
      </c>
      <c r="G44" s="47">
        <v>31</v>
      </c>
      <c r="H44" s="42">
        <v>10000</v>
      </c>
      <c r="I44" s="42">
        <v>10000</v>
      </c>
      <c r="J44" s="42">
        <v>10000</v>
      </c>
      <c r="K44" s="42">
        <v>10000</v>
      </c>
      <c r="L44" s="42"/>
    </row>
    <row r="45" spans="1:12">
      <c r="C45">
        <v>2</v>
      </c>
      <c r="D45" s="42">
        <v>10000</v>
      </c>
      <c r="E45" s="42">
        <v>10000</v>
      </c>
      <c r="F45" s="42">
        <v>10000</v>
      </c>
      <c r="G45" s="47">
        <v>32</v>
      </c>
      <c r="H45" s="42">
        <v>10000</v>
      </c>
      <c r="I45" s="42">
        <v>10000</v>
      </c>
      <c r="J45" s="42">
        <v>10000</v>
      </c>
      <c r="K45" s="42">
        <v>10000</v>
      </c>
      <c r="L45" s="42"/>
    </row>
    <row r="46" spans="1:12">
      <c r="C46">
        <v>3</v>
      </c>
      <c r="D46" s="42">
        <v>10000</v>
      </c>
      <c r="E46" s="42">
        <v>10000</v>
      </c>
      <c r="F46" s="42">
        <v>10000</v>
      </c>
      <c r="G46" s="47">
        <v>33</v>
      </c>
      <c r="H46" s="42">
        <v>10000</v>
      </c>
      <c r="I46" s="42">
        <v>10000</v>
      </c>
      <c r="J46" s="42">
        <v>10000</v>
      </c>
      <c r="K46" s="42">
        <v>10000</v>
      </c>
      <c r="L46" s="42"/>
    </row>
    <row r="48" spans="1:12">
      <c r="A48" t="s">
        <v>133</v>
      </c>
      <c r="B48" t="s">
        <v>166</v>
      </c>
      <c r="C48" t="s">
        <v>128</v>
      </c>
      <c r="D48" s="42">
        <v>1</v>
      </c>
      <c r="E48" s="42">
        <v>2</v>
      </c>
      <c r="F48" s="42">
        <v>3</v>
      </c>
      <c r="G48" s="42">
        <v>4</v>
      </c>
      <c r="H48" s="42">
        <v>5</v>
      </c>
      <c r="I48" s="42">
        <v>6</v>
      </c>
      <c r="J48" s="42">
        <v>7</v>
      </c>
      <c r="K48" s="42">
        <v>8</v>
      </c>
    </row>
    <row r="49" spans="1:11">
      <c r="C49">
        <v>1</v>
      </c>
      <c r="D49" s="42">
        <v>10000</v>
      </c>
      <c r="E49" s="42">
        <v>10000</v>
      </c>
      <c r="F49" s="42">
        <v>10000</v>
      </c>
      <c r="G49" s="42">
        <v>10000</v>
      </c>
      <c r="H49" s="47">
        <v>34</v>
      </c>
      <c r="I49" s="42">
        <v>10000</v>
      </c>
      <c r="J49" s="42">
        <v>10000</v>
      </c>
      <c r="K49" s="42">
        <v>10000</v>
      </c>
    </row>
    <row r="50" spans="1:11">
      <c r="C50">
        <v>2</v>
      </c>
      <c r="D50" s="42">
        <v>10000</v>
      </c>
      <c r="E50" s="42">
        <v>10000</v>
      </c>
      <c r="F50" s="42">
        <v>10000</v>
      </c>
      <c r="G50" s="42">
        <v>10000</v>
      </c>
      <c r="H50" s="47">
        <v>35</v>
      </c>
      <c r="I50" s="42">
        <v>10000</v>
      </c>
      <c r="J50" s="42">
        <v>10000</v>
      </c>
      <c r="K50" s="42">
        <v>10000</v>
      </c>
    </row>
    <row r="51" spans="1:11">
      <c r="C51">
        <v>3</v>
      </c>
      <c r="D51" s="42">
        <v>10000</v>
      </c>
      <c r="E51" s="42">
        <v>10000</v>
      </c>
      <c r="F51" s="42">
        <v>10000</v>
      </c>
      <c r="G51" s="42">
        <v>10000</v>
      </c>
      <c r="H51" s="47">
        <v>36</v>
      </c>
      <c r="I51" s="42">
        <v>10000</v>
      </c>
      <c r="J51" s="42">
        <v>10000</v>
      </c>
      <c r="K51" s="42">
        <v>10000</v>
      </c>
    </row>
    <row r="53" spans="1:11">
      <c r="A53" t="s">
        <v>133</v>
      </c>
      <c r="B53" t="s">
        <v>167</v>
      </c>
      <c r="C53" t="s">
        <v>128</v>
      </c>
      <c r="D53" s="42">
        <v>1</v>
      </c>
      <c r="E53" s="42">
        <v>2</v>
      </c>
      <c r="F53" s="42">
        <v>3</v>
      </c>
      <c r="G53" s="42">
        <v>4</v>
      </c>
      <c r="H53" s="42">
        <v>5</v>
      </c>
      <c r="I53" s="42">
        <v>6</v>
      </c>
      <c r="J53" s="42">
        <v>7</v>
      </c>
      <c r="K53" s="42">
        <v>8</v>
      </c>
    </row>
    <row r="54" spans="1:11">
      <c r="C54">
        <v>1</v>
      </c>
      <c r="D54" s="42">
        <v>10000</v>
      </c>
      <c r="E54" s="42">
        <v>10000</v>
      </c>
      <c r="F54" s="42">
        <v>10000</v>
      </c>
      <c r="G54" s="42">
        <v>10000</v>
      </c>
      <c r="H54" s="47">
        <v>37</v>
      </c>
      <c r="I54" s="42">
        <v>10000</v>
      </c>
      <c r="J54" s="42">
        <v>10000</v>
      </c>
      <c r="K54" s="42">
        <v>10000</v>
      </c>
    </row>
    <row r="55" spans="1:11">
      <c r="C55">
        <v>2</v>
      </c>
      <c r="D55" s="42">
        <v>10000</v>
      </c>
      <c r="E55" s="42">
        <v>10000</v>
      </c>
      <c r="F55" s="42">
        <v>10000</v>
      </c>
      <c r="G55" s="42">
        <v>10000</v>
      </c>
      <c r="H55" s="47">
        <v>38</v>
      </c>
      <c r="I55" s="42">
        <v>10000</v>
      </c>
      <c r="J55" s="42">
        <v>10000</v>
      </c>
      <c r="K55" s="42">
        <v>10000</v>
      </c>
    </row>
    <row r="56" spans="1:11">
      <c r="C56">
        <v>3</v>
      </c>
      <c r="D56" s="42">
        <v>10000</v>
      </c>
      <c r="E56" s="42">
        <v>10000</v>
      </c>
      <c r="F56" s="42">
        <v>10000</v>
      </c>
      <c r="G56" s="42">
        <v>10000</v>
      </c>
      <c r="H56" s="47">
        <v>39</v>
      </c>
      <c r="I56" s="42">
        <v>10000</v>
      </c>
      <c r="J56" s="42">
        <v>10000</v>
      </c>
      <c r="K56" s="42">
        <v>10000</v>
      </c>
    </row>
    <row r="58" spans="1:11">
      <c r="A58" t="s">
        <v>133</v>
      </c>
      <c r="B58" t="s">
        <v>168</v>
      </c>
      <c r="C58" t="s">
        <v>128</v>
      </c>
      <c r="D58" s="42">
        <v>1</v>
      </c>
      <c r="E58" s="42">
        <v>2</v>
      </c>
      <c r="F58" s="42">
        <v>3</v>
      </c>
      <c r="G58" s="42">
        <v>4</v>
      </c>
      <c r="H58" s="42">
        <v>5</v>
      </c>
      <c r="I58" s="42">
        <v>6</v>
      </c>
      <c r="J58" s="42">
        <v>7</v>
      </c>
      <c r="K58" s="42">
        <v>8</v>
      </c>
    </row>
    <row r="59" spans="1:11">
      <c r="C59">
        <v>1</v>
      </c>
      <c r="D59" s="42">
        <v>10000</v>
      </c>
      <c r="E59" s="42">
        <v>10000</v>
      </c>
      <c r="F59" s="42">
        <v>10000</v>
      </c>
      <c r="G59" s="42">
        <v>10000</v>
      </c>
      <c r="H59" s="42">
        <v>10000</v>
      </c>
      <c r="I59" s="47">
        <v>40</v>
      </c>
      <c r="J59" s="42">
        <v>10000</v>
      </c>
      <c r="K59" s="42">
        <v>10000</v>
      </c>
    </row>
    <row r="60" spans="1:11">
      <c r="C60">
        <v>2</v>
      </c>
      <c r="D60" s="42">
        <v>10000</v>
      </c>
      <c r="E60" s="42">
        <v>10000</v>
      </c>
      <c r="F60" s="42">
        <v>10000</v>
      </c>
      <c r="G60" s="42">
        <v>10000</v>
      </c>
      <c r="H60" s="42">
        <v>10000</v>
      </c>
      <c r="I60" s="47">
        <v>41</v>
      </c>
      <c r="J60" s="42">
        <v>10000</v>
      </c>
      <c r="K60" s="42">
        <v>10000</v>
      </c>
    </row>
    <row r="61" spans="1:11">
      <c r="C61">
        <v>3</v>
      </c>
      <c r="D61" s="42">
        <v>10000</v>
      </c>
      <c r="E61" s="42">
        <v>10000</v>
      </c>
      <c r="F61" s="42">
        <v>10000</v>
      </c>
      <c r="G61" s="42">
        <v>10000</v>
      </c>
      <c r="H61" s="42">
        <v>10000</v>
      </c>
      <c r="I61" s="47">
        <v>42</v>
      </c>
      <c r="J61" s="42">
        <v>10000</v>
      </c>
      <c r="K61" s="42">
        <v>10000</v>
      </c>
    </row>
    <row r="63" spans="1:11">
      <c r="A63" t="s">
        <v>133</v>
      </c>
      <c r="B63" t="s">
        <v>169</v>
      </c>
      <c r="C63" t="s">
        <v>128</v>
      </c>
      <c r="D63" s="42">
        <v>1</v>
      </c>
      <c r="E63" s="42">
        <v>2</v>
      </c>
      <c r="F63" s="42">
        <v>3</v>
      </c>
      <c r="G63" s="42">
        <v>4</v>
      </c>
      <c r="H63" s="42">
        <v>5</v>
      </c>
      <c r="I63" s="42">
        <v>6</v>
      </c>
      <c r="J63" s="42">
        <v>7</v>
      </c>
      <c r="K63" s="42">
        <v>8</v>
      </c>
    </row>
    <row r="64" spans="1:11">
      <c r="C64">
        <v>1</v>
      </c>
      <c r="D64" s="42">
        <v>10000</v>
      </c>
      <c r="E64" s="42">
        <v>10000</v>
      </c>
      <c r="F64" s="42">
        <v>10000</v>
      </c>
      <c r="G64" s="42">
        <v>10000</v>
      </c>
      <c r="H64" s="42">
        <v>10000</v>
      </c>
      <c r="I64" s="47">
        <v>40</v>
      </c>
      <c r="J64" s="42">
        <v>10000</v>
      </c>
      <c r="K64" s="42">
        <v>10000</v>
      </c>
    </row>
    <row r="65" spans="1:11">
      <c r="C65">
        <v>2</v>
      </c>
      <c r="D65" s="42">
        <v>10000</v>
      </c>
      <c r="E65" s="42">
        <v>10000</v>
      </c>
      <c r="F65" s="42">
        <v>10000</v>
      </c>
      <c r="G65" s="42">
        <v>10000</v>
      </c>
      <c r="H65" s="42">
        <v>10000</v>
      </c>
      <c r="I65" s="47">
        <v>41</v>
      </c>
      <c r="J65" s="42">
        <v>10000</v>
      </c>
      <c r="K65" s="42">
        <v>10000</v>
      </c>
    </row>
    <row r="66" spans="1:11">
      <c r="C66">
        <v>3</v>
      </c>
      <c r="D66" s="42">
        <v>10000</v>
      </c>
      <c r="E66" s="42">
        <v>10000</v>
      </c>
      <c r="F66" s="42">
        <v>10000</v>
      </c>
      <c r="G66" s="42">
        <v>10000</v>
      </c>
      <c r="H66" s="42">
        <v>10000</v>
      </c>
      <c r="I66" s="47">
        <v>42</v>
      </c>
      <c r="J66" s="42">
        <v>10000</v>
      </c>
      <c r="K66" s="42">
        <v>10000</v>
      </c>
    </row>
    <row r="68" spans="1:11">
      <c r="A68" t="s">
        <v>133</v>
      </c>
      <c r="B68" t="s">
        <v>170</v>
      </c>
      <c r="C68" t="s">
        <v>128</v>
      </c>
      <c r="D68" s="42">
        <v>1</v>
      </c>
      <c r="E68" s="42">
        <v>2</v>
      </c>
      <c r="F68" s="42">
        <v>3</v>
      </c>
      <c r="G68" s="42">
        <v>4</v>
      </c>
      <c r="H68" s="42">
        <v>5</v>
      </c>
      <c r="I68" s="42">
        <v>6</v>
      </c>
      <c r="J68" s="42">
        <v>7</v>
      </c>
      <c r="K68" s="42">
        <v>8</v>
      </c>
    </row>
    <row r="69" spans="1:11">
      <c r="C69">
        <v>1</v>
      </c>
      <c r="D69" s="42">
        <v>10000</v>
      </c>
      <c r="E69" s="42">
        <v>10000</v>
      </c>
      <c r="F69" s="42">
        <v>10000</v>
      </c>
      <c r="G69" s="42">
        <v>10000</v>
      </c>
      <c r="H69" s="42">
        <v>10000</v>
      </c>
      <c r="I69" s="42">
        <v>10000</v>
      </c>
      <c r="J69" s="47">
        <v>40</v>
      </c>
      <c r="K69" s="42">
        <v>10000</v>
      </c>
    </row>
    <row r="70" spans="1:11">
      <c r="C70">
        <v>2</v>
      </c>
      <c r="D70" s="42">
        <v>10000</v>
      </c>
      <c r="E70" s="42">
        <v>10000</v>
      </c>
      <c r="F70" s="42">
        <v>10000</v>
      </c>
      <c r="G70" s="42">
        <v>10000</v>
      </c>
      <c r="H70" s="42">
        <v>10000</v>
      </c>
      <c r="I70" s="42">
        <v>10000</v>
      </c>
      <c r="J70" s="47">
        <v>41</v>
      </c>
      <c r="K70" s="42">
        <v>10000</v>
      </c>
    </row>
    <row r="71" spans="1:11">
      <c r="C71">
        <v>3</v>
      </c>
      <c r="D71" s="42">
        <v>10000</v>
      </c>
      <c r="E71" s="42">
        <v>10000</v>
      </c>
      <c r="F71" s="42">
        <v>10000</v>
      </c>
      <c r="G71" s="42">
        <v>10000</v>
      </c>
      <c r="H71" s="42">
        <v>10000</v>
      </c>
      <c r="I71" s="42">
        <v>10000</v>
      </c>
      <c r="J71" s="47">
        <v>42</v>
      </c>
      <c r="K71" s="42">
        <v>10000</v>
      </c>
    </row>
    <row r="73" spans="1:11">
      <c r="A73" t="s">
        <v>133</v>
      </c>
      <c r="B73" t="s">
        <v>171</v>
      </c>
      <c r="C73" t="s">
        <v>128</v>
      </c>
      <c r="D73" s="42">
        <v>1</v>
      </c>
      <c r="E73" s="42">
        <v>2</v>
      </c>
      <c r="F73" s="42">
        <v>3</v>
      </c>
      <c r="G73" s="42">
        <v>4</v>
      </c>
      <c r="H73" s="42">
        <v>5</v>
      </c>
      <c r="I73" s="42">
        <v>6</v>
      </c>
      <c r="J73" s="42">
        <v>7</v>
      </c>
      <c r="K73" s="42">
        <v>8</v>
      </c>
    </row>
    <row r="74" spans="1:11">
      <c r="C74">
        <v>1</v>
      </c>
      <c r="D74" s="42">
        <v>10000</v>
      </c>
      <c r="E74" s="42">
        <v>10000</v>
      </c>
      <c r="F74" s="42">
        <v>10000</v>
      </c>
      <c r="G74" s="42">
        <v>10000</v>
      </c>
      <c r="H74" s="42">
        <v>10000</v>
      </c>
      <c r="I74" s="42">
        <v>10000</v>
      </c>
      <c r="J74" s="47">
        <v>40</v>
      </c>
      <c r="K74" s="42">
        <v>10000</v>
      </c>
    </row>
    <row r="75" spans="1:11">
      <c r="C75">
        <v>2</v>
      </c>
      <c r="D75" s="42">
        <v>10000</v>
      </c>
      <c r="E75" s="42">
        <v>10000</v>
      </c>
      <c r="F75" s="42">
        <v>10000</v>
      </c>
      <c r="G75" s="42">
        <v>10000</v>
      </c>
      <c r="H75" s="42">
        <v>10000</v>
      </c>
      <c r="I75" s="42">
        <v>10000</v>
      </c>
      <c r="J75" s="47">
        <v>41</v>
      </c>
      <c r="K75" s="42">
        <v>10000</v>
      </c>
    </row>
    <row r="76" spans="1:11">
      <c r="C76">
        <v>3</v>
      </c>
      <c r="D76" s="42">
        <v>10000</v>
      </c>
      <c r="E76" s="42">
        <v>10000</v>
      </c>
      <c r="F76" s="42">
        <v>10000</v>
      </c>
      <c r="G76" s="42">
        <v>10000</v>
      </c>
      <c r="H76" s="42">
        <v>10000</v>
      </c>
      <c r="I76" s="42">
        <v>10000</v>
      </c>
      <c r="J76" s="47">
        <v>42</v>
      </c>
      <c r="K76" s="42">
        <v>10000</v>
      </c>
    </row>
    <row r="78" spans="1:11">
      <c r="A78" t="s">
        <v>133</v>
      </c>
      <c r="B78" t="s">
        <v>172</v>
      </c>
      <c r="C78" t="s">
        <v>128</v>
      </c>
      <c r="D78" s="42">
        <v>1</v>
      </c>
      <c r="E78" s="42">
        <v>2</v>
      </c>
      <c r="F78" s="42">
        <v>3</v>
      </c>
      <c r="G78" s="42">
        <v>4</v>
      </c>
      <c r="H78" s="42">
        <v>5</v>
      </c>
      <c r="I78" s="42">
        <v>6</v>
      </c>
      <c r="J78" s="42">
        <v>7</v>
      </c>
      <c r="K78" s="42">
        <v>8</v>
      </c>
    </row>
    <row r="79" spans="1:11">
      <c r="C79">
        <v>1</v>
      </c>
      <c r="D79" s="42">
        <v>10000</v>
      </c>
      <c r="E79" s="42">
        <v>10000</v>
      </c>
      <c r="F79" s="42">
        <v>10000</v>
      </c>
      <c r="G79" s="42">
        <v>10000</v>
      </c>
      <c r="H79" s="42">
        <v>10000</v>
      </c>
      <c r="I79" s="42">
        <v>10000</v>
      </c>
      <c r="J79" s="42">
        <v>10000</v>
      </c>
      <c r="K79" s="47">
        <v>40</v>
      </c>
    </row>
    <row r="80" spans="1:11">
      <c r="C80">
        <v>2</v>
      </c>
      <c r="D80" s="42">
        <v>10000</v>
      </c>
      <c r="E80" s="42">
        <v>10000</v>
      </c>
      <c r="F80" s="42">
        <v>10000</v>
      </c>
      <c r="G80" s="42">
        <v>10000</v>
      </c>
      <c r="H80" s="42">
        <v>10000</v>
      </c>
      <c r="I80" s="42">
        <v>10000</v>
      </c>
      <c r="J80" s="42">
        <v>10000</v>
      </c>
      <c r="K80" s="47">
        <v>41</v>
      </c>
    </row>
    <row r="81" spans="1:11">
      <c r="C81">
        <v>3</v>
      </c>
      <c r="D81" s="42">
        <v>10000</v>
      </c>
      <c r="E81" s="42">
        <v>10000</v>
      </c>
      <c r="F81" s="42">
        <v>10000</v>
      </c>
      <c r="G81" s="42">
        <v>10000</v>
      </c>
      <c r="H81" s="42">
        <v>10000</v>
      </c>
      <c r="I81" s="42">
        <v>10000</v>
      </c>
      <c r="J81" s="42">
        <v>10000</v>
      </c>
      <c r="K81" s="47">
        <v>42</v>
      </c>
    </row>
    <row r="83" spans="1:11">
      <c r="A83" t="s">
        <v>133</v>
      </c>
      <c r="B83" t="s">
        <v>173</v>
      </c>
      <c r="C83" t="s">
        <v>128</v>
      </c>
      <c r="D83" s="42">
        <v>1</v>
      </c>
      <c r="E83" s="42">
        <v>2</v>
      </c>
      <c r="F83" s="42">
        <v>3</v>
      </c>
      <c r="G83" s="42">
        <v>4</v>
      </c>
      <c r="H83" s="42">
        <v>5</v>
      </c>
      <c r="I83" s="42">
        <v>6</v>
      </c>
      <c r="J83" s="42">
        <v>7</v>
      </c>
      <c r="K83" s="42">
        <v>8</v>
      </c>
    </row>
    <row r="84" spans="1:11">
      <c r="C84">
        <v>1</v>
      </c>
      <c r="D84" s="42">
        <v>10000</v>
      </c>
      <c r="E84" s="42">
        <v>10000</v>
      </c>
      <c r="F84" s="42">
        <v>10000</v>
      </c>
      <c r="G84" s="42">
        <v>10000</v>
      </c>
      <c r="H84" s="42">
        <v>10000</v>
      </c>
      <c r="I84" s="42">
        <v>10000</v>
      </c>
      <c r="J84" s="42">
        <v>10000</v>
      </c>
      <c r="K84" s="47">
        <v>40</v>
      </c>
    </row>
    <row r="85" spans="1:11">
      <c r="C85">
        <v>2</v>
      </c>
      <c r="D85" s="42">
        <v>10000</v>
      </c>
      <c r="E85" s="42">
        <v>10000</v>
      </c>
      <c r="F85" s="42">
        <v>10000</v>
      </c>
      <c r="G85" s="42">
        <v>10000</v>
      </c>
      <c r="H85" s="42">
        <v>10000</v>
      </c>
      <c r="I85" s="42">
        <v>10000</v>
      </c>
      <c r="J85" s="42">
        <v>10000</v>
      </c>
      <c r="K85" s="47">
        <v>41</v>
      </c>
    </row>
    <row r="86" spans="1:11">
      <c r="C86">
        <v>3</v>
      </c>
      <c r="D86" s="42">
        <v>10000</v>
      </c>
      <c r="E86" s="42">
        <v>10000</v>
      </c>
      <c r="F86" s="42">
        <v>10000</v>
      </c>
      <c r="G86" s="42">
        <v>10000</v>
      </c>
      <c r="H86" s="42">
        <v>10000</v>
      </c>
      <c r="I86" s="42">
        <v>10000</v>
      </c>
      <c r="J86" s="42">
        <v>10000</v>
      </c>
      <c r="K86" s="47">
        <v>42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5"/>
  <sheetViews>
    <sheetView workbookViewId="0">
      <selection activeCell="F18" sqref="F18"/>
    </sheetView>
  </sheetViews>
  <sheetFormatPr defaultRowHeight="14.4"/>
  <cols>
    <col min="2" max="2" width="29.44140625" bestFit="1" customWidth="1"/>
    <col min="3" max="3" width="7.6640625" bestFit="1" customWidth="1"/>
    <col min="4" max="4" width="8" bestFit="1" customWidth="1"/>
    <col min="5" max="5" width="11.33203125" customWidth="1"/>
    <col min="6" max="6" width="13.6640625" customWidth="1"/>
    <col min="7" max="7" width="14.33203125" bestFit="1" customWidth="1"/>
    <col min="8" max="8" width="7.6640625" bestFit="1" customWidth="1"/>
    <col min="9" max="9" width="8" bestFit="1" customWidth="1"/>
    <col min="10" max="10" width="11.33203125" customWidth="1"/>
    <col min="11" max="11" width="14.88671875" customWidth="1"/>
    <col min="12" max="12" width="14.33203125" bestFit="1" customWidth="1"/>
  </cols>
  <sheetData>
    <row r="2" spans="1:12">
      <c r="B2" t="s">
        <v>96</v>
      </c>
      <c r="C2" s="61" t="s">
        <v>92</v>
      </c>
      <c r="D2" s="61"/>
      <c r="E2" s="61"/>
      <c r="F2" s="61"/>
      <c r="G2" s="61"/>
      <c r="H2" s="61" t="s">
        <v>93</v>
      </c>
      <c r="I2" s="61"/>
      <c r="J2" s="61"/>
      <c r="K2" s="61"/>
      <c r="L2" s="61"/>
    </row>
    <row r="3" spans="1:12" ht="45" customHeight="1" thickBot="1">
      <c r="C3" t="s">
        <v>95</v>
      </c>
      <c r="D3" t="s">
        <v>94</v>
      </c>
      <c r="E3" s="31" t="s">
        <v>105</v>
      </c>
      <c r="F3" s="31" t="s">
        <v>106</v>
      </c>
      <c r="G3" t="s">
        <v>101</v>
      </c>
      <c r="H3" t="s">
        <v>95</v>
      </c>
      <c r="I3" t="s">
        <v>94</v>
      </c>
      <c r="J3" s="31" t="s">
        <v>105</v>
      </c>
      <c r="K3" s="31" t="s">
        <v>106</v>
      </c>
      <c r="L3" t="s">
        <v>101</v>
      </c>
    </row>
    <row r="4" spans="1:12">
      <c r="A4" s="58" t="s">
        <v>97</v>
      </c>
      <c r="B4" s="35" t="s">
        <v>19</v>
      </c>
      <c r="C4" s="36">
        <v>2</v>
      </c>
      <c r="D4" s="36">
        <v>1</v>
      </c>
      <c r="E4" s="36">
        <f t="shared" ref="E4:E12" si="0">C4*0.15</f>
        <v>0.3</v>
      </c>
      <c r="F4" s="36">
        <f>SUM(C4:D4)</f>
        <v>3</v>
      </c>
      <c r="G4" s="36"/>
      <c r="H4" s="36">
        <v>2</v>
      </c>
      <c r="I4" s="36">
        <v>1</v>
      </c>
      <c r="J4" s="36"/>
      <c r="K4" s="36">
        <f>SUM(H4:I4)</f>
        <v>3</v>
      </c>
      <c r="L4" s="37"/>
    </row>
    <row r="5" spans="1:12">
      <c r="A5" s="59"/>
      <c r="B5" s="6" t="s">
        <v>20</v>
      </c>
      <c r="C5" s="26">
        <v>4</v>
      </c>
      <c r="D5" s="26">
        <v>2</v>
      </c>
      <c r="E5" s="26">
        <f t="shared" si="0"/>
        <v>0.6</v>
      </c>
      <c r="F5" s="26">
        <f t="shared" ref="F5:F12" si="1">SUM(C5:D5)</f>
        <v>6</v>
      </c>
      <c r="G5" s="26"/>
      <c r="H5" s="26">
        <v>4</v>
      </c>
      <c r="I5" s="26">
        <v>2</v>
      </c>
      <c r="J5" s="26"/>
      <c r="K5" s="26">
        <f t="shared" ref="K5:K12" si="2">SUM(H5:I5)</f>
        <v>6</v>
      </c>
      <c r="L5" s="32"/>
    </row>
    <row r="6" spans="1:12">
      <c r="A6" s="59"/>
      <c r="B6" s="6" t="s">
        <v>21</v>
      </c>
      <c r="C6" s="26">
        <v>7</v>
      </c>
      <c r="D6" s="26">
        <v>4</v>
      </c>
      <c r="E6" s="26">
        <f t="shared" si="0"/>
        <v>1.05</v>
      </c>
      <c r="F6" s="26">
        <f t="shared" si="1"/>
        <v>11</v>
      </c>
      <c r="G6" s="26"/>
      <c r="H6" s="26">
        <v>7</v>
      </c>
      <c r="I6" s="26">
        <v>4</v>
      </c>
      <c r="J6" s="26"/>
      <c r="K6" s="26">
        <f t="shared" si="2"/>
        <v>11</v>
      </c>
      <c r="L6" s="32"/>
    </row>
    <row r="7" spans="1:12">
      <c r="A7" s="59"/>
      <c r="B7" s="6" t="s">
        <v>22</v>
      </c>
      <c r="C7" s="26">
        <v>20</v>
      </c>
      <c r="D7" s="26">
        <v>3</v>
      </c>
      <c r="E7" s="26">
        <f t="shared" si="0"/>
        <v>3</v>
      </c>
      <c r="F7" s="26">
        <f t="shared" si="1"/>
        <v>23</v>
      </c>
      <c r="G7" s="26"/>
      <c r="H7" s="26">
        <v>20</v>
      </c>
      <c r="I7" s="26">
        <v>3</v>
      </c>
      <c r="J7" s="26"/>
      <c r="K7" s="26">
        <f t="shared" si="2"/>
        <v>23</v>
      </c>
      <c r="L7" s="32"/>
    </row>
    <row r="8" spans="1:12">
      <c r="A8" s="59"/>
      <c r="B8" s="6" t="s">
        <v>23</v>
      </c>
      <c r="C8" s="26">
        <v>16</v>
      </c>
      <c r="D8" s="26">
        <v>2</v>
      </c>
      <c r="E8" s="26">
        <f t="shared" si="0"/>
        <v>2.4</v>
      </c>
      <c r="F8" s="26">
        <f t="shared" si="1"/>
        <v>18</v>
      </c>
      <c r="G8" s="26"/>
      <c r="H8" s="26">
        <v>16</v>
      </c>
      <c r="I8" s="26">
        <v>2</v>
      </c>
      <c r="J8" s="26"/>
      <c r="K8" s="26">
        <f t="shared" si="2"/>
        <v>18</v>
      </c>
      <c r="L8" s="32"/>
    </row>
    <row r="9" spans="1:12">
      <c r="A9" s="59"/>
      <c r="B9" s="6" t="s">
        <v>24</v>
      </c>
      <c r="C9" s="26">
        <v>68</v>
      </c>
      <c r="D9" s="26">
        <v>1</v>
      </c>
      <c r="E9" s="26">
        <f t="shared" si="0"/>
        <v>10.199999999999999</v>
      </c>
      <c r="F9" s="26">
        <f t="shared" si="1"/>
        <v>69</v>
      </c>
      <c r="G9" s="26"/>
      <c r="H9" s="26">
        <v>68</v>
      </c>
      <c r="I9" s="26">
        <v>1</v>
      </c>
      <c r="J9" s="26"/>
      <c r="K9" s="26">
        <f t="shared" si="2"/>
        <v>69</v>
      </c>
      <c r="L9" s="32"/>
    </row>
    <row r="10" spans="1:12">
      <c r="A10" s="59"/>
      <c r="B10" s="6" t="s">
        <v>25</v>
      </c>
      <c r="C10" s="26">
        <v>5</v>
      </c>
      <c r="D10" s="26">
        <v>2</v>
      </c>
      <c r="E10" s="26">
        <f t="shared" si="0"/>
        <v>0.75</v>
      </c>
      <c r="F10" s="26">
        <f t="shared" si="1"/>
        <v>7</v>
      </c>
      <c r="G10" s="26"/>
      <c r="H10" s="26">
        <v>5</v>
      </c>
      <c r="I10" s="26">
        <v>2</v>
      </c>
      <c r="J10" s="26"/>
      <c r="K10" s="26">
        <f t="shared" si="2"/>
        <v>7</v>
      </c>
      <c r="L10" s="32"/>
    </row>
    <row r="11" spans="1:12">
      <c r="A11" s="59"/>
      <c r="B11" s="6" t="s">
        <v>26</v>
      </c>
      <c r="C11" s="26">
        <v>22</v>
      </c>
      <c r="D11" s="26">
        <v>1</v>
      </c>
      <c r="E11" s="26">
        <f t="shared" si="0"/>
        <v>3.3</v>
      </c>
      <c r="F11" s="26">
        <f t="shared" si="1"/>
        <v>23</v>
      </c>
      <c r="G11" s="26"/>
      <c r="H11" s="26">
        <v>22</v>
      </c>
      <c r="I11" s="26">
        <v>1</v>
      </c>
      <c r="J11" s="26"/>
      <c r="K11" s="26">
        <f t="shared" si="2"/>
        <v>23</v>
      </c>
      <c r="L11" s="32"/>
    </row>
    <row r="12" spans="1:12" ht="15" thickBot="1">
      <c r="A12" s="59"/>
      <c r="B12" s="8" t="s">
        <v>83</v>
      </c>
      <c r="C12" s="26">
        <v>4</v>
      </c>
      <c r="D12" s="26">
        <v>4</v>
      </c>
      <c r="E12" s="26">
        <f t="shared" si="0"/>
        <v>0.6</v>
      </c>
      <c r="F12" s="26">
        <f t="shared" si="1"/>
        <v>8</v>
      </c>
      <c r="G12" s="26"/>
      <c r="H12" s="26">
        <v>4</v>
      </c>
      <c r="I12" s="26">
        <v>4</v>
      </c>
      <c r="J12" s="26"/>
      <c r="K12" s="26">
        <f t="shared" si="2"/>
        <v>8</v>
      </c>
      <c r="L12" s="32"/>
    </row>
    <row r="13" spans="1:12" ht="15.6" thickTop="1" thickBot="1">
      <c r="A13" s="60"/>
      <c r="B13" s="38" t="s">
        <v>98</v>
      </c>
      <c r="C13" s="33"/>
      <c r="D13" s="33"/>
      <c r="E13" s="33"/>
      <c r="F13" s="41">
        <v>5</v>
      </c>
      <c r="G13" s="33"/>
      <c r="H13" s="33"/>
      <c r="I13" s="33"/>
      <c r="J13" s="33"/>
      <c r="K13" s="33">
        <v>5</v>
      </c>
      <c r="L13" s="34"/>
    </row>
    <row r="14" spans="1:12">
      <c r="A14" s="58" t="s">
        <v>99</v>
      </c>
      <c r="B14" s="35" t="s">
        <v>19</v>
      </c>
      <c r="C14" s="36"/>
      <c r="D14" s="36"/>
      <c r="E14" s="36"/>
      <c r="F14" s="36"/>
      <c r="G14" s="36"/>
      <c r="H14" s="36"/>
      <c r="I14" s="36"/>
      <c r="J14" s="36"/>
      <c r="K14" s="36"/>
      <c r="L14" s="37"/>
    </row>
    <row r="15" spans="1:12">
      <c r="A15" s="59"/>
      <c r="B15" s="6" t="s">
        <v>20</v>
      </c>
      <c r="C15" s="26"/>
      <c r="D15" s="26"/>
      <c r="E15" s="26"/>
      <c r="F15" s="26"/>
      <c r="G15" s="26"/>
      <c r="H15" s="26"/>
      <c r="I15" s="26"/>
      <c r="J15" s="26"/>
      <c r="K15" s="26"/>
      <c r="L15" s="32"/>
    </row>
    <row r="16" spans="1:12">
      <c r="A16" s="59"/>
      <c r="B16" s="6" t="s">
        <v>21</v>
      </c>
      <c r="C16" s="26"/>
      <c r="D16" s="26"/>
      <c r="E16" s="26"/>
      <c r="F16" s="26"/>
      <c r="G16" s="26"/>
      <c r="H16" s="26"/>
      <c r="I16" s="26"/>
      <c r="J16" s="26"/>
      <c r="K16" s="26"/>
      <c r="L16" s="32"/>
    </row>
    <row r="17" spans="1:12">
      <c r="A17" s="59"/>
      <c r="B17" s="6" t="s">
        <v>22</v>
      </c>
      <c r="C17" s="26"/>
      <c r="D17" s="26"/>
      <c r="E17" s="26"/>
      <c r="F17" s="26"/>
      <c r="G17" s="26"/>
      <c r="H17" s="26"/>
      <c r="I17" s="26"/>
      <c r="J17" s="26"/>
      <c r="K17" s="26"/>
      <c r="L17" s="32"/>
    </row>
    <row r="18" spans="1:12">
      <c r="A18" s="59"/>
      <c r="B18" s="6" t="s">
        <v>23</v>
      </c>
      <c r="C18" s="26"/>
      <c r="D18" s="26"/>
      <c r="E18" s="26"/>
      <c r="F18" s="26"/>
      <c r="G18" s="26"/>
      <c r="H18" s="26"/>
      <c r="I18" s="26"/>
      <c r="J18" s="26"/>
      <c r="K18" s="26"/>
      <c r="L18" s="32"/>
    </row>
    <row r="19" spans="1:12">
      <c r="A19" s="59"/>
      <c r="B19" s="6" t="s">
        <v>24</v>
      </c>
      <c r="C19" s="26"/>
      <c r="D19" s="26"/>
      <c r="E19" s="26"/>
      <c r="F19" s="26"/>
      <c r="G19" s="26"/>
      <c r="H19" s="26"/>
      <c r="I19" s="26"/>
      <c r="J19" s="26"/>
      <c r="K19" s="26"/>
      <c r="L19" s="32"/>
    </row>
    <row r="20" spans="1:12">
      <c r="A20" s="59"/>
      <c r="B20" s="6" t="s">
        <v>25</v>
      </c>
      <c r="C20" s="26"/>
      <c r="D20" s="26"/>
      <c r="E20" s="26"/>
      <c r="F20" s="26"/>
      <c r="G20" s="26"/>
      <c r="H20" s="26"/>
      <c r="I20" s="26"/>
      <c r="J20" s="26"/>
      <c r="K20" s="26"/>
      <c r="L20" s="32"/>
    </row>
    <row r="21" spans="1:12">
      <c r="A21" s="59"/>
      <c r="B21" s="6" t="s">
        <v>26</v>
      </c>
      <c r="C21" s="26"/>
      <c r="D21" s="26"/>
      <c r="E21" s="26"/>
      <c r="F21" s="26"/>
      <c r="G21" s="26"/>
      <c r="H21" s="26"/>
      <c r="I21" s="26"/>
      <c r="J21" s="26"/>
      <c r="K21" s="26"/>
      <c r="L21" s="32"/>
    </row>
    <row r="22" spans="1:12" ht="15" thickBot="1">
      <c r="A22" s="59"/>
      <c r="B22" s="8" t="s">
        <v>83</v>
      </c>
      <c r="C22" s="26"/>
      <c r="D22" s="26"/>
      <c r="E22" s="26"/>
      <c r="F22" s="26"/>
      <c r="G22" s="26"/>
      <c r="H22" s="26"/>
      <c r="I22" s="26"/>
      <c r="J22" s="26"/>
      <c r="K22" s="26"/>
      <c r="L22" s="32"/>
    </row>
    <row r="23" spans="1:12" ht="15.6" thickTop="1" thickBot="1">
      <c r="A23" s="60"/>
      <c r="B23" s="38" t="s">
        <v>98</v>
      </c>
      <c r="C23" s="33"/>
      <c r="D23" s="33"/>
      <c r="E23" s="33"/>
      <c r="F23" s="33"/>
      <c r="G23" s="33"/>
      <c r="H23" s="33"/>
      <c r="I23" s="33"/>
      <c r="J23" s="33"/>
      <c r="K23" s="33"/>
      <c r="L23" s="34"/>
    </row>
    <row r="24" spans="1:12">
      <c r="A24" s="58" t="s">
        <v>100</v>
      </c>
      <c r="B24" s="35" t="s">
        <v>19</v>
      </c>
      <c r="C24" s="36"/>
      <c r="D24" s="36"/>
      <c r="E24" s="36"/>
      <c r="F24" s="36"/>
      <c r="G24" s="36"/>
      <c r="H24" s="36"/>
      <c r="I24" s="36"/>
      <c r="J24" s="36"/>
      <c r="K24" s="36"/>
      <c r="L24" s="37"/>
    </row>
    <row r="25" spans="1:12">
      <c r="A25" s="59"/>
      <c r="B25" s="6" t="s">
        <v>20</v>
      </c>
      <c r="C25" s="26"/>
      <c r="D25" s="26"/>
      <c r="E25" s="26"/>
      <c r="F25" s="26"/>
      <c r="G25" s="26"/>
      <c r="H25" s="26"/>
      <c r="I25" s="26"/>
      <c r="J25" s="26"/>
      <c r="K25" s="26"/>
      <c r="L25" s="32"/>
    </row>
    <row r="26" spans="1:12">
      <c r="A26" s="59"/>
      <c r="B26" s="6" t="s">
        <v>21</v>
      </c>
      <c r="C26" s="26"/>
      <c r="D26" s="26"/>
      <c r="E26" s="26"/>
      <c r="F26" s="26"/>
      <c r="G26" s="26"/>
      <c r="H26" s="26"/>
      <c r="I26" s="26"/>
      <c r="J26" s="26"/>
      <c r="K26" s="26"/>
      <c r="L26" s="32"/>
    </row>
    <row r="27" spans="1:12">
      <c r="A27" s="59"/>
      <c r="B27" s="6" t="s">
        <v>22</v>
      </c>
      <c r="C27" s="26"/>
      <c r="D27" s="26"/>
      <c r="E27" s="26"/>
      <c r="F27" s="26"/>
      <c r="G27" s="26"/>
      <c r="H27" s="26"/>
      <c r="I27" s="26"/>
      <c r="J27" s="26"/>
      <c r="K27" s="26"/>
      <c r="L27" s="32"/>
    </row>
    <row r="28" spans="1:12">
      <c r="A28" s="59"/>
      <c r="B28" s="6" t="s">
        <v>23</v>
      </c>
      <c r="C28" s="26"/>
      <c r="D28" s="26"/>
      <c r="E28" s="26"/>
      <c r="F28" s="26"/>
      <c r="G28" s="26"/>
      <c r="H28" s="26"/>
      <c r="I28" s="26"/>
      <c r="J28" s="26"/>
      <c r="K28" s="26"/>
      <c r="L28" s="32"/>
    </row>
    <row r="29" spans="1:12">
      <c r="A29" s="59"/>
      <c r="B29" s="6" t="s">
        <v>24</v>
      </c>
      <c r="C29" s="26"/>
      <c r="D29" s="26"/>
      <c r="E29" s="26"/>
      <c r="F29" s="26"/>
      <c r="G29" s="26"/>
      <c r="H29" s="26"/>
      <c r="I29" s="26"/>
      <c r="J29" s="26"/>
      <c r="K29" s="26"/>
      <c r="L29" s="32"/>
    </row>
    <row r="30" spans="1:12">
      <c r="A30" s="59"/>
      <c r="B30" s="6" t="s">
        <v>25</v>
      </c>
      <c r="C30" s="26"/>
      <c r="D30" s="26"/>
      <c r="E30" s="26"/>
      <c r="F30" s="26"/>
      <c r="G30" s="26"/>
      <c r="H30" s="26"/>
      <c r="I30" s="26"/>
      <c r="J30" s="26"/>
      <c r="K30" s="26"/>
      <c r="L30" s="32"/>
    </row>
    <row r="31" spans="1:12">
      <c r="A31" s="59"/>
      <c r="B31" s="6" t="s">
        <v>26</v>
      </c>
      <c r="C31" s="26"/>
      <c r="D31" s="26"/>
      <c r="E31" s="26"/>
      <c r="F31" s="26"/>
      <c r="G31" s="26"/>
      <c r="H31" s="26"/>
      <c r="I31" s="26"/>
      <c r="J31" s="26"/>
      <c r="K31" s="26"/>
      <c r="L31" s="32"/>
    </row>
    <row r="32" spans="1:12" ht="15" thickBot="1">
      <c r="A32" s="59"/>
      <c r="B32" s="8" t="s">
        <v>83</v>
      </c>
      <c r="C32" s="26"/>
      <c r="D32" s="26"/>
      <c r="E32" s="26"/>
      <c r="F32" s="26"/>
      <c r="G32" s="26"/>
      <c r="H32" s="26"/>
      <c r="I32" s="26"/>
      <c r="J32" s="26"/>
      <c r="K32" s="26"/>
      <c r="L32" s="32"/>
    </row>
    <row r="33" spans="1:12" ht="15.6" thickTop="1" thickBot="1">
      <c r="A33" s="60"/>
      <c r="B33" s="38" t="s">
        <v>98</v>
      </c>
      <c r="C33" s="33"/>
      <c r="D33" s="33"/>
      <c r="E33" s="33"/>
      <c r="F33" s="33"/>
      <c r="G33" s="33"/>
      <c r="H33" s="33"/>
      <c r="I33" s="33"/>
      <c r="J33" s="33"/>
      <c r="K33" s="33"/>
      <c r="L33" s="34"/>
    </row>
    <row r="37" spans="1:12">
      <c r="A37" t="s">
        <v>102</v>
      </c>
      <c r="B37" t="s">
        <v>103</v>
      </c>
    </row>
    <row r="38" spans="1:12">
      <c r="B38" t="s">
        <v>123</v>
      </c>
    </row>
    <row r="39" spans="1:12">
      <c r="B39" t="s">
        <v>124</v>
      </c>
    </row>
    <row r="40" spans="1:12">
      <c r="B40" t="s">
        <v>104</v>
      </c>
    </row>
    <row r="42" spans="1:12">
      <c r="B42" t="s">
        <v>107</v>
      </c>
    </row>
    <row r="43" spans="1:12">
      <c r="B43" t="s">
        <v>110</v>
      </c>
    </row>
    <row r="44" spans="1:12">
      <c r="B44" t="s">
        <v>126</v>
      </c>
    </row>
    <row r="45" spans="1:12">
      <c r="B45" t="s">
        <v>108</v>
      </c>
    </row>
    <row r="47" spans="1:12">
      <c r="B47" t="s">
        <v>127</v>
      </c>
    </row>
    <row r="54" spans="2:2">
      <c r="B54" t="s">
        <v>125</v>
      </c>
    </row>
    <row r="55" spans="2:2">
      <c r="B55" t="s">
        <v>109</v>
      </c>
    </row>
  </sheetData>
  <mergeCells count="5">
    <mergeCell ref="A4:A13"/>
    <mergeCell ref="A14:A23"/>
    <mergeCell ref="A24:A33"/>
    <mergeCell ref="C2:G2"/>
    <mergeCell ref="H2:L2"/>
  </mergeCells>
  <phoneticPr fontId="7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70"/>
  <sheetViews>
    <sheetView zoomScale="70" zoomScaleNormal="70" workbookViewId="0">
      <selection activeCell="N74" sqref="N74"/>
    </sheetView>
  </sheetViews>
  <sheetFormatPr defaultRowHeight="14.4"/>
  <cols>
    <col min="15" max="15" width="10.33203125" customWidth="1"/>
    <col min="23" max="23" width="13.109375" bestFit="1" customWidth="1"/>
  </cols>
  <sheetData>
    <row r="1" spans="1:7">
      <c r="A1" t="s">
        <v>113</v>
      </c>
    </row>
    <row r="2" spans="1:7">
      <c r="A2" s="40" t="s">
        <v>114</v>
      </c>
    </row>
    <row r="4" spans="1:7">
      <c r="A4" t="s">
        <v>112</v>
      </c>
    </row>
    <row r="6" spans="1:7">
      <c r="A6" t="s">
        <v>111</v>
      </c>
    </row>
    <row r="9" spans="1:7">
      <c r="A9" t="s">
        <v>115</v>
      </c>
      <c r="B9" t="s">
        <v>117</v>
      </c>
      <c r="G9" s="39" t="s">
        <v>121</v>
      </c>
    </row>
    <row r="12" spans="1:7">
      <c r="A12" t="s">
        <v>115</v>
      </c>
      <c r="B12" t="s">
        <v>116</v>
      </c>
      <c r="G12" s="39" t="s">
        <v>118</v>
      </c>
    </row>
    <row r="15" spans="1:7">
      <c r="A15" t="s">
        <v>115</v>
      </c>
      <c r="B15" t="s">
        <v>119</v>
      </c>
      <c r="G15" s="39" t="s">
        <v>120</v>
      </c>
    </row>
    <row r="25" spans="1:28">
      <c r="M25" s="43"/>
      <c r="N25" t="s">
        <v>143</v>
      </c>
    </row>
    <row r="26" spans="1:28">
      <c r="A26" s="42"/>
      <c r="B26" s="42"/>
      <c r="C26" s="42"/>
      <c r="D26" s="42"/>
      <c r="E26" s="42"/>
      <c r="G26" s="42"/>
      <c r="H26" s="42"/>
      <c r="I26" s="42"/>
      <c r="J26" s="42"/>
      <c r="K26" s="42"/>
    </row>
    <row r="27" spans="1:28">
      <c r="A27" s="42"/>
      <c r="B27" s="42"/>
      <c r="C27" s="42"/>
      <c r="D27" s="42"/>
      <c r="E27" s="42"/>
      <c r="G27" s="42"/>
      <c r="H27" s="42"/>
      <c r="I27" s="42"/>
      <c r="J27" s="42"/>
      <c r="K27" s="42"/>
      <c r="O27" t="s">
        <v>129</v>
      </c>
      <c r="P27" t="s">
        <v>134</v>
      </c>
      <c r="U27" s="42"/>
      <c r="V27" s="42"/>
      <c r="W27" s="42" t="s">
        <v>144</v>
      </c>
      <c r="X27" s="42" t="s">
        <v>134</v>
      </c>
      <c r="Y27" s="42"/>
      <c r="Z27" s="42"/>
      <c r="AA27" s="42"/>
      <c r="AB27" s="42"/>
    </row>
    <row r="28" spans="1:28">
      <c r="A28" s="42"/>
      <c r="B28" s="42"/>
      <c r="C28" s="42"/>
      <c r="D28" s="42"/>
      <c r="E28" s="42"/>
      <c r="G28" s="42"/>
      <c r="H28" s="42"/>
      <c r="I28" s="42"/>
      <c r="J28" s="42"/>
      <c r="K28" s="42"/>
      <c r="M28" t="s">
        <v>133</v>
      </c>
      <c r="N28" t="s">
        <v>136</v>
      </c>
      <c r="O28" t="s">
        <v>128</v>
      </c>
      <c r="P28" s="42">
        <v>1</v>
      </c>
      <c r="Q28" s="42">
        <v>2</v>
      </c>
      <c r="R28" s="42">
        <v>3</v>
      </c>
      <c r="S28" s="42">
        <v>4</v>
      </c>
      <c r="U28" s="42" t="s">
        <v>133</v>
      </c>
      <c r="V28" s="42" t="s">
        <v>136</v>
      </c>
      <c r="W28" s="42" t="s">
        <v>128</v>
      </c>
      <c r="X28" s="42">
        <v>1</v>
      </c>
      <c r="Y28" s="42">
        <v>2</v>
      </c>
      <c r="Z28" s="42">
        <v>3</v>
      </c>
      <c r="AA28" s="42">
        <v>4</v>
      </c>
      <c r="AB28" s="42"/>
    </row>
    <row r="29" spans="1:28">
      <c r="A29" s="42"/>
      <c r="B29" s="42"/>
      <c r="C29" s="42"/>
      <c r="D29" s="42"/>
      <c r="E29" s="42"/>
      <c r="G29" s="42"/>
      <c r="H29" s="42"/>
      <c r="I29" s="42"/>
      <c r="J29" s="42"/>
      <c r="K29" s="42"/>
      <c r="N29" t="s">
        <v>130</v>
      </c>
      <c r="O29">
        <v>1</v>
      </c>
      <c r="P29" s="43">
        <v>10</v>
      </c>
      <c r="Q29" s="42">
        <v>10000</v>
      </c>
      <c r="R29" s="42">
        <v>10000</v>
      </c>
      <c r="S29" s="42">
        <v>10000</v>
      </c>
      <c r="U29" s="42"/>
      <c r="V29" s="42" t="s">
        <v>130</v>
      </c>
      <c r="W29" s="42">
        <v>1</v>
      </c>
      <c r="X29" s="44">
        <v>1.1000000000000001</v>
      </c>
      <c r="Y29" s="42">
        <v>10000</v>
      </c>
      <c r="Z29" s="42">
        <v>10000</v>
      </c>
      <c r="AA29" s="42">
        <v>10000</v>
      </c>
      <c r="AB29" s="42"/>
    </row>
    <row r="30" spans="1:28">
      <c r="A30" s="42"/>
      <c r="B30" s="42"/>
      <c r="C30" s="42"/>
      <c r="D30" s="42"/>
      <c r="E30" s="42"/>
      <c r="G30" s="42"/>
      <c r="H30" s="42"/>
      <c r="I30" s="42"/>
      <c r="J30" s="42"/>
      <c r="K30" s="42"/>
      <c r="N30" t="s">
        <v>131</v>
      </c>
      <c r="O30">
        <v>2</v>
      </c>
      <c r="P30" s="43">
        <v>11</v>
      </c>
      <c r="Q30" s="42">
        <v>10000</v>
      </c>
      <c r="R30" s="42">
        <v>10000</v>
      </c>
      <c r="S30" s="42">
        <v>10000</v>
      </c>
      <c r="U30" s="42"/>
      <c r="V30" s="42" t="s">
        <v>131</v>
      </c>
      <c r="W30" s="42">
        <v>2</v>
      </c>
      <c r="X30" s="44">
        <v>2.1</v>
      </c>
      <c r="Y30" s="42">
        <v>10000</v>
      </c>
      <c r="Z30" s="42">
        <v>10000</v>
      </c>
      <c r="AA30" s="42">
        <v>10000</v>
      </c>
      <c r="AB30" s="42"/>
    </row>
    <row r="31" spans="1:28">
      <c r="A31" s="42"/>
      <c r="B31" s="42"/>
      <c r="C31" s="42"/>
      <c r="D31" s="42"/>
      <c r="E31" s="42"/>
      <c r="G31" s="42"/>
      <c r="H31" s="42"/>
      <c r="I31" s="42"/>
      <c r="J31" s="42"/>
      <c r="K31" s="42"/>
      <c r="N31" t="s">
        <v>132</v>
      </c>
      <c r="O31">
        <v>3</v>
      </c>
      <c r="P31" s="43">
        <v>12</v>
      </c>
      <c r="Q31" s="42">
        <v>10000</v>
      </c>
      <c r="R31" s="42">
        <v>10000</v>
      </c>
      <c r="S31" s="42">
        <v>10000</v>
      </c>
      <c r="U31" s="42"/>
      <c r="V31" s="42" t="s">
        <v>132</v>
      </c>
      <c r="W31" s="42">
        <v>3</v>
      </c>
      <c r="X31" s="44">
        <v>3.1</v>
      </c>
      <c r="Y31" s="42">
        <v>10000</v>
      </c>
      <c r="Z31" s="42">
        <v>10000</v>
      </c>
      <c r="AA31" s="42">
        <v>10000</v>
      </c>
      <c r="AB31" s="42"/>
    </row>
    <row r="32" spans="1:28">
      <c r="A32" s="42"/>
      <c r="B32" s="42"/>
      <c r="C32" s="42"/>
      <c r="D32" s="42"/>
      <c r="E32" s="42"/>
      <c r="G32" s="42"/>
      <c r="H32" s="42"/>
      <c r="I32" s="42"/>
      <c r="J32" s="42"/>
      <c r="K32" s="42"/>
      <c r="P32" s="42"/>
      <c r="Q32" s="42"/>
      <c r="R32" s="42"/>
      <c r="S32" s="42"/>
      <c r="U32" s="42"/>
      <c r="V32" s="42"/>
      <c r="W32" s="42"/>
      <c r="X32" s="42"/>
      <c r="Y32" s="42"/>
      <c r="Z32" s="42"/>
      <c r="AA32" s="42"/>
      <c r="AB32" s="42"/>
    </row>
    <row r="33" spans="1:28">
      <c r="A33" s="42"/>
      <c r="B33" s="42"/>
      <c r="C33" s="42"/>
      <c r="D33" s="42"/>
      <c r="E33" s="42"/>
      <c r="G33" s="42"/>
      <c r="H33" s="42"/>
      <c r="I33" s="42"/>
      <c r="J33" s="42"/>
      <c r="K33" s="42"/>
      <c r="O33" t="s">
        <v>129</v>
      </c>
      <c r="P33" s="42" t="s">
        <v>134</v>
      </c>
      <c r="Q33" s="42"/>
      <c r="R33" s="42"/>
      <c r="S33" s="42"/>
      <c r="U33" s="42"/>
      <c r="V33" s="42"/>
      <c r="W33" s="42" t="s">
        <v>129</v>
      </c>
      <c r="X33" s="42" t="s">
        <v>134</v>
      </c>
      <c r="Y33" s="42"/>
      <c r="Z33" s="42"/>
      <c r="AA33" s="42"/>
      <c r="AB33" s="42"/>
    </row>
    <row r="34" spans="1:28">
      <c r="A34" s="42"/>
      <c r="B34" s="42"/>
      <c r="C34" s="42"/>
      <c r="D34" s="42"/>
      <c r="E34" s="42"/>
      <c r="G34" s="42"/>
      <c r="H34" s="42"/>
      <c r="I34" s="42"/>
      <c r="J34" s="42"/>
      <c r="K34" s="42"/>
      <c r="M34" t="s">
        <v>133</v>
      </c>
      <c r="N34" t="s">
        <v>137</v>
      </c>
      <c r="O34" t="s">
        <v>128</v>
      </c>
      <c r="P34" s="42">
        <v>1</v>
      </c>
      <c r="Q34" s="42">
        <v>2</v>
      </c>
      <c r="R34" s="42">
        <v>3</v>
      </c>
      <c r="S34" s="42">
        <v>4</v>
      </c>
      <c r="U34" s="42" t="s">
        <v>133</v>
      </c>
      <c r="V34" s="42" t="s">
        <v>137</v>
      </c>
      <c r="W34" s="42" t="s">
        <v>128</v>
      </c>
      <c r="X34" s="42">
        <v>1</v>
      </c>
      <c r="Y34" s="42">
        <v>2</v>
      </c>
      <c r="Z34" s="42">
        <v>3</v>
      </c>
      <c r="AA34" s="42">
        <v>4</v>
      </c>
      <c r="AB34" s="42"/>
    </row>
    <row r="35" spans="1:28">
      <c r="A35" s="42"/>
      <c r="B35" s="42"/>
      <c r="C35" s="42"/>
      <c r="D35" s="42"/>
      <c r="E35" s="42"/>
      <c r="G35" s="42"/>
      <c r="H35" s="42"/>
      <c r="I35" s="42"/>
      <c r="J35" s="42"/>
      <c r="K35" s="42"/>
      <c r="O35">
        <v>1</v>
      </c>
      <c r="P35" s="42">
        <v>13</v>
      </c>
      <c r="Q35" s="42">
        <v>10000</v>
      </c>
      <c r="R35" s="42">
        <v>10000</v>
      </c>
      <c r="S35" s="42">
        <v>10000</v>
      </c>
      <c r="U35" s="42"/>
      <c r="V35" s="42"/>
      <c r="W35" s="42">
        <v>1</v>
      </c>
      <c r="X35" s="44">
        <v>1.1000000000000001</v>
      </c>
      <c r="Y35" s="42">
        <v>10000</v>
      </c>
      <c r="Z35" s="42">
        <v>10000</v>
      </c>
      <c r="AA35" s="42">
        <v>10000</v>
      </c>
      <c r="AB35" s="42"/>
    </row>
    <row r="36" spans="1:28">
      <c r="A36" s="42"/>
      <c r="B36" s="42"/>
      <c r="C36" s="42"/>
      <c r="D36" s="42"/>
      <c r="E36" s="42"/>
      <c r="G36" s="42"/>
      <c r="H36" s="42"/>
      <c r="I36" s="42"/>
      <c r="J36" s="42"/>
      <c r="K36" s="42"/>
      <c r="O36">
        <v>2</v>
      </c>
      <c r="P36" s="42">
        <v>14</v>
      </c>
      <c r="Q36" s="42">
        <v>10000</v>
      </c>
      <c r="R36" s="42">
        <v>10000</v>
      </c>
      <c r="S36" s="42">
        <v>10000</v>
      </c>
      <c r="U36" s="42"/>
      <c r="V36" s="42"/>
      <c r="W36" s="42">
        <v>2</v>
      </c>
      <c r="X36" s="44">
        <v>2.1</v>
      </c>
      <c r="Y36" s="42">
        <v>10000</v>
      </c>
      <c r="Z36" s="42">
        <v>10000</v>
      </c>
      <c r="AA36" s="42">
        <v>10000</v>
      </c>
      <c r="AB36" s="42"/>
    </row>
    <row r="37" spans="1:28">
      <c r="A37" s="42"/>
      <c r="B37" s="42"/>
      <c r="C37" s="42"/>
      <c r="D37" s="42"/>
      <c r="E37" s="42"/>
      <c r="G37" s="42"/>
      <c r="H37" s="42"/>
      <c r="I37" s="42"/>
      <c r="J37" s="42"/>
      <c r="K37" s="42"/>
      <c r="O37">
        <v>3</v>
      </c>
      <c r="P37" s="42">
        <v>15</v>
      </c>
      <c r="Q37" s="42">
        <v>10000</v>
      </c>
      <c r="R37" s="42">
        <v>10000</v>
      </c>
      <c r="S37" s="42">
        <v>10000</v>
      </c>
      <c r="U37" s="42"/>
      <c r="V37" s="42"/>
      <c r="W37" s="42">
        <v>3</v>
      </c>
      <c r="X37" s="44">
        <v>3.1</v>
      </c>
      <c r="Y37" s="42">
        <v>10000</v>
      </c>
      <c r="Z37" s="42">
        <v>10000</v>
      </c>
      <c r="AA37" s="42">
        <v>10000</v>
      </c>
      <c r="AB37" s="42"/>
    </row>
    <row r="38" spans="1:28">
      <c r="A38" s="42"/>
      <c r="B38" s="42"/>
      <c r="C38" s="42"/>
      <c r="D38" s="42"/>
      <c r="E38" s="42"/>
      <c r="G38" s="42"/>
      <c r="H38" s="42"/>
      <c r="I38" s="42"/>
      <c r="J38" s="42"/>
      <c r="K38" s="42"/>
      <c r="P38" s="42"/>
      <c r="Q38" s="42"/>
      <c r="R38" s="42"/>
      <c r="S38" s="42"/>
      <c r="U38" s="42"/>
      <c r="V38" s="42"/>
      <c r="W38" s="42"/>
      <c r="X38" s="42"/>
      <c r="Y38" s="42"/>
      <c r="Z38" s="42"/>
      <c r="AA38" s="42"/>
      <c r="AB38" s="42"/>
    </row>
    <row r="39" spans="1:28">
      <c r="A39" s="42"/>
      <c r="B39" s="42"/>
      <c r="C39" s="42"/>
      <c r="D39" s="42"/>
      <c r="E39" s="42"/>
      <c r="G39" s="42"/>
      <c r="H39" s="42"/>
      <c r="I39" s="42"/>
      <c r="J39" s="42"/>
      <c r="K39" s="42"/>
      <c r="O39" t="s">
        <v>129</v>
      </c>
      <c r="P39" s="42" t="s">
        <v>134</v>
      </c>
      <c r="Q39" s="42"/>
      <c r="R39" s="42"/>
      <c r="S39" s="42"/>
      <c r="U39" s="42"/>
      <c r="V39" s="42"/>
      <c r="W39" s="42" t="s">
        <v>129</v>
      </c>
      <c r="X39" s="42" t="s">
        <v>134</v>
      </c>
      <c r="Y39" s="42"/>
      <c r="Z39" s="42"/>
      <c r="AA39" s="42"/>
      <c r="AB39" s="42"/>
    </row>
    <row r="40" spans="1:28">
      <c r="A40" s="42"/>
      <c r="B40" s="42"/>
      <c r="C40" s="42"/>
      <c r="D40" s="42"/>
      <c r="E40" s="42"/>
      <c r="G40" s="42"/>
      <c r="H40" s="42"/>
      <c r="I40" s="42"/>
      <c r="J40" s="42"/>
      <c r="K40" s="42"/>
      <c r="M40" t="s">
        <v>133</v>
      </c>
      <c r="N40" t="s">
        <v>138</v>
      </c>
      <c r="O40" t="s">
        <v>128</v>
      </c>
      <c r="P40" s="42">
        <v>1</v>
      </c>
      <c r="Q40" s="42">
        <v>2</v>
      </c>
      <c r="R40" s="42">
        <v>3</v>
      </c>
      <c r="S40" s="42">
        <v>4</v>
      </c>
      <c r="U40" s="42" t="s">
        <v>133</v>
      </c>
      <c r="V40" s="42" t="s">
        <v>138</v>
      </c>
      <c r="W40" s="42" t="s">
        <v>128</v>
      </c>
      <c r="X40" s="42">
        <v>1</v>
      </c>
      <c r="Y40" s="42">
        <v>2</v>
      </c>
      <c r="Z40" s="42">
        <v>3</v>
      </c>
      <c r="AA40" s="42">
        <v>4</v>
      </c>
      <c r="AB40" s="42"/>
    </row>
    <row r="41" spans="1:28">
      <c r="A41" s="42"/>
      <c r="B41" s="42"/>
      <c r="C41" s="42"/>
      <c r="D41" s="42"/>
      <c r="E41" s="42"/>
      <c r="G41" s="42"/>
      <c r="H41" s="42"/>
      <c r="I41" s="42"/>
      <c r="J41" s="42"/>
      <c r="K41" s="42"/>
      <c r="O41">
        <v>1</v>
      </c>
      <c r="P41" s="42">
        <v>10000</v>
      </c>
      <c r="Q41" s="43">
        <v>16</v>
      </c>
      <c r="R41" s="42">
        <v>10000</v>
      </c>
      <c r="S41" s="42">
        <v>10000</v>
      </c>
      <c r="U41" s="42"/>
      <c r="V41" s="42"/>
      <c r="W41" s="42">
        <v>1</v>
      </c>
      <c r="X41" s="42">
        <v>10000</v>
      </c>
      <c r="Y41" s="44">
        <v>1.2</v>
      </c>
      <c r="Z41" s="42">
        <v>10000</v>
      </c>
      <c r="AA41" s="42">
        <v>10000</v>
      </c>
      <c r="AB41" s="42"/>
    </row>
    <row r="42" spans="1:28">
      <c r="A42" s="42"/>
      <c r="B42" s="42"/>
      <c r="C42" s="42"/>
      <c r="D42" s="42"/>
      <c r="E42" s="42"/>
      <c r="G42" s="42"/>
      <c r="H42" s="42"/>
      <c r="I42" s="42"/>
      <c r="J42" s="42"/>
      <c r="K42" s="42"/>
      <c r="O42">
        <v>2</v>
      </c>
      <c r="P42" s="42">
        <v>10000</v>
      </c>
      <c r="Q42" s="43">
        <v>17</v>
      </c>
      <c r="R42" s="42">
        <v>10000</v>
      </c>
      <c r="S42" s="42">
        <v>10000</v>
      </c>
      <c r="U42" s="42"/>
      <c r="V42" s="42"/>
      <c r="W42" s="42">
        <v>2</v>
      </c>
      <c r="X42" s="42">
        <v>10000</v>
      </c>
      <c r="Y42" s="44">
        <v>2.2000000000000002</v>
      </c>
      <c r="Z42" s="42">
        <v>10000</v>
      </c>
      <c r="AA42" s="42">
        <v>10000</v>
      </c>
      <c r="AB42" s="42"/>
    </row>
    <row r="43" spans="1:28">
      <c r="A43" s="42"/>
      <c r="B43" s="42"/>
      <c r="C43" s="42"/>
      <c r="D43" s="42"/>
      <c r="E43" s="42"/>
      <c r="G43" s="42"/>
      <c r="H43" s="42"/>
      <c r="I43" s="42"/>
      <c r="J43" s="42"/>
      <c r="K43" s="42"/>
      <c r="O43">
        <v>3</v>
      </c>
      <c r="P43" s="42">
        <v>10000</v>
      </c>
      <c r="Q43" s="43">
        <v>18</v>
      </c>
      <c r="R43" s="42">
        <v>10000</v>
      </c>
      <c r="S43" s="42">
        <v>10000</v>
      </c>
      <c r="U43" s="42"/>
      <c r="V43" s="42"/>
      <c r="W43" s="42">
        <v>3</v>
      </c>
      <c r="X43" s="42">
        <v>10000</v>
      </c>
      <c r="Y43" s="44">
        <v>3.2</v>
      </c>
      <c r="Z43" s="42">
        <v>10000</v>
      </c>
      <c r="AA43" s="42">
        <v>10000</v>
      </c>
      <c r="AB43" s="42"/>
    </row>
    <row r="44" spans="1:28">
      <c r="A44" s="42"/>
      <c r="B44" s="42"/>
      <c r="C44" s="42"/>
      <c r="D44" s="42"/>
      <c r="E44" s="42"/>
      <c r="G44" s="42"/>
      <c r="H44" s="42"/>
      <c r="I44" s="42"/>
      <c r="J44" s="42"/>
      <c r="K44" s="42"/>
      <c r="P44" s="42"/>
      <c r="Q44" s="42"/>
      <c r="R44" s="42"/>
      <c r="S44" s="42"/>
      <c r="U44" s="42"/>
      <c r="V44" s="42"/>
      <c r="W44" s="42"/>
      <c r="X44" s="42"/>
      <c r="Y44" s="42"/>
      <c r="Z44" s="42"/>
      <c r="AA44" s="42"/>
      <c r="AB44" s="42"/>
    </row>
    <row r="45" spans="1:28">
      <c r="A45" s="42"/>
      <c r="B45" s="42"/>
      <c r="C45" s="42"/>
      <c r="D45" s="42"/>
      <c r="E45" s="42"/>
      <c r="G45" s="42"/>
      <c r="H45" s="42"/>
      <c r="I45" s="42"/>
      <c r="J45" s="42"/>
      <c r="K45" s="42"/>
      <c r="O45" t="s">
        <v>129</v>
      </c>
      <c r="P45" s="42" t="s">
        <v>134</v>
      </c>
      <c r="Q45" s="42"/>
      <c r="R45" s="42"/>
      <c r="S45" s="42"/>
      <c r="U45" s="42"/>
      <c r="V45" s="42"/>
      <c r="W45" s="42" t="s">
        <v>129</v>
      </c>
      <c r="X45" s="42" t="s">
        <v>134</v>
      </c>
      <c r="Y45" s="42"/>
      <c r="Z45" s="42"/>
      <c r="AA45" s="42"/>
      <c r="AB45" s="42"/>
    </row>
    <row r="46" spans="1:28">
      <c r="A46" s="42"/>
      <c r="B46" s="42"/>
      <c r="C46" s="42"/>
      <c r="D46" s="42"/>
      <c r="E46" s="42"/>
      <c r="G46" s="42"/>
      <c r="H46" s="42"/>
      <c r="I46" s="42"/>
      <c r="J46" s="42"/>
      <c r="K46" s="42"/>
      <c r="M46" t="s">
        <v>133</v>
      </c>
      <c r="N46" t="s">
        <v>139</v>
      </c>
      <c r="O46" t="s">
        <v>128</v>
      </c>
      <c r="P46" s="42">
        <v>1</v>
      </c>
      <c r="Q46" s="42">
        <v>2</v>
      </c>
      <c r="R46" s="42">
        <v>3</v>
      </c>
      <c r="S46" s="42">
        <v>4</v>
      </c>
      <c r="U46" s="42" t="s">
        <v>133</v>
      </c>
      <c r="V46" s="42" t="s">
        <v>139</v>
      </c>
      <c r="W46" s="42" t="s">
        <v>128</v>
      </c>
      <c r="X46" s="42">
        <v>1</v>
      </c>
      <c r="Y46" s="42">
        <v>2</v>
      </c>
      <c r="Z46" s="42">
        <v>3</v>
      </c>
      <c r="AA46" s="42">
        <v>4</v>
      </c>
      <c r="AB46" s="42"/>
    </row>
    <row r="47" spans="1:28">
      <c r="A47" s="42"/>
      <c r="B47" s="42"/>
      <c r="C47" s="42"/>
      <c r="D47" s="42"/>
      <c r="E47" s="42"/>
      <c r="G47" s="42"/>
      <c r="H47" s="42"/>
      <c r="I47" s="42"/>
      <c r="J47" s="42"/>
      <c r="K47" s="42"/>
      <c r="O47">
        <v>1</v>
      </c>
      <c r="P47" s="42">
        <v>10000</v>
      </c>
      <c r="Q47" s="42">
        <v>19</v>
      </c>
      <c r="R47" s="42">
        <v>10000</v>
      </c>
      <c r="S47" s="42">
        <v>10000</v>
      </c>
      <c r="U47" s="42"/>
      <c r="V47" s="42"/>
      <c r="W47" s="42">
        <v>1</v>
      </c>
      <c r="X47" s="42">
        <v>10000</v>
      </c>
      <c r="Y47" s="44">
        <v>1.2</v>
      </c>
      <c r="Z47" s="42">
        <v>10000</v>
      </c>
      <c r="AA47" s="42">
        <v>10000</v>
      </c>
      <c r="AB47" s="42"/>
    </row>
    <row r="48" spans="1:28">
      <c r="A48" s="42"/>
      <c r="B48" s="42"/>
      <c r="C48" s="42"/>
      <c r="D48" s="42"/>
      <c r="E48" s="42"/>
      <c r="G48" s="42"/>
      <c r="H48" s="42"/>
      <c r="I48" s="42"/>
      <c r="J48" s="42"/>
      <c r="K48" s="42"/>
      <c r="O48">
        <v>2</v>
      </c>
      <c r="P48" s="42">
        <v>10000</v>
      </c>
      <c r="Q48" s="42">
        <v>20</v>
      </c>
      <c r="R48" s="42">
        <v>10000</v>
      </c>
      <c r="S48" s="42">
        <v>10000</v>
      </c>
      <c r="U48" s="42"/>
      <c r="V48" s="42"/>
      <c r="W48" s="42">
        <v>2</v>
      </c>
      <c r="X48" s="42">
        <v>10000</v>
      </c>
      <c r="Y48" s="44">
        <v>2.2000000000000002</v>
      </c>
      <c r="Z48" s="42">
        <v>10000</v>
      </c>
      <c r="AA48" s="42">
        <v>10000</v>
      </c>
      <c r="AB48" s="42"/>
    </row>
    <row r="49" spans="1:28">
      <c r="A49" s="42"/>
      <c r="B49" s="42"/>
      <c r="C49" s="42"/>
      <c r="D49" s="42"/>
      <c r="E49" s="42"/>
      <c r="G49" s="42"/>
      <c r="H49" s="42"/>
      <c r="I49" s="42"/>
      <c r="J49" s="42"/>
      <c r="K49" s="42"/>
      <c r="O49">
        <v>3</v>
      </c>
      <c r="P49" s="42">
        <v>10000</v>
      </c>
      <c r="Q49" s="42">
        <v>21</v>
      </c>
      <c r="R49" s="42">
        <v>10000</v>
      </c>
      <c r="S49" s="42">
        <v>10000</v>
      </c>
      <c r="U49" s="42"/>
      <c r="V49" s="42"/>
      <c r="W49" s="42">
        <v>3</v>
      </c>
      <c r="X49" s="42">
        <v>10000</v>
      </c>
      <c r="Y49" s="44">
        <v>3.2</v>
      </c>
      <c r="Z49" s="42">
        <v>10000</v>
      </c>
      <c r="AA49" s="42">
        <v>10000</v>
      </c>
      <c r="AB49" s="42"/>
    </row>
    <row r="50" spans="1:28">
      <c r="A50" s="42"/>
      <c r="B50" s="42"/>
      <c r="C50" s="42"/>
      <c r="D50" s="42"/>
      <c r="E50" s="42"/>
      <c r="G50" s="42"/>
      <c r="H50" s="42"/>
      <c r="I50" s="42"/>
      <c r="J50" s="42"/>
      <c r="K50" s="42"/>
      <c r="P50" s="42"/>
      <c r="Q50" s="42"/>
      <c r="R50" s="42"/>
      <c r="S50" s="42"/>
      <c r="U50" s="42"/>
      <c r="V50" s="42"/>
      <c r="W50" s="42"/>
      <c r="X50" s="42"/>
      <c r="Y50" s="42"/>
      <c r="Z50" s="42"/>
      <c r="AA50" s="42"/>
      <c r="AB50" s="42"/>
    </row>
    <row r="51" spans="1:28">
      <c r="A51" s="42"/>
      <c r="B51" s="42"/>
      <c r="C51" s="42"/>
      <c r="D51" s="42"/>
      <c r="E51" s="42"/>
      <c r="G51" s="42"/>
      <c r="H51" s="42"/>
      <c r="I51" s="42"/>
      <c r="J51" s="42"/>
      <c r="K51" s="42"/>
      <c r="M51" t="s">
        <v>133</v>
      </c>
      <c r="N51" t="s">
        <v>140</v>
      </c>
      <c r="O51" t="s">
        <v>128</v>
      </c>
      <c r="P51" s="42">
        <v>1</v>
      </c>
      <c r="Q51" s="42">
        <v>2</v>
      </c>
      <c r="R51" s="42">
        <v>3</v>
      </c>
      <c r="S51" s="42">
        <v>4</v>
      </c>
      <c r="U51" s="42" t="s">
        <v>133</v>
      </c>
      <c r="V51" s="42" t="s">
        <v>140</v>
      </c>
      <c r="W51" s="42" t="s">
        <v>128</v>
      </c>
      <c r="X51" s="42">
        <v>1</v>
      </c>
      <c r="Y51" s="42">
        <v>2</v>
      </c>
      <c r="Z51" s="42">
        <v>3</v>
      </c>
      <c r="AA51" s="42">
        <v>4</v>
      </c>
      <c r="AB51" s="42"/>
    </row>
    <row r="52" spans="1:28">
      <c r="A52" s="42"/>
      <c r="B52" s="42"/>
      <c r="C52" s="42"/>
      <c r="D52" s="42"/>
      <c r="E52" s="42"/>
      <c r="G52" s="42"/>
      <c r="H52" s="42"/>
      <c r="I52" s="42"/>
      <c r="J52" s="42"/>
      <c r="K52" s="42"/>
      <c r="O52">
        <v>1</v>
      </c>
      <c r="P52" s="42">
        <v>10000</v>
      </c>
      <c r="Q52" s="42">
        <v>10000</v>
      </c>
      <c r="R52" s="43">
        <v>22</v>
      </c>
      <c r="S52" s="42">
        <v>10000</v>
      </c>
      <c r="U52" s="42"/>
      <c r="V52" s="42"/>
      <c r="W52" s="42">
        <v>1</v>
      </c>
      <c r="X52" s="42">
        <v>10000</v>
      </c>
      <c r="Y52" s="42">
        <v>10000</v>
      </c>
      <c r="Z52" s="44">
        <v>1.3</v>
      </c>
      <c r="AA52" s="42">
        <v>10000</v>
      </c>
      <c r="AB52" s="42"/>
    </row>
    <row r="53" spans="1:28">
      <c r="A53" s="42"/>
      <c r="B53" s="42"/>
      <c r="C53" s="42"/>
      <c r="D53" s="42"/>
      <c r="E53" s="42"/>
      <c r="G53" s="42"/>
      <c r="H53" s="42"/>
      <c r="I53" s="42"/>
      <c r="J53" s="42"/>
      <c r="K53" s="42"/>
      <c r="O53">
        <v>2</v>
      </c>
      <c r="P53" s="42">
        <v>10000</v>
      </c>
      <c r="Q53" s="42">
        <v>10000</v>
      </c>
      <c r="R53" s="43">
        <v>23</v>
      </c>
      <c r="S53" s="42">
        <v>10000</v>
      </c>
      <c r="U53" s="42"/>
      <c r="V53" s="42"/>
      <c r="W53" s="42">
        <v>2</v>
      </c>
      <c r="X53" s="42">
        <v>10000</v>
      </c>
      <c r="Y53" s="42">
        <v>10000</v>
      </c>
      <c r="Z53" s="44">
        <v>2.2999999999999998</v>
      </c>
      <c r="AA53" s="42">
        <v>10000</v>
      </c>
      <c r="AB53" s="42"/>
    </row>
    <row r="54" spans="1:28">
      <c r="A54" s="42"/>
      <c r="B54" s="42"/>
      <c r="C54" s="42"/>
      <c r="D54" s="42"/>
      <c r="E54" s="42"/>
      <c r="G54" s="42"/>
      <c r="H54" s="42"/>
      <c r="I54" s="42"/>
      <c r="J54" s="42"/>
      <c r="K54" s="42"/>
      <c r="O54">
        <v>3</v>
      </c>
      <c r="P54" s="42">
        <v>10000</v>
      </c>
      <c r="Q54" s="42">
        <v>10000</v>
      </c>
      <c r="R54" s="43">
        <v>24</v>
      </c>
      <c r="S54" s="42">
        <v>10000</v>
      </c>
      <c r="U54" s="42"/>
      <c r="V54" s="42"/>
      <c r="W54" s="42">
        <v>3</v>
      </c>
      <c r="X54" s="42">
        <v>10000</v>
      </c>
      <c r="Y54" s="42">
        <v>10000</v>
      </c>
      <c r="Z54" s="44">
        <v>3.3</v>
      </c>
      <c r="AA54" s="42">
        <v>10000</v>
      </c>
      <c r="AB54" s="42"/>
    </row>
    <row r="55" spans="1:28">
      <c r="A55" s="42"/>
      <c r="B55" s="42"/>
      <c r="C55" s="42"/>
      <c r="D55" s="42"/>
      <c r="E55" s="42"/>
      <c r="G55" s="42"/>
      <c r="H55" s="42"/>
      <c r="I55" s="42"/>
      <c r="J55" s="42"/>
      <c r="K55" s="42"/>
      <c r="P55" s="42"/>
      <c r="Q55" s="42"/>
      <c r="R55" s="42"/>
      <c r="S55" s="42"/>
      <c r="U55" s="42"/>
      <c r="V55" s="42"/>
      <c r="W55" s="42"/>
      <c r="X55" s="42"/>
      <c r="Y55" s="42"/>
      <c r="Z55" s="42"/>
      <c r="AA55" s="42"/>
      <c r="AB55" s="42"/>
    </row>
    <row r="56" spans="1:28">
      <c r="A56" s="42"/>
      <c r="B56" s="42"/>
      <c r="C56" s="42"/>
      <c r="D56" s="42"/>
      <c r="E56" s="42"/>
      <c r="G56" s="42"/>
      <c r="H56" s="42"/>
      <c r="I56" s="42"/>
      <c r="J56" s="42"/>
      <c r="K56" s="42"/>
      <c r="M56" t="s">
        <v>133</v>
      </c>
      <c r="N56" t="s">
        <v>141</v>
      </c>
      <c r="O56" t="s">
        <v>128</v>
      </c>
      <c r="P56" s="42">
        <v>1</v>
      </c>
      <c r="Q56" s="42">
        <v>2</v>
      </c>
      <c r="R56" s="42">
        <v>3</v>
      </c>
      <c r="S56" s="42">
        <v>4</v>
      </c>
      <c r="U56" s="42" t="s">
        <v>133</v>
      </c>
      <c r="V56" s="42" t="s">
        <v>141</v>
      </c>
      <c r="W56" s="42" t="s">
        <v>128</v>
      </c>
      <c r="X56" s="42">
        <v>1</v>
      </c>
      <c r="Y56" s="42">
        <v>2</v>
      </c>
      <c r="Z56" s="42">
        <v>3</v>
      </c>
      <c r="AA56" s="42">
        <v>4</v>
      </c>
      <c r="AB56" s="42"/>
    </row>
    <row r="57" spans="1:28">
      <c r="A57" s="42"/>
      <c r="B57" s="42"/>
      <c r="C57" s="42"/>
      <c r="D57" s="42"/>
      <c r="E57" s="42"/>
      <c r="G57" s="42"/>
      <c r="H57" s="42"/>
      <c r="I57" s="42"/>
      <c r="J57" s="42"/>
      <c r="K57" s="42"/>
      <c r="O57">
        <v>1</v>
      </c>
      <c r="P57" s="42">
        <v>10000</v>
      </c>
      <c r="Q57" s="42">
        <v>10000</v>
      </c>
      <c r="R57" s="42">
        <v>25</v>
      </c>
      <c r="S57" s="42">
        <v>10000</v>
      </c>
      <c r="U57" s="42"/>
      <c r="V57" s="42"/>
      <c r="W57" s="42">
        <v>1</v>
      </c>
      <c r="X57" s="42">
        <v>10000</v>
      </c>
      <c r="Y57" s="42">
        <v>10000</v>
      </c>
      <c r="Z57" s="44">
        <v>1.3</v>
      </c>
      <c r="AA57" s="42">
        <v>10000</v>
      </c>
      <c r="AB57" s="42"/>
    </row>
    <row r="58" spans="1:28">
      <c r="A58" s="42"/>
      <c r="B58" s="42"/>
      <c r="C58" s="42"/>
      <c r="D58" s="42"/>
      <c r="E58" s="42"/>
      <c r="G58" s="42"/>
      <c r="H58" s="42"/>
      <c r="I58" s="42"/>
      <c r="J58" s="42"/>
      <c r="K58" s="42"/>
      <c r="O58">
        <v>2</v>
      </c>
      <c r="P58" s="42">
        <v>10000</v>
      </c>
      <c r="Q58" s="42">
        <v>10000</v>
      </c>
      <c r="R58" s="42">
        <v>26</v>
      </c>
      <c r="S58" s="42">
        <v>10000</v>
      </c>
      <c r="U58" s="42"/>
      <c r="V58" s="42"/>
      <c r="W58" s="42">
        <v>2</v>
      </c>
      <c r="X58" s="42">
        <v>10000</v>
      </c>
      <c r="Y58" s="42">
        <v>10000</v>
      </c>
      <c r="Z58" s="44">
        <v>2.2999999999999998</v>
      </c>
      <c r="AA58" s="42">
        <v>10000</v>
      </c>
      <c r="AB58" s="42"/>
    </row>
    <row r="59" spans="1:28">
      <c r="A59" s="42"/>
      <c r="B59" s="42"/>
      <c r="C59" s="42"/>
      <c r="D59" s="42"/>
      <c r="E59" s="42"/>
      <c r="G59" s="42"/>
      <c r="H59" s="42"/>
      <c r="I59" s="42"/>
      <c r="J59" s="42"/>
      <c r="K59" s="42"/>
      <c r="O59">
        <v>3</v>
      </c>
      <c r="P59" s="42">
        <v>10000</v>
      </c>
      <c r="Q59" s="42">
        <v>10000</v>
      </c>
      <c r="R59" s="42">
        <v>27</v>
      </c>
      <c r="S59" s="42">
        <v>10000</v>
      </c>
      <c r="U59" s="42"/>
      <c r="V59" s="42"/>
      <c r="W59" s="42">
        <v>3</v>
      </c>
      <c r="X59" s="42">
        <v>10000</v>
      </c>
      <c r="Y59" s="42">
        <v>10000</v>
      </c>
      <c r="Z59" s="44">
        <v>3.3</v>
      </c>
      <c r="AA59" s="42">
        <v>10000</v>
      </c>
      <c r="AB59" s="42"/>
    </row>
    <row r="60" spans="1:28">
      <c r="A60" s="42"/>
      <c r="B60" s="42"/>
      <c r="C60" s="42"/>
      <c r="D60" s="42"/>
      <c r="E60" s="42"/>
      <c r="G60" s="42"/>
      <c r="H60" s="42"/>
      <c r="I60" s="42"/>
      <c r="J60" s="42"/>
      <c r="K60" s="42"/>
      <c r="P60" s="42"/>
      <c r="Q60" s="42"/>
      <c r="R60" s="42"/>
      <c r="S60" s="42"/>
      <c r="U60" s="42"/>
      <c r="V60" s="42"/>
      <c r="W60" s="42"/>
      <c r="X60" s="42"/>
      <c r="Y60" s="42"/>
      <c r="Z60" s="42"/>
      <c r="AA60" s="42"/>
      <c r="AB60" s="42"/>
    </row>
    <row r="61" spans="1:28">
      <c r="A61" s="42"/>
      <c r="B61" s="42"/>
      <c r="C61" s="42"/>
      <c r="D61" s="42"/>
      <c r="E61" s="42"/>
      <c r="G61" s="42"/>
      <c r="H61" s="42"/>
      <c r="I61" s="42"/>
      <c r="J61" s="42"/>
      <c r="K61" s="42"/>
      <c r="M61" t="s">
        <v>133</v>
      </c>
      <c r="N61" t="s">
        <v>142</v>
      </c>
      <c r="O61" t="s">
        <v>128</v>
      </c>
      <c r="P61" s="42">
        <v>1</v>
      </c>
      <c r="Q61" s="42">
        <v>2</v>
      </c>
      <c r="R61" s="42">
        <v>3</v>
      </c>
      <c r="S61" s="42">
        <v>4</v>
      </c>
      <c r="U61" s="42" t="s">
        <v>133</v>
      </c>
      <c r="V61" s="42" t="s">
        <v>142</v>
      </c>
      <c r="W61" s="42" t="s">
        <v>128</v>
      </c>
      <c r="X61" s="42">
        <v>1</v>
      </c>
      <c r="Y61" s="42">
        <v>2</v>
      </c>
      <c r="Z61" s="42">
        <v>3</v>
      </c>
      <c r="AA61" s="42">
        <v>4</v>
      </c>
      <c r="AB61" s="42"/>
    </row>
    <row r="62" spans="1:28">
      <c r="A62" s="42"/>
      <c r="B62" s="42"/>
      <c r="C62" s="42"/>
      <c r="D62" s="42"/>
      <c r="E62" s="42"/>
      <c r="G62" s="42"/>
      <c r="H62" s="42"/>
      <c r="I62" s="42"/>
      <c r="J62" s="42"/>
      <c r="K62" s="42"/>
      <c r="O62">
        <v>1</v>
      </c>
      <c r="P62" s="42">
        <v>10000</v>
      </c>
      <c r="Q62" s="42">
        <v>10000</v>
      </c>
      <c r="R62" s="42">
        <v>10000</v>
      </c>
      <c r="S62" s="43">
        <v>28</v>
      </c>
      <c r="U62" s="42"/>
      <c r="V62" s="42"/>
      <c r="W62" s="42">
        <v>1</v>
      </c>
      <c r="X62" s="42">
        <v>10000</v>
      </c>
      <c r="Y62" s="42">
        <v>10000</v>
      </c>
      <c r="Z62" s="42">
        <v>10000</v>
      </c>
      <c r="AA62" s="44">
        <v>1.4</v>
      </c>
      <c r="AB62" s="42"/>
    </row>
    <row r="63" spans="1:28">
      <c r="A63" s="42"/>
      <c r="B63" s="42"/>
      <c r="C63" s="42"/>
      <c r="D63" s="42"/>
      <c r="E63" s="42"/>
      <c r="G63" s="42"/>
      <c r="H63" s="42"/>
      <c r="I63" s="42"/>
      <c r="J63" s="42"/>
      <c r="K63" s="42"/>
      <c r="O63">
        <v>2</v>
      </c>
      <c r="P63" s="42">
        <v>10000</v>
      </c>
      <c r="Q63" s="42">
        <v>10000</v>
      </c>
      <c r="R63" s="42">
        <v>10000</v>
      </c>
      <c r="S63" s="43">
        <v>29</v>
      </c>
      <c r="U63" s="42"/>
      <c r="V63" s="42"/>
      <c r="W63" s="42">
        <v>2</v>
      </c>
      <c r="X63" s="42">
        <v>10000</v>
      </c>
      <c r="Y63" s="42">
        <v>10000</v>
      </c>
      <c r="Z63" s="42">
        <v>10000</v>
      </c>
      <c r="AA63" s="44">
        <v>2.4</v>
      </c>
      <c r="AB63" s="42"/>
    </row>
    <row r="64" spans="1:28">
      <c r="A64" s="42"/>
      <c r="B64" s="42"/>
      <c r="C64" s="42"/>
      <c r="D64" s="42"/>
      <c r="E64" s="42"/>
      <c r="G64" s="42"/>
      <c r="H64" s="42"/>
      <c r="I64" s="42"/>
      <c r="J64" s="42"/>
      <c r="K64" s="42"/>
      <c r="O64">
        <v>3</v>
      </c>
      <c r="P64" s="42">
        <v>10000</v>
      </c>
      <c r="Q64" s="42">
        <v>10000</v>
      </c>
      <c r="R64" s="42">
        <v>10000</v>
      </c>
      <c r="S64" s="43">
        <v>30</v>
      </c>
      <c r="U64" s="42"/>
      <c r="V64" s="42"/>
      <c r="W64" s="42">
        <v>3</v>
      </c>
      <c r="X64" s="42">
        <v>10000</v>
      </c>
      <c r="Y64" s="42">
        <v>10000</v>
      </c>
      <c r="Z64" s="42">
        <v>10000</v>
      </c>
      <c r="AA64" s="44">
        <v>3.4</v>
      </c>
      <c r="AB64" s="42"/>
    </row>
    <row r="65" spans="1:28">
      <c r="A65" s="42"/>
      <c r="B65" s="42"/>
      <c r="C65" s="42"/>
      <c r="D65" s="42"/>
      <c r="E65" s="42"/>
      <c r="G65" s="42"/>
      <c r="H65" s="42"/>
      <c r="I65" s="42"/>
      <c r="J65" s="42"/>
      <c r="K65" s="42"/>
      <c r="P65" s="42"/>
      <c r="Q65" s="42"/>
      <c r="R65" s="42"/>
      <c r="S65" s="42"/>
      <c r="U65" s="42"/>
      <c r="V65" s="42"/>
      <c r="W65" s="42"/>
      <c r="X65" s="42"/>
      <c r="Y65" s="42"/>
      <c r="Z65" s="42"/>
      <c r="AA65" s="42"/>
      <c r="AB65" s="42"/>
    </row>
    <row r="66" spans="1:28">
      <c r="A66" s="42"/>
      <c r="B66" s="42"/>
      <c r="C66" s="42"/>
      <c r="D66" s="42"/>
      <c r="E66" s="42"/>
      <c r="G66" s="42"/>
      <c r="H66" s="42"/>
      <c r="I66" s="42"/>
      <c r="J66" s="42"/>
      <c r="K66" s="42"/>
      <c r="M66" t="s">
        <v>133</v>
      </c>
      <c r="N66" t="s">
        <v>135</v>
      </c>
      <c r="O66" t="s">
        <v>128</v>
      </c>
      <c r="P66" s="42">
        <v>1</v>
      </c>
      <c r="Q66" s="42">
        <v>2</v>
      </c>
      <c r="R66" s="42">
        <v>3</v>
      </c>
      <c r="S66" s="42">
        <v>4</v>
      </c>
      <c r="U66" s="42" t="s">
        <v>133</v>
      </c>
      <c r="V66" s="42" t="s">
        <v>135</v>
      </c>
      <c r="W66" s="42" t="s">
        <v>128</v>
      </c>
      <c r="X66" s="42">
        <v>1</v>
      </c>
      <c r="Y66" s="42">
        <v>2</v>
      </c>
      <c r="Z66" s="42">
        <v>3</v>
      </c>
      <c r="AA66" s="42">
        <v>4</v>
      </c>
      <c r="AB66" s="42"/>
    </row>
    <row r="67" spans="1:28">
      <c r="A67" s="42"/>
      <c r="B67" s="42"/>
      <c r="C67" s="42"/>
      <c r="D67" s="42"/>
      <c r="E67" s="42"/>
      <c r="G67" s="42"/>
      <c r="H67" s="42"/>
      <c r="I67" s="42"/>
      <c r="J67" s="42"/>
      <c r="K67" s="42"/>
      <c r="O67">
        <v>1</v>
      </c>
      <c r="P67" s="42">
        <v>10000</v>
      </c>
      <c r="Q67" s="42">
        <v>10000</v>
      </c>
      <c r="R67" s="42">
        <v>10000</v>
      </c>
      <c r="S67" s="42">
        <v>31</v>
      </c>
      <c r="U67" s="42"/>
      <c r="V67" s="42"/>
      <c r="W67" s="42">
        <v>1</v>
      </c>
      <c r="X67" s="42">
        <v>10000</v>
      </c>
      <c r="Y67" s="42">
        <v>10000</v>
      </c>
      <c r="Z67" s="42">
        <v>10000</v>
      </c>
      <c r="AA67" s="44">
        <v>1.4</v>
      </c>
      <c r="AB67" s="42"/>
    </row>
    <row r="68" spans="1:28">
      <c r="A68" s="42"/>
      <c r="B68" s="42"/>
      <c r="C68" s="42"/>
      <c r="D68" s="42"/>
      <c r="E68" s="42"/>
      <c r="G68" s="42"/>
      <c r="H68" s="42"/>
      <c r="I68" s="42"/>
      <c r="J68" s="42"/>
      <c r="K68" s="42"/>
      <c r="O68">
        <v>2</v>
      </c>
      <c r="P68" s="42">
        <v>10000</v>
      </c>
      <c r="Q68" s="42">
        <v>10000</v>
      </c>
      <c r="R68" s="42">
        <v>10000</v>
      </c>
      <c r="S68" s="42">
        <v>32</v>
      </c>
      <c r="U68" s="42"/>
      <c r="V68" s="42"/>
      <c r="W68" s="42">
        <v>2</v>
      </c>
      <c r="X68" s="42">
        <v>10000</v>
      </c>
      <c r="Y68" s="42">
        <v>10000</v>
      </c>
      <c r="Z68" s="42">
        <v>10000</v>
      </c>
      <c r="AA68" s="44">
        <v>2.4</v>
      </c>
      <c r="AB68" s="42"/>
    </row>
    <row r="69" spans="1:28">
      <c r="A69" s="42"/>
      <c r="B69" s="42"/>
      <c r="C69" s="42"/>
      <c r="D69" s="42"/>
      <c r="E69" s="42"/>
      <c r="G69" s="42"/>
      <c r="H69" s="42"/>
      <c r="I69" s="42"/>
      <c r="J69" s="42"/>
      <c r="K69" s="42"/>
      <c r="O69">
        <v>3</v>
      </c>
      <c r="P69" s="42">
        <v>10000</v>
      </c>
      <c r="Q69" s="42">
        <v>10000</v>
      </c>
      <c r="R69" s="42">
        <v>10000</v>
      </c>
      <c r="S69" s="42">
        <v>33</v>
      </c>
      <c r="U69" s="42"/>
      <c r="V69" s="42"/>
      <c r="W69" s="42">
        <v>3</v>
      </c>
      <c r="X69" s="42">
        <v>10000</v>
      </c>
      <c r="Y69" s="42">
        <v>10000</v>
      </c>
      <c r="Z69" s="42">
        <v>10000</v>
      </c>
      <c r="AA69" s="44">
        <v>3.4</v>
      </c>
      <c r="AB69" s="42"/>
    </row>
    <row r="70" spans="1:28">
      <c r="G70" s="42"/>
      <c r="H70" s="42"/>
      <c r="I70" s="42"/>
      <c r="J70" s="42"/>
      <c r="K70" s="42"/>
    </row>
  </sheetData>
  <phoneticPr fontId="7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workbookViewId="0">
      <selection activeCell="E19" sqref="E19"/>
    </sheetView>
  </sheetViews>
  <sheetFormatPr defaultColWidth="8.6640625" defaultRowHeight="14.4"/>
  <cols>
    <col min="3" max="3" width="13.6640625" customWidth="1"/>
    <col min="4" max="4" width="17.44140625" bestFit="1" customWidth="1"/>
    <col min="5" max="5" width="38.109375" customWidth="1"/>
  </cols>
  <sheetData>
    <row r="1" spans="1:8">
      <c r="A1" t="s">
        <v>4</v>
      </c>
    </row>
    <row r="2" spans="1:8">
      <c r="A2" s="15" t="s">
        <v>0</v>
      </c>
      <c r="B2" s="15" t="s">
        <v>1</v>
      </c>
      <c r="C2" s="15" t="s">
        <v>7</v>
      </c>
      <c r="D2" s="16" t="s">
        <v>13</v>
      </c>
      <c r="G2" t="s">
        <v>10</v>
      </c>
    </row>
    <row r="3" spans="1:8">
      <c r="A3" s="12" t="s">
        <v>30</v>
      </c>
      <c r="B3" s="12" t="s">
        <v>2</v>
      </c>
      <c r="C3" s="17">
        <v>0.82</v>
      </c>
      <c r="D3" s="12"/>
      <c r="E3" t="s">
        <v>31</v>
      </c>
      <c r="G3" t="s">
        <v>11</v>
      </c>
    </row>
    <row r="4" spans="1:8">
      <c r="A4" s="12" t="s">
        <v>3</v>
      </c>
      <c r="B4" s="12" t="s">
        <v>2</v>
      </c>
      <c r="C4" s="17">
        <v>1.1000000000000001</v>
      </c>
      <c r="D4" s="12"/>
      <c r="G4">
        <v>1</v>
      </c>
      <c r="H4" t="s">
        <v>12</v>
      </c>
    </row>
    <row r="5" spans="1:8">
      <c r="A5" s="12" t="s">
        <v>5</v>
      </c>
      <c r="B5" s="12" t="s">
        <v>2</v>
      </c>
      <c r="C5" s="17">
        <v>1.1000000000000001</v>
      </c>
      <c r="D5" s="12"/>
    </row>
    <row r="6" spans="1:8">
      <c r="A6" s="12" t="s">
        <v>9</v>
      </c>
      <c r="B6" s="12" t="s">
        <v>2</v>
      </c>
      <c r="C6" s="17"/>
      <c r="D6" s="12"/>
    </row>
    <row r="7" spans="1:8">
      <c r="A7" s="13" t="s">
        <v>30</v>
      </c>
      <c r="B7" s="13" t="s">
        <v>6</v>
      </c>
      <c r="C7" s="18">
        <f>1.08+1.4</f>
        <v>2.48</v>
      </c>
      <c r="D7" s="13"/>
    </row>
    <row r="8" spans="1:8">
      <c r="A8" s="13" t="s">
        <v>3</v>
      </c>
      <c r="B8" s="13" t="s">
        <v>6</v>
      </c>
      <c r="C8" s="18">
        <v>2.2999999999999998</v>
      </c>
      <c r="D8" s="13"/>
    </row>
    <row r="9" spans="1:8">
      <c r="A9" s="13" t="s">
        <v>5</v>
      </c>
      <c r="B9" s="13" t="s">
        <v>6</v>
      </c>
      <c r="C9" s="18">
        <f>1.07+1.4</f>
        <v>2.4699999999999998</v>
      </c>
      <c r="D9" s="13"/>
    </row>
    <row r="10" spans="1:8">
      <c r="A10" s="13" t="s">
        <v>9</v>
      </c>
      <c r="B10" s="13" t="s">
        <v>6</v>
      </c>
      <c r="C10" s="18"/>
      <c r="D10" s="13"/>
    </row>
    <row r="11" spans="1:8">
      <c r="A11" s="14" t="s">
        <v>30</v>
      </c>
      <c r="B11" s="14" t="s">
        <v>122</v>
      </c>
      <c r="C11" s="19">
        <v>4</v>
      </c>
      <c r="D11" s="14"/>
    </row>
    <row r="12" spans="1:8">
      <c r="A12" s="14" t="s">
        <v>3</v>
      </c>
      <c r="B12" s="14" t="s">
        <v>122</v>
      </c>
      <c r="C12" s="19">
        <v>4.05</v>
      </c>
      <c r="D12" s="14"/>
    </row>
    <row r="13" spans="1:8">
      <c r="A13" s="14" t="s">
        <v>5</v>
      </c>
      <c r="B13" s="14" t="s">
        <v>122</v>
      </c>
      <c r="C13" s="19">
        <v>8.5</v>
      </c>
      <c r="D13" s="14"/>
    </row>
    <row r="14" spans="1:8">
      <c r="A14" s="14" t="s">
        <v>9</v>
      </c>
      <c r="B14" s="14" t="s">
        <v>122</v>
      </c>
      <c r="C14" s="19"/>
      <c r="D14" s="14"/>
    </row>
    <row r="17" spans="1:4">
      <c r="A17" t="s">
        <v>8</v>
      </c>
    </row>
    <row r="18" spans="1:4">
      <c r="A18" s="15" t="s">
        <v>0</v>
      </c>
      <c r="B18" s="15" t="s">
        <v>1</v>
      </c>
      <c r="C18" s="15" t="s">
        <v>7</v>
      </c>
      <c r="D18" s="16" t="s">
        <v>13</v>
      </c>
    </row>
    <row r="19" spans="1:4">
      <c r="A19" s="1" t="s">
        <v>2</v>
      </c>
      <c r="B19" s="1" t="s">
        <v>9</v>
      </c>
      <c r="C19" s="1">
        <v>2.9</v>
      </c>
      <c r="D19" s="1">
        <f>C19*$G$4</f>
        <v>2.9</v>
      </c>
    </row>
    <row r="20" spans="1:4">
      <c r="A20" s="1" t="s">
        <v>6</v>
      </c>
      <c r="B20" s="1" t="s">
        <v>9</v>
      </c>
      <c r="C20" s="1">
        <v>3.3</v>
      </c>
      <c r="D20" s="1">
        <f t="shared" ref="D20:D21" si="0">C20*$G$4</f>
        <v>3.3</v>
      </c>
    </row>
    <row r="21" spans="1:4">
      <c r="A21" s="1" t="s">
        <v>122</v>
      </c>
      <c r="B21" s="1" t="s">
        <v>9</v>
      </c>
      <c r="C21" s="1">
        <v>1.8</v>
      </c>
      <c r="D21" s="1">
        <f t="shared" si="0"/>
        <v>1.8</v>
      </c>
    </row>
    <row r="24" spans="1:4">
      <c r="A24" t="s">
        <v>14</v>
      </c>
    </row>
    <row r="25" spans="1:4">
      <c r="A25" s="2" t="s">
        <v>15</v>
      </c>
    </row>
  </sheetData>
  <phoneticPr fontId="4" type="noConversion"/>
  <hyperlinks>
    <hyperlink ref="A25" r:id="rId1" xr:uid="{00000000-0004-0000-0300-000000000000}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6"/>
  <sheetViews>
    <sheetView topLeftCell="A7" workbookViewId="0">
      <selection activeCell="C27" sqref="C27"/>
    </sheetView>
  </sheetViews>
  <sheetFormatPr defaultColWidth="8.6640625" defaultRowHeight="14.4"/>
  <cols>
    <col min="1" max="1" width="32.6640625" customWidth="1"/>
    <col min="2" max="2" width="22.109375" bestFit="1" customWidth="1"/>
    <col min="3" max="3" width="16.5546875" bestFit="1" customWidth="1"/>
    <col min="4" max="4" width="16.5546875" customWidth="1"/>
    <col min="5" max="5" width="18.6640625" customWidth="1"/>
    <col min="6" max="6" width="21.33203125" customWidth="1"/>
    <col min="7" max="7" width="18.6640625" customWidth="1"/>
    <col min="8" max="8" width="7.44140625" customWidth="1"/>
    <col min="9" max="10" width="7.6640625" bestFit="1" customWidth="1"/>
    <col min="11" max="11" width="8" customWidth="1"/>
    <col min="12" max="12" width="7.33203125" customWidth="1"/>
    <col min="13" max="14" width="7.5546875" customWidth="1"/>
    <col min="15" max="17" width="7.6640625" bestFit="1" customWidth="1"/>
    <col min="19" max="19" width="12" bestFit="1" customWidth="1"/>
    <col min="20" max="20" width="19.44140625" bestFit="1" customWidth="1"/>
  </cols>
  <sheetData>
    <row r="1" spans="1:21">
      <c r="D1" s="62" t="s">
        <v>92</v>
      </c>
      <c r="E1" s="62"/>
      <c r="F1" s="62"/>
      <c r="G1" s="62"/>
      <c r="H1" s="50"/>
      <c r="I1" s="50"/>
      <c r="J1" s="50"/>
      <c r="K1" s="62" t="s">
        <v>93</v>
      </c>
      <c r="L1" s="62"/>
      <c r="M1" s="62"/>
      <c r="N1" s="62"/>
      <c r="O1" s="52"/>
      <c r="P1" s="52"/>
      <c r="Q1" s="52"/>
    </row>
    <row r="2" spans="1:21">
      <c r="A2" s="3" t="s">
        <v>16</v>
      </c>
      <c r="B2" s="3" t="s">
        <v>27</v>
      </c>
      <c r="C2" s="3"/>
      <c r="D2" s="3" t="s">
        <v>62</v>
      </c>
      <c r="E2" s="3" t="s">
        <v>61</v>
      </c>
      <c r="F2" s="3" t="s">
        <v>63</v>
      </c>
      <c r="G2" s="3" t="s">
        <v>67</v>
      </c>
      <c r="H2" s="63" t="s">
        <v>179</v>
      </c>
      <c r="I2" s="64"/>
      <c r="J2" s="65"/>
      <c r="K2" s="3" t="s">
        <v>62</v>
      </c>
      <c r="L2" s="3" t="s">
        <v>61</v>
      </c>
      <c r="M2" s="3" t="s">
        <v>63</v>
      </c>
      <c r="N2" s="3" t="s">
        <v>67</v>
      </c>
      <c r="O2" s="63" t="s">
        <v>180</v>
      </c>
      <c r="P2" s="64"/>
      <c r="Q2" s="65"/>
    </row>
    <row r="3" spans="1:21">
      <c r="A3" s="4" t="s">
        <v>17</v>
      </c>
      <c r="B3" s="5">
        <v>24.5</v>
      </c>
      <c r="C3" s="4" t="s">
        <v>29</v>
      </c>
      <c r="D3" s="28" t="s">
        <v>71</v>
      </c>
      <c r="E3" s="28" t="s">
        <v>72</v>
      </c>
      <c r="F3" s="29"/>
      <c r="G3" s="29"/>
      <c r="H3" s="29" t="s">
        <v>130</v>
      </c>
      <c r="I3" s="29" t="s">
        <v>131</v>
      </c>
      <c r="J3" s="29" t="s">
        <v>132</v>
      </c>
      <c r="K3" s="28" t="s">
        <v>151</v>
      </c>
      <c r="L3" s="28" t="s">
        <v>150</v>
      </c>
      <c r="M3" s="29"/>
      <c r="N3" s="29"/>
      <c r="O3" s="29" t="s">
        <v>130</v>
      </c>
      <c r="P3" s="29" t="s">
        <v>131</v>
      </c>
      <c r="Q3" s="29" t="s">
        <v>132</v>
      </c>
      <c r="S3" s="39" t="s">
        <v>174</v>
      </c>
      <c r="T3" s="39" t="s">
        <v>175</v>
      </c>
      <c r="U3" s="39" t="s">
        <v>176</v>
      </c>
    </row>
    <row r="4" spans="1:21">
      <c r="A4" s="6" t="s">
        <v>18</v>
      </c>
      <c r="B4" s="7">
        <v>58</v>
      </c>
      <c r="C4" s="6" t="s">
        <v>28</v>
      </c>
      <c r="D4" s="28" t="s">
        <v>71</v>
      </c>
      <c r="E4" s="28" t="s">
        <v>72</v>
      </c>
      <c r="F4" s="29"/>
      <c r="G4" s="53">
        <v>71.5</v>
      </c>
      <c r="H4" s="48">
        <f>G4</f>
        <v>71.5</v>
      </c>
      <c r="I4" s="48">
        <f>G4+0.2</f>
        <v>71.7</v>
      </c>
      <c r="J4" s="48">
        <f>G4+0.6</f>
        <v>72.099999999999994</v>
      </c>
      <c r="K4" s="28" t="s">
        <v>151</v>
      </c>
      <c r="L4" s="28" t="s">
        <v>150</v>
      </c>
      <c r="M4" s="29"/>
      <c r="N4" s="54">
        <v>74.577405197076871</v>
      </c>
      <c r="O4" s="49">
        <f>N4</f>
        <v>74.577405197076871</v>
      </c>
      <c r="P4" s="49">
        <f>N4+0.2</f>
        <v>74.777405197076874</v>
      </c>
      <c r="Q4" s="49">
        <f>N4+0.6</f>
        <v>75.177405197076865</v>
      </c>
      <c r="S4" s="46">
        <v>4.3040632126949176E-2</v>
      </c>
      <c r="T4">
        <v>1</v>
      </c>
      <c r="U4" s="49">
        <v>74.577405197076871</v>
      </c>
    </row>
    <row r="5" spans="1:21" hidden="1">
      <c r="A5" s="6" t="s">
        <v>19</v>
      </c>
      <c r="B5" s="7">
        <v>35</v>
      </c>
      <c r="C5" s="6" t="s">
        <v>28</v>
      </c>
      <c r="D5" s="28" t="s">
        <v>86</v>
      </c>
      <c r="E5" s="28" t="s">
        <v>74</v>
      </c>
      <c r="F5" s="1" t="s">
        <v>87</v>
      </c>
      <c r="G5" s="53"/>
      <c r="H5" s="48"/>
      <c r="I5" s="48"/>
      <c r="J5" s="48"/>
      <c r="K5" s="28" t="s">
        <v>148</v>
      </c>
      <c r="L5" s="28" t="s">
        <v>149</v>
      </c>
      <c r="M5" s="1" t="s">
        <v>87</v>
      </c>
      <c r="N5" s="54">
        <v>0</v>
      </c>
      <c r="O5" s="49"/>
      <c r="P5" s="49"/>
      <c r="Q5" s="49"/>
      <c r="S5" s="46">
        <v>9.6356707620666768E-2</v>
      </c>
      <c r="T5">
        <v>-1</v>
      </c>
      <c r="U5" s="49">
        <v>0</v>
      </c>
    </row>
    <row r="6" spans="1:21">
      <c r="A6" s="6" t="s">
        <v>20</v>
      </c>
      <c r="B6" s="7">
        <v>14.5</v>
      </c>
      <c r="C6" s="6" t="s">
        <v>28</v>
      </c>
      <c r="D6" s="28" t="s">
        <v>80</v>
      </c>
      <c r="E6" s="28" t="s">
        <v>76</v>
      </c>
      <c r="F6" s="1" t="s">
        <v>81</v>
      </c>
      <c r="G6" s="53">
        <f>12.55+9.7</f>
        <v>22.25</v>
      </c>
      <c r="H6" s="48">
        <f>G6+0.6</f>
        <v>22.85</v>
      </c>
      <c r="I6" s="48">
        <f>G6+0.6</f>
        <v>22.85</v>
      </c>
      <c r="J6" s="48">
        <f>G6+0.2</f>
        <v>22.45</v>
      </c>
      <c r="K6" s="28" t="s">
        <v>159</v>
      </c>
      <c r="L6" s="28" t="s">
        <v>160</v>
      </c>
      <c r="M6" s="1" t="s">
        <v>81</v>
      </c>
      <c r="N6" s="54">
        <v>23.492774773202747</v>
      </c>
      <c r="O6" s="49">
        <f>N6+0.2</f>
        <v>23.692774773202746</v>
      </c>
      <c r="P6" s="49">
        <f>N6+0.2</f>
        <v>23.692774773202746</v>
      </c>
      <c r="Q6" s="49">
        <f>N6+0.6</f>
        <v>24.092774773202748</v>
      </c>
      <c r="S6" s="46">
        <v>5.5855045986640317E-2</v>
      </c>
      <c r="T6">
        <v>1</v>
      </c>
      <c r="U6" s="49">
        <v>23.492774773202747</v>
      </c>
    </row>
    <row r="7" spans="1:21">
      <c r="A7" s="6" t="s">
        <v>21</v>
      </c>
      <c r="B7" s="7">
        <v>23</v>
      </c>
      <c r="C7" s="6" t="s">
        <v>28</v>
      </c>
      <c r="D7" s="28" t="s">
        <v>75</v>
      </c>
      <c r="E7" s="28" t="s">
        <v>76</v>
      </c>
      <c r="F7" s="1" t="s">
        <v>77</v>
      </c>
      <c r="G7" s="53">
        <v>17</v>
      </c>
      <c r="H7" s="48">
        <f>G7+0.6</f>
        <v>17.600000000000001</v>
      </c>
      <c r="I7" s="48">
        <f>G7+0.6</f>
        <v>17.600000000000001</v>
      </c>
      <c r="J7" s="48">
        <f>G7+0.2</f>
        <v>17.2</v>
      </c>
      <c r="K7" s="28" t="s">
        <v>153</v>
      </c>
      <c r="L7" s="28" t="s">
        <v>152</v>
      </c>
      <c r="M7" s="1" t="s">
        <v>77</v>
      </c>
      <c r="N7" s="54">
        <v>17.383242648459415</v>
      </c>
      <c r="O7" s="49">
        <f>N7+0.6</f>
        <v>17.983242648459417</v>
      </c>
      <c r="P7" s="49">
        <f>N7+0.6</f>
        <v>17.983242648459417</v>
      </c>
      <c r="Q7" s="49">
        <f>N7+0.2</f>
        <v>17.583242648459414</v>
      </c>
      <c r="S7" s="46">
        <v>2.2543685203494944E-2</v>
      </c>
      <c r="T7">
        <v>-1</v>
      </c>
      <c r="U7" s="49">
        <v>17.383242648459415</v>
      </c>
    </row>
    <row r="8" spans="1:21">
      <c r="A8" s="6" t="s">
        <v>22</v>
      </c>
      <c r="B8" s="7">
        <v>64.5</v>
      </c>
      <c r="C8" s="6" t="s">
        <v>28</v>
      </c>
      <c r="D8" s="28" t="s">
        <v>78</v>
      </c>
      <c r="E8" s="28" t="s">
        <v>76</v>
      </c>
      <c r="F8" s="1" t="s">
        <v>79</v>
      </c>
      <c r="G8" s="53">
        <v>40.75</v>
      </c>
      <c r="H8" s="51">
        <f>G8+0.6</f>
        <v>41.35</v>
      </c>
      <c r="I8" s="51">
        <f>G8+0.6</f>
        <v>41.35</v>
      </c>
      <c r="J8" s="51">
        <f>G8+0.2</f>
        <v>40.950000000000003</v>
      </c>
      <c r="K8" s="45" t="s">
        <v>158</v>
      </c>
      <c r="L8" s="45" t="s">
        <v>149</v>
      </c>
      <c r="M8" s="1" t="s">
        <v>79</v>
      </c>
      <c r="N8" s="54">
        <v>43.664252080897832</v>
      </c>
      <c r="O8" s="49">
        <f>N8+0.2</f>
        <v>43.864252080897835</v>
      </c>
      <c r="P8" s="49">
        <f>N8+0.2</f>
        <v>43.864252080897835</v>
      </c>
      <c r="Q8" s="49">
        <f>N8+0.6</f>
        <v>44.264252080897833</v>
      </c>
      <c r="S8" s="46">
        <v>7.1515388488290324E-2</v>
      </c>
      <c r="T8">
        <v>-1</v>
      </c>
      <c r="U8" s="49">
        <v>43.664252080897832</v>
      </c>
    </row>
    <row r="9" spans="1:21">
      <c r="A9" s="6" t="s">
        <v>23</v>
      </c>
      <c r="B9" s="7">
        <v>90.5</v>
      </c>
      <c r="C9" s="6" t="s">
        <v>28</v>
      </c>
      <c r="D9" s="28" t="s">
        <v>64</v>
      </c>
      <c r="E9" s="28" t="s">
        <v>65</v>
      </c>
      <c r="F9" s="1" t="s">
        <v>66</v>
      </c>
      <c r="G9" s="53">
        <v>120</v>
      </c>
      <c r="H9" s="48">
        <f>G9+0.2</f>
        <v>120.2</v>
      </c>
      <c r="I9" s="48">
        <f>G9+0.2</f>
        <v>120.2</v>
      </c>
      <c r="J9" s="48">
        <f>G9+0.6</f>
        <v>120.6</v>
      </c>
      <c r="K9" s="28" t="s">
        <v>146</v>
      </c>
      <c r="L9" s="28" t="s">
        <v>147</v>
      </c>
      <c r="M9" s="1" t="s">
        <v>66</v>
      </c>
      <c r="N9" s="54">
        <v>123.2074593230067</v>
      </c>
      <c r="O9" s="49">
        <f>N9+0.2</f>
        <v>123.40745932300671</v>
      </c>
      <c r="P9" s="49">
        <f>N9+0.2</f>
        <v>123.40745932300671</v>
      </c>
      <c r="Q9" s="49">
        <f>N9+0.6</f>
        <v>123.8074593230067</v>
      </c>
      <c r="S9" s="46">
        <v>2.6728827691722502E-2</v>
      </c>
      <c r="T9">
        <v>-1</v>
      </c>
      <c r="U9" s="49">
        <v>123.2074593230067</v>
      </c>
    </row>
    <row r="10" spans="1:21">
      <c r="A10" s="6" t="s">
        <v>24</v>
      </c>
      <c r="B10" s="7">
        <v>44</v>
      </c>
      <c r="C10" s="6" t="s">
        <v>28</v>
      </c>
      <c r="D10" s="28" t="s">
        <v>73</v>
      </c>
      <c r="E10" s="28" t="s">
        <v>74</v>
      </c>
      <c r="F10" s="29"/>
      <c r="G10" s="53">
        <v>37.6</v>
      </c>
      <c r="H10" s="48">
        <f>G10+0.2</f>
        <v>37.800000000000004</v>
      </c>
      <c r="I10" s="48">
        <f>G10+0.2</f>
        <v>37.800000000000004</v>
      </c>
      <c r="J10" s="48">
        <f>G10+0.6</f>
        <v>38.200000000000003</v>
      </c>
      <c r="K10" s="28" t="s">
        <v>157</v>
      </c>
      <c r="L10" s="28" t="s">
        <v>65</v>
      </c>
      <c r="M10" s="29"/>
      <c r="N10" s="54">
        <v>38.468927941380322</v>
      </c>
      <c r="O10" s="49">
        <f>N10+0.2</f>
        <v>38.668927941380325</v>
      </c>
      <c r="P10" s="49">
        <f>N10+0.2</f>
        <v>38.668927941380325</v>
      </c>
      <c r="Q10" s="49">
        <f>N10+0.6</f>
        <v>39.068927941380323</v>
      </c>
      <c r="S10" s="46">
        <v>2.3109785675008532E-2</v>
      </c>
      <c r="T10">
        <v>-1</v>
      </c>
      <c r="U10" s="49">
        <v>38.468927941380322</v>
      </c>
    </row>
    <row r="11" spans="1:21" hidden="1">
      <c r="A11" s="6" t="s">
        <v>25</v>
      </c>
      <c r="B11" s="7">
        <v>18</v>
      </c>
      <c r="C11" s="6" t="s">
        <v>28</v>
      </c>
      <c r="D11" s="28" t="s">
        <v>82</v>
      </c>
      <c r="E11" s="28" t="s">
        <v>76</v>
      </c>
      <c r="F11" s="29"/>
      <c r="G11" s="53"/>
      <c r="H11" s="48"/>
      <c r="I11" s="48"/>
      <c r="J11" s="48"/>
      <c r="K11" s="28" t="s">
        <v>161</v>
      </c>
      <c r="L11" s="28" t="s">
        <v>152</v>
      </c>
      <c r="M11" s="29"/>
      <c r="N11" s="54">
        <v>0</v>
      </c>
      <c r="O11" s="49"/>
      <c r="P11" s="49"/>
      <c r="Q11" s="49"/>
      <c r="S11" s="46">
        <v>7.2153477102233507E-2</v>
      </c>
      <c r="T11">
        <v>-1</v>
      </c>
      <c r="U11" s="49">
        <v>0</v>
      </c>
    </row>
    <row r="12" spans="1:21">
      <c r="A12" s="6" t="s">
        <v>26</v>
      </c>
      <c r="B12" s="7">
        <v>9</v>
      </c>
      <c r="C12" s="6" t="s">
        <v>28</v>
      </c>
      <c r="D12" s="28" t="s">
        <v>68</v>
      </c>
      <c r="E12" s="28" t="s">
        <v>70</v>
      </c>
      <c r="F12" s="30" t="s">
        <v>69</v>
      </c>
      <c r="G12" s="53">
        <v>6.5</v>
      </c>
      <c r="H12" s="48">
        <f>G12</f>
        <v>6.5</v>
      </c>
      <c r="I12" s="48">
        <f>G12+0.2</f>
        <v>6.7</v>
      </c>
      <c r="J12" s="48">
        <f>G12+0.2</f>
        <v>6.7</v>
      </c>
      <c r="K12" s="28" t="s">
        <v>154</v>
      </c>
      <c r="L12" s="28" t="s">
        <v>155</v>
      </c>
      <c r="M12" s="30" t="s">
        <v>69</v>
      </c>
      <c r="N12" s="54">
        <v>7.0520794203463204</v>
      </c>
      <c r="O12" s="49">
        <f>N12+0.2</f>
        <v>7.2520794203463206</v>
      </c>
      <c r="P12" s="49">
        <f>N12+0.2</f>
        <v>7.2520794203463206</v>
      </c>
      <c r="Q12" s="49">
        <f>N12+0.6</f>
        <v>7.65207942034632</v>
      </c>
      <c r="S12" s="46">
        <v>8.4935295437895547E-2</v>
      </c>
      <c r="T12">
        <v>1</v>
      </c>
      <c r="U12" s="49">
        <v>7.0520794203463204</v>
      </c>
    </row>
    <row r="13" spans="1:21" ht="15" thickBot="1">
      <c r="A13" s="8" t="s">
        <v>145</v>
      </c>
      <c r="B13" s="9">
        <v>72</v>
      </c>
      <c r="C13" s="8" t="s">
        <v>28</v>
      </c>
      <c r="D13" s="28" t="s">
        <v>84</v>
      </c>
      <c r="E13" s="28" t="s">
        <v>76</v>
      </c>
      <c r="F13" s="1" t="s">
        <v>85</v>
      </c>
      <c r="G13" s="53">
        <v>30</v>
      </c>
      <c r="H13" s="48">
        <f>G13+0.6</f>
        <v>30.6</v>
      </c>
      <c r="I13" s="48">
        <f>G13+0.6</f>
        <v>30.6</v>
      </c>
      <c r="J13" s="48">
        <f>G13+0.2</f>
        <v>30.2</v>
      </c>
      <c r="K13" s="28" t="s">
        <v>156</v>
      </c>
      <c r="L13" s="28" t="s">
        <v>152</v>
      </c>
      <c r="M13" s="1" t="s">
        <v>85</v>
      </c>
      <c r="N13" s="54">
        <v>30.457747719141498</v>
      </c>
      <c r="O13" s="49">
        <f>N13+0.6</f>
        <v>31.057747719141499</v>
      </c>
      <c r="P13" s="49">
        <f>N13+0.6</f>
        <v>31.057747719141499</v>
      </c>
      <c r="Q13" s="49">
        <f>N13+0.2</f>
        <v>30.657747719141497</v>
      </c>
      <c r="S13" s="46">
        <v>1.5258257304716605E-2</v>
      </c>
      <c r="T13">
        <v>1</v>
      </c>
      <c r="U13" s="49">
        <v>30.457747719141498</v>
      </c>
    </row>
    <row r="14" spans="1:21" ht="15.6" thickTop="1" thickBot="1">
      <c r="A14" s="10"/>
      <c r="B14" s="11">
        <f>SUM(B3:B13)</f>
        <v>453</v>
      </c>
      <c r="C14" s="10"/>
      <c r="D14" s="26"/>
      <c r="G14" s="46">
        <f>SUM(G3:G13)</f>
        <v>345.6</v>
      </c>
      <c r="H14" s="46"/>
      <c r="I14" s="46"/>
      <c r="J14" s="46"/>
      <c r="N14" s="46">
        <f>SUM(N3:N13)</f>
        <v>358.30388910351172</v>
      </c>
      <c r="O14" s="46"/>
      <c r="P14" s="46"/>
      <c r="Q14" s="46"/>
    </row>
    <row r="15" spans="1:21" ht="15" thickTop="1"/>
    <row r="16" spans="1:21">
      <c r="A16" s="20" t="s">
        <v>33</v>
      </c>
    </row>
    <row r="17" spans="1:17">
      <c r="A17" s="2" t="s">
        <v>32</v>
      </c>
    </row>
    <row r="18" spans="1:17">
      <c r="K18" t="s">
        <v>177</v>
      </c>
    </row>
    <row r="19" spans="1:17">
      <c r="A19" s="27" t="s">
        <v>91</v>
      </c>
      <c r="B19" s="27"/>
      <c r="K19" t="s">
        <v>178</v>
      </c>
    </row>
    <row r="20" spans="1:17">
      <c r="A20" t="s">
        <v>90</v>
      </c>
      <c r="C20" s="46">
        <v>24.5</v>
      </c>
    </row>
    <row r="21" spans="1:17">
      <c r="A21" t="s">
        <v>88</v>
      </c>
      <c r="C21" s="46">
        <f>24.5*212/515</f>
        <v>10.085436893203884</v>
      </c>
    </row>
    <row r="22" spans="1:17">
      <c r="A22" t="s">
        <v>89</v>
      </c>
      <c r="C22" s="46">
        <f>24.5*550/515</f>
        <v>26.16504854368932</v>
      </c>
    </row>
    <row r="23" spans="1:17">
      <c r="K23" s="44" t="s">
        <v>181</v>
      </c>
      <c r="L23" s="43" t="s">
        <v>183</v>
      </c>
    </row>
    <row r="26" spans="1:17">
      <c r="H26" t="s">
        <v>182</v>
      </c>
    </row>
    <row r="28" spans="1:17">
      <c r="H28" s="29" t="s">
        <v>130</v>
      </c>
      <c r="I28" s="29" t="s">
        <v>131</v>
      </c>
      <c r="J28" s="29" t="s">
        <v>132</v>
      </c>
      <c r="O28" s="29" t="s">
        <v>130</v>
      </c>
      <c r="P28" s="29" t="s">
        <v>131</v>
      </c>
      <c r="Q28" s="29" t="s">
        <v>132</v>
      </c>
    </row>
    <row r="29" spans="1:17">
      <c r="H29" s="55">
        <v>71.5</v>
      </c>
      <c r="I29" s="48">
        <v>74.777405197076902</v>
      </c>
      <c r="J29" s="55">
        <v>72.099999999999994</v>
      </c>
      <c r="O29" s="49">
        <v>74.577405197076871</v>
      </c>
      <c r="P29" s="56">
        <v>71.7</v>
      </c>
      <c r="Q29" s="49">
        <v>75.177405197076865</v>
      </c>
    </row>
    <row r="30" spans="1:17">
      <c r="H30" s="48">
        <v>23.6927747732027</v>
      </c>
      <c r="I30" s="55">
        <v>22.85</v>
      </c>
      <c r="J30" s="55">
        <v>22.45</v>
      </c>
      <c r="O30" s="56">
        <v>22.85</v>
      </c>
      <c r="P30" s="49">
        <v>23.692774773202746</v>
      </c>
      <c r="Q30" s="49">
        <v>24.092774773202748</v>
      </c>
    </row>
    <row r="31" spans="1:17">
      <c r="H31" s="55">
        <v>17.600000000000001</v>
      </c>
      <c r="I31" s="48">
        <v>17.983242648459399</v>
      </c>
      <c r="J31" s="48">
        <v>17.5832426484594</v>
      </c>
      <c r="O31" s="49">
        <v>17.983242648459417</v>
      </c>
      <c r="P31" s="56">
        <v>17.600000000000001</v>
      </c>
      <c r="Q31" s="56">
        <v>17.2</v>
      </c>
    </row>
    <row r="32" spans="1:17">
      <c r="H32" s="51">
        <v>43.864252080897799</v>
      </c>
      <c r="I32" s="57">
        <v>41.35</v>
      </c>
      <c r="J32" s="51">
        <v>44.264252080897798</v>
      </c>
      <c r="O32" s="56">
        <v>41.35</v>
      </c>
      <c r="P32" s="49">
        <v>43.864252080897835</v>
      </c>
      <c r="Q32" s="56">
        <v>40.950000000000003</v>
      </c>
    </row>
    <row r="33" spans="8:17">
      <c r="H33" s="55">
        <v>120.2</v>
      </c>
      <c r="I33" s="48">
        <v>123.407459323007</v>
      </c>
      <c r="J33" s="55">
        <v>120.6</v>
      </c>
      <c r="O33" s="49">
        <v>123.40745932300671</v>
      </c>
      <c r="P33" s="56">
        <v>120.2</v>
      </c>
      <c r="Q33" s="49">
        <v>123.8074593230067</v>
      </c>
    </row>
    <row r="34" spans="8:17">
      <c r="H34" s="48">
        <v>38.668927941380304</v>
      </c>
      <c r="I34" s="55">
        <v>37.800000000000004</v>
      </c>
      <c r="J34" s="55">
        <v>38.200000000000003</v>
      </c>
      <c r="O34" s="56">
        <v>37.799999999999997</v>
      </c>
      <c r="P34" s="49">
        <v>38.668927941380325</v>
      </c>
      <c r="Q34" s="49">
        <v>39.068927941380323</v>
      </c>
    </row>
    <row r="35" spans="8:17">
      <c r="H35" s="48">
        <v>7.2520794203463197</v>
      </c>
      <c r="I35" s="55">
        <v>6.7</v>
      </c>
      <c r="J35" s="55">
        <v>6.7</v>
      </c>
      <c r="O35" s="56">
        <v>6.5</v>
      </c>
      <c r="P35" s="49">
        <v>7.2520794203463206</v>
      </c>
      <c r="Q35" s="49">
        <v>7.65207942034632</v>
      </c>
    </row>
    <row r="36" spans="8:17">
      <c r="H36" s="55">
        <v>30.6</v>
      </c>
      <c r="I36" s="55">
        <v>30.6</v>
      </c>
      <c r="J36" s="48">
        <v>30.657747719141501</v>
      </c>
      <c r="O36" s="49">
        <v>31.057747719141499</v>
      </c>
      <c r="P36" s="49">
        <v>31.057747719141499</v>
      </c>
      <c r="Q36" s="56">
        <v>30.2</v>
      </c>
    </row>
  </sheetData>
  <mergeCells count="4">
    <mergeCell ref="D1:G1"/>
    <mergeCell ref="K1:N1"/>
    <mergeCell ref="H2:J2"/>
    <mergeCell ref="O2:Q2"/>
  </mergeCells>
  <phoneticPr fontId="4" type="noConversion"/>
  <hyperlinks>
    <hyperlink ref="A17" r:id="rId1" xr:uid="{00000000-0004-0000-0400-000000000000}"/>
  </hyperlinks>
  <pageMargins left="0.7" right="0.7" top="0.75" bottom="0.75" header="0.3" footer="0.3"/>
  <pageSetup paperSize="9"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J17"/>
  <sheetViews>
    <sheetView workbookViewId="0">
      <selection activeCell="H15" sqref="H15:H17"/>
    </sheetView>
  </sheetViews>
  <sheetFormatPr defaultColWidth="11.5546875" defaultRowHeight="14.4"/>
  <cols>
    <col min="1" max="1" width="28.5546875" customWidth="1"/>
    <col min="6" max="6" width="17" customWidth="1"/>
    <col min="7" max="7" width="15.109375" bestFit="1" customWidth="1"/>
    <col min="8" max="8" width="18.21875" customWidth="1"/>
    <col min="9" max="9" width="8.5546875" customWidth="1"/>
    <col min="10" max="10" width="19.44140625" customWidth="1"/>
  </cols>
  <sheetData>
    <row r="2" spans="1:10">
      <c r="A2" t="s">
        <v>34</v>
      </c>
      <c r="B2" t="s">
        <v>35</v>
      </c>
      <c r="C2" t="s">
        <v>36</v>
      </c>
      <c r="D2" t="s">
        <v>37</v>
      </c>
      <c r="E2" t="s">
        <v>38</v>
      </c>
      <c r="I2" t="s">
        <v>39</v>
      </c>
      <c r="J2" t="s">
        <v>40</v>
      </c>
    </row>
    <row r="3" spans="1:10">
      <c r="A3" t="s">
        <v>41</v>
      </c>
      <c r="B3" s="21">
        <v>35193</v>
      </c>
      <c r="C3" s="21">
        <v>24841</v>
      </c>
      <c r="D3" s="21">
        <v>24542</v>
      </c>
      <c r="E3" s="21">
        <v>27517</v>
      </c>
      <c r="I3" t="s">
        <v>42</v>
      </c>
      <c r="J3">
        <f>1099</f>
        <v>1099</v>
      </c>
    </row>
    <row r="4" spans="1:10">
      <c r="A4" t="s">
        <v>43</v>
      </c>
      <c r="B4" s="21">
        <v>88293</v>
      </c>
      <c r="C4" s="21">
        <v>61137</v>
      </c>
      <c r="D4" s="21">
        <v>53265</v>
      </c>
      <c r="E4" s="21">
        <v>62900</v>
      </c>
      <c r="I4" t="s">
        <v>44</v>
      </c>
      <c r="J4">
        <f>999</f>
        <v>999</v>
      </c>
    </row>
    <row r="5" spans="1:10">
      <c r="A5" t="s">
        <v>45</v>
      </c>
      <c r="B5" s="22">
        <f>B3/B4</f>
        <v>0.39859331996874042</v>
      </c>
      <c r="C5" s="22">
        <f>C3/C4</f>
        <v>0.40631696026955855</v>
      </c>
      <c r="D5" s="22">
        <f>D3/D4</f>
        <v>0.4607528395757064</v>
      </c>
      <c r="E5" s="22">
        <f>E3/E4</f>
        <v>0.43747217806041333</v>
      </c>
      <c r="I5" t="s">
        <v>46</v>
      </c>
      <c r="J5">
        <f>749</f>
        <v>749</v>
      </c>
    </row>
    <row r="6" spans="1:10">
      <c r="B6" s="21"/>
      <c r="C6" s="21"/>
      <c r="D6" s="21"/>
      <c r="E6" s="21"/>
    </row>
    <row r="7" spans="1:10">
      <c r="A7" t="s">
        <v>47</v>
      </c>
      <c r="B7" s="21"/>
      <c r="C7" s="21"/>
      <c r="D7" s="21"/>
      <c r="E7" s="21"/>
    </row>
    <row r="8" spans="1:10">
      <c r="A8" t="s">
        <v>48</v>
      </c>
      <c r="B8" s="21">
        <v>77316</v>
      </c>
      <c r="C8" s="21">
        <v>52217</v>
      </c>
      <c r="D8" s="21">
        <v>41300</v>
      </c>
      <c r="E8" s="21">
        <v>46889</v>
      </c>
    </row>
    <row r="9" spans="1:10">
      <c r="A9" t="s">
        <v>49</v>
      </c>
      <c r="B9" s="21">
        <v>61576</v>
      </c>
      <c r="C9" s="21">
        <v>38032</v>
      </c>
      <c r="D9" s="21">
        <v>29906</v>
      </c>
      <c r="E9" s="21">
        <v>37185</v>
      </c>
    </row>
    <row r="10" spans="1:10">
      <c r="A10" t="s">
        <v>50</v>
      </c>
      <c r="B10" s="22">
        <f>B9*10^6/(B8*10^3)</f>
        <v>796.41988721610016</v>
      </c>
      <c r="C10" s="22">
        <f t="shared" ref="C10:E10" si="0">C9*10^6/(C8*10^3)</f>
        <v>728.34517494302622</v>
      </c>
      <c r="D10" s="22">
        <f t="shared" si="0"/>
        <v>724.11622276029061</v>
      </c>
      <c r="E10" s="22">
        <f t="shared" si="0"/>
        <v>793.04314444752504</v>
      </c>
    </row>
    <row r="11" spans="1:10">
      <c r="A11" t="s">
        <v>51</v>
      </c>
      <c r="B11" s="23">
        <f>B8*B5</f>
        <v>30817.641126703136</v>
      </c>
      <c r="C11" s="23">
        <f t="shared" ref="C11:E11" si="1">C8*C5</f>
        <v>21216.652714395539</v>
      </c>
      <c r="D11" s="23">
        <f t="shared" si="1"/>
        <v>19029.092274476676</v>
      </c>
      <c r="E11" s="23">
        <f t="shared" si="1"/>
        <v>20512.632957074722</v>
      </c>
      <c r="F11" t="s">
        <v>162</v>
      </c>
      <c r="G11" t="s">
        <v>163</v>
      </c>
    </row>
    <row r="12" spans="1:10">
      <c r="A12" t="s">
        <v>52</v>
      </c>
      <c r="B12" s="23">
        <f t="shared" ref="B12:D12" si="2">B11*0.15</f>
        <v>4622.6461690054703</v>
      </c>
      <c r="C12" s="23">
        <f t="shared" si="2"/>
        <v>3182.4979071593307</v>
      </c>
      <c r="D12" s="23">
        <f t="shared" si="2"/>
        <v>2854.3638411715015</v>
      </c>
      <c r="E12" s="23">
        <f>E11*0.15</f>
        <v>3076.894943561208</v>
      </c>
      <c r="F12" s="23">
        <f>AVERAGE(B12:E12)</f>
        <v>3434.1007152243778</v>
      </c>
      <c r="G12" s="23">
        <f>F12/3</f>
        <v>1144.7002384081259</v>
      </c>
      <c r="H12" s="23"/>
      <c r="I12" s="2" t="s">
        <v>59</v>
      </c>
    </row>
    <row r="13" spans="1:10">
      <c r="B13" s="23"/>
      <c r="C13" s="23"/>
      <c r="D13" s="23"/>
      <c r="E13" s="23"/>
    </row>
    <row r="14" spans="1:10">
      <c r="A14" t="s">
        <v>53</v>
      </c>
      <c r="F14" s="24" t="s">
        <v>54</v>
      </c>
      <c r="G14" t="s">
        <v>165</v>
      </c>
      <c r="H14" t="s">
        <v>164</v>
      </c>
    </row>
    <row r="15" spans="1:10" ht="15.6">
      <c r="A15" t="s">
        <v>55</v>
      </c>
      <c r="B15" s="23">
        <f>B12*60%</f>
        <v>2773.5877014032822</v>
      </c>
      <c r="C15" s="23">
        <f t="shared" ref="C15:E15" si="3">C12*60%</f>
        <v>1909.4987442955983</v>
      </c>
      <c r="D15" s="23">
        <f t="shared" si="3"/>
        <v>1712.6183047029008</v>
      </c>
      <c r="E15" s="23">
        <f t="shared" si="3"/>
        <v>1846.1369661367248</v>
      </c>
      <c r="F15" s="25">
        <f>B15+C15+D15+E15</f>
        <v>8241.8417165385054</v>
      </c>
      <c r="G15" s="23">
        <f>$G$12*0.6</f>
        <v>686.82014304487552</v>
      </c>
      <c r="H15">
        <v>800</v>
      </c>
      <c r="I15" s="2" t="s">
        <v>56</v>
      </c>
    </row>
    <row r="16" spans="1:10" ht="15.6">
      <c r="A16" t="s">
        <v>57</v>
      </c>
      <c r="B16" s="23">
        <f>B12*30%</f>
        <v>1386.7938507016411</v>
      </c>
      <c r="C16" s="23">
        <f t="shared" ref="C16:E16" si="4">C12*30%</f>
        <v>954.74937214779914</v>
      </c>
      <c r="D16" s="23">
        <f t="shared" si="4"/>
        <v>856.30915235145039</v>
      </c>
      <c r="E16" s="23">
        <f t="shared" si="4"/>
        <v>923.06848306836241</v>
      </c>
      <c r="F16" s="25">
        <v>750</v>
      </c>
      <c r="G16" s="23">
        <f>$G$12*0.3</f>
        <v>343.41007152243776</v>
      </c>
      <c r="H16">
        <v>360</v>
      </c>
      <c r="I16" s="2" t="s">
        <v>58</v>
      </c>
    </row>
    <row r="17" spans="1:8" ht="15.6">
      <c r="A17" t="s">
        <v>60</v>
      </c>
      <c r="B17" s="23">
        <f>B12*10%</f>
        <v>462.26461690054703</v>
      </c>
      <c r="C17" s="23">
        <f t="shared" ref="C17:E17" si="5">C12*10%</f>
        <v>318.2497907159331</v>
      </c>
      <c r="D17" s="23">
        <f t="shared" si="5"/>
        <v>285.43638411715017</v>
      </c>
      <c r="E17" s="23">
        <f t="shared" si="5"/>
        <v>307.6894943561208</v>
      </c>
      <c r="F17" s="25">
        <f t="shared" ref="F17" si="6">B17+C17+D17+E17</f>
        <v>1373.6402860897513</v>
      </c>
      <c r="G17" s="23">
        <f>$G$12*0.1</f>
        <v>114.47002384081259</v>
      </c>
      <c r="H17">
        <v>120</v>
      </c>
    </row>
  </sheetData>
  <phoneticPr fontId="4" type="noConversion"/>
  <hyperlinks>
    <hyperlink ref="I15" r:id="rId1" xr:uid="{00000000-0004-0000-0500-000000000000}"/>
    <hyperlink ref="I16" r:id="rId2" xr:uid="{00000000-0004-0000-0500-000001000000}"/>
    <hyperlink ref="I12" r:id="rId3" xr:uid="{00000000-0004-0000-0500-000002000000}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D6E4-9D5C-4C72-8D72-C93B1F1FE17E}">
  <dimension ref="B1:M15"/>
  <sheetViews>
    <sheetView tabSelected="1" workbookViewId="0">
      <selection activeCell="J15" sqref="J15"/>
    </sheetView>
  </sheetViews>
  <sheetFormatPr defaultRowHeight="14.4"/>
  <cols>
    <col min="2" max="2" width="10.6640625" bestFit="1" customWidth="1"/>
    <col min="4" max="4" width="18.33203125" bestFit="1" customWidth="1"/>
    <col min="5" max="7" width="18.33203125" customWidth="1"/>
    <col min="8" max="8" width="17.21875" bestFit="1" customWidth="1"/>
    <col min="9" max="10" width="17.21875" customWidth="1"/>
  </cols>
  <sheetData>
    <row r="1" spans="2:13">
      <c r="B1" t="s">
        <v>192</v>
      </c>
      <c r="C1">
        <v>1000</v>
      </c>
    </row>
    <row r="2" spans="2:13">
      <c r="B2" t="s">
        <v>184</v>
      </c>
      <c r="C2">
        <v>1145</v>
      </c>
    </row>
    <row r="3" spans="2:13">
      <c r="B3" t="s">
        <v>186</v>
      </c>
      <c r="D3" t="s">
        <v>187</v>
      </c>
      <c r="E3" t="s">
        <v>190</v>
      </c>
      <c r="F3" t="s">
        <v>191</v>
      </c>
      <c r="G3" t="s">
        <v>189</v>
      </c>
      <c r="H3" t="s">
        <v>188</v>
      </c>
      <c r="I3" t="s">
        <v>190</v>
      </c>
      <c r="J3" t="s">
        <v>191</v>
      </c>
      <c r="K3" t="s">
        <v>189</v>
      </c>
      <c r="M3" t="s">
        <v>189</v>
      </c>
    </row>
    <row r="4" spans="2:13">
      <c r="B4" t="s">
        <v>185</v>
      </c>
      <c r="C4">
        <v>800</v>
      </c>
      <c r="D4">
        <v>372.9</v>
      </c>
      <c r="E4">
        <v>2.9</v>
      </c>
      <c r="F4">
        <f>SUM(D4:E4)</f>
        <v>375.79999999999995</v>
      </c>
      <c r="G4">
        <v>800</v>
      </c>
      <c r="H4">
        <v>428.83499999999998</v>
      </c>
      <c r="I4">
        <v>2.9</v>
      </c>
      <c r="J4">
        <f>SUM(H4:I4)</f>
        <v>431.73499999999996</v>
      </c>
      <c r="K4">
        <v>665</v>
      </c>
      <c r="M4">
        <v>800</v>
      </c>
    </row>
    <row r="5" spans="2:13">
      <c r="B5" t="s">
        <v>131</v>
      </c>
      <c r="C5">
        <v>360</v>
      </c>
      <c r="D5">
        <v>395.68</v>
      </c>
      <c r="E5">
        <v>3.3</v>
      </c>
      <c r="F5">
        <f>SUM(D5:E5)</f>
        <v>398.98</v>
      </c>
      <c r="G5">
        <f>C2-G4-G6</f>
        <v>225</v>
      </c>
      <c r="H5">
        <v>395.68</v>
      </c>
      <c r="I5">
        <v>3.3</v>
      </c>
      <c r="J5">
        <f>SUM(H5:I5)</f>
        <v>398.98</v>
      </c>
      <c r="K5">
        <v>360</v>
      </c>
      <c r="M5">
        <v>225</v>
      </c>
    </row>
    <row r="6" spans="2:13">
      <c r="B6" t="s">
        <v>132</v>
      </c>
      <c r="C6">
        <v>120</v>
      </c>
      <c r="D6">
        <v>374.9</v>
      </c>
      <c r="E6">
        <v>1.8</v>
      </c>
      <c r="F6">
        <f>SUM(D6:E6)</f>
        <v>376.7</v>
      </c>
      <c r="G6">
        <v>120</v>
      </c>
      <c r="H6">
        <v>374.9</v>
      </c>
      <c r="I6">
        <v>1.8</v>
      </c>
      <c r="J6">
        <f>SUM(H6:I6)</f>
        <v>376.7</v>
      </c>
      <c r="K6">
        <v>120</v>
      </c>
      <c r="M6">
        <v>120</v>
      </c>
    </row>
    <row r="8" spans="2:13">
      <c r="G8">
        <f>SUMPRODUCT(F4:F6,G4:G6)/C2</f>
        <v>380.44934497816587</v>
      </c>
      <c r="K8">
        <f>SUMPRODUCT(J4:J6,K4:K6)/C2</f>
        <v>415.66862445414841</v>
      </c>
      <c r="M8">
        <f>SUMPRODUCT(J4:J6,M4:M6)/C2</f>
        <v>419.53056768558946</v>
      </c>
    </row>
    <row r="10" spans="2:13">
      <c r="M10">
        <f>(M8-K8)*1000</f>
        <v>3861.943231441046</v>
      </c>
    </row>
    <row r="13" spans="2:13">
      <c r="G13">
        <v>709386000</v>
      </c>
      <c r="I13">
        <v>669059000</v>
      </c>
      <c r="J13">
        <f>I13-G13</f>
        <v>-40327000</v>
      </c>
    </row>
    <row r="14" spans="2:13">
      <c r="G14">
        <f>800000*372.9*15%</f>
        <v>44748000</v>
      </c>
    </row>
    <row r="15" spans="2:13">
      <c r="G15">
        <f>G13-G14</f>
        <v>664638000</v>
      </c>
      <c r="J15">
        <f>G14+J13</f>
        <v>4421000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Final data format for model</vt:lpstr>
      <vt:lpstr>Michael's trial</vt:lpstr>
      <vt:lpstr>Utkarsh's formulation</vt:lpstr>
      <vt:lpstr>Logistics Cost</vt:lpstr>
      <vt:lpstr>Material Cost</vt:lpstr>
      <vt:lpstr>Supply 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2019-11-17T15:55:45Z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a5852e67-1eb0-42df-a6ec-4a9641611d04</vt:lpwstr>
  </property>
</Properties>
</file>