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ir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Triggers the alarm if the motion sensor detects a movement or a contact is open. (If the location changes too it ignores the alarm(you have entered the house))</t>
      </text>
    </comment>
    <comment authorId="0" ref="D3">
      <text>
        <t xml:space="preserve">Streaming the state of smartthings devices.</t>
      </text>
    </comment>
    <comment authorId="0" ref="D4">
      <text>
        <t xml:space="preserve">According to some events: contact, motion, acceleration, smoke and water, triggers the alarm clock for each zone according to their type.</t>
      </text>
    </comment>
    <comment authorId="0" ref="E4">
      <text>
        <t xml:space="preserve">Smart security app wants the alarm to be triggered if the motion sensor detects the motion or the contact is open, yet forgiving security app may ignore the alarm since the location mode has changed.</t>
      </text>
    </comment>
    <comment authorId="0" ref="D5">
      <text>
        <t xml:space="preserve">Trigger the alarm if there is a possible intruder in the house and people are sleep. (Turn off the alarm by an app touch.)</t>
      </text>
    </comment>
    <comment authorId="0" ref="E5">
      <text>
        <t xml:space="preserve">Smart security app wants the alarm to be triggered if the motion sensor detects the motion or the contact is open, yet forgiving security app may ignore the alarm since the location mode has changed.</t>
      </text>
    </comment>
    <comment authorId="0" ref="G5">
      <text>
        <t xml:space="preserve">Smart security app wants the alarm to be triggered if the motion sensor detects the motion or the contact is open, yet forgiving security app may ignore the alarm since the location mode has changed.</t>
      </text>
    </comment>
    <comment authorId="0" ref="D6">
      <text>
        <t xml:space="preserve">Smartthings app will be viewable from in the http: https://www.initialstate.com account</t>
      </text>
    </comment>
    <comment authorId="0" ref="D7">
      <text>
        <t xml:space="preserve">If the contact is tampered trigger the alarm.</t>
      </text>
    </comment>
    <comment authorId="0" ref="E7">
      <text>
        <t xml:space="preserve">Device temper alarm wants the alarm to be triggered if the contact is open, yet forgiving security app may ignore the alarm since the location mode has changed.</t>
      </text>
    </comment>
    <comment authorId="0" ref="H7">
      <text>
        <t xml:space="preserve">Smart security app wants the alarm to be triggered if the motion sensor detects the motion or the contact is open, yet forgiving security app may ignore the alarm since the location mode has changed.</t>
      </text>
    </comment>
    <comment authorId="0" ref="D8">
      <text>
        <t xml:space="preserve">Turn on the siren if the CO2/Fire has been detected. Turn it off if the CO2./Fire is not there anymore.
If the contact is closed and the smoke has been detected disarm the alarm.</t>
      </text>
    </comment>
    <comment authorId="0" ref="E8">
      <text>
        <t xml:space="preserve">FireCO2Alarm wants to turn off the alarm if there is no co2 anymore, yet forgiving security app wants to turn on the alarm if the contact is open pr there is a movement.
"It also disarm the alarm when smoke is detected: all applications cannot do their jobs"</t>
      </text>
    </comment>
    <comment authorId="0" ref="G8">
      <text>
        <t xml:space="preserve">device temper alarm might have triggered a alarm, yet another user have touched the other app and stoped the alarm to be triggered.</t>
      </text>
    </comment>
    <comment authorId="0" ref="H8">
      <text>
        <t xml:space="preserve">Smart security app wants the alarm to be triggered if the motion sensor detects the motion or the contact is open, yet forgiving security app may ignore the alarm since the location mode has changed.</t>
      </text>
    </comment>
    <comment authorId="0" ref="J8">
      <text>
        <t xml:space="preserve">FireCO2Alarm wants to turn off the alarm if there is no co2 anymore, yet device tamper alarm app may want to trigger the alarm if the contact is tampered.
"It also disarm the alarm when smoke is detected: all applications cannot do their jobs"</t>
      </text>
    </comment>
    <comment authorId="0" ref="D9">
      <text>
        <t xml:space="preserve">Send the events to be viewable inside the http:
https://www.initialstate.com</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 authorId="0" ref="A1">
      <text>
        <t xml:space="preserve">"Disarming the alarm when the smoke is detected and contact are closed will cause all the application that work with alarm to be in trouble. Therefore, we have to delete that part if we do not want a conflict."
When there is no co2 anymore the app turn off the alarm only if it itself has triggered the alarm according to the co2. And if othe application has triggered the alarm in mean time, the app should not turn off the alarm.
	-Seyed Amir Hossein Aqajari
----
"Disarming the alarm when the smoke is detected and contact are closed will cause all the application that work with alarm to be in trouble. Therefore, we have to delete that part if we do not want a conflict."
When there is no co2 anymore the app turn off the alarm only if it itself has triggered the alarm according to the co2. And if other application has triggered the alarm in mean time, the app should not turn off the alarm.
	-Seyed Amir Hossein Aqajari
----
"Disarming the alarm when the smoke is detected and contact are closed will cause all the application that work with alarm to be in trouble. Therefore, we have to delete that part if we do not want a conflict."
When there is no co2 anymore the app turns off the alarm only if it itself has triggered the alarm according to the co2. And if othe application has triggered the alarm in mean time, the app should not turn off the alarm.
	-Seyed Amir Hossein Aqajari
----
If smart security application has triggered the alarm because of its motion sensors and contact sensors, therefore if the user touches the app to turn the alarm to be off, the app should not turn off. (Another app should not be able to turn off the app.)
	-Seyed Amir Hossein Aqajari
----
Always the alarm must be triggered if the motion sensor or contact sensor or... have been violated. (No other app should interrupt them.)
	-Seyed Amir Hossein Aqajari
----
Always the alarm must be triggered if the motion sensor or contact sensor or... have been violated. (No other app should interrupt them.)
	-Seyed Amir Hossein Aqajari
----
If one of the followings: contact, motion, acceleration, smoke and water happened the alarm always must be triggered. (Another app should not be able to turn it off.)
	-Seyed Amir Hossein Aqajari
----
Always the alarm must be triggered if the motion sensor or contact sensor or... have been violated. (No other app should interrupt them.)
	-Seyed Amir Hossein Aqajari
----
Always the alarm must be triggered if the motion sensor or contact sensor or... have been violated. (No other app should interrupt them.)
	-Seyed Amir Hossein Aqajari
----
Not decided yet.
	-Seyed Amir Hossein Aqajari
----
Not decided yet.
	-Seyed Amir Hossein Aqajari
----
Not decided yet.
	-Seyed Amir Hossein Aqajari</t>
      </text>
    </comment>
  </commentList>
</comments>
</file>

<file path=xl/sharedStrings.xml><?xml version="1.0" encoding="utf-8"?>
<sst xmlns="http://schemas.openxmlformats.org/spreadsheetml/2006/main" count="140" uniqueCount="29">
  <si>
    <t>Application</t>
  </si>
  <si>
    <t>forgiving-security.groovy</t>
  </si>
  <si>
    <t>initial-state-event-streamer.groovy</t>
  </si>
  <si>
    <t>smart-alarm.groovy</t>
  </si>
  <si>
    <t>smart-security.groovy</t>
  </si>
  <si>
    <t>buffered-event-sender.groovy</t>
  </si>
  <si>
    <t>DeviceTamperAlarm.groovy</t>
  </si>
  <si>
    <t>FireCO2Alarm.groovy</t>
  </si>
  <si>
    <t>initial-state-event-sender.groovy</t>
  </si>
  <si>
    <t>initialstate-smart-app-v1.2.0.groovy</t>
  </si>
  <si>
    <t>unbuffered-event-sender.groovy</t>
  </si>
  <si>
    <t>direct</t>
  </si>
  <si>
    <t>sensor</t>
  </si>
  <si>
    <t>Same app</t>
  </si>
  <si>
    <t>reader</t>
  </si>
  <si>
    <t>Composable Relation</t>
  </si>
  <si>
    <t>http+json</t>
  </si>
  <si>
    <t>man. &amp; sensor</t>
  </si>
  <si>
    <t>Feature Conflict</t>
  </si>
  <si>
    <t>Invalid State</t>
  </si>
  <si>
    <t>Read-Read Interaction</t>
  </si>
  <si>
    <t>Feature</t>
  </si>
  <si>
    <t>Pairs</t>
  </si>
  <si>
    <t>Saved-state</t>
  </si>
  <si>
    <t>Direct-direct</t>
  </si>
  <si>
    <t>Composable</t>
  </si>
  <si>
    <t>Different feature</t>
  </si>
  <si>
    <t>Same feature</t>
  </si>
  <si>
    <t>Read-read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</si>
</sst>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Arial"/>
    </font>
    <font>
      <name val="Arial"/>
    </font>
    <font/>
    <font>
      <u/>
      <color rgb="FF0000FF"/>
      <name val="Arial"/>
    </font>
    <font>
      <b/>
    </font>
    <font>
      <sz val="11.0"/>
      <color rgb="FF000000"/>
      <name val="Inconsolata"/>
    </font>
    <font>
      <sz val="11.0"/>
      <color rgb="FF000000"/>
      <name val="Arial"/>
    </font>
    <font>
      <color rgb="FF000000"/>
      <name val="Arial"/>
    </font>
    <font>
      <b/>
      <color rgb="FF000000"/>
      <name val="Arial"/>
    </font>
  </fonts>
  <fills count="13">
    <fill>
      <patternFill patternType="none"/>
    </fill>
    <fill>
      <patternFill patternType="lightGray"/>
    </fill>
    <fill>
      <patternFill patternType="solid">
        <fgColor rgb="FFD9EAD3"/>
        <bgColor rgb="FFD9EAD3"/>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9900FF"/>
        <bgColor rgb="FF9900FF"/>
      </patternFill>
    </fill>
    <fill>
      <patternFill patternType="solid">
        <fgColor rgb="FF00FFFF"/>
        <bgColor rgb="FF00FFFF"/>
      </patternFill>
    </fill>
    <fill>
      <patternFill patternType="solid">
        <fgColor rgb="FFFF9900"/>
        <bgColor rgb="FFFF9900"/>
      </patternFill>
    </fill>
    <fill>
      <patternFill patternType="solid">
        <fgColor rgb="FF4A86E8"/>
        <bgColor rgb="FF4A86E8"/>
      </patternFill>
    </fill>
    <fill>
      <patternFill patternType="solid">
        <fgColor rgb="FFFFFFFF"/>
        <bgColor rgb="FFFFFFFF"/>
      </patternFill>
    </fill>
  </fills>
  <borders count="2">
    <border/>
    <border>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shrinkToFit="0" vertical="top" wrapText="1"/>
    </xf>
    <xf borderId="0" fillId="2" fontId="2" numFmtId="0" xfId="0" applyAlignment="1" applyFont="1">
      <alignment readingOrder="0" shrinkToFit="0" vertical="top" wrapText="1"/>
    </xf>
    <xf borderId="0" fillId="0" fontId="3" numFmtId="0" xfId="0" applyAlignment="1" applyFont="1">
      <alignment readingOrder="0"/>
    </xf>
    <xf borderId="0" fillId="3" fontId="4" numFmtId="0" xfId="0" applyAlignment="1" applyFill="1" applyFont="1">
      <alignment vertical="bottom"/>
    </xf>
    <xf borderId="0" fillId="4" fontId="3" numFmtId="0" xfId="0" applyAlignment="1" applyFill="1" applyFont="1">
      <alignment readingOrder="0" shrinkToFit="0" vertical="top" wrapText="1"/>
    </xf>
    <xf borderId="0" fillId="5" fontId="3" numFmtId="0" xfId="0" applyAlignment="1" applyFill="1" applyFont="1">
      <alignment readingOrder="0"/>
    </xf>
    <xf borderId="0" fillId="6" fontId="3" numFmtId="0" xfId="0" applyAlignment="1" applyFill="1" applyFont="1">
      <alignment readingOrder="0" shrinkToFit="0" vertical="top" wrapText="1"/>
    </xf>
    <xf borderId="0" fillId="7" fontId="5" numFmtId="0" xfId="0" applyAlignment="1" applyFill="1" applyFont="1">
      <alignment readingOrder="0" shrinkToFit="0" vertical="top" wrapText="1"/>
    </xf>
    <xf borderId="0" fillId="8" fontId="5" numFmtId="0" xfId="0" applyAlignment="1" applyFill="1" applyFont="1">
      <alignment readingOrder="0" shrinkToFit="0" vertical="top" wrapText="1"/>
    </xf>
    <xf borderId="0" fillId="9" fontId="3" numFmtId="0" xfId="0" applyAlignment="1" applyFill="1" applyFont="1">
      <alignment readingOrder="0" shrinkToFit="0" vertical="top" wrapText="1"/>
    </xf>
    <xf borderId="0" fillId="0" fontId="2" numFmtId="0" xfId="0" applyAlignment="1" applyFont="1">
      <alignment vertical="bottom"/>
    </xf>
    <xf borderId="0" fillId="10" fontId="1" numFmtId="0" xfId="0" applyAlignment="1" applyFill="1" applyFont="1">
      <alignment vertical="bottom"/>
    </xf>
    <xf borderId="0" fillId="0" fontId="2" numFmtId="0" xfId="0" applyAlignment="1" applyFont="1">
      <alignment horizontal="right" vertical="bottom"/>
    </xf>
    <xf borderId="0" fillId="10" fontId="2" numFmtId="0" xfId="0" applyAlignment="1" applyFont="1">
      <alignment horizontal="right" vertical="bottom"/>
    </xf>
    <xf borderId="0" fillId="3" fontId="1" numFmtId="0" xfId="0" applyAlignment="1" applyFont="1">
      <alignment readingOrder="0" vertical="bottom"/>
    </xf>
    <xf borderId="0" fillId="3" fontId="2" numFmtId="0" xfId="0" applyAlignment="1" applyFont="1">
      <alignment vertical="bottom"/>
    </xf>
    <xf borderId="0" fillId="9" fontId="1" numFmtId="0" xfId="0" applyAlignment="1" applyFont="1">
      <alignment vertical="bottom"/>
    </xf>
    <xf borderId="0" fillId="9" fontId="2" numFmtId="0" xfId="0" applyAlignment="1" applyFont="1">
      <alignment horizontal="right" vertical="bottom"/>
    </xf>
    <xf borderId="0" fillId="11" fontId="1" numFmtId="0" xfId="0" applyAlignment="1" applyFill="1" applyFont="1">
      <alignment vertical="bottom"/>
    </xf>
    <xf borderId="0" fillId="11" fontId="2" numFmtId="0" xfId="0" applyAlignment="1" applyFont="1">
      <alignment horizontal="right" vertical="bottom"/>
    </xf>
    <xf borderId="0" fillId="0" fontId="1" numFmtId="0" xfId="0" applyAlignment="1" applyFont="1">
      <alignment vertical="top"/>
    </xf>
    <xf borderId="0" fillId="12" fontId="6" numFmtId="0" xfId="0" applyAlignment="1" applyFill="1" applyFont="1">
      <alignment horizontal="right" vertical="bottom"/>
    </xf>
    <xf borderId="0" fillId="12" fontId="2" numFmtId="0" xfId="0" applyAlignment="1" applyFont="1">
      <alignment horizontal="right" shrinkToFit="0" vertical="top" wrapText="1"/>
    </xf>
    <xf borderId="0" fillId="12" fontId="7" numFmtId="0" xfId="0" applyAlignment="1" applyFont="1">
      <alignment horizontal="right" shrinkToFit="0" vertical="top" wrapText="1"/>
    </xf>
    <xf borderId="0" fillId="0" fontId="2" numFmtId="0" xfId="0" applyAlignment="1" applyFont="1">
      <alignment vertical="top"/>
    </xf>
    <xf borderId="0" fillId="0" fontId="2" numFmtId="10" xfId="0" applyAlignment="1" applyFont="1" applyNumberFormat="1">
      <alignment horizontal="right" shrinkToFit="0" vertical="top" wrapText="1"/>
    </xf>
    <xf borderId="0" fillId="0" fontId="3" numFmtId="0" xfId="0" applyAlignment="1" applyFont="1">
      <alignment shrinkToFit="0" vertical="top" wrapText="1"/>
    </xf>
    <xf borderId="1" fillId="0" fontId="1" numFmtId="0" xfId="0" applyAlignment="1" applyBorder="1" applyFont="1">
      <alignment shrinkToFit="0" vertical="top" wrapText="0"/>
    </xf>
    <xf borderId="1" fillId="0" fontId="2" numFmtId="0" xfId="0" applyAlignment="1" applyBorder="1" applyFont="1">
      <alignment shrinkToFit="0" vertical="top" wrapText="0"/>
    </xf>
    <xf borderId="0" fillId="0" fontId="2" numFmtId="0" xfId="0" applyAlignment="1" applyFont="1">
      <alignment horizontal="right" readingOrder="0" vertical="top"/>
    </xf>
    <xf borderId="1" fillId="12" fontId="2" numFmtId="0" xfId="0" applyAlignment="1" applyBorder="1" applyFont="1">
      <alignment readingOrder="0" shrinkToFit="0" vertical="bottom" wrapText="0"/>
    </xf>
    <xf borderId="0" fillId="12" fontId="2" numFmtId="0" xfId="0" applyAlignment="1" applyFont="1">
      <alignment readingOrder="0" shrinkToFit="0" vertical="bottom" wrapText="0"/>
    </xf>
    <xf borderId="0" fillId="12" fontId="2" numFmtId="0" xfId="0" applyAlignment="1" applyFont="1">
      <alignment vertical="top"/>
    </xf>
    <xf borderId="0" fillId="12" fontId="2" numFmtId="0" xfId="0" applyAlignment="1" applyFont="1">
      <alignment vertical="bottom"/>
    </xf>
    <xf borderId="1" fillId="0" fontId="2" numFmtId="0" xfId="0" applyAlignment="1" applyBorder="1" applyFont="1">
      <alignment vertical="top"/>
    </xf>
    <xf borderId="0" fillId="0" fontId="2" numFmtId="0" xfId="0" applyAlignment="1" applyFont="1">
      <alignment horizontal="right" vertical="top"/>
    </xf>
    <xf borderId="1" fillId="0" fontId="2" numFmtId="0" xfId="0" applyAlignment="1" applyBorder="1" applyFont="1">
      <alignment readingOrder="0" shrinkToFit="0" vertical="top" wrapText="0"/>
    </xf>
    <xf borderId="1" fillId="12" fontId="2" numFmtId="0" xfId="0" applyAlignment="1" applyBorder="1" applyFont="1">
      <alignment shrinkToFit="0" vertical="bottom" wrapText="0"/>
    </xf>
    <xf borderId="0" fillId="12" fontId="2" numFmtId="0" xfId="0" applyAlignment="1" applyFont="1">
      <alignment shrinkToFit="0" vertical="bottom" wrapText="0"/>
    </xf>
    <xf borderId="1" fillId="0" fontId="8" numFmtId="0" xfId="0" applyAlignment="1" applyBorder="1" applyFont="1">
      <alignment shrinkToFit="0" vertical="top" wrapText="0"/>
    </xf>
    <xf borderId="1" fillId="12" fontId="2" numFmtId="0" xfId="0" applyAlignment="1" applyBorder="1" applyFont="1">
      <alignment vertical="top"/>
    </xf>
    <xf borderId="1" fillId="12" fontId="2" numFmtId="0" xfId="0" applyAlignment="1" applyBorder="1" applyFont="1">
      <alignment vertical="bottom"/>
    </xf>
    <xf borderId="1" fillId="0" fontId="8" numFmtId="0" xfId="0" applyAlignment="1" applyBorder="1" applyFont="1">
      <alignment readingOrder="0" shrinkToFit="0" vertical="top" wrapText="0"/>
    </xf>
    <xf borderId="1" fillId="0" fontId="8" numFmtId="0" xfId="0" applyAlignment="1" applyBorder="1" applyFont="1">
      <alignment readingOrder="0" shrinkToFit="0" vertical="bottom" wrapText="0"/>
    </xf>
    <xf borderId="1" fillId="0" fontId="9" numFmtId="0" xfId="0" applyAlignment="1" applyBorder="1" applyFont="1">
      <alignment shrinkToFit="0" vertical="top" wrapText="0"/>
    </xf>
    <xf borderId="0" fillId="0" fontId="9" numFmtId="0" xfId="0" applyAlignment="1" applyFont="1">
      <alignment vertical="top"/>
    </xf>
    <xf borderId="0" fillId="0" fontId="5" numFmtId="0" xfId="0" applyAlignment="1" applyFont="1">
      <alignment readingOrder="0" shrinkToFit="0" vertical="top" wrapText="1"/>
    </xf>
    <xf borderId="0" fillId="0" fontId="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4" max="4" width="43.86"/>
  </cols>
  <sheetData>
    <row r="1">
      <c r="D1" s="1" t="s">
        <v>0</v>
      </c>
      <c r="E1" s="2" t="s">
        <v>1</v>
      </c>
      <c r="F1" s="3" t="s">
        <v>2</v>
      </c>
      <c r="G1" s="3" t="s">
        <v>3</v>
      </c>
      <c r="H1" s="2" t="s">
        <v>4</v>
      </c>
      <c r="I1" s="2" t="s">
        <v>5</v>
      </c>
      <c r="J1" s="2" t="s">
        <v>6</v>
      </c>
      <c r="K1" s="2" t="s">
        <v>7</v>
      </c>
      <c r="L1" s="2" t="s">
        <v>8</v>
      </c>
      <c r="M1" s="2" t="s">
        <v>9</v>
      </c>
      <c r="N1" s="2" t="s">
        <v>10</v>
      </c>
    </row>
    <row r="2">
      <c r="A2" s="4">
        <v>1.0</v>
      </c>
      <c r="B2" s="4" t="s">
        <v>11</v>
      </c>
      <c r="C2" s="4" t="s">
        <v>12</v>
      </c>
      <c r="D2" s="5" t="str">
        <f>HYPERLINK("https://github.uci.edu/rtrimana/smartthings_app/blob/master/official/forgiving-security.groovy","forgiving-security.groovy")</f>
        <v>forgiving-security.groovy</v>
      </c>
      <c r="E2" s="6" t="s">
        <v>13</v>
      </c>
      <c r="F2" s="6" t="s">
        <v>13</v>
      </c>
      <c r="G2" s="6" t="s">
        <v>13</v>
      </c>
      <c r="H2" s="6" t="s">
        <v>13</v>
      </c>
      <c r="I2" s="6" t="s">
        <v>13</v>
      </c>
      <c r="J2" s="6" t="s">
        <v>13</v>
      </c>
      <c r="K2" s="6" t="s">
        <v>13</v>
      </c>
      <c r="L2" s="6" t="s">
        <v>13</v>
      </c>
      <c r="M2" s="6" t="s">
        <v>13</v>
      </c>
      <c r="N2" s="6" t="s">
        <v>13</v>
      </c>
    </row>
    <row r="3">
      <c r="A3" s="4">
        <v>2.0</v>
      </c>
      <c r="B3" s="7" t="s">
        <v>14</v>
      </c>
      <c r="C3" s="7" t="s">
        <v>14</v>
      </c>
      <c r="D3" s="5" t="str">
        <f>HYPERLINK("https://github.uci.edu/rtrimana/smartthings_app/blob/master/official/initial-state-event-streamer.groovy","initial-state-event-streamer.groovy")</f>
        <v>initial-state-event-streamer.groovy</v>
      </c>
      <c r="E3" s="8" t="s">
        <v>15</v>
      </c>
      <c r="F3" s="6" t="s">
        <v>13</v>
      </c>
      <c r="G3" s="6" t="s">
        <v>13</v>
      </c>
      <c r="H3" s="6" t="s">
        <v>13</v>
      </c>
      <c r="I3" s="6" t="s">
        <v>13</v>
      </c>
      <c r="J3" s="6" t="s">
        <v>13</v>
      </c>
      <c r="K3" s="6" t="s">
        <v>13</v>
      </c>
      <c r="L3" s="6" t="s">
        <v>13</v>
      </c>
      <c r="M3" s="6" t="s">
        <v>13</v>
      </c>
      <c r="N3" s="6" t="s">
        <v>13</v>
      </c>
    </row>
    <row r="4">
      <c r="A4" s="4">
        <v>3.0</v>
      </c>
      <c r="B4" s="4" t="s">
        <v>16</v>
      </c>
      <c r="C4" s="4" t="s">
        <v>17</v>
      </c>
      <c r="D4" s="5" t="str">
        <f>HYPERLINK("https://github.uci.edu/rtrimana/smartthings_app/blob/master/official/smart-alarm.groovy","smart-alarm.groovy")</f>
        <v>smart-alarm.groovy</v>
      </c>
      <c r="E4" s="9" t="s">
        <v>18</v>
      </c>
      <c r="F4" s="8" t="s">
        <v>15</v>
      </c>
      <c r="G4" s="6" t="s">
        <v>13</v>
      </c>
      <c r="H4" s="6" t="s">
        <v>13</v>
      </c>
      <c r="I4" s="6" t="s">
        <v>13</v>
      </c>
      <c r="J4" s="6" t="s">
        <v>13</v>
      </c>
      <c r="K4" s="6" t="s">
        <v>13</v>
      </c>
      <c r="L4" s="6" t="s">
        <v>13</v>
      </c>
      <c r="M4" s="6" t="s">
        <v>13</v>
      </c>
      <c r="N4" s="6" t="s">
        <v>13</v>
      </c>
    </row>
    <row r="5">
      <c r="A5" s="4">
        <v>4.0</v>
      </c>
      <c r="B5" s="4" t="s">
        <v>11</v>
      </c>
      <c r="C5" s="4" t="s">
        <v>17</v>
      </c>
      <c r="D5" s="5" t="str">
        <f>HYPERLINK("https://github.uci.edu/rtrimana/smartthings_app/blob/master/official/smart-security.groovy","smart-security.groovy")</f>
        <v>smart-security.groovy</v>
      </c>
      <c r="E5" s="10" t="s">
        <v>19</v>
      </c>
      <c r="F5" s="8" t="s">
        <v>15</v>
      </c>
      <c r="G5" s="10" t="s">
        <v>19</v>
      </c>
      <c r="H5" s="6" t="s">
        <v>13</v>
      </c>
      <c r="I5" s="6" t="s">
        <v>13</v>
      </c>
      <c r="J5" s="6" t="s">
        <v>13</v>
      </c>
      <c r="K5" s="6" t="s">
        <v>13</v>
      </c>
      <c r="L5" s="6" t="s">
        <v>13</v>
      </c>
      <c r="M5" s="6" t="s">
        <v>13</v>
      </c>
      <c r="N5" s="6" t="s">
        <v>13</v>
      </c>
    </row>
    <row r="6">
      <c r="A6" s="4">
        <v>5.0</v>
      </c>
      <c r="B6" s="7" t="s">
        <v>14</v>
      </c>
      <c r="C6" s="7" t="s">
        <v>14</v>
      </c>
      <c r="D6" s="5" t="str">
        <f>HYPERLINK("https://github.uci.edu/rtrimana/smartthings_app/blob/master/third-party/buffered-event-sender.groovy","buffered-event-sender.groovy")</f>
        <v>buffered-event-sender.groovy</v>
      </c>
      <c r="E6" s="8" t="s">
        <v>15</v>
      </c>
      <c r="F6" s="11" t="s">
        <v>20</v>
      </c>
      <c r="G6" s="11" t="s">
        <v>20</v>
      </c>
      <c r="H6" s="8" t="s">
        <v>15</v>
      </c>
      <c r="I6" s="6" t="s">
        <v>13</v>
      </c>
      <c r="J6" s="6" t="s">
        <v>13</v>
      </c>
      <c r="K6" s="6" t="s">
        <v>13</v>
      </c>
      <c r="L6" s="6" t="s">
        <v>13</v>
      </c>
      <c r="M6" s="6" t="s">
        <v>13</v>
      </c>
      <c r="N6" s="6" t="s">
        <v>13</v>
      </c>
    </row>
    <row r="7">
      <c r="A7" s="4">
        <v>6.0</v>
      </c>
      <c r="B7" s="4" t="s">
        <v>11</v>
      </c>
      <c r="C7" s="4" t="s">
        <v>12</v>
      </c>
      <c r="D7" s="5" t="str">
        <f>HYPERLINK("https://github.uci.edu/rtrimana/smartthings_app/blob/master/third-party/DeviceTamperAlarm.groovy","DeviceTamperAlarm.groovy")</f>
        <v>DeviceTamperAlarm.groovy</v>
      </c>
      <c r="E7" s="9" t="s">
        <v>18</v>
      </c>
      <c r="F7" s="8" t="s">
        <v>15</v>
      </c>
      <c r="G7" s="8" t="s">
        <v>15</v>
      </c>
      <c r="H7" s="10" t="s">
        <v>19</v>
      </c>
      <c r="I7" s="8" t="s">
        <v>15</v>
      </c>
      <c r="J7" s="6" t="s">
        <v>13</v>
      </c>
      <c r="K7" s="6" t="s">
        <v>13</v>
      </c>
      <c r="L7" s="6" t="s">
        <v>13</v>
      </c>
      <c r="M7" s="6" t="s">
        <v>13</v>
      </c>
      <c r="N7" s="6" t="s">
        <v>13</v>
      </c>
    </row>
    <row r="8">
      <c r="A8" s="4">
        <v>7.0</v>
      </c>
      <c r="B8" s="4" t="s">
        <v>11</v>
      </c>
      <c r="C8" s="4" t="s">
        <v>12</v>
      </c>
      <c r="D8" s="5" t="str">
        <f>HYPERLINK("https://github.uci.edu/rtrimana/smartthings_app/blob/master/third-party/FireCO2Alarm.groovy","FireCO2Alarm.groovy")</f>
        <v>FireCO2Alarm.groovy</v>
      </c>
      <c r="E8" s="9" t="s">
        <v>18</v>
      </c>
      <c r="F8" s="8" t="s">
        <v>15</v>
      </c>
      <c r="G8" s="9" t="s">
        <v>18</v>
      </c>
      <c r="H8" s="10" t="s">
        <v>19</v>
      </c>
      <c r="I8" s="8" t="s">
        <v>15</v>
      </c>
      <c r="J8" s="9" t="s">
        <v>18</v>
      </c>
      <c r="K8" s="6" t="s">
        <v>13</v>
      </c>
      <c r="L8" s="6" t="s">
        <v>13</v>
      </c>
      <c r="M8" s="6" t="s">
        <v>13</v>
      </c>
      <c r="N8" s="6" t="s">
        <v>13</v>
      </c>
    </row>
    <row r="9">
      <c r="A9" s="4">
        <v>8.0</v>
      </c>
      <c r="B9" s="7" t="s">
        <v>14</v>
      </c>
      <c r="C9" s="7" t="s">
        <v>14</v>
      </c>
      <c r="D9" s="5" t="str">
        <f>HYPERLINK("https://github.uci.edu/rtrimana/smartthings_app/blob/master/third-party/initial-state-event-sender.groovy","initial-state-event-sender.groovy")</f>
        <v>initial-state-event-sender.groovy</v>
      </c>
      <c r="E9" s="8" t="s">
        <v>15</v>
      </c>
      <c r="F9" s="11" t="s">
        <v>20</v>
      </c>
      <c r="G9" s="11" t="s">
        <v>20</v>
      </c>
      <c r="H9" s="8" t="s">
        <v>15</v>
      </c>
      <c r="I9" s="11" t="s">
        <v>20</v>
      </c>
      <c r="J9" s="8" t="s">
        <v>15</v>
      </c>
      <c r="K9" s="8" t="s">
        <v>15</v>
      </c>
      <c r="L9" s="6" t="s">
        <v>13</v>
      </c>
      <c r="M9" s="6" t="s">
        <v>13</v>
      </c>
      <c r="N9" s="6" t="s">
        <v>13</v>
      </c>
    </row>
    <row r="10">
      <c r="A10" s="4">
        <v>9.0</v>
      </c>
      <c r="B10" s="7" t="s">
        <v>14</v>
      </c>
      <c r="C10" s="7" t="s">
        <v>14</v>
      </c>
      <c r="D10" s="5" t="str">
        <f>HYPERLINK("https://github.uci.edu/rtrimana/smartthings_app/blob/master/third-party/initialstate-smart-app-v1.2.0.groovy","initialstate-smart-app-v1.2.0.groovy")</f>
        <v>initialstate-smart-app-v1.2.0.groovy</v>
      </c>
      <c r="E10" s="8" t="s">
        <v>15</v>
      </c>
      <c r="F10" s="11" t="s">
        <v>20</v>
      </c>
      <c r="G10" s="11" t="s">
        <v>20</v>
      </c>
      <c r="H10" s="8" t="s">
        <v>15</v>
      </c>
      <c r="I10" s="11" t="s">
        <v>20</v>
      </c>
      <c r="J10" s="8" t="s">
        <v>15</v>
      </c>
      <c r="K10" s="8" t="s">
        <v>15</v>
      </c>
      <c r="L10" s="11" t="s">
        <v>20</v>
      </c>
      <c r="M10" s="6" t="s">
        <v>13</v>
      </c>
      <c r="N10" s="6" t="s">
        <v>13</v>
      </c>
    </row>
    <row r="11">
      <c r="A11" s="4">
        <v>10.0</v>
      </c>
      <c r="B11" s="7" t="s">
        <v>14</v>
      </c>
      <c r="C11" s="7" t="s">
        <v>14</v>
      </c>
      <c r="D11" s="5" t="str">
        <f>HYPERLINK("https://github.uci.edu/rtrimana/smartthings_app/blob/master/third-party/unbuffered-event-sender.groovy","unbuffered-event-sender.groovy")</f>
        <v>unbuffered-event-sender.groovy</v>
      </c>
      <c r="E11" s="8" t="s">
        <v>15</v>
      </c>
      <c r="F11" s="11" t="s">
        <v>20</v>
      </c>
      <c r="G11" s="11" t="s">
        <v>20</v>
      </c>
      <c r="H11" s="8" t="s">
        <v>15</v>
      </c>
      <c r="I11" s="11" t="s">
        <v>20</v>
      </c>
      <c r="J11" s="8" t="s">
        <v>15</v>
      </c>
      <c r="K11" s="8" t="s">
        <v>15</v>
      </c>
      <c r="L11" s="11" t="s">
        <v>20</v>
      </c>
      <c r="M11" s="11" t="s">
        <v>20</v>
      </c>
      <c r="N11" s="6" t="s">
        <v>13</v>
      </c>
    </row>
    <row r="12">
      <c r="A12" s="12"/>
      <c r="B12" s="12"/>
      <c r="C12" s="12"/>
      <c r="D12" s="13" t="s">
        <v>21</v>
      </c>
      <c r="E12" s="14">
        <f t="shared" ref="E12:N12" si="1">countif(E$2:E$11, "Feature Conflict")</f>
        <v>3</v>
      </c>
      <c r="F12" s="14">
        <f t="shared" si="1"/>
        <v>0</v>
      </c>
      <c r="G12" s="14">
        <f t="shared" si="1"/>
        <v>1</v>
      </c>
      <c r="H12" s="14">
        <f t="shared" si="1"/>
        <v>0</v>
      </c>
      <c r="I12" s="14">
        <f t="shared" si="1"/>
        <v>0</v>
      </c>
      <c r="J12" s="14">
        <f t="shared" si="1"/>
        <v>1</v>
      </c>
      <c r="K12" s="14">
        <f t="shared" si="1"/>
        <v>0</v>
      </c>
      <c r="L12" s="14">
        <f t="shared" si="1"/>
        <v>0</v>
      </c>
      <c r="M12" s="14">
        <f t="shared" si="1"/>
        <v>0</v>
      </c>
      <c r="N12" s="14">
        <f t="shared" si="1"/>
        <v>0</v>
      </c>
      <c r="O12" s="15">
        <f t="shared" ref="O12:O19" si="3">sum(E12:N12)</f>
        <v>5</v>
      </c>
      <c r="Q12" s="12"/>
      <c r="R12" s="12"/>
      <c r="S12" s="12"/>
      <c r="T12" s="12"/>
      <c r="U12" s="12"/>
      <c r="V12" s="12"/>
      <c r="W12" s="12"/>
      <c r="X12" s="12"/>
      <c r="Y12" s="12"/>
      <c r="Z12" s="12"/>
    </row>
    <row r="13">
      <c r="A13" s="16" t="s">
        <v>22</v>
      </c>
      <c r="B13" s="17">
        <f>combin(A11,2)</f>
        <v>45</v>
      </c>
      <c r="C13" s="12"/>
      <c r="D13" s="13" t="s">
        <v>23</v>
      </c>
      <c r="E13" s="14">
        <f t="shared" ref="E13:N13" si="2">countif(E$2:E$11, "Saved-state Conflict")</f>
        <v>0</v>
      </c>
      <c r="F13" s="14">
        <f t="shared" si="2"/>
        <v>0</v>
      </c>
      <c r="G13" s="14">
        <f t="shared" si="2"/>
        <v>0</v>
      </c>
      <c r="H13" s="14">
        <f t="shared" si="2"/>
        <v>0</v>
      </c>
      <c r="I13" s="14">
        <f t="shared" si="2"/>
        <v>0</v>
      </c>
      <c r="J13" s="14">
        <f t="shared" si="2"/>
        <v>0</v>
      </c>
      <c r="K13" s="14">
        <f t="shared" si="2"/>
        <v>0</v>
      </c>
      <c r="L13" s="14">
        <f t="shared" si="2"/>
        <v>0</v>
      </c>
      <c r="M13" s="14">
        <f t="shared" si="2"/>
        <v>0</v>
      </c>
      <c r="N13" s="14">
        <f t="shared" si="2"/>
        <v>0</v>
      </c>
      <c r="O13" s="15">
        <f t="shared" si="3"/>
        <v>0</v>
      </c>
      <c r="Q13" s="12"/>
      <c r="R13" s="12"/>
      <c r="S13" s="12"/>
      <c r="T13" s="12"/>
      <c r="U13" s="12"/>
      <c r="V13" s="12"/>
      <c r="W13" s="12"/>
      <c r="X13" s="12"/>
      <c r="Y13" s="12"/>
      <c r="Z13" s="12"/>
    </row>
    <row r="14">
      <c r="A14" s="12"/>
      <c r="B14" s="12"/>
      <c r="C14" s="12"/>
      <c r="D14" s="13" t="s">
        <v>19</v>
      </c>
      <c r="E14" s="14">
        <f t="shared" ref="E14:N14" si="4">countif(E$2:E$11, "Invalid State")</f>
        <v>1</v>
      </c>
      <c r="F14" s="14">
        <f t="shared" si="4"/>
        <v>0</v>
      </c>
      <c r="G14" s="14">
        <f t="shared" si="4"/>
        <v>1</v>
      </c>
      <c r="H14" s="14">
        <f t="shared" si="4"/>
        <v>2</v>
      </c>
      <c r="I14" s="14">
        <f t="shared" si="4"/>
        <v>0</v>
      </c>
      <c r="J14" s="14">
        <f t="shared" si="4"/>
        <v>0</v>
      </c>
      <c r="K14" s="14">
        <f t="shared" si="4"/>
        <v>0</v>
      </c>
      <c r="L14" s="14">
        <f t="shared" si="4"/>
        <v>0</v>
      </c>
      <c r="M14" s="14">
        <f t="shared" si="4"/>
        <v>0</v>
      </c>
      <c r="N14" s="14">
        <f t="shared" si="4"/>
        <v>0</v>
      </c>
      <c r="O14" s="15">
        <f t="shared" si="3"/>
        <v>4</v>
      </c>
      <c r="P14">
        <f>sum(O12:O14)</f>
        <v>9</v>
      </c>
      <c r="Q14" s="12"/>
      <c r="R14" s="12"/>
      <c r="S14" s="12"/>
      <c r="T14" s="12"/>
      <c r="U14" s="12"/>
      <c r="V14" s="12"/>
      <c r="W14" s="12"/>
      <c r="X14" s="12"/>
      <c r="Y14" s="12"/>
      <c r="Z14" s="12"/>
    </row>
    <row r="15">
      <c r="A15" s="12"/>
      <c r="B15" s="12"/>
      <c r="C15" s="12"/>
      <c r="D15" s="18" t="s">
        <v>24</v>
      </c>
      <c r="E15" s="14">
        <f t="shared" ref="E15:N15" si="5">countif(E$2:E$11, "Direct-direct (human) Interaction (No Conflict)")</f>
        <v>0</v>
      </c>
      <c r="F15" s="14">
        <f t="shared" si="5"/>
        <v>0</v>
      </c>
      <c r="G15" s="14">
        <f t="shared" si="5"/>
        <v>0</v>
      </c>
      <c r="H15" s="14">
        <f t="shared" si="5"/>
        <v>0</v>
      </c>
      <c r="I15" s="14">
        <f t="shared" si="5"/>
        <v>0</v>
      </c>
      <c r="J15" s="14">
        <f t="shared" si="5"/>
        <v>0</v>
      </c>
      <c r="K15" s="14">
        <f t="shared" si="5"/>
        <v>0</v>
      </c>
      <c r="L15" s="14">
        <f t="shared" si="5"/>
        <v>0</v>
      </c>
      <c r="M15" s="14">
        <f t="shared" si="5"/>
        <v>0</v>
      </c>
      <c r="N15" s="14">
        <f t="shared" si="5"/>
        <v>0</v>
      </c>
      <c r="O15" s="19">
        <f t="shared" si="3"/>
        <v>0</v>
      </c>
      <c r="Q15" s="12"/>
      <c r="R15" s="12"/>
      <c r="S15" s="12"/>
      <c r="T15" s="12"/>
      <c r="U15" s="12"/>
      <c r="V15" s="12"/>
      <c r="W15" s="12"/>
      <c r="X15" s="12"/>
      <c r="Y15" s="12"/>
      <c r="Z15" s="12"/>
    </row>
    <row r="16">
      <c r="A16" s="12"/>
      <c r="B16" s="12"/>
      <c r="C16" s="12"/>
      <c r="D16" s="18" t="s">
        <v>25</v>
      </c>
      <c r="E16" s="14">
        <f t="shared" ref="E16:N16" si="6">countif(E$2:E$11, "Composable Relation")</f>
        <v>5</v>
      </c>
      <c r="F16" s="14">
        <f t="shared" si="6"/>
        <v>4</v>
      </c>
      <c r="G16" s="14">
        <f t="shared" si="6"/>
        <v>1</v>
      </c>
      <c r="H16" s="14">
        <f t="shared" si="6"/>
        <v>4</v>
      </c>
      <c r="I16" s="14">
        <f t="shared" si="6"/>
        <v>2</v>
      </c>
      <c r="J16" s="14">
        <f t="shared" si="6"/>
        <v>3</v>
      </c>
      <c r="K16" s="14">
        <f t="shared" si="6"/>
        <v>3</v>
      </c>
      <c r="L16" s="14">
        <f t="shared" si="6"/>
        <v>0</v>
      </c>
      <c r="M16" s="14">
        <f t="shared" si="6"/>
        <v>0</v>
      </c>
      <c r="N16" s="14">
        <f t="shared" si="6"/>
        <v>0</v>
      </c>
      <c r="O16" s="19">
        <f t="shared" si="3"/>
        <v>22</v>
      </c>
      <c r="Q16" s="12"/>
      <c r="R16" s="12"/>
      <c r="S16" s="12"/>
      <c r="T16" s="12"/>
      <c r="U16" s="12"/>
      <c r="V16" s="12"/>
      <c r="W16" s="12"/>
      <c r="X16" s="12"/>
      <c r="Y16" s="12"/>
      <c r="Z16" s="12"/>
    </row>
    <row r="17">
      <c r="A17" s="12"/>
      <c r="B17" s="12"/>
      <c r="C17" s="12"/>
      <c r="D17" s="18" t="s">
        <v>26</v>
      </c>
      <c r="E17" s="14">
        <f t="shared" ref="E17:N17" si="7">countif(E$2:E$11, "Same Device, Different Features Interaction")</f>
        <v>0</v>
      </c>
      <c r="F17" s="14">
        <f t="shared" si="7"/>
        <v>0</v>
      </c>
      <c r="G17" s="14">
        <f t="shared" si="7"/>
        <v>0</v>
      </c>
      <c r="H17" s="14">
        <f t="shared" si="7"/>
        <v>0</v>
      </c>
      <c r="I17" s="14">
        <f t="shared" si="7"/>
        <v>0</v>
      </c>
      <c r="J17" s="14">
        <f t="shared" si="7"/>
        <v>0</v>
      </c>
      <c r="K17" s="14">
        <f t="shared" si="7"/>
        <v>0</v>
      </c>
      <c r="L17" s="14">
        <f t="shared" si="7"/>
        <v>0</v>
      </c>
      <c r="M17" s="14">
        <f t="shared" si="7"/>
        <v>0</v>
      </c>
      <c r="N17" s="14">
        <f t="shared" si="7"/>
        <v>0</v>
      </c>
      <c r="O17" s="19">
        <f t="shared" si="3"/>
        <v>0</v>
      </c>
      <c r="Q17" s="12"/>
      <c r="R17" s="12"/>
      <c r="S17" s="12"/>
      <c r="T17" s="12"/>
      <c r="U17" s="12"/>
      <c r="V17" s="12"/>
      <c r="W17" s="12"/>
      <c r="X17" s="12"/>
      <c r="Y17" s="12"/>
      <c r="Z17" s="12"/>
    </row>
    <row r="18">
      <c r="A18" s="12"/>
      <c r="B18" s="12"/>
      <c r="C18" s="12"/>
      <c r="D18" s="18" t="s">
        <v>27</v>
      </c>
      <c r="E18" s="14">
        <f t="shared" ref="E18:N18" si="8">countif(E$2:E$11, "Same Device, Same Features Interaction (No Conflict)")</f>
        <v>0</v>
      </c>
      <c r="F18" s="14">
        <f t="shared" si="8"/>
        <v>0</v>
      </c>
      <c r="G18" s="14">
        <f t="shared" si="8"/>
        <v>0</v>
      </c>
      <c r="H18" s="14">
        <f t="shared" si="8"/>
        <v>0</v>
      </c>
      <c r="I18" s="14">
        <f t="shared" si="8"/>
        <v>0</v>
      </c>
      <c r="J18" s="14">
        <f t="shared" si="8"/>
        <v>0</v>
      </c>
      <c r="K18" s="14">
        <f t="shared" si="8"/>
        <v>0</v>
      </c>
      <c r="L18" s="14">
        <f t="shared" si="8"/>
        <v>0</v>
      </c>
      <c r="M18" s="14">
        <f t="shared" si="8"/>
        <v>0</v>
      </c>
      <c r="N18" s="14">
        <f t="shared" si="8"/>
        <v>0</v>
      </c>
      <c r="O18" s="19">
        <f t="shared" si="3"/>
        <v>0</v>
      </c>
      <c r="Q18" s="12"/>
      <c r="R18" s="12"/>
      <c r="S18" s="12"/>
      <c r="T18" s="12"/>
      <c r="U18" s="12"/>
      <c r="V18" s="12"/>
      <c r="W18" s="12"/>
      <c r="X18" s="12"/>
      <c r="Y18" s="12"/>
      <c r="Z18" s="12"/>
    </row>
    <row r="19">
      <c r="A19" s="12"/>
      <c r="B19" s="12"/>
      <c r="C19" s="12"/>
      <c r="D19" s="20" t="s">
        <v>28</v>
      </c>
      <c r="E19" s="14">
        <f t="shared" ref="E19:N19" si="9">countif(E$2:E$11, "Read-Read Interaction")</f>
        <v>0</v>
      </c>
      <c r="F19" s="14">
        <f t="shared" si="9"/>
        <v>4</v>
      </c>
      <c r="G19" s="14">
        <f t="shared" si="9"/>
        <v>4</v>
      </c>
      <c r="H19" s="14">
        <f t="shared" si="9"/>
        <v>0</v>
      </c>
      <c r="I19" s="14">
        <f t="shared" si="9"/>
        <v>3</v>
      </c>
      <c r="J19" s="14">
        <f t="shared" si="9"/>
        <v>0</v>
      </c>
      <c r="K19" s="14">
        <f t="shared" si="9"/>
        <v>0</v>
      </c>
      <c r="L19" s="14">
        <f t="shared" si="9"/>
        <v>2</v>
      </c>
      <c r="M19" s="14">
        <f t="shared" si="9"/>
        <v>1</v>
      </c>
      <c r="N19" s="14">
        <f t="shared" si="9"/>
        <v>0</v>
      </c>
      <c r="O19" s="21">
        <f t="shared" si="3"/>
        <v>14</v>
      </c>
      <c r="P19">
        <f>sum(O15:O19)</f>
        <v>36</v>
      </c>
      <c r="Q19" s="12"/>
      <c r="R19" s="12"/>
      <c r="S19" s="12"/>
      <c r="T19" s="12"/>
      <c r="U19" s="12"/>
      <c r="V19" s="12"/>
      <c r="W19" s="12"/>
      <c r="X19" s="12"/>
      <c r="Y19" s="12"/>
      <c r="Z19" s="12"/>
    </row>
    <row r="20">
      <c r="D20" s="22"/>
      <c r="E20" s="23"/>
      <c r="F20" s="23"/>
      <c r="G20" s="23"/>
      <c r="H20" s="23"/>
      <c r="I20" s="23"/>
      <c r="J20" s="23"/>
      <c r="K20" s="23"/>
      <c r="L20" s="23"/>
      <c r="M20" s="23"/>
      <c r="N20" s="23"/>
      <c r="O20" s="24"/>
      <c r="P20" s="25"/>
    </row>
    <row r="21">
      <c r="D21" s="22"/>
      <c r="E21" s="23"/>
      <c r="F21" s="23"/>
      <c r="G21" s="23"/>
      <c r="H21" s="23"/>
      <c r="I21" s="23"/>
      <c r="J21" s="23"/>
      <c r="K21" s="23"/>
      <c r="L21" s="23"/>
      <c r="M21" s="23"/>
      <c r="N21" s="23"/>
      <c r="O21" s="24"/>
      <c r="P21" s="25"/>
    </row>
    <row r="22">
      <c r="D22" s="26"/>
      <c r="E22" s="26"/>
      <c r="F22" s="26"/>
      <c r="G22" s="26"/>
      <c r="H22" s="26"/>
      <c r="I22" s="26"/>
      <c r="J22" s="27"/>
      <c r="K22" s="26"/>
      <c r="L22" s="28"/>
      <c r="M22" s="28"/>
      <c r="N22" s="28"/>
      <c r="O22" s="27"/>
      <c r="P22" s="26"/>
    </row>
    <row r="23">
      <c r="D23" s="12"/>
      <c r="E23" s="12"/>
      <c r="F23" s="12"/>
      <c r="G23" s="26"/>
      <c r="H23" s="26"/>
      <c r="I23" s="12"/>
      <c r="J23" s="12"/>
      <c r="K23" s="29"/>
      <c r="L23" s="26"/>
      <c r="M23" s="26"/>
      <c r="N23" s="12"/>
      <c r="O23" s="26"/>
    </row>
    <row r="24">
      <c r="D24" s="12"/>
      <c r="E24" s="12"/>
      <c r="F24" s="12"/>
      <c r="G24" s="26"/>
      <c r="H24" s="26"/>
      <c r="I24" s="12"/>
      <c r="J24" s="12"/>
      <c r="K24" s="30"/>
      <c r="L24" s="26"/>
      <c r="M24" s="26"/>
      <c r="N24" s="12"/>
      <c r="O24" s="31"/>
    </row>
    <row r="25">
      <c r="D25" s="12"/>
      <c r="E25" s="32"/>
      <c r="F25" s="33"/>
      <c r="G25" s="34"/>
      <c r="H25" s="34"/>
      <c r="I25" s="35"/>
      <c r="J25" s="12"/>
      <c r="K25" s="30"/>
      <c r="L25" s="36"/>
      <c r="M25" s="26"/>
      <c r="N25" s="12"/>
      <c r="O25" s="37"/>
    </row>
    <row r="26">
      <c r="D26" s="12"/>
      <c r="E26" s="32"/>
      <c r="F26" s="33"/>
      <c r="G26" s="34"/>
      <c r="H26" s="34"/>
      <c r="I26" s="35"/>
      <c r="J26" s="12"/>
      <c r="K26" s="38"/>
      <c r="L26" s="36"/>
      <c r="M26" s="36"/>
      <c r="N26" s="12"/>
      <c r="O26" s="31"/>
    </row>
    <row r="27">
      <c r="D27" s="12"/>
      <c r="E27" s="39"/>
      <c r="F27" s="40"/>
      <c r="G27" s="34"/>
      <c r="H27" s="34"/>
      <c r="I27" s="35"/>
      <c r="J27" s="12"/>
      <c r="K27" s="41"/>
      <c r="L27" s="26"/>
      <c r="M27" s="26"/>
      <c r="N27" s="12"/>
      <c r="O27" s="31"/>
    </row>
    <row r="28">
      <c r="D28" s="12"/>
      <c r="E28" s="39"/>
      <c r="F28" s="39"/>
      <c r="G28" s="42"/>
      <c r="H28" s="34"/>
      <c r="I28" s="35"/>
      <c r="J28" s="12"/>
      <c r="K28" s="38"/>
      <c r="L28" s="36"/>
      <c r="M28" s="26"/>
      <c r="N28" s="12"/>
      <c r="O28" s="31"/>
    </row>
    <row r="29">
      <c r="D29" s="12"/>
      <c r="E29" s="39"/>
      <c r="F29" s="39"/>
      <c r="G29" s="42"/>
      <c r="H29" s="34"/>
      <c r="I29" s="35"/>
      <c r="J29" s="12"/>
      <c r="K29" s="12"/>
      <c r="L29" s="12"/>
      <c r="M29" s="12"/>
      <c r="N29" s="12"/>
      <c r="O29" s="12"/>
    </row>
    <row r="30">
      <c r="D30" s="35"/>
      <c r="E30" s="43"/>
      <c r="F30" s="43"/>
      <c r="G30" s="42"/>
      <c r="H30" s="34"/>
      <c r="I30" s="35"/>
      <c r="J30" s="12"/>
      <c r="K30" s="29"/>
      <c r="L30" s="26"/>
      <c r="M30" s="26"/>
      <c r="N30" s="12"/>
      <c r="O30" s="26"/>
    </row>
    <row r="31">
      <c r="D31" s="12"/>
      <c r="E31" s="12"/>
      <c r="F31" s="12"/>
      <c r="G31" s="26"/>
      <c r="H31" s="26"/>
      <c r="I31" s="12"/>
      <c r="J31" s="12"/>
      <c r="K31" s="44"/>
      <c r="L31" s="36"/>
      <c r="M31" s="36"/>
      <c r="N31" s="12"/>
      <c r="O31" s="37"/>
    </row>
    <row r="32">
      <c r="D32" s="12"/>
      <c r="E32" s="12"/>
      <c r="F32" s="12"/>
      <c r="G32" s="26"/>
      <c r="H32" s="26"/>
      <c r="I32" s="12"/>
      <c r="J32" s="12"/>
      <c r="K32" s="45"/>
      <c r="L32" s="36"/>
      <c r="M32" s="36"/>
      <c r="N32" s="12"/>
      <c r="O32" s="37"/>
    </row>
    <row r="33">
      <c r="D33" s="12"/>
      <c r="E33" s="12"/>
      <c r="F33" s="12"/>
      <c r="G33" s="26"/>
      <c r="H33" s="26"/>
      <c r="I33" s="12"/>
      <c r="J33" s="12"/>
      <c r="K33" s="46"/>
      <c r="L33" s="26"/>
      <c r="M33" s="26"/>
      <c r="N33" s="12"/>
      <c r="O33" s="31"/>
    </row>
    <row r="34">
      <c r="D34" s="12"/>
      <c r="E34" s="12"/>
      <c r="F34" s="12"/>
      <c r="G34" s="26"/>
      <c r="H34" s="26"/>
      <c r="I34" s="12"/>
      <c r="J34" s="12"/>
      <c r="K34" s="47"/>
      <c r="L34" s="26"/>
      <c r="M34" s="26"/>
      <c r="N34" s="12"/>
      <c r="O34" s="31"/>
    </row>
    <row r="35">
      <c r="D35" s="12"/>
      <c r="E35" s="12"/>
      <c r="F35" s="12"/>
      <c r="G35" s="26"/>
      <c r="H35" s="26"/>
      <c r="I35" s="12"/>
      <c r="J35" s="12"/>
      <c r="K35" s="48"/>
      <c r="L35" s="26"/>
      <c r="M35" s="26"/>
      <c r="N35" s="12"/>
      <c r="O35" s="49"/>
    </row>
    <row r="36">
      <c r="D36" s="12"/>
      <c r="E36" s="12"/>
      <c r="F36" s="12"/>
      <c r="G36" s="12"/>
      <c r="H36" s="12"/>
      <c r="I36" s="12"/>
      <c r="J36" s="12"/>
      <c r="K36" s="29"/>
      <c r="L36" s="26"/>
      <c r="M36" s="26"/>
      <c r="N36" s="12"/>
      <c r="O36" s="37"/>
    </row>
  </sheetData>
  <drawing r:id="rId2"/>
  <legacyDrawing r:id="rId3"/>
</worksheet>
</file>