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r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Turn on dimmers when there is a movement in one of this situation:
1. BW sunrise and sunset when it is dark(dark = true, sun=true)
2. In dark(dark = true)
3. Any case(dark &amp; sun = false)</t>
      </text>
    </comment>
    <comment authorId="0" ref="D3">
      <text>
        <t xml:space="preserve">You set a start and end time for dimmers to turn up slowly from 0 to 99 during your sleep. </t>
      </text>
    </comment>
    <comment authorId="0" ref="E3">
      <text>
        <t xml:space="preserve">Gentle wake up application wants to turn up the dimmer according to two set time.(Start to End) But the other app wants to change the dimmer to x percentage by a movement event.</t>
      </text>
    </comment>
    <comment authorId="0" ref="D4">
      <text>
        <t xml:space="preserve">Turn off the dimmer if it is physically has been turned to off.
Other cases: motion detection,  door unlocked or open(contact sensor.),  or acceleration detection: Turn on the dim to the set percentage.</t>
      </text>
    </comment>
    <comment authorId="0" ref="E4">
      <text>
        <t xml:space="preserve">Gentle wake up application wants to turn up the dimmer according to two set time.(Start to End) But the other app wants to change the dimmer to x percentage by a movement event.</t>
      </text>
    </comment>
    <comment authorId="0" ref="F4">
      <text>
        <t xml:space="preserve">Gentle wake up wants to turn up the dimmer from zero to 99 in sleeping times but the other app wants to change it completely according to an event: motion detection, door open, or ...</t>
      </text>
    </comment>
    <comment authorId="0" ref="D5">
      <text>
        <t xml:space="preserve">Based on the orientation of a cube change to saved dim settings.</t>
      </text>
    </comment>
    <comment authorId="0" ref="E5">
      <text>
        <t xml:space="preserve">Mood cube always wants to restore the settings of the dimmer according to the cube orientation.</t>
      </text>
    </comment>
    <comment authorId="0" ref="F5">
      <text>
        <t xml:space="preserve">Mood cube always wants to restore the settings of the dimmer according to the cube orientation.</t>
      </text>
    </comment>
    <comment authorId="0" ref="G5">
      <text>
        <t xml:space="preserve">Mood cube always wants to restore the settings of the dimmer according to the cube orientation.</t>
      </text>
    </comment>
    <comment authorId="0" ref="D6">
      <text>
        <t xml:space="preserve">Smartthings app will be viewable from in the http: https://www.initialstate.com account</t>
      </text>
    </comment>
    <comment authorId="0" ref="D7">
      <text>
        <t xml:space="preserve">Change the level of the dimmers according to sunset and sunrise times. (To have the natural daylight.)</t>
      </text>
    </comment>
    <comment authorId="0" ref="E7">
      <text>
        <t xml:space="preserve">Circadian daylight application wants to change the level of dimmers according to time of day but the other application wants change it according to the movement event when it is dark for example.</t>
      </text>
    </comment>
    <comment authorId="0" ref="F7">
      <text>
        <t xml:space="preserve">Their options conflicts with each other: one changes from 0 to 99 according to daylight, another changes according to daylight.</t>
      </text>
    </comment>
    <comment authorId="0" ref="G7">
      <text>
        <t xml:space="preserve">Lighting director app conflicts with other app by events such as movement, sensor detections, or etc.</t>
      </text>
    </comment>
    <comment authorId="0" ref="H7">
      <text>
        <t xml:space="preserve">Mood cube always wants to restore the settings of the dimmer according to the cube orientation.</t>
      </text>
    </comment>
    <comment authorId="0" ref="D8">
      <text>
        <t xml:space="preserve">Sending the thermostat data.</t>
      </text>
    </comment>
    <comment authorId="0" ref="D9">
      <text>
        <t xml:space="preserve">logging info.</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2">
      <text>
        <t xml:space="preserve">Send the events to be viewable inside the http:
https://www.initialstate.com</t>
      </text>
    </comment>
    <comment authorId="0" ref="B67">
      <text>
        <t xml:space="preserve">Gentle wake up application wants to turn up the dimmer according to two set time.(Start to End) But the other app wants to change the dimmer to x percentage by a movement event.</t>
      </text>
    </comment>
    <comment authorId="0" ref="A1">
      <text>
        <t xml:space="preserve">Lighting director mus win the conflicts situations.
	-Seyed Amir Hossein Aqajari
----
One of the applications must win. (No preference.)
	-Seyed Amir Hossein Aqajari
----
Lighting director app must win.
	-Seyed Amir Hossein Aqajari
----
One of the app must win. (Somehow they do the same thing.)
	-Seyed Amir Hossein Aqajari
----
Lighting director app must win.
	-Seyed Amir Hossein Aqajari
----
Bright when dark... app must win.
	-Seyed Amir Hossein Aqajari
----
One of the applications must win. (Some how they are completely doing the same thing.)
	-Seyed Amir Hossein Aqajari
----
Bright when dark... app must win the conflict.
	-Seyed Amir Hossein Aqajari</t>
      </text>
    </comment>
  </commentList>
</comments>
</file>

<file path=xl/sharedStrings.xml><?xml version="1.0" encoding="utf-8"?>
<sst xmlns="http://schemas.openxmlformats.org/spreadsheetml/2006/main" count="182" uniqueCount="42">
  <si>
    <t>Application</t>
  </si>
  <si>
    <t>bright-when-dark-and-or-bright-after-sunset.groovy</t>
  </si>
  <si>
    <t>gentle-wake-up.groovy</t>
  </si>
  <si>
    <t>lighting-director.groovy</t>
  </si>
  <si>
    <t>mood-cube.groovy</t>
  </si>
  <si>
    <t>buffered-event-sender.groovy</t>
  </si>
  <si>
    <t>circadian-daylight.groovy</t>
  </si>
  <si>
    <t>groveStreams.groovy</t>
  </si>
  <si>
    <t>influxdb-logger.groovy</t>
  </si>
  <si>
    <t>initial-state-event-sender.groovy</t>
  </si>
  <si>
    <t>initialstate-smart-app-v1.2.0.groovy</t>
  </si>
  <si>
    <t>unbuffered-event-sender.groovy</t>
  </si>
  <si>
    <t>direct</t>
  </si>
  <si>
    <t>sensor/schedule</t>
  </si>
  <si>
    <t>Same app</t>
  </si>
  <si>
    <t>Invalid state</t>
  </si>
  <si>
    <t>Feature Conflict</t>
  </si>
  <si>
    <t>Saved-state Conflict</t>
  </si>
  <si>
    <t>reader</t>
  </si>
  <si>
    <t>Composable Relation</t>
  </si>
  <si>
    <t>Read-Read Interaction</t>
  </si>
  <si>
    <t>Feature</t>
  </si>
  <si>
    <t>Pairs</t>
  </si>
  <si>
    <t>Saved-state</t>
  </si>
  <si>
    <t>Invalid State</t>
  </si>
  <si>
    <t>Direct-direct</t>
  </si>
  <si>
    <t>Composable</t>
  </si>
  <si>
    <t>Different feature</t>
  </si>
  <si>
    <t>Same feature</t>
  </si>
  <si>
    <t>Read-read</t>
  </si>
  <si>
    <t>Type of Interactions</t>
  </si>
  <si>
    <t>#NUM</t>
  </si>
  <si>
    <t>Colors</t>
  </si>
  <si>
    <t>Explanations</t>
  </si>
  <si>
    <t>just reading.</t>
  </si>
  <si>
    <t>Same Device, Different Features Interaction</t>
  </si>
  <si>
    <t>Change the dimmer level according to events.</t>
  </si>
  <si>
    <t>Same Device, Same Features Interaction (No Conflict)</t>
  </si>
  <si>
    <t>Saving the current dim of the light in a setup time and restores it based on cube orientation.</t>
  </si>
  <si>
    <t>Direct-direct (human) Interaction (No Conflict)</t>
  </si>
  <si>
    <t>Type of Conflicts</t>
  </si>
  <si>
    <t>Total possible combinations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</si>
</sst>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name val="Arial"/>
    </font>
    <font/>
    <font>
      <u/>
      <color rgb="FF0000FF"/>
      <name val="Arial"/>
    </font>
    <font>
      <b/>
      <color rgb="FF000000"/>
      <name val="Arial"/>
    </font>
    <font>
      <u/>
      <color rgb="FF0000FF"/>
      <name val="Arial"/>
    </font>
    <font>
      <u/>
      <color rgb="FF0000FF"/>
      <name val="Arial"/>
    </font>
    <font>
      <color rgb="FF000000"/>
      <name val="Arial"/>
    </font>
  </fonts>
  <fills count="16">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rgb="FFBF9000"/>
        <bgColor rgb="FFBF9000"/>
      </patternFill>
    </fill>
    <fill>
      <patternFill patternType="solid">
        <fgColor rgb="FF00FFFF"/>
        <bgColor rgb="FF00FFFF"/>
      </patternFill>
    </fill>
    <fill>
      <patternFill patternType="solid">
        <fgColor rgb="FFF1C232"/>
        <bgColor rgb="FFF1C232"/>
      </patternFill>
    </fill>
    <fill>
      <patternFill patternType="solid">
        <fgColor rgb="FFFFFF00"/>
        <bgColor rgb="FFFFFF00"/>
      </patternFill>
    </fill>
    <fill>
      <patternFill patternType="solid">
        <fgColor rgb="FF4A86E8"/>
        <bgColor rgb="FF4A86E8"/>
      </patternFill>
    </fill>
    <fill>
      <patternFill patternType="solid">
        <fgColor rgb="FF00FF00"/>
        <bgColor rgb="FF00FF00"/>
      </patternFill>
    </fill>
    <fill>
      <patternFill patternType="solid">
        <fgColor rgb="FFC9DAF8"/>
        <bgColor rgb="FFC9DAF8"/>
      </patternFill>
    </fill>
    <fill>
      <patternFill patternType="solid">
        <fgColor rgb="FF6AA84F"/>
        <bgColor rgb="FF6AA84F"/>
      </patternFill>
    </fill>
    <fill>
      <patternFill patternType="solid">
        <fgColor rgb="FFFFF2CC"/>
        <bgColor rgb="FFFFF2CC"/>
      </patternFill>
    </fill>
  </fills>
  <borders count="2">
    <border/>
    <border>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shrinkToFit="0" vertical="top" wrapText="1"/>
    </xf>
    <xf borderId="0" fillId="2" fontId="2" numFmtId="0" xfId="0" applyAlignment="1" applyFont="1">
      <alignment readingOrder="0" shrinkToFit="0" vertical="top" wrapText="1"/>
    </xf>
    <xf borderId="0" fillId="3" fontId="2" numFmtId="0" xfId="0" applyAlignment="1" applyFill="1" applyFont="1">
      <alignment shrinkToFit="0" vertical="top" wrapText="1"/>
    </xf>
    <xf borderId="0" fillId="0" fontId="3" numFmtId="0" xfId="0" applyAlignment="1" applyFont="1">
      <alignment readingOrder="0"/>
    </xf>
    <xf borderId="0" fillId="4" fontId="4" numFmtId="0" xfId="0" applyAlignment="1" applyFill="1" applyFont="1">
      <alignment vertical="bottom"/>
    </xf>
    <xf borderId="0" fillId="5" fontId="2" numFmtId="0" xfId="0" applyAlignment="1" applyFill="1" applyFont="1">
      <alignment shrinkToFit="0" vertical="top" wrapText="1"/>
    </xf>
    <xf borderId="0" fillId="6" fontId="5" numFmtId="0" xfId="0" applyAlignment="1" applyFill="1" applyFont="1">
      <alignment readingOrder="0" vertical="top"/>
    </xf>
    <xf borderId="0" fillId="7" fontId="5" numFmtId="0" xfId="0" applyAlignment="1" applyFill="1" applyFont="1">
      <alignment vertical="top"/>
    </xf>
    <xf borderId="0" fillId="8" fontId="6" numFmtId="0" xfId="0" applyAlignment="1" applyFill="1" applyFont="1">
      <alignment vertical="bottom"/>
    </xf>
    <xf borderId="0" fillId="9" fontId="5" numFmtId="0" xfId="0" applyAlignment="1" applyFill="1" applyFont="1">
      <alignment readingOrder="0" vertical="top"/>
    </xf>
    <xf borderId="0" fillId="10" fontId="2" numFmtId="0" xfId="0" applyAlignment="1" applyFill="1" applyFont="1">
      <alignment vertical="bottom"/>
    </xf>
    <xf borderId="0" fillId="11" fontId="7" numFmtId="0" xfId="0" applyAlignment="1" applyFill="1" applyFont="1">
      <alignment vertical="bottom"/>
    </xf>
    <xf borderId="0" fillId="3" fontId="2" numFmtId="0" xfId="0" applyAlignment="1" applyFont="1">
      <alignment vertical="top"/>
    </xf>
    <xf borderId="0" fillId="8" fontId="8" numFmtId="0" xfId="0" applyAlignment="1" applyFont="1">
      <alignment vertical="top"/>
    </xf>
    <xf borderId="0" fillId="4" fontId="1" numFmtId="0" xfId="0" applyAlignment="1" applyFont="1">
      <alignment vertical="bottom"/>
    </xf>
    <xf borderId="0" fillId="0" fontId="2" numFmtId="0" xfId="0" applyAlignment="1" applyFont="1">
      <alignment horizontal="right" vertical="bottom"/>
    </xf>
    <xf borderId="0" fillId="4" fontId="2" numFmtId="0" xfId="0" applyAlignment="1" applyFont="1">
      <alignment horizontal="right" vertical="bottom"/>
    </xf>
    <xf borderId="0" fillId="12" fontId="3" numFmtId="0" xfId="0" applyAlignment="1" applyFill="1" applyFont="1">
      <alignment readingOrder="0"/>
    </xf>
    <xf borderId="0" fillId="12" fontId="3" numFmtId="0" xfId="0" applyFont="1"/>
    <xf borderId="0" fillId="8" fontId="1" numFmtId="0" xfId="0" applyAlignment="1" applyFont="1">
      <alignment vertical="bottom"/>
    </xf>
    <xf borderId="0" fillId="8" fontId="2" numFmtId="0" xfId="0" applyAlignment="1" applyFont="1">
      <alignment horizontal="right" vertical="bottom"/>
    </xf>
    <xf borderId="0" fillId="11" fontId="1" numFmtId="0" xfId="0" applyAlignment="1" applyFont="1">
      <alignment vertical="bottom"/>
    </xf>
    <xf borderId="0" fillId="11" fontId="2" numFmtId="0" xfId="0" applyAlignment="1" applyFont="1">
      <alignment horizontal="right" vertical="bottom"/>
    </xf>
    <xf borderId="1" fillId="0" fontId="1" numFmtId="0" xfId="0" applyAlignment="1" applyBorder="1" applyFont="1">
      <alignment vertical="top"/>
    </xf>
    <xf borderId="0" fillId="0" fontId="2" numFmtId="0" xfId="0" applyAlignment="1" applyFont="1">
      <alignment vertical="top"/>
    </xf>
    <xf borderId="0" fillId="0" fontId="2" numFmtId="0" xfId="0" applyAlignment="1" applyFont="1">
      <alignment vertical="bottom"/>
    </xf>
    <xf borderId="1" fillId="3" fontId="2" numFmtId="0" xfId="0" applyAlignment="1" applyBorder="1" applyFont="1">
      <alignment vertical="top"/>
    </xf>
    <xf borderId="0" fillId="0" fontId="2" numFmtId="0" xfId="0" applyAlignment="1" applyFont="1">
      <alignment horizontal="right" readingOrder="0" vertical="top"/>
    </xf>
    <xf borderId="0" fillId="11" fontId="2" numFmtId="0" xfId="0" applyAlignment="1" applyFont="1">
      <alignment vertical="bottom"/>
    </xf>
    <xf borderId="1" fillId="13" fontId="2" numFmtId="0" xfId="0" applyAlignment="1" applyBorder="1" applyFill="1" applyFont="1">
      <alignment vertical="top"/>
    </xf>
    <xf borderId="0" fillId="13" fontId="2" numFmtId="0" xfId="0" applyAlignment="1" applyFont="1">
      <alignment vertical="top"/>
    </xf>
    <xf borderId="0" fillId="0" fontId="2" numFmtId="0" xfId="0" applyAlignment="1" applyFont="1">
      <alignment horizontal="right" vertical="top"/>
    </xf>
    <xf borderId="0" fillId="4" fontId="2" numFmtId="0" xfId="0" applyAlignment="1" applyFont="1">
      <alignment vertical="bottom"/>
    </xf>
    <xf borderId="1" fillId="0" fontId="2" numFmtId="0" xfId="0" applyAlignment="1" applyBorder="1" applyFont="1">
      <alignment readingOrder="0" shrinkToFit="0" vertical="bottom" wrapText="0"/>
    </xf>
    <xf borderId="1" fillId="12" fontId="2" numFmtId="0" xfId="0" applyAlignment="1" applyBorder="1" applyFont="1">
      <alignment shrinkToFit="0" vertical="top" wrapText="0"/>
    </xf>
    <xf borderId="1" fillId="12" fontId="2" numFmtId="0" xfId="0" applyAlignment="1" applyBorder="1" applyFont="1">
      <alignment vertical="top"/>
    </xf>
    <xf borderId="0" fillId="8" fontId="3" numFmtId="0" xfId="0" applyFont="1"/>
    <xf borderId="1" fillId="8" fontId="8" numFmtId="0" xfId="0" applyAlignment="1" applyBorder="1" applyFont="1">
      <alignment vertical="top"/>
    </xf>
    <xf borderId="0" fillId="8" fontId="2" numFmtId="0" xfId="0" applyAlignment="1" applyFont="1">
      <alignment vertical="top"/>
    </xf>
    <xf borderId="1" fillId="14" fontId="2" numFmtId="0" xfId="0" applyAlignment="1" applyBorder="1" applyFill="1" applyFont="1">
      <alignment vertical="top"/>
    </xf>
    <xf borderId="1" fillId="14" fontId="2" numFmtId="0" xfId="0" applyAlignment="1" applyBorder="1" applyFont="1">
      <alignment vertical="top"/>
    </xf>
    <xf borderId="0" fillId="14" fontId="2" numFmtId="0" xfId="0" applyAlignment="1" applyFont="1">
      <alignment vertical="top"/>
    </xf>
    <xf borderId="1" fillId="10" fontId="8" numFmtId="0" xfId="0" applyAlignment="1" applyBorder="1" applyFont="1">
      <alignment readingOrder="0" shrinkToFit="0" vertical="top" wrapText="0"/>
    </xf>
    <xf borderId="1" fillId="10" fontId="2" numFmtId="0" xfId="0" applyAlignment="1" applyBorder="1" applyFont="1">
      <alignment vertical="top"/>
    </xf>
    <xf borderId="1" fillId="15" fontId="8" numFmtId="0" xfId="0" applyAlignment="1" applyBorder="1" applyFill="1" applyFont="1">
      <alignment readingOrder="0" shrinkToFit="0" vertical="bottom" wrapText="0"/>
    </xf>
    <xf borderId="1" fillId="15" fontId="2" numFmtId="0" xfId="0" applyAlignment="1" applyBorder="1" applyFont="1">
      <alignment vertical="top"/>
    </xf>
    <xf borderId="1" fillId="9" fontId="5" numFmtId="0" xfId="0" applyAlignment="1" applyBorder="1" applyFont="1">
      <alignment vertical="top"/>
    </xf>
    <xf borderId="0" fillId="9" fontId="2" numFmtId="0" xfId="0" applyAlignment="1" applyFont="1">
      <alignment vertical="top"/>
    </xf>
    <xf borderId="1" fillId="7" fontId="5" numFmtId="0" xfId="0" applyAlignment="1" applyBorder="1" applyFont="1">
      <alignment vertical="top"/>
    </xf>
    <xf borderId="0" fillId="7" fontId="2" numFmtId="0" xfId="0" applyAlignment="1" applyFont="1">
      <alignment vertical="top"/>
    </xf>
    <xf borderId="0" fillId="6" fontId="2" numFmtId="0" xfId="0" applyAlignment="1" applyFont="1">
      <alignment vertical="top"/>
    </xf>
    <xf borderId="0" fillId="0" fontId="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3" max="3" width="16.57"/>
    <col customWidth="1" min="4" max="4" width="44.43"/>
    <col customWidth="1" min="5" max="5" width="19.86"/>
    <col customWidth="1" min="6" max="6" width="20.57"/>
    <col customWidth="1" min="7" max="8" width="20.14"/>
    <col customWidth="1" min="9" max="9" width="22.71"/>
    <col customWidth="1" min="10" max="12" width="22.14"/>
    <col customWidth="1" min="13" max="13" width="21.71"/>
    <col customWidth="1" min="14" max="14" width="22.57"/>
  </cols>
  <sheetData>
    <row r="1">
      <c r="D1" s="1" t="s">
        <v>0</v>
      </c>
      <c r="E1" s="2" t="s">
        <v>1</v>
      </c>
      <c r="F1" s="2" t="s">
        <v>2</v>
      </c>
      <c r="G1" s="2" t="s">
        <v>3</v>
      </c>
      <c r="H1" s="3" t="s">
        <v>4</v>
      </c>
      <c r="I1" s="4" t="s">
        <v>5</v>
      </c>
      <c r="J1" s="4" t="s">
        <v>6</v>
      </c>
      <c r="K1" s="4" t="s">
        <v>7</v>
      </c>
      <c r="L1" s="4" t="s">
        <v>8</v>
      </c>
      <c r="M1" s="4" t="s">
        <v>9</v>
      </c>
      <c r="N1" s="4" t="s">
        <v>10</v>
      </c>
      <c r="O1" s="4" t="s">
        <v>11</v>
      </c>
    </row>
    <row r="2">
      <c r="A2" s="5">
        <v>1.0</v>
      </c>
      <c r="B2" s="5" t="s">
        <v>12</v>
      </c>
      <c r="C2" s="5" t="s">
        <v>13</v>
      </c>
      <c r="D2" s="6" t="str">
        <f>HYPERLINK("https://github.uci.edu/rtrimana/smartthings_app/blob/master/official/bright-when-dark-and-or-bright-after-sunset.groovy","bright-when-dark-and-or-bright-after-sunset.groovy")</f>
        <v>bright-when-dark-and-or-bright-after-sunset.groovy</v>
      </c>
      <c r="E2" s="7" t="s">
        <v>14</v>
      </c>
      <c r="F2" s="7" t="s">
        <v>14</v>
      </c>
      <c r="G2" s="7" t="s">
        <v>14</v>
      </c>
      <c r="H2" s="7" t="s">
        <v>14</v>
      </c>
      <c r="I2" s="7" t="s">
        <v>14</v>
      </c>
      <c r="J2" s="7" t="s">
        <v>14</v>
      </c>
      <c r="K2" s="7" t="s">
        <v>14</v>
      </c>
      <c r="L2" s="7" t="s">
        <v>14</v>
      </c>
      <c r="M2" s="7" t="s">
        <v>14</v>
      </c>
      <c r="N2" s="7" t="s">
        <v>14</v>
      </c>
      <c r="O2" s="7" t="s">
        <v>14</v>
      </c>
    </row>
    <row r="3">
      <c r="A3" s="5">
        <v>2.0</v>
      </c>
      <c r="B3" s="5" t="s">
        <v>12</v>
      </c>
      <c r="C3" s="5" t="s">
        <v>13</v>
      </c>
      <c r="D3" s="6" t="str">
        <f>HYPERLINK("https://github.uci.edu/rtrimana/smartthings_app/blob/master/official/gentle-wake-up.groovy","gentle-wake-up.groovy")</f>
        <v>gentle-wake-up.groovy</v>
      </c>
      <c r="E3" s="8" t="s">
        <v>15</v>
      </c>
      <c r="F3" s="7" t="s">
        <v>14</v>
      </c>
      <c r="G3" s="7" t="s">
        <v>14</v>
      </c>
      <c r="H3" s="7" t="s">
        <v>14</v>
      </c>
      <c r="I3" s="7" t="s">
        <v>14</v>
      </c>
      <c r="J3" s="7" t="s">
        <v>14</v>
      </c>
      <c r="K3" s="7" t="s">
        <v>14</v>
      </c>
      <c r="L3" s="7" t="s">
        <v>14</v>
      </c>
      <c r="M3" s="7" t="s">
        <v>14</v>
      </c>
      <c r="N3" s="7" t="s">
        <v>14</v>
      </c>
      <c r="O3" s="7" t="s">
        <v>14</v>
      </c>
    </row>
    <row r="4">
      <c r="A4" s="5">
        <v>3.0</v>
      </c>
      <c r="B4" s="5" t="s">
        <v>12</v>
      </c>
      <c r="C4" s="5" t="s">
        <v>13</v>
      </c>
      <c r="D4" s="6" t="str">
        <f>HYPERLINK("https://github.uci.edu/rtrimana/smartthings_app/blob/master/official/lighting-director.groovy","lighting-director.groovy")</f>
        <v>lighting-director.groovy</v>
      </c>
      <c r="E4" s="8" t="s">
        <v>15</v>
      </c>
      <c r="F4" s="9" t="s">
        <v>16</v>
      </c>
      <c r="G4" s="7" t="s">
        <v>14</v>
      </c>
      <c r="H4" s="7" t="s">
        <v>14</v>
      </c>
      <c r="I4" s="7" t="s">
        <v>14</v>
      </c>
      <c r="J4" s="7" t="s">
        <v>14</v>
      </c>
      <c r="K4" s="7" t="s">
        <v>14</v>
      </c>
      <c r="L4" s="7" t="s">
        <v>14</v>
      </c>
      <c r="M4" s="7" t="s">
        <v>14</v>
      </c>
      <c r="N4" s="7" t="s">
        <v>14</v>
      </c>
      <c r="O4" s="7" t="s">
        <v>14</v>
      </c>
    </row>
    <row r="5">
      <c r="A5" s="5">
        <v>4.0</v>
      </c>
      <c r="B5" s="5" t="s">
        <v>12</v>
      </c>
      <c r="C5" s="5" t="s">
        <v>13</v>
      </c>
      <c r="D5" s="10" t="str">
        <f>HYPERLINK("https://github.uci.edu/rtrimana/smartthings_app/blob/master/official/mood-cube.groovy","mood-cube.groovy")</f>
        <v>mood-cube.groovy</v>
      </c>
      <c r="E5" s="11" t="s">
        <v>17</v>
      </c>
      <c r="F5" s="11" t="s">
        <v>17</v>
      </c>
      <c r="G5" s="11" t="s">
        <v>17</v>
      </c>
      <c r="H5" s="7" t="s">
        <v>14</v>
      </c>
      <c r="I5" s="7" t="s">
        <v>14</v>
      </c>
      <c r="J5" s="7" t="s">
        <v>14</v>
      </c>
      <c r="K5" s="7" t="s">
        <v>14</v>
      </c>
      <c r="L5" s="7" t="s">
        <v>14</v>
      </c>
      <c r="M5" s="7" t="s">
        <v>14</v>
      </c>
      <c r="N5" s="7" t="s">
        <v>14</v>
      </c>
      <c r="O5" s="7" t="s">
        <v>14</v>
      </c>
    </row>
    <row r="6">
      <c r="A6" s="5">
        <v>5.0</v>
      </c>
      <c r="B6" s="12" t="s">
        <v>18</v>
      </c>
      <c r="C6" s="12" t="s">
        <v>18</v>
      </c>
      <c r="D6" s="13" t="str">
        <f>HYPERLINK("https://github.uci.edu/rtrimana/smartthings_app/blob/master/third-party/buffered-event-sender.groovy","buffered-event-sender.groovy")</f>
        <v>buffered-event-sender.groovy</v>
      </c>
      <c r="E6" s="14" t="s">
        <v>19</v>
      </c>
      <c r="F6" s="14" t="s">
        <v>19</v>
      </c>
      <c r="G6" s="14" t="s">
        <v>19</v>
      </c>
      <c r="H6" s="14" t="s">
        <v>19</v>
      </c>
      <c r="I6" s="7" t="s">
        <v>14</v>
      </c>
      <c r="J6" s="7" t="s">
        <v>14</v>
      </c>
      <c r="K6" s="7" t="s">
        <v>14</v>
      </c>
      <c r="L6" s="7" t="s">
        <v>14</v>
      </c>
      <c r="M6" s="7" t="s">
        <v>14</v>
      </c>
      <c r="N6" s="7" t="s">
        <v>14</v>
      </c>
      <c r="O6" s="7" t="s">
        <v>14</v>
      </c>
    </row>
    <row r="7">
      <c r="A7" s="5">
        <v>6.0</v>
      </c>
      <c r="B7" s="5" t="s">
        <v>12</v>
      </c>
      <c r="C7" s="5" t="s">
        <v>13</v>
      </c>
      <c r="D7" s="6" t="str">
        <f>HYPERLINK("https://github.uci.edu/rtrimana/smartthings_app/blob/master/third-party/circadian-daylight.groovy","circadian-daylight.groovy")</f>
        <v>circadian-daylight.groovy</v>
      </c>
      <c r="E7" s="9" t="s">
        <v>16</v>
      </c>
      <c r="F7" s="9" t="s">
        <v>16</v>
      </c>
      <c r="G7" s="9" t="s">
        <v>16</v>
      </c>
      <c r="H7" s="11" t="s">
        <v>17</v>
      </c>
      <c r="I7" s="14" t="s">
        <v>19</v>
      </c>
      <c r="J7" s="7" t="s">
        <v>14</v>
      </c>
      <c r="K7" s="7" t="s">
        <v>14</v>
      </c>
      <c r="L7" s="7" t="s">
        <v>14</v>
      </c>
      <c r="M7" s="7" t="s">
        <v>14</v>
      </c>
      <c r="N7" s="7" t="s">
        <v>14</v>
      </c>
      <c r="O7" s="7" t="s">
        <v>14</v>
      </c>
    </row>
    <row r="8">
      <c r="A8" s="5">
        <v>7.0</v>
      </c>
      <c r="B8" s="12" t="s">
        <v>18</v>
      </c>
      <c r="C8" s="12" t="s">
        <v>18</v>
      </c>
      <c r="D8" s="13" t="str">
        <f>HYPERLINK("https://github.uci.edu/rtrimana/smartthings_app/blob/master/third-party/groveStreams.groovy","groveStreams.groovy")</f>
        <v>groveStreams.groovy</v>
      </c>
      <c r="E8" s="14" t="s">
        <v>19</v>
      </c>
      <c r="F8" s="14" t="s">
        <v>19</v>
      </c>
      <c r="G8" s="14" t="s">
        <v>19</v>
      </c>
      <c r="H8" s="14" t="s">
        <v>19</v>
      </c>
      <c r="I8" s="15" t="s">
        <v>20</v>
      </c>
      <c r="J8" s="14" t="s">
        <v>19</v>
      </c>
      <c r="K8" s="7" t="s">
        <v>14</v>
      </c>
      <c r="L8" s="7" t="s">
        <v>14</v>
      </c>
      <c r="M8" s="7" t="s">
        <v>14</v>
      </c>
      <c r="N8" s="7" t="s">
        <v>14</v>
      </c>
      <c r="O8" s="7" t="s">
        <v>14</v>
      </c>
    </row>
    <row r="9">
      <c r="A9" s="5">
        <v>8.0</v>
      </c>
      <c r="B9" s="12" t="s">
        <v>18</v>
      </c>
      <c r="C9" s="12" t="s">
        <v>18</v>
      </c>
      <c r="D9" s="13" t="str">
        <f>HYPERLINK("https://github.uci.edu/rtrimana/smartthings_app/blob/master/third-party/influxdb-logger.groovy","influxdb-logger.groovy")</f>
        <v>influxdb-logger.groovy</v>
      </c>
      <c r="E9" s="14" t="s">
        <v>19</v>
      </c>
      <c r="F9" s="14" t="s">
        <v>19</v>
      </c>
      <c r="G9" s="14" t="s">
        <v>19</v>
      </c>
      <c r="H9" s="14" t="s">
        <v>19</v>
      </c>
      <c r="I9" s="15" t="s">
        <v>20</v>
      </c>
      <c r="J9" s="14" t="s">
        <v>19</v>
      </c>
      <c r="K9" s="15" t="s">
        <v>20</v>
      </c>
      <c r="L9" s="7" t="s">
        <v>14</v>
      </c>
      <c r="M9" s="7" t="s">
        <v>14</v>
      </c>
      <c r="N9" s="7" t="s">
        <v>14</v>
      </c>
      <c r="O9" s="7" t="s">
        <v>14</v>
      </c>
    </row>
    <row r="10">
      <c r="A10" s="5">
        <v>9.0</v>
      </c>
      <c r="B10" s="12" t="s">
        <v>18</v>
      </c>
      <c r="C10" s="12" t="s">
        <v>18</v>
      </c>
      <c r="D10" s="13" t="str">
        <f>HYPERLINK("https://github.uci.edu/rtrimana/smartthings_app/blob/master/third-party/initial-state-event-sender.groovy","initial-state-event-sender.groovy")</f>
        <v>initial-state-event-sender.groovy</v>
      </c>
      <c r="E10" s="14" t="s">
        <v>19</v>
      </c>
      <c r="F10" s="14" t="s">
        <v>19</v>
      </c>
      <c r="G10" s="14" t="s">
        <v>19</v>
      </c>
      <c r="H10" s="14" t="s">
        <v>19</v>
      </c>
      <c r="I10" s="15" t="s">
        <v>20</v>
      </c>
      <c r="J10" s="14" t="s">
        <v>19</v>
      </c>
      <c r="K10" s="15" t="s">
        <v>20</v>
      </c>
      <c r="L10" s="15" t="s">
        <v>20</v>
      </c>
      <c r="M10" s="7" t="s">
        <v>14</v>
      </c>
      <c r="N10" s="7" t="s">
        <v>14</v>
      </c>
      <c r="O10" s="7" t="s">
        <v>14</v>
      </c>
    </row>
    <row r="11">
      <c r="A11" s="5">
        <v>10.0</v>
      </c>
      <c r="B11" s="12" t="s">
        <v>18</v>
      </c>
      <c r="C11" s="12" t="s">
        <v>18</v>
      </c>
      <c r="D11" s="13" t="str">
        <f>HYPERLINK("https://github.uci.edu/rtrimana/smartthings_app/blob/master/third-party/initialstate-smart-app-v1.2.0.groovy","initialstate-smart-app-v1.2.0.groovy")</f>
        <v>initialstate-smart-app-v1.2.0.groovy</v>
      </c>
      <c r="E11" s="14" t="s">
        <v>19</v>
      </c>
      <c r="F11" s="14" t="s">
        <v>19</v>
      </c>
      <c r="G11" s="14" t="s">
        <v>19</v>
      </c>
      <c r="H11" s="14" t="s">
        <v>19</v>
      </c>
      <c r="I11" s="15" t="s">
        <v>20</v>
      </c>
      <c r="J11" s="14" t="s">
        <v>19</v>
      </c>
      <c r="K11" s="15" t="s">
        <v>20</v>
      </c>
      <c r="L11" s="15" t="s">
        <v>20</v>
      </c>
      <c r="M11" s="15" t="s">
        <v>20</v>
      </c>
      <c r="N11" s="7" t="s">
        <v>14</v>
      </c>
      <c r="O11" s="7" t="s">
        <v>14</v>
      </c>
    </row>
    <row r="12">
      <c r="A12" s="5">
        <v>11.0</v>
      </c>
      <c r="B12" s="12" t="s">
        <v>18</v>
      </c>
      <c r="C12" s="12" t="s">
        <v>18</v>
      </c>
      <c r="D12" s="13" t="str">
        <f>HYPERLINK("https://github.uci.edu/rtrimana/smartthings_app/blob/master/third-party/unbuffered-event-sender.groovy","unbuffered-event-sender.groovy")</f>
        <v>unbuffered-event-sender.groovy</v>
      </c>
      <c r="E12" s="14" t="s">
        <v>19</v>
      </c>
      <c r="F12" s="14" t="s">
        <v>19</v>
      </c>
      <c r="G12" s="14" t="s">
        <v>19</v>
      </c>
      <c r="H12" s="14" t="s">
        <v>19</v>
      </c>
      <c r="I12" s="15" t="s">
        <v>20</v>
      </c>
      <c r="J12" s="14" t="s">
        <v>19</v>
      </c>
      <c r="K12" s="15" t="s">
        <v>20</v>
      </c>
      <c r="L12" s="15" t="s">
        <v>20</v>
      </c>
      <c r="M12" s="15" t="s">
        <v>20</v>
      </c>
      <c r="N12" s="15" t="s">
        <v>20</v>
      </c>
      <c r="O12" s="7" t="s">
        <v>14</v>
      </c>
    </row>
    <row r="13">
      <c r="D13" s="16" t="s">
        <v>21</v>
      </c>
      <c r="E13" s="17">
        <f t="shared" ref="E13:N13" si="1">countif(E$2:E$12, "Feature Conflict")</f>
        <v>1</v>
      </c>
      <c r="F13" s="17">
        <f t="shared" si="1"/>
        <v>2</v>
      </c>
      <c r="G13" s="17">
        <f t="shared" si="1"/>
        <v>1</v>
      </c>
      <c r="H13" s="17">
        <f t="shared" si="1"/>
        <v>0</v>
      </c>
      <c r="I13" s="17">
        <f t="shared" si="1"/>
        <v>0</v>
      </c>
      <c r="J13" s="17">
        <f t="shared" si="1"/>
        <v>0</v>
      </c>
      <c r="K13" s="17">
        <f t="shared" si="1"/>
        <v>0</v>
      </c>
      <c r="L13" s="17">
        <f t="shared" si="1"/>
        <v>0</v>
      </c>
      <c r="M13" s="17">
        <f t="shared" si="1"/>
        <v>0</v>
      </c>
      <c r="N13" s="17">
        <f t="shared" si="1"/>
        <v>0</v>
      </c>
      <c r="O13" s="18">
        <f t="shared" ref="O13:O20" si="3">sum(E13:N13)</f>
        <v>4</v>
      </c>
    </row>
    <row r="14">
      <c r="A14" s="19" t="s">
        <v>22</v>
      </c>
      <c r="B14" s="20">
        <f>combin(A12,2)</f>
        <v>55</v>
      </c>
      <c r="D14" s="16" t="s">
        <v>23</v>
      </c>
      <c r="E14" s="17">
        <f t="shared" ref="E14:N14" si="2">countif(E$2:E$12, "Saved-state Conflict")</f>
        <v>1</v>
      </c>
      <c r="F14" s="17">
        <f t="shared" si="2"/>
        <v>1</v>
      </c>
      <c r="G14" s="17">
        <f t="shared" si="2"/>
        <v>1</v>
      </c>
      <c r="H14" s="17">
        <f t="shared" si="2"/>
        <v>1</v>
      </c>
      <c r="I14" s="17">
        <f t="shared" si="2"/>
        <v>0</v>
      </c>
      <c r="J14" s="17">
        <f t="shared" si="2"/>
        <v>0</v>
      </c>
      <c r="K14" s="17">
        <f t="shared" si="2"/>
        <v>0</v>
      </c>
      <c r="L14" s="17">
        <f t="shared" si="2"/>
        <v>0</v>
      </c>
      <c r="M14" s="17">
        <f t="shared" si="2"/>
        <v>0</v>
      </c>
      <c r="N14" s="17">
        <f t="shared" si="2"/>
        <v>0</v>
      </c>
      <c r="O14" s="18">
        <f t="shared" si="3"/>
        <v>4</v>
      </c>
    </row>
    <row r="15">
      <c r="D15" s="16" t="s">
        <v>24</v>
      </c>
      <c r="E15" s="17">
        <f t="shared" ref="E15:N15" si="4">countif(E$2:E$12, "Invalid State")</f>
        <v>2</v>
      </c>
      <c r="F15" s="17">
        <f t="shared" si="4"/>
        <v>0</v>
      </c>
      <c r="G15" s="17">
        <f t="shared" si="4"/>
        <v>0</v>
      </c>
      <c r="H15" s="17">
        <f t="shared" si="4"/>
        <v>0</v>
      </c>
      <c r="I15" s="17">
        <f t="shared" si="4"/>
        <v>0</v>
      </c>
      <c r="J15" s="17">
        <f t="shared" si="4"/>
        <v>0</v>
      </c>
      <c r="K15" s="17">
        <f t="shared" si="4"/>
        <v>0</v>
      </c>
      <c r="L15" s="17">
        <f t="shared" si="4"/>
        <v>0</v>
      </c>
      <c r="M15" s="17">
        <f t="shared" si="4"/>
        <v>0</v>
      </c>
      <c r="N15" s="17">
        <f t="shared" si="4"/>
        <v>0</v>
      </c>
      <c r="O15" s="18">
        <f t="shared" si="3"/>
        <v>2</v>
      </c>
      <c r="P15">
        <f>sum(O13:O15)</f>
        <v>10</v>
      </c>
    </row>
    <row r="16">
      <c r="D16" s="21" t="s">
        <v>25</v>
      </c>
      <c r="E16" s="17">
        <f t="shared" ref="E16:N16" si="5">countif(E$2:E$12, "Direct-direct (human) Interaction (No Conflict)")</f>
        <v>0</v>
      </c>
      <c r="F16" s="17">
        <f t="shared" si="5"/>
        <v>0</v>
      </c>
      <c r="G16" s="17">
        <f t="shared" si="5"/>
        <v>0</v>
      </c>
      <c r="H16" s="17">
        <f t="shared" si="5"/>
        <v>0</v>
      </c>
      <c r="I16" s="17">
        <f t="shared" si="5"/>
        <v>0</v>
      </c>
      <c r="J16" s="17">
        <f t="shared" si="5"/>
        <v>0</v>
      </c>
      <c r="K16" s="17">
        <f t="shared" si="5"/>
        <v>0</v>
      </c>
      <c r="L16" s="17">
        <f t="shared" si="5"/>
        <v>0</v>
      </c>
      <c r="M16" s="17">
        <f t="shared" si="5"/>
        <v>0</v>
      </c>
      <c r="N16" s="17">
        <f t="shared" si="5"/>
        <v>0</v>
      </c>
      <c r="O16" s="22">
        <f t="shared" si="3"/>
        <v>0</v>
      </c>
    </row>
    <row r="17">
      <c r="D17" s="21" t="s">
        <v>26</v>
      </c>
      <c r="E17" s="17">
        <f t="shared" ref="E17:N17" si="6">countif(E$2:E$12, "Composable Relation")</f>
        <v>6</v>
      </c>
      <c r="F17" s="17">
        <f t="shared" si="6"/>
        <v>6</v>
      </c>
      <c r="G17" s="17">
        <f t="shared" si="6"/>
        <v>6</v>
      </c>
      <c r="H17" s="17">
        <f t="shared" si="6"/>
        <v>6</v>
      </c>
      <c r="I17" s="17">
        <f t="shared" si="6"/>
        <v>1</v>
      </c>
      <c r="J17" s="17">
        <f t="shared" si="6"/>
        <v>5</v>
      </c>
      <c r="K17" s="17">
        <f t="shared" si="6"/>
        <v>0</v>
      </c>
      <c r="L17" s="17">
        <f t="shared" si="6"/>
        <v>0</v>
      </c>
      <c r="M17" s="17">
        <f t="shared" si="6"/>
        <v>0</v>
      </c>
      <c r="N17" s="17">
        <f t="shared" si="6"/>
        <v>0</v>
      </c>
      <c r="O17" s="22">
        <f t="shared" si="3"/>
        <v>30</v>
      </c>
    </row>
    <row r="18">
      <c r="D18" s="21" t="s">
        <v>27</v>
      </c>
      <c r="E18" s="17">
        <f t="shared" ref="E18:N18" si="7">countif(E$2:E$12, "Same Device, Different Features Interaction")</f>
        <v>0</v>
      </c>
      <c r="F18" s="17">
        <f t="shared" si="7"/>
        <v>0</v>
      </c>
      <c r="G18" s="17">
        <f t="shared" si="7"/>
        <v>0</v>
      </c>
      <c r="H18" s="17">
        <f t="shared" si="7"/>
        <v>0</v>
      </c>
      <c r="I18" s="17">
        <f t="shared" si="7"/>
        <v>0</v>
      </c>
      <c r="J18" s="17">
        <f t="shared" si="7"/>
        <v>0</v>
      </c>
      <c r="K18" s="17">
        <f t="shared" si="7"/>
        <v>0</v>
      </c>
      <c r="L18" s="17">
        <f t="shared" si="7"/>
        <v>0</v>
      </c>
      <c r="M18" s="17">
        <f t="shared" si="7"/>
        <v>0</v>
      </c>
      <c r="N18" s="17">
        <f t="shared" si="7"/>
        <v>0</v>
      </c>
      <c r="O18" s="22">
        <f t="shared" si="3"/>
        <v>0</v>
      </c>
    </row>
    <row r="19">
      <c r="D19" s="21" t="s">
        <v>28</v>
      </c>
      <c r="E19" s="17">
        <f t="shared" ref="E19:N19" si="8">countif(E$2:E$12, "Same Device, Same Features Interaction (No Conflict)")</f>
        <v>0</v>
      </c>
      <c r="F19" s="17">
        <f t="shared" si="8"/>
        <v>0</v>
      </c>
      <c r="G19" s="17">
        <f t="shared" si="8"/>
        <v>0</v>
      </c>
      <c r="H19" s="17">
        <f t="shared" si="8"/>
        <v>0</v>
      </c>
      <c r="I19" s="17">
        <f t="shared" si="8"/>
        <v>0</v>
      </c>
      <c r="J19" s="17">
        <f t="shared" si="8"/>
        <v>0</v>
      </c>
      <c r="K19" s="17">
        <f t="shared" si="8"/>
        <v>0</v>
      </c>
      <c r="L19" s="17">
        <f t="shared" si="8"/>
        <v>0</v>
      </c>
      <c r="M19" s="17">
        <f t="shared" si="8"/>
        <v>0</v>
      </c>
      <c r="N19" s="17">
        <f t="shared" si="8"/>
        <v>0</v>
      </c>
      <c r="O19" s="22">
        <f t="shared" si="3"/>
        <v>0</v>
      </c>
    </row>
    <row r="20">
      <c r="D20" s="23" t="s">
        <v>29</v>
      </c>
      <c r="E20" s="17">
        <f t="shared" ref="E20:N20" si="9">countif(E$2:E$12, "Read-Read Interaction")</f>
        <v>0</v>
      </c>
      <c r="F20" s="17">
        <f t="shared" si="9"/>
        <v>0</v>
      </c>
      <c r="G20" s="17">
        <f t="shared" si="9"/>
        <v>0</v>
      </c>
      <c r="H20" s="17">
        <f t="shared" si="9"/>
        <v>0</v>
      </c>
      <c r="I20" s="17">
        <f t="shared" si="9"/>
        <v>5</v>
      </c>
      <c r="J20" s="17">
        <f t="shared" si="9"/>
        <v>0</v>
      </c>
      <c r="K20" s="17">
        <f t="shared" si="9"/>
        <v>4</v>
      </c>
      <c r="L20" s="17">
        <f t="shared" si="9"/>
        <v>3</v>
      </c>
      <c r="M20" s="17">
        <f t="shared" si="9"/>
        <v>2</v>
      </c>
      <c r="N20" s="17">
        <f t="shared" si="9"/>
        <v>1</v>
      </c>
      <c r="O20" s="24">
        <f t="shared" si="3"/>
        <v>15</v>
      </c>
      <c r="P20">
        <f>sum(O16:O20)</f>
        <v>45</v>
      </c>
    </row>
    <row r="55">
      <c r="B55" s="25" t="s">
        <v>30</v>
      </c>
      <c r="C55" s="26"/>
      <c r="D55" s="26"/>
      <c r="E55" s="27"/>
      <c r="F55" s="26" t="s">
        <v>31</v>
      </c>
      <c r="H55" s="27" t="s">
        <v>32</v>
      </c>
      <c r="I55" s="27" t="s">
        <v>33</v>
      </c>
      <c r="J55" s="26"/>
    </row>
    <row r="56">
      <c r="B56" s="28" t="s">
        <v>19</v>
      </c>
      <c r="C56" s="14"/>
      <c r="D56" s="14"/>
      <c r="E56" s="27"/>
      <c r="F56" s="29">
        <v>30.0</v>
      </c>
      <c r="H56" s="30"/>
      <c r="I56" s="27" t="s">
        <v>34</v>
      </c>
      <c r="J56" s="26"/>
    </row>
    <row r="57">
      <c r="B57" s="31" t="s">
        <v>35</v>
      </c>
      <c r="C57" s="31"/>
      <c r="D57" s="32"/>
      <c r="E57" s="27"/>
      <c r="F57" s="33">
        <v>0.0</v>
      </c>
      <c r="H57" s="34"/>
      <c r="I57" s="35" t="s">
        <v>36</v>
      </c>
      <c r="J57" s="26"/>
    </row>
    <row r="58">
      <c r="B58" s="36" t="s">
        <v>37</v>
      </c>
      <c r="C58" s="37"/>
      <c r="D58" s="37"/>
      <c r="E58" s="27"/>
      <c r="F58" s="33">
        <v>0.0</v>
      </c>
      <c r="H58" s="38"/>
      <c r="I58" s="5" t="s">
        <v>38</v>
      </c>
    </row>
    <row r="59">
      <c r="B59" s="39" t="s">
        <v>20</v>
      </c>
      <c r="C59" s="40"/>
      <c r="D59" s="40"/>
      <c r="E59" s="27"/>
      <c r="F59" s="29">
        <v>15.0</v>
      </c>
    </row>
    <row r="60">
      <c r="B60" s="41" t="s">
        <v>39</v>
      </c>
      <c r="C60" s="42"/>
      <c r="D60" s="43"/>
      <c r="E60" s="27"/>
      <c r="F60" s="33">
        <v>0.0</v>
      </c>
    </row>
    <row r="61">
      <c r="B61" s="27"/>
      <c r="C61" s="27"/>
      <c r="D61" s="27"/>
      <c r="E61" s="27"/>
      <c r="F61" s="27"/>
    </row>
    <row r="62">
      <c r="B62" s="25" t="s">
        <v>40</v>
      </c>
      <c r="C62" s="26"/>
      <c r="D62" s="26"/>
      <c r="E62" s="27"/>
      <c r="F62" s="26" t="s">
        <v>31</v>
      </c>
    </row>
    <row r="63">
      <c r="B63" s="44"/>
      <c r="C63" s="45"/>
      <c r="D63" s="45"/>
      <c r="E63" s="27"/>
      <c r="F63" s="33">
        <v>0.0</v>
      </c>
    </row>
    <row r="64">
      <c r="B64" s="46"/>
      <c r="C64" s="47"/>
      <c r="D64" s="47"/>
      <c r="E64" s="27"/>
      <c r="F64" s="33">
        <v>0.0</v>
      </c>
    </row>
    <row r="65">
      <c r="B65" s="48" t="s">
        <v>17</v>
      </c>
      <c r="C65" s="49"/>
      <c r="D65" s="49"/>
      <c r="E65" s="27"/>
      <c r="F65" s="29">
        <v>4.0</v>
      </c>
    </row>
    <row r="66">
      <c r="B66" s="50" t="s">
        <v>16</v>
      </c>
      <c r="C66" s="51"/>
      <c r="D66" s="51"/>
      <c r="E66" s="27"/>
      <c r="F66" s="29">
        <v>4.0</v>
      </c>
    </row>
    <row r="67">
      <c r="B67" s="8" t="s">
        <v>15</v>
      </c>
      <c r="C67" s="52"/>
      <c r="D67" s="52"/>
      <c r="E67" s="27"/>
      <c r="F67" s="53">
        <v>2.0</v>
      </c>
    </row>
    <row r="68">
      <c r="B68" s="25" t="s">
        <v>41</v>
      </c>
      <c r="C68" s="26"/>
      <c r="D68" s="26"/>
      <c r="E68" s="27"/>
      <c r="F68" s="33">
        <f>SUM(F56,F57,F58,F59,F60,F63,F64,F65,F66)</f>
        <v>53</v>
      </c>
    </row>
  </sheetData>
  <drawing r:id="rId2"/>
  <legacyDrawing r:id="rId3"/>
</worksheet>
</file>