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iCloudDrive\Hult\1. Masters in Finance, 2022\0. Modules\2. Spring 2023 (Jan-May)\3. Data Extraction &amp; Visualization\Final Assesment\"/>
    </mc:Choice>
  </mc:AlternateContent>
  <xr:revisionPtr revIDLastSave="0" documentId="8_{3BAEE7F3-B16D-4D2B-99EF-D9D3AA245D19}" xr6:coauthVersionLast="47" xr6:coauthVersionMax="47" xr10:uidLastSave="{00000000-0000-0000-0000-000000000000}"/>
  <bookViews>
    <workbookView xWindow="-98" yWindow="-98" windowWidth="21795" windowHeight="13875" activeTab="2" xr2:uid="{A354DC5C-64E0-4AAF-8DBD-F9DFE18348FA}"/>
  </bookViews>
  <sheets>
    <sheet name="Pivot" sheetId="2" r:id="rId1"/>
    <sheet name="Summary" sheetId="1" r:id="rId2"/>
    <sheet name="Sheet4" sheetId="4" r:id="rId3"/>
    <sheet name="Sheet3" sheetId="3" r:id="rId4"/>
    <sheet name="Sheet6" sheetId="6" r:id="rId5"/>
  </sheets>
  <definedNames>
    <definedName name="_xlnm._FilterDatabase" localSheetId="3" hidden="1">Sheet3!$B$3:$F$70</definedName>
    <definedName name="_xlnm._FilterDatabase" localSheetId="2" hidden="1">Sheet4!$B$3:$R$70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5" i="4" l="1"/>
  <c r="F84" i="4"/>
  <c r="F83" i="4"/>
  <c r="F82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H28" i="3"/>
  <c r="H27" i="3"/>
  <c r="H26" i="3"/>
  <c r="H25" i="3"/>
  <c r="H24" i="3"/>
  <c r="H23" i="3"/>
  <c r="H22" i="3"/>
  <c r="H21" i="3"/>
  <c r="H20" i="3"/>
  <c r="H19" i="3"/>
  <c r="K14" i="3"/>
  <c r="K15" i="3" s="1"/>
  <c r="P7" i="3"/>
  <c r="P6" i="3"/>
  <c r="P5" i="3"/>
  <c r="P4" i="3"/>
  <c r="O16" i="2"/>
  <c r="N19" i="2"/>
  <c r="N18" i="2"/>
  <c r="N17" i="2"/>
  <c r="N16" i="2"/>
  <c r="N15" i="2"/>
  <c r="K19" i="2"/>
  <c r="L19" i="2"/>
  <c r="P70" i="1"/>
  <c r="N70" i="1"/>
  <c r="M70" i="1"/>
  <c r="P69" i="1"/>
  <c r="N69" i="1"/>
  <c r="M69" i="1"/>
  <c r="P68" i="1"/>
  <c r="N68" i="1"/>
  <c r="M68" i="1"/>
  <c r="P67" i="1"/>
  <c r="N67" i="1"/>
  <c r="M67" i="1"/>
  <c r="P66" i="1"/>
  <c r="N66" i="1"/>
  <c r="M66" i="1"/>
  <c r="P65" i="1"/>
  <c r="N65" i="1"/>
  <c r="M65" i="1"/>
  <c r="P64" i="1"/>
  <c r="N64" i="1"/>
  <c r="M64" i="1"/>
  <c r="P63" i="1"/>
  <c r="N63" i="1"/>
  <c r="M63" i="1"/>
  <c r="P62" i="1"/>
  <c r="N62" i="1"/>
  <c r="M62" i="1"/>
  <c r="P61" i="1"/>
  <c r="N61" i="1"/>
  <c r="M61" i="1"/>
  <c r="P60" i="1"/>
  <c r="N60" i="1"/>
  <c r="M60" i="1"/>
  <c r="P59" i="1"/>
  <c r="N59" i="1"/>
  <c r="M59" i="1"/>
  <c r="P58" i="1"/>
  <c r="N58" i="1"/>
  <c r="M58" i="1"/>
  <c r="P57" i="1"/>
  <c r="N57" i="1"/>
  <c r="M57" i="1"/>
  <c r="P56" i="1"/>
  <c r="N56" i="1"/>
  <c r="M56" i="1"/>
  <c r="P55" i="1"/>
  <c r="N55" i="1"/>
  <c r="M55" i="1"/>
  <c r="P54" i="1"/>
  <c r="N54" i="1"/>
  <c r="M54" i="1"/>
  <c r="P53" i="1"/>
  <c r="N53" i="1"/>
  <c r="M53" i="1"/>
  <c r="P52" i="1"/>
  <c r="N52" i="1"/>
  <c r="M52" i="1"/>
  <c r="P51" i="1"/>
  <c r="N51" i="1"/>
  <c r="M51" i="1"/>
  <c r="P50" i="1"/>
  <c r="N50" i="1"/>
  <c r="M50" i="1"/>
  <c r="P49" i="1"/>
  <c r="N49" i="1"/>
  <c r="M49" i="1"/>
  <c r="P48" i="1"/>
  <c r="N48" i="1"/>
  <c r="M48" i="1"/>
  <c r="P47" i="1"/>
  <c r="N47" i="1"/>
  <c r="M47" i="1"/>
  <c r="P46" i="1"/>
  <c r="N46" i="1"/>
  <c r="M46" i="1"/>
  <c r="P45" i="1"/>
  <c r="N45" i="1"/>
  <c r="M45" i="1"/>
  <c r="P44" i="1"/>
  <c r="N44" i="1"/>
  <c r="M44" i="1"/>
  <c r="P43" i="1"/>
  <c r="N43" i="1"/>
  <c r="M43" i="1"/>
  <c r="P42" i="1"/>
  <c r="N42" i="1"/>
  <c r="M42" i="1"/>
  <c r="P41" i="1"/>
  <c r="N41" i="1"/>
  <c r="M41" i="1"/>
  <c r="P40" i="1"/>
  <c r="N40" i="1"/>
  <c r="M40" i="1"/>
  <c r="P39" i="1"/>
  <c r="N39" i="1"/>
  <c r="M39" i="1"/>
  <c r="P38" i="1"/>
  <c r="N38" i="1"/>
  <c r="M38" i="1"/>
  <c r="P37" i="1"/>
  <c r="N37" i="1"/>
  <c r="M37" i="1"/>
  <c r="P36" i="1"/>
  <c r="N36" i="1"/>
  <c r="M36" i="1"/>
  <c r="P35" i="1"/>
  <c r="N35" i="1"/>
  <c r="M35" i="1"/>
  <c r="P34" i="1"/>
  <c r="N34" i="1"/>
  <c r="M34" i="1"/>
  <c r="P33" i="1"/>
  <c r="N33" i="1"/>
  <c r="M33" i="1"/>
  <c r="P32" i="1"/>
  <c r="N32" i="1"/>
  <c r="M32" i="1"/>
  <c r="P31" i="1"/>
  <c r="N31" i="1"/>
  <c r="M31" i="1"/>
  <c r="P30" i="1"/>
  <c r="N30" i="1"/>
  <c r="M30" i="1"/>
  <c r="P29" i="1"/>
  <c r="N29" i="1"/>
  <c r="M29" i="1"/>
  <c r="P28" i="1"/>
  <c r="N28" i="1"/>
  <c r="M28" i="1"/>
  <c r="P27" i="1"/>
  <c r="N27" i="1"/>
  <c r="M27" i="1"/>
  <c r="P26" i="1"/>
  <c r="N26" i="1"/>
  <c r="M26" i="1"/>
  <c r="P25" i="1"/>
  <c r="N25" i="1"/>
  <c r="M25" i="1"/>
  <c r="P24" i="1"/>
  <c r="N24" i="1"/>
  <c r="M24" i="1"/>
  <c r="P23" i="1"/>
  <c r="N23" i="1"/>
  <c r="M23" i="1"/>
  <c r="P22" i="1"/>
  <c r="N22" i="1"/>
  <c r="M22" i="1"/>
  <c r="P21" i="1"/>
  <c r="N21" i="1"/>
  <c r="M21" i="1"/>
  <c r="P20" i="1"/>
  <c r="N20" i="1"/>
  <c r="M20" i="1"/>
  <c r="P19" i="1"/>
  <c r="N19" i="1"/>
  <c r="M19" i="1"/>
  <c r="P18" i="1"/>
  <c r="N18" i="1"/>
  <c r="M18" i="1"/>
  <c r="P17" i="1"/>
  <c r="N17" i="1"/>
  <c r="M17" i="1"/>
  <c r="P16" i="1"/>
  <c r="N16" i="1"/>
  <c r="M16" i="1"/>
  <c r="P15" i="1"/>
  <c r="N15" i="1"/>
  <c r="M15" i="1"/>
  <c r="P14" i="1"/>
  <c r="N14" i="1"/>
  <c r="M14" i="1"/>
  <c r="P13" i="1"/>
  <c r="N13" i="1"/>
  <c r="M13" i="1"/>
  <c r="P12" i="1"/>
  <c r="N12" i="1"/>
  <c r="M12" i="1"/>
  <c r="P11" i="1"/>
  <c r="N11" i="1"/>
  <c r="M11" i="1"/>
  <c r="P10" i="1"/>
  <c r="N10" i="1"/>
  <c r="M10" i="1"/>
  <c r="P9" i="1"/>
  <c r="N9" i="1"/>
  <c r="M9" i="1"/>
  <c r="P8" i="1"/>
  <c r="N8" i="1"/>
  <c r="M8" i="1"/>
  <c r="P7" i="1"/>
  <c r="N7" i="1"/>
  <c r="M7" i="1"/>
  <c r="P6" i="1"/>
  <c r="N6" i="1"/>
  <c r="M6" i="1"/>
  <c r="P5" i="1"/>
  <c r="N5" i="1"/>
  <c r="M5" i="1"/>
  <c r="P4" i="1"/>
  <c r="N4" i="1"/>
  <c r="M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4" i="1"/>
  <c r="J72" i="1" l="1"/>
  <c r="I72" i="1"/>
  <c r="H72" i="1"/>
  <c r="B5" i="4" l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</calcChain>
</file>

<file path=xl/sharedStrings.xml><?xml version="1.0" encoding="utf-8"?>
<sst xmlns="http://schemas.openxmlformats.org/spreadsheetml/2006/main" count="1195" uniqueCount="138">
  <si>
    <t>Initial Portfolio</t>
  </si>
  <si>
    <t>Risk</t>
  </si>
  <si>
    <t>Sr. No</t>
  </si>
  <si>
    <t>Tickers</t>
  </si>
  <si>
    <t>Asset Class</t>
  </si>
  <si>
    <t>Weights</t>
  </si>
  <si>
    <t>12M Returns</t>
  </si>
  <si>
    <t>18M Returns</t>
  </si>
  <si>
    <t>24M Returns</t>
  </si>
  <si>
    <t>12M Sigma</t>
  </si>
  <si>
    <t>Equity</t>
  </si>
  <si>
    <t>fixed_income</t>
  </si>
  <si>
    <t>GLD</t>
  </si>
  <si>
    <t>Commodities</t>
  </si>
  <si>
    <t>Portfolio Performance</t>
  </si>
  <si>
    <t>PFIX</t>
  </si>
  <si>
    <t>KMLM</t>
  </si>
  <si>
    <t>GM</t>
  </si>
  <si>
    <t>ROST</t>
  </si>
  <si>
    <t>PANW</t>
  </si>
  <si>
    <t>TJX</t>
  </si>
  <si>
    <t>PFG</t>
  </si>
  <si>
    <t>BTAL</t>
  </si>
  <si>
    <t>NVO</t>
  </si>
  <si>
    <t>EIX</t>
  </si>
  <si>
    <t>UVIX</t>
  </si>
  <si>
    <t>WTMF</t>
  </si>
  <si>
    <t>MARB</t>
  </si>
  <si>
    <t>BIL</t>
  </si>
  <si>
    <t>ARB</t>
  </si>
  <si>
    <t>SHV</t>
  </si>
  <si>
    <t>GPN</t>
  </si>
  <si>
    <t>RINF</t>
  </si>
  <si>
    <t>SHY</t>
  </si>
  <si>
    <t>VGSH</t>
  </si>
  <si>
    <t>FLSP</t>
  </si>
  <si>
    <t>LBAY</t>
  </si>
  <si>
    <t>MSVX</t>
  </si>
  <si>
    <t>RLY</t>
  </si>
  <si>
    <t>CNBS</t>
  </si>
  <si>
    <t>IGSB</t>
  </si>
  <si>
    <t>VCSH</t>
  </si>
  <si>
    <t>FTLS</t>
  </si>
  <si>
    <t>HDG</t>
  </si>
  <si>
    <t>UNG</t>
  </si>
  <si>
    <t>FLT</t>
  </si>
  <si>
    <t>ETN</t>
  </si>
  <si>
    <t>KO</t>
  </si>
  <si>
    <t>MUB</t>
  </si>
  <si>
    <t>AXP</t>
  </si>
  <si>
    <t>TIP</t>
  </si>
  <si>
    <t>SCHP</t>
  </si>
  <si>
    <t>GOVT</t>
  </si>
  <si>
    <t>MJ</t>
  </si>
  <si>
    <t>VTEB</t>
  </si>
  <si>
    <t>CNC</t>
  </si>
  <si>
    <t>V</t>
  </si>
  <si>
    <t>VCIT</t>
  </si>
  <si>
    <t>VMBS</t>
  </si>
  <si>
    <t>K</t>
  </si>
  <si>
    <t>COF</t>
  </si>
  <si>
    <t>GIGB</t>
  </si>
  <si>
    <t>CCI</t>
  </si>
  <si>
    <t>GE</t>
  </si>
  <si>
    <t>SGOL</t>
  </si>
  <si>
    <t>AAAU</t>
  </si>
  <si>
    <t>IAUM</t>
  </si>
  <si>
    <t>BAR</t>
  </si>
  <si>
    <t>IAU</t>
  </si>
  <si>
    <t>BNDX</t>
  </si>
  <si>
    <t>SVIX</t>
  </si>
  <si>
    <t>LQD</t>
  </si>
  <si>
    <t>EOPS</t>
  </si>
  <si>
    <t>SBAC</t>
  </si>
  <si>
    <t>UPAR</t>
  </si>
  <si>
    <t>TLT</t>
  </si>
  <si>
    <t>ACN</t>
  </si>
  <si>
    <t>TOKE</t>
  </si>
  <si>
    <t>SLV</t>
  </si>
  <si>
    <t>CHTR</t>
  </si>
  <si>
    <t>KRBN</t>
  </si>
  <si>
    <t>NULL</t>
  </si>
  <si>
    <t>Risk Adjusted Return</t>
  </si>
  <si>
    <t>date</t>
  </si>
  <si>
    <t>ticker</t>
  </si>
  <si>
    <t>account_id</t>
  </si>
  <si>
    <t>Price</t>
  </si>
  <si>
    <t>price_type</t>
  </si>
  <si>
    <t>Market_Value</t>
  </si>
  <si>
    <t>sec_type</t>
  </si>
  <si>
    <t>major_asset_class</t>
  </si>
  <si>
    <t>minor_asset_class</t>
  </si>
  <si>
    <t>Adjusted</t>
  </si>
  <si>
    <t>etf</t>
  </si>
  <si>
    <t>commodities</t>
  </si>
  <si>
    <t>gold</t>
  </si>
  <si>
    <t>common_share</t>
  </si>
  <si>
    <t>equity</t>
  </si>
  <si>
    <t>large_cap</t>
  </si>
  <si>
    <t>cannabis</t>
  </si>
  <si>
    <t>alternatives</t>
  </si>
  <si>
    <t>carbon</t>
  </si>
  <si>
    <t>small_cap</t>
  </si>
  <si>
    <t>oil</t>
  </si>
  <si>
    <t>precious_metals</t>
  </si>
  <si>
    <t>fixed income</t>
  </si>
  <si>
    <t>inv_grade_corp</t>
  </si>
  <si>
    <t>corporate</t>
  </si>
  <si>
    <t>weights</t>
  </si>
  <si>
    <t>Market Value</t>
  </si>
  <si>
    <t>Avg_return</t>
  </si>
  <si>
    <t>Sigma</t>
  </si>
  <si>
    <t>Risk_adj_returns</t>
  </si>
  <si>
    <t>Row Labels</t>
  </si>
  <si>
    <t>Grand Total</t>
  </si>
  <si>
    <t>Sum of Weights</t>
  </si>
  <si>
    <t>Sum of Market Value</t>
  </si>
  <si>
    <t>Count of Tickers</t>
  </si>
  <si>
    <t>Fixed income</t>
  </si>
  <si>
    <t>Alternatives</t>
  </si>
  <si>
    <t>Avg. Investment / Asset</t>
  </si>
  <si>
    <t># of Assets</t>
  </si>
  <si>
    <t>Annualized Retruns</t>
  </si>
  <si>
    <t>COST</t>
  </si>
  <si>
    <t>LLY</t>
  </si>
  <si>
    <t>MSFT</t>
  </si>
  <si>
    <t>STE</t>
  </si>
  <si>
    <t>TMO</t>
  </si>
  <si>
    <t>Risk Adjusted Returns</t>
  </si>
  <si>
    <t>Avg_daily_return</t>
  </si>
  <si>
    <t>Average Annual Return</t>
  </si>
  <si>
    <t>Average Daily Return</t>
  </si>
  <si>
    <t>Portfolio</t>
  </si>
  <si>
    <t>Portfolio - Paul Bistre</t>
  </si>
  <si>
    <t>avg sigma</t>
  </si>
  <si>
    <t>avg ret</t>
  </si>
  <si>
    <t>comm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</si>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</sst>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4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 style="dashed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0" fontId="3" fillId="0" borderId="14" xfId="0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0" borderId="12" xfId="0" applyNumberFormat="1" applyFont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 vertical="center"/>
    </xf>
    <xf numFmtId="4" fontId="3" fillId="0" borderId="15" xfId="1" applyNumberFormat="1" applyFont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0" fontId="3" fillId="0" borderId="1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9" fontId="0" fillId="0" borderId="0" xfId="2" applyFont="1"/>
    <xf numFmtId="0" fontId="3" fillId="0" borderId="0" xfId="0" pivotButton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22" xfId="0" applyFont="1" applyBorder="1" applyAlignment="1">
      <alignment horizontal="left" vertical="center"/>
    </xf>
    <xf numFmtId="3" fontId="5" fillId="0" borderId="0" xfId="0" applyNumberFormat="1" applyFont="1" applyAlignment="1">
      <alignment horizontal="center" vertical="center"/>
    </xf>
    <xf numFmtId="14" fontId="3" fillId="0" borderId="0" xfId="0" applyNumberFormat="1" applyFont="1"/>
    <xf numFmtId="0" fontId="2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3" fillId="0" borderId="0" xfId="2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2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7" fontId="3" fillId="0" borderId="0" xfId="1" applyNumberFormat="1" applyFont="1" applyBorder="1" applyAlignment="1">
      <alignment horizontal="center" vertical="center"/>
    </xf>
    <xf numFmtId="37" fontId="3" fillId="0" borderId="22" xfId="0" applyNumberFormat="1" applyFont="1" applyBorder="1" applyAlignment="1">
      <alignment horizontal="center" vertical="center"/>
    </xf>
    <xf numFmtId="37" fontId="2" fillId="0" borderId="2" xfId="1" applyNumberFormat="1" applyFont="1" applyBorder="1" applyAlignment="1">
      <alignment horizontal="center" vertical="center"/>
    </xf>
    <xf numFmtId="37" fontId="2" fillId="0" borderId="3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3" fontId="5" fillId="0" borderId="19" xfId="0" applyNumberFormat="1" applyFont="1" applyBorder="1" applyAlignment="1">
      <alignment horizontal="center" vertical="center"/>
    </xf>
    <xf numFmtId="10" fontId="3" fillId="0" borderId="16" xfId="0" applyNumberFormat="1" applyFont="1" applyBorder="1" applyAlignment="1">
      <alignment horizontal="center" vertical="center"/>
    </xf>
    <xf numFmtId="10" fontId="3" fillId="0" borderId="17" xfId="0" applyNumberFormat="1" applyFont="1" applyBorder="1" applyAlignment="1">
      <alignment horizontal="center" vertical="center"/>
    </xf>
    <xf numFmtId="4" fontId="3" fillId="0" borderId="11" xfId="1" applyNumberFormat="1" applyFont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3" fontId="0" fillId="0" borderId="0" xfId="0" applyNumberFormat="1"/>
    <xf numFmtId="0" fontId="3" fillId="4" borderId="1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/>
    </xf>
    <xf numFmtId="3" fontId="5" fillId="4" borderId="0" xfId="0" applyNumberFormat="1" applyFont="1" applyFill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0" fontId="3" fillId="4" borderId="14" xfId="0" applyNumberFormat="1" applyFont="1" applyFill="1" applyBorder="1" applyAlignment="1">
      <alignment horizontal="center" vertical="center"/>
    </xf>
    <xf numFmtId="10" fontId="3" fillId="4" borderId="12" xfId="0" applyNumberFormat="1" applyFont="1" applyFill="1" applyBorder="1" applyAlignment="1">
      <alignment horizontal="center" vertical="center"/>
    </xf>
    <xf numFmtId="10" fontId="3" fillId="4" borderId="13" xfId="0" applyNumberFormat="1" applyFont="1" applyFill="1" applyBorder="1" applyAlignment="1">
      <alignment horizontal="center" vertical="center"/>
    </xf>
    <xf numFmtId="4" fontId="3" fillId="4" borderId="15" xfId="1" applyNumberFormat="1" applyFont="1" applyFill="1" applyBorder="1" applyAlignment="1">
      <alignment horizontal="center" vertical="center"/>
    </xf>
    <xf numFmtId="9" fontId="3" fillId="0" borderId="15" xfId="2" applyFont="1" applyBorder="1" applyAlignment="1">
      <alignment horizontal="center" vertical="center"/>
    </xf>
    <xf numFmtId="9" fontId="3" fillId="4" borderId="15" xfId="2" applyFont="1" applyFill="1" applyBorder="1" applyAlignment="1">
      <alignment horizontal="center" vertical="center"/>
    </xf>
    <xf numFmtId="9" fontId="3" fillId="0" borderId="11" xfId="2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4" fontId="5" fillId="0" borderId="13" xfId="0" applyNumberFormat="1" applyFont="1" applyBorder="1" applyAlignment="1">
      <alignment horizontal="center" vertical="center"/>
    </xf>
    <xf numFmtId="4" fontId="5" fillId="0" borderId="17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4" fontId="5" fillId="4" borderId="13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4" fontId="5" fillId="3" borderId="13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4" fontId="5" fillId="3" borderId="24" xfId="0" applyNumberFormat="1" applyFont="1" applyFill="1" applyBorder="1" applyAlignment="1">
      <alignment horizontal="center" vertical="center"/>
    </xf>
    <xf numFmtId="10" fontId="3" fillId="0" borderId="15" xfId="2" applyNumberFormat="1" applyFont="1" applyBorder="1" applyAlignment="1">
      <alignment horizontal="center" vertical="center"/>
    </xf>
    <xf numFmtId="10" fontId="3" fillId="4" borderId="15" xfId="2" applyNumberFormat="1" applyFont="1" applyFill="1" applyBorder="1" applyAlignment="1">
      <alignment horizontal="center" vertical="center"/>
    </xf>
    <xf numFmtId="10" fontId="3" fillId="0" borderId="11" xfId="2" applyNumberFormat="1" applyFont="1" applyBorder="1" applyAlignment="1">
      <alignment horizontal="center" vertical="center"/>
    </xf>
    <xf numFmtId="10" fontId="3" fillId="0" borderId="15" xfId="1" applyNumberFormat="1" applyFont="1" applyBorder="1" applyAlignment="1">
      <alignment horizontal="center" vertical="center"/>
    </xf>
    <xf numFmtId="9" fontId="3" fillId="0" borderId="0" xfId="0" applyNumberFormat="1" applyFont="1"/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6"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aj Udasi" refreshedDate="44977.696399074077" createdVersion="8" refreshedVersion="8" minRefreshableVersion="3" recordCount="67" xr:uid="{0F9F4442-E03A-4A24-B25E-A1720A1EAAE3}">
  <cacheSource type="worksheet">
    <worksheetSource ref="C3:F70" sheet="Summary"/>
  </cacheSource>
  <cacheFields count="4">
    <cacheField name="Tickers" numFmtId="0">
      <sharedItems/>
    </cacheField>
    <cacheField name="Market Value" numFmtId="3">
      <sharedItems containsSemiMixedTypes="0" containsString="0" containsNumber="1" minValue="2194.83" maxValue="343380.17216000002"/>
    </cacheField>
    <cacheField name="Asset Class" numFmtId="0">
      <sharedItems count="5">
        <s v="alternatives"/>
        <s v="equity"/>
        <s v="fixed_income"/>
        <s v="commodities"/>
        <s v="fixed income"/>
      </sharedItems>
    </cacheField>
    <cacheField name="Weights" numFmtId="10">
      <sharedItems containsSemiMixedTypes="0" containsString="0" containsNumber="1" minValue="6.3135796669114503E-4" maxValue="9.8775671599619502E-2" count="67">
        <n v="1.27516346353162E-2"/>
        <n v="7.9758728103942501E-3"/>
        <n v="5.3804409897094596E-3"/>
        <n v="3.49684349796596E-3"/>
        <n v="9.8775671599619502E-2"/>
        <n v="1.61933287961286E-2"/>
        <n v="1.1800824802854999E-2"/>
        <n v="3.30345152502304E-3"/>
        <n v="2.26652856541859E-2"/>
        <n v="6.6787023610829898E-3"/>
        <n v="6.9677114293967702E-4"/>
        <n v="1.1084296919156E-2"/>
        <n v="1.0175253071513001E-2"/>
        <n v="1.7971079471239101E-2"/>
        <n v="2.19790495293793E-3"/>
        <n v="1.8096081068911099E-2"/>
        <n v="1.9800853977219101E-2"/>
        <n v="2.2076170848201401E-2"/>
        <n v="1.7636099650508101E-3"/>
        <n v="8.5097537069495806E-3"/>
        <n v="1.0021197633707599E-2"/>
        <n v="7.8476394658323397E-3"/>
        <n v="6.3674029253736504E-3"/>
        <n v="6.7017356435257903E-3"/>
        <n v="6.3135796669114503E-4"/>
        <n v="1.1898363349582599E-2"/>
        <n v="1.92862983432831E-2"/>
        <n v="7.7916184437381401E-3"/>
        <n v="1.40457108086765E-2"/>
        <n v="6.7230647585432403E-3"/>
        <n v="2.9235162991951301E-2"/>
        <n v="1.5885590615109801E-2"/>
        <n v="1.7926777237504501E-3"/>
        <n v="7.7465053965684094E-2"/>
        <n v="2.28778404217133E-2"/>
        <n v="3.7965106091078699E-2"/>
        <n v="2.76762165691905E-2"/>
        <n v="3.2812215733406301E-3"/>
        <n v="2.3875232995757101E-3"/>
        <n v="2.4434467772193099E-3"/>
        <n v="5.4960270386677501E-3"/>
        <n v="2.4529862892524099E-2"/>
        <n v="2.8214998005455301E-2"/>
        <n v="1.6904559081275299E-2"/>
        <n v="1.1325281550126E-2"/>
        <n v="1.69974148931713E-2"/>
        <n v="2.1312751943046899E-2"/>
        <n v="9.4332987407302893E-3"/>
        <n v="1.46614690951754E-2"/>
        <n v="1.6293058929919502E-2"/>
        <n v="1.9164422161570801E-3"/>
        <n v="1.17640167671574E-3"/>
        <n v="3.9295596968464096E-3"/>
        <n v="3.1541577729338501E-3"/>
        <n v="8.9126407377588604E-3"/>
        <n v="6.8937892208847601E-3"/>
        <n v="1.6203712480562099E-3"/>
        <n v="3.0147436282640199E-2"/>
        <n v="2.8880202094045799E-3"/>
        <n v="1.37013502405374E-2"/>
        <n v="3.7134663189786902E-3"/>
        <n v="1.3272505809876101E-2"/>
        <n v="6.0510982601646203E-2"/>
        <n v="1.51782156761381E-3"/>
        <n v="3.0242058973752001E-3"/>
        <n v="6.0716660373795597E-2"/>
        <n v="4.0174047947189604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s v="PFIX"/>
    <n v="44329.321435999998"/>
    <x v="0"/>
    <x v="0"/>
  </r>
  <r>
    <s v="KMLM"/>
    <n v="27727.035760999999"/>
    <x v="0"/>
    <x v="1"/>
  </r>
  <r>
    <s v="GM"/>
    <n v="18704.370453"/>
    <x v="1"/>
    <x v="2"/>
  </r>
  <r>
    <s v="ROST"/>
    <n v="12156.30026"/>
    <x v="1"/>
    <x v="3"/>
  </r>
  <r>
    <s v="PANW"/>
    <n v="343380.17216000002"/>
    <x v="1"/>
    <x v="4"/>
  </r>
  <r>
    <s v="TJX"/>
    <n v="56293.902535000001"/>
    <x v="1"/>
    <x v="5"/>
  </r>
  <r>
    <s v="PFG"/>
    <n v="41023.960524000002"/>
    <x v="1"/>
    <x v="6"/>
  </r>
  <r>
    <s v="BTAL"/>
    <n v="11483.999400000001"/>
    <x v="0"/>
    <x v="7"/>
  </r>
  <r>
    <s v="NVO"/>
    <n v="78792.779274"/>
    <x v="1"/>
    <x v="8"/>
  </r>
  <r>
    <s v="EIX"/>
    <n v="23217.599328"/>
    <x v="1"/>
    <x v="9"/>
  </r>
  <r>
    <s v="UVIX"/>
    <n v="2422.23"/>
    <x v="0"/>
    <x v="10"/>
  </r>
  <r>
    <s v="WTMF"/>
    <n v="38533.048905000003"/>
    <x v="0"/>
    <x v="11"/>
  </r>
  <r>
    <s v="MARB"/>
    <n v="35372.881752000001"/>
    <x v="0"/>
    <x v="12"/>
  </r>
  <r>
    <s v="BIL"/>
    <n v="62474.010683"/>
    <x v="2"/>
    <x v="13"/>
  </r>
  <r>
    <s v="ARB"/>
    <n v="7640.717283"/>
    <x v="0"/>
    <x v="14"/>
  </r>
  <r>
    <s v="SHV"/>
    <n v="62908.561715999997"/>
    <x v="2"/>
    <x v="15"/>
  </r>
  <r>
    <s v="GPN"/>
    <n v="68834.972594999999"/>
    <x v="1"/>
    <x v="16"/>
  </r>
  <r>
    <s v="SHY"/>
    <n v="76744.801869999996"/>
    <x v="2"/>
    <x v="17"/>
  </r>
  <r>
    <s v="VGSH"/>
    <n v="6130.9498949999997"/>
    <x v="2"/>
    <x v="18"/>
  </r>
  <r>
    <s v="FLSP"/>
    <n v="29583"/>
    <x v="0"/>
    <x v="19"/>
  </r>
  <r>
    <s v="LBAY"/>
    <n v="34837.328999999998"/>
    <x v="0"/>
    <x v="20"/>
  </r>
  <r>
    <s v="MSVX"/>
    <n v="27281.25"/>
    <x v="0"/>
    <x v="21"/>
  </r>
  <r>
    <s v="RLY"/>
    <n v="22135.409229000001"/>
    <x v="0"/>
    <x v="22"/>
  </r>
  <r>
    <s v="RINF"/>
    <n v="23297.671397999999"/>
    <x v="0"/>
    <x v="23"/>
  </r>
  <r>
    <s v="CNBS"/>
    <n v="2194.83"/>
    <x v="3"/>
    <x v="24"/>
  </r>
  <r>
    <s v="IGSB"/>
    <n v="41363.040000000001"/>
    <x v="2"/>
    <x v="25"/>
  </r>
  <r>
    <s v="VCSH"/>
    <n v="67046.19"/>
    <x v="2"/>
    <x v="26"/>
  </r>
  <r>
    <s v="FTLS"/>
    <n v="27086.500544999999"/>
    <x v="0"/>
    <x v="27"/>
  </r>
  <r>
    <s v="HDG"/>
    <n v="48828.001040000003"/>
    <x v="0"/>
    <x v="28"/>
  </r>
  <r>
    <s v="UNG"/>
    <n v="23371.819162"/>
    <x v="3"/>
    <x v="29"/>
  </r>
  <r>
    <s v="FLT"/>
    <n v="101632.063226999"/>
    <x v="1"/>
    <x v="30"/>
  </r>
  <r>
    <s v="ETN"/>
    <n v="55224.092653"/>
    <x v="1"/>
    <x v="31"/>
  </r>
  <r>
    <s v="KO"/>
    <n v="6232"/>
    <x v="1"/>
    <x v="32"/>
  </r>
  <r>
    <s v="GLD"/>
    <n v="269296.71179500001"/>
    <x v="3"/>
    <x v="33"/>
  </r>
  <r>
    <s v="MUB"/>
    <n v="79531.696979999993"/>
    <x v="2"/>
    <x v="34"/>
  </r>
  <r>
    <s v="AXP"/>
    <n v="131980.52166599999"/>
    <x v="1"/>
    <x v="35"/>
  </r>
  <r>
    <s v="TIP"/>
    <n v="96212.598268000002"/>
    <x v="2"/>
    <x v="36"/>
  </r>
  <r>
    <s v="SCHP"/>
    <n v="11406.72"/>
    <x v="2"/>
    <x v="37"/>
  </r>
  <r>
    <s v="GOVT"/>
    <n v="8299.8996449999995"/>
    <x v="2"/>
    <x v="38"/>
  </r>
  <r>
    <s v="MJ"/>
    <n v="8494.31"/>
    <x v="3"/>
    <x v="39"/>
  </r>
  <r>
    <s v="VTEB"/>
    <n v="19106.189612999999"/>
    <x v="2"/>
    <x v="40"/>
  </r>
  <r>
    <s v="CNC"/>
    <n v="85274.728145999994"/>
    <x v="1"/>
    <x v="41"/>
  </r>
  <r>
    <s v="V"/>
    <n v="98085.598566000001"/>
    <x v="1"/>
    <x v="42"/>
  </r>
  <r>
    <s v="VCIT"/>
    <n v="58766.397773999997"/>
    <x v="2"/>
    <x v="43"/>
  </r>
  <r>
    <s v="VMBS"/>
    <n v="39370.799160000002"/>
    <x v="2"/>
    <x v="44"/>
  </r>
  <r>
    <s v="K"/>
    <n v="59089.1983599999"/>
    <x v="1"/>
    <x v="45"/>
  </r>
  <r>
    <s v="COF"/>
    <n v="74090.879999999903"/>
    <x v="1"/>
    <x v="46"/>
  </r>
  <r>
    <s v="GIGB"/>
    <n v="32793.578551999999"/>
    <x v="4"/>
    <x v="47"/>
  </r>
  <r>
    <s v="CCI"/>
    <n v="50968.600875999997"/>
    <x v="1"/>
    <x v="48"/>
  </r>
  <r>
    <s v="GE"/>
    <n v="56640.600765000003"/>
    <x v="1"/>
    <x v="49"/>
  </r>
  <r>
    <s v="SGOL"/>
    <n v="6662.2504049999998"/>
    <x v="3"/>
    <x v="50"/>
  </r>
  <r>
    <s v="AAAU"/>
    <n v="4089.6002400000002"/>
    <x v="3"/>
    <x v="51"/>
  </r>
  <r>
    <s v="IAUM"/>
    <n v="13660.579202999999"/>
    <x v="3"/>
    <x v="52"/>
  </r>
  <r>
    <s v="BAR"/>
    <n v="10965"/>
    <x v="3"/>
    <x v="53"/>
  </r>
  <r>
    <s v="IAU"/>
    <n v="30983.581902000002"/>
    <x v="3"/>
    <x v="54"/>
  </r>
  <r>
    <s v="BNDX"/>
    <n v="23965.319508"/>
    <x v="2"/>
    <x v="55"/>
  </r>
  <r>
    <s v="SVIX"/>
    <n v="5633"/>
    <x v="0"/>
    <x v="56"/>
  </r>
  <r>
    <s v="LQD"/>
    <n v="104803.45709900001"/>
    <x v="4"/>
    <x v="57"/>
  </r>
  <r>
    <s v="EOPS"/>
    <n v="10039.808999999999"/>
    <x v="0"/>
    <x v="58"/>
  </r>
  <r>
    <s v="SBAC"/>
    <n v="47630.878416"/>
    <x v="1"/>
    <x v="59"/>
  </r>
  <r>
    <s v="UPAR"/>
    <n v="12909.359999999901"/>
    <x v="0"/>
    <x v="60"/>
  </r>
  <r>
    <s v="TLT"/>
    <n v="46140.059148"/>
    <x v="2"/>
    <x v="61"/>
  </r>
  <r>
    <s v="ACN"/>
    <n v="210358.19131199899"/>
    <x v="1"/>
    <x v="62"/>
  </r>
  <r>
    <s v="TOKE"/>
    <n v="5276.5"/>
    <x v="3"/>
    <x v="63"/>
  </r>
  <r>
    <s v="SLV"/>
    <n v="10513.24"/>
    <x v="3"/>
    <x v="64"/>
  </r>
  <r>
    <s v="CHTR"/>
    <n v="211073.20207999999"/>
    <x v="1"/>
    <x v="65"/>
  </r>
  <r>
    <s v="KRBN"/>
    <n v="13965.960724"/>
    <x v="3"/>
    <x v="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A7276-DF22-4A22-9928-A8877F2FC3C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0" firstDataRow="1" firstDataCol="1"/>
  <pivotFields count="4">
    <pivotField dataField="1" showAll="0"/>
    <pivotField dataField="1" numFmtId="3" showAll="0"/>
    <pivotField axis="axisRow" showAll="0">
      <items count="6">
        <item x="0"/>
        <item x="3"/>
        <item x="1"/>
        <item x="4"/>
        <item x="2"/>
        <item t="default"/>
      </items>
    </pivotField>
    <pivotField dataField="1" numFmtId="10" showAll="0">
      <items count="68">
        <item x="24"/>
        <item x="10"/>
        <item x="51"/>
        <item x="63"/>
        <item x="56"/>
        <item x="18"/>
        <item x="32"/>
        <item x="50"/>
        <item x="14"/>
        <item x="38"/>
        <item x="39"/>
        <item x="58"/>
        <item x="64"/>
        <item x="53"/>
        <item x="37"/>
        <item x="7"/>
        <item x="3"/>
        <item x="60"/>
        <item x="52"/>
        <item x="66"/>
        <item x="2"/>
        <item x="40"/>
        <item x="22"/>
        <item x="9"/>
        <item x="23"/>
        <item x="29"/>
        <item x="55"/>
        <item x="27"/>
        <item x="21"/>
        <item x="1"/>
        <item x="19"/>
        <item x="54"/>
        <item x="47"/>
        <item x="20"/>
        <item x="12"/>
        <item x="11"/>
        <item x="44"/>
        <item x="6"/>
        <item x="25"/>
        <item x="0"/>
        <item x="61"/>
        <item x="59"/>
        <item x="28"/>
        <item x="48"/>
        <item x="31"/>
        <item x="5"/>
        <item x="49"/>
        <item x="43"/>
        <item x="45"/>
        <item x="13"/>
        <item x="15"/>
        <item x="26"/>
        <item x="16"/>
        <item x="46"/>
        <item x="17"/>
        <item x="8"/>
        <item x="34"/>
        <item x="41"/>
        <item x="36"/>
        <item x="42"/>
        <item x="30"/>
        <item x="57"/>
        <item x="35"/>
        <item x="62"/>
        <item x="65"/>
        <item x="33"/>
        <item x="4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eights" fld="3" baseField="0" baseItem="0"/>
    <dataField name="Sum of Market Value" fld="1" baseField="0" baseItem="0"/>
    <dataField name="Count of Tickers" fld="0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C3EC-6E27-4F47-888B-A7CCCB471B89}">
  <dimension ref="A3:O19"/>
  <sheetViews>
    <sheetView showGridLines="0" workbookViewId="0">
      <selection activeCell="O16" sqref="O16"/>
    </sheetView>
  </sheetViews>
  <sheetFormatPr defaultRowHeight="13.9" x14ac:dyDescent="0.4"/>
  <cols>
    <col min="1" max="1" width="12.06640625" style="20" bestFit="1" customWidth="1"/>
    <col min="2" max="2" width="13.6640625" style="20" bestFit="1" customWidth="1"/>
    <col min="3" max="3" width="18" style="20" bestFit="1" customWidth="1"/>
    <col min="4" max="4" width="13.86328125" style="20" bestFit="1" customWidth="1"/>
    <col min="5" max="9" width="5.6640625" style="20" bestFit="1" customWidth="1"/>
    <col min="10" max="10" width="12.06640625" style="20" bestFit="1" customWidth="1"/>
    <col min="11" max="11" width="9.53125" style="20" customWidth="1"/>
    <col min="12" max="12" width="13.73046875" style="20" bestFit="1" customWidth="1"/>
    <col min="13" max="13" width="14.86328125" style="20" customWidth="1"/>
    <col min="14" max="14" width="20" style="20" bestFit="1" customWidth="1"/>
    <col min="15" max="69" width="5.6640625" style="20" bestFit="1" customWidth="1"/>
    <col min="70" max="70" width="10.19921875" style="20" bestFit="1" customWidth="1"/>
    <col min="71" max="16384" width="9.06640625" style="20"/>
  </cols>
  <sheetData>
    <row r="3" spans="1:15" x14ac:dyDescent="0.4">
      <c r="A3" s="19" t="s">
        <v>113</v>
      </c>
      <c r="B3" s="20" t="s">
        <v>115</v>
      </c>
      <c r="C3" s="20" t="s">
        <v>116</v>
      </c>
      <c r="D3" s="20" t="s">
        <v>117</v>
      </c>
    </row>
    <row r="4" spans="1:15" x14ac:dyDescent="0.4">
      <c r="A4" s="21" t="s">
        <v>100</v>
      </c>
      <c r="B4" s="20">
        <v>0.11769210146152317</v>
      </c>
      <c r="C4" s="20">
        <v>409140.56474899995</v>
      </c>
      <c r="D4" s="20">
        <v>17</v>
      </c>
    </row>
    <row r="5" spans="1:15" x14ac:dyDescent="0.4">
      <c r="A5" s="21" t="s">
        <v>94</v>
      </c>
      <c r="B5" s="20">
        <v>0.1149115578282577</v>
      </c>
      <c r="C5" s="20">
        <v>399474.38343099999</v>
      </c>
      <c r="D5" s="20">
        <v>12</v>
      </c>
    </row>
    <row r="6" spans="1:15" x14ac:dyDescent="0.4">
      <c r="A6" s="21" t="s">
        <v>97</v>
      </c>
      <c r="B6" s="20">
        <v>0.52660903807592851</v>
      </c>
      <c r="C6" s="20">
        <v>1830684.6131959979</v>
      </c>
      <c r="D6" s="20">
        <v>21</v>
      </c>
    </row>
    <row r="7" spans="1:15" x14ac:dyDescent="0.4">
      <c r="A7" s="21" t="s">
        <v>105</v>
      </c>
      <c r="B7" s="20">
        <v>3.9580735023370492E-2</v>
      </c>
      <c r="C7" s="20">
        <v>137597.03565100001</v>
      </c>
      <c r="D7" s="20">
        <v>2</v>
      </c>
    </row>
    <row r="8" spans="1:15" x14ac:dyDescent="0.4">
      <c r="A8" s="21" t="s">
        <v>11</v>
      </c>
      <c r="B8" s="20">
        <v>0.20120656761091815</v>
      </c>
      <c r="C8" s="20">
        <v>699467.23425999994</v>
      </c>
      <c r="D8" s="20">
        <v>15</v>
      </c>
    </row>
    <row r="9" spans="1:15" x14ac:dyDescent="0.4">
      <c r="A9" s="21" t="s">
        <v>114</v>
      </c>
      <c r="B9" s="20">
        <v>0.99999999999999822</v>
      </c>
      <c r="C9" s="20">
        <v>3476363.8312869989</v>
      </c>
      <c r="D9" s="20">
        <v>67</v>
      </c>
    </row>
    <row r="14" spans="1:15" x14ac:dyDescent="0.4">
      <c r="J14" s="25" t="s">
        <v>4</v>
      </c>
      <c r="K14" s="26" t="s">
        <v>121</v>
      </c>
      <c r="L14" s="26" t="s">
        <v>115</v>
      </c>
      <c r="M14" s="26" t="s">
        <v>109</v>
      </c>
      <c r="N14" s="27" t="s">
        <v>120</v>
      </c>
    </row>
    <row r="15" spans="1:15" x14ac:dyDescent="0.4">
      <c r="J15" s="31" t="s">
        <v>10</v>
      </c>
      <c r="K15" s="1">
        <v>21</v>
      </c>
      <c r="L15" s="28">
        <v>0.52660903807592851</v>
      </c>
      <c r="M15" s="33">
        <v>1830684.6131959979</v>
      </c>
      <c r="N15" s="34">
        <f>M15/K15</f>
        <v>87175.457771237998</v>
      </c>
    </row>
    <row r="16" spans="1:15" x14ac:dyDescent="0.4">
      <c r="J16" s="31" t="s">
        <v>118</v>
      </c>
      <c r="K16" s="1">
        <v>17</v>
      </c>
      <c r="L16" s="28">
        <v>0.24078730263428866</v>
      </c>
      <c r="M16" s="33">
        <v>837064.26991099992</v>
      </c>
      <c r="N16" s="34">
        <f>M16/K16</f>
        <v>49239.074700647056</v>
      </c>
      <c r="O16" s="20">
        <f>N15/N16</f>
        <v>1.7704528019916754</v>
      </c>
    </row>
    <row r="17" spans="10:14" x14ac:dyDescent="0.4">
      <c r="J17" s="31" t="s">
        <v>119</v>
      </c>
      <c r="K17" s="1">
        <v>17</v>
      </c>
      <c r="L17" s="28">
        <v>0.11769210146152317</v>
      </c>
      <c r="M17" s="33">
        <v>409140.56474899995</v>
      </c>
      <c r="N17" s="34">
        <f>M17/K17</f>
        <v>24067.09204405882</v>
      </c>
    </row>
    <row r="18" spans="10:14" x14ac:dyDescent="0.4">
      <c r="J18" s="31" t="s">
        <v>13</v>
      </c>
      <c r="K18" s="1">
        <v>12</v>
      </c>
      <c r="L18" s="28">
        <v>0.1149115578282577</v>
      </c>
      <c r="M18" s="33">
        <v>399474.38343099999</v>
      </c>
      <c r="N18" s="34">
        <f>M18/K18</f>
        <v>33289.531952583333</v>
      </c>
    </row>
    <row r="19" spans="10:14" x14ac:dyDescent="0.4">
      <c r="J19" s="32" t="s">
        <v>114</v>
      </c>
      <c r="K19" s="29">
        <f>SUM(K15:K18)</f>
        <v>67</v>
      </c>
      <c r="L19" s="30">
        <f>SUM(L15:L18)</f>
        <v>0.999999999999998</v>
      </c>
      <c r="M19" s="35">
        <v>3476363.831286998</v>
      </c>
      <c r="N19" s="36">
        <f>M19/K19</f>
        <v>51886.027332641759</v>
      </c>
    </row>
  </sheetData>
  <sortState xmlns:xlrd2="http://schemas.microsoft.com/office/spreadsheetml/2017/richdata2" ref="A15:BR18">
    <sortCondition descending="1" ref="L15:L18"/>
  </sortState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6F4B-A001-4824-BF2D-6CC0424E72BE}">
  <dimension ref="B2:AQ72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4" sqref="L4"/>
    </sheetView>
  </sheetViews>
  <sheetFormatPr defaultRowHeight="13.9" x14ac:dyDescent="0.4"/>
  <cols>
    <col min="1" max="1" width="9.06640625" style="20"/>
    <col min="2" max="2" width="5.86328125" style="20" bestFit="1" customWidth="1"/>
    <col min="3" max="3" width="7.33203125" style="20" bestFit="1" customWidth="1"/>
    <col min="4" max="4" width="12.06640625" style="20" bestFit="1" customWidth="1"/>
    <col min="5" max="5" width="11.1328125" style="20" bestFit="1" customWidth="1"/>
    <col min="6" max="6" width="7.3984375" style="20" bestFit="1" customWidth="1"/>
    <col min="7" max="7" width="1.46484375" style="20" customWidth="1"/>
    <col min="8" max="10" width="12.53125" style="20"/>
    <col min="11" max="11" width="1.46484375" style="20" customWidth="1"/>
    <col min="12" max="13" width="15.33203125" style="20" customWidth="1"/>
    <col min="14" max="14" width="12.53125" style="20"/>
    <col min="15" max="15" width="1.46484375" style="20" customWidth="1"/>
    <col min="16" max="16" width="13.796875" style="20" bestFit="1" customWidth="1"/>
    <col min="17" max="17" width="1.46484375" style="20" customWidth="1"/>
    <col min="18" max="18" width="9.06640625" style="20"/>
    <col min="19" max="19" width="8.19921875" style="20" bestFit="1" customWidth="1"/>
    <col min="20" max="20" width="5.9296875" style="20" bestFit="1" customWidth="1"/>
    <col min="21" max="21" width="9.33203125" style="20" bestFit="1" customWidth="1"/>
    <col min="22" max="22" width="10.73046875" style="20" bestFit="1" customWidth="1"/>
    <col min="23" max="23" width="9" style="20" bestFit="1" customWidth="1"/>
    <col min="24" max="24" width="11.796875" style="20" bestFit="1" customWidth="1"/>
    <col min="25" max="25" width="12.86328125" style="20" bestFit="1" customWidth="1"/>
    <col min="26" max="26" width="14.9296875" style="20" bestFit="1" customWidth="1"/>
    <col min="27" max="27" width="15" style="20" bestFit="1" customWidth="1"/>
    <col min="28" max="16384" width="9.06640625" style="20"/>
  </cols>
  <sheetData>
    <row r="2" spans="2:43" ht="13.9" customHeight="1" x14ac:dyDescent="0.4">
      <c r="B2" s="79" t="s">
        <v>132</v>
      </c>
      <c r="C2" s="80"/>
      <c r="D2" s="80"/>
      <c r="E2" s="80"/>
      <c r="F2" s="81"/>
      <c r="G2" s="1"/>
      <c r="H2" s="82" t="s">
        <v>122</v>
      </c>
      <c r="I2" s="83"/>
      <c r="J2" s="84"/>
      <c r="K2" s="1"/>
      <c r="L2" s="76" t="s">
        <v>131</v>
      </c>
      <c r="M2" s="76" t="s">
        <v>130</v>
      </c>
      <c r="N2" s="5" t="s">
        <v>1</v>
      </c>
      <c r="O2" s="1"/>
      <c r="P2" s="76" t="s">
        <v>82</v>
      </c>
      <c r="Q2" s="1"/>
    </row>
    <row r="3" spans="2:43" ht="14.25" x14ac:dyDescent="0.45">
      <c r="B3" s="2" t="s">
        <v>2</v>
      </c>
      <c r="C3" s="3" t="s">
        <v>3</v>
      </c>
      <c r="D3" s="3" t="s">
        <v>109</v>
      </c>
      <c r="E3" s="3" t="s">
        <v>4</v>
      </c>
      <c r="F3" s="4" t="s">
        <v>5</v>
      </c>
      <c r="G3" s="1"/>
      <c r="H3" s="2" t="s">
        <v>6</v>
      </c>
      <c r="I3" s="3" t="s">
        <v>7</v>
      </c>
      <c r="J3" s="4" t="s">
        <v>8</v>
      </c>
      <c r="K3" s="1"/>
      <c r="L3" s="78"/>
      <c r="M3" s="78"/>
      <c r="N3" s="5" t="s">
        <v>9</v>
      </c>
      <c r="O3" s="1"/>
      <c r="P3" s="77"/>
      <c r="Q3" s="1"/>
      <c r="S3" s="20" t="s">
        <v>83</v>
      </c>
      <c r="T3" s="20" t="s">
        <v>84</v>
      </c>
      <c r="U3" s="20" t="s">
        <v>85</v>
      </c>
      <c r="V3" s="20" t="s">
        <v>86</v>
      </c>
      <c r="W3" s="20" t="s">
        <v>87</v>
      </c>
      <c r="X3" s="20" t="s">
        <v>88</v>
      </c>
      <c r="Y3" s="20" t="s">
        <v>89</v>
      </c>
      <c r="Z3" s="20" t="s">
        <v>90</v>
      </c>
      <c r="AA3" s="20" t="s">
        <v>91</v>
      </c>
      <c r="AC3" s="20" t="s">
        <v>84</v>
      </c>
      <c r="AD3" s="20" t="s">
        <v>108</v>
      </c>
      <c r="AF3" s="20" t="s">
        <v>84</v>
      </c>
      <c r="AG3" s="20" t="s">
        <v>110</v>
      </c>
      <c r="AH3" s="20" t="s">
        <v>111</v>
      </c>
      <c r="AI3" s="20" t="s">
        <v>112</v>
      </c>
      <c r="AJ3" s="20" t="s">
        <v>90</v>
      </c>
      <c r="AL3" t="s">
        <v>84</v>
      </c>
      <c r="AM3" t="s">
        <v>129</v>
      </c>
      <c r="AN3" t="s">
        <v>110</v>
      </c>
      <c r="AO3" t="s">
        <v>111</v>
      </c>
      <c r="AP3" t="s">
        <v>112</v>
      </c>
      <c r="AQ3" t="s">
        <v>90</v>
      </c>
    </row>
    <row r="4" spans="2:43" ht="14.25" x14ac:dyDescent="0.45">
      <c r="B4" s="6">
        <v>1</v>
      </c>
      <c r="C4" s="22" t="s">
        <v>15</v>
      </c>
      <c r="D4" s="23">
        <f>VLOOKUP(C4,$T$4:$X$70,5,0)</f>
        <v>44329.321435999998</v>
      </c>
      <c r="E4" s="7" t="str">
        <f>VLOOKUP(C4,$T$4:$AA$70,7,0)</f>
        <v>alternatives</v>
      </c>
      <c r="F4" s="8">
        <f>VLOOKUP(C4,$AC$4:$AD$70,2,0)</f>
        <v>1.27516346353162E-2</v>
      </c>
      <c r="G4" s="9"/>
      <c r="H4" s="10">
        <v>0.56660723252345502</v>
      </c>
      <c r="I4" s="11" t="s">
        <v>81</v>
      </c>
      <c r="J4" s="8" t="s">
        <v>81</v>
      </c>
      <c r="K4" s="9"/>
      <c r="L4" s="71">
        <f>VLOOKUP(C4,$AL$4:$AM$70,2,0)</f>
        <v>9.1880547336991897E-4</v>
      </c>
      <c r="M4" s="71">
        <f>VLOOKUP(C4,$AF$4:$AI$70,2,0)</f>
        <v>0.31740912060090098</v>
      </c>
      <c r="N4" s="12">
        <f>VLOOKUP(C4,$AF$4:$AI$70,3,0)</f>
        <v>0.12771387109590601</v>
      </c>
      <c r="O4" s="13"/>
      <c r="P4" s="12">
        <f>VLOOKUP(C4,$AF$4:$AI$70,4,0)</f>
        <v>2.4853143818852899</v>
      </c>
      <c r="Q4" s="1"/>
      <c r="S4" s="24">
        <v>44813</v>
      </c>
      <c r="T4" s="20" t="s">
        <v>78</v>
      </c>
      <c r="U4" s="20">
        <v>2801</v>
      </c>
      <c r="V4" s="20">
        <v>17.32</v>
      </c>
      <c r="W4" s="20" t="s">
        <v>92</v>
      </c>
      <c r="X4" s="20">
        <v>10513.24</v>
      </c>
      <c r="Y4" s="20" t="s">
        <v>93</v>
      </c>
      <c r="Z4" s="20" t="s">
        <v>94</v>
      </c>
      <c r="AA4" s="20" t="s">
        <v>95</v>
      </c>
      <c r="AC4" s="20" t="s">
        <v>78</v>
      </c>
      <c r="AD4" s="20">
        <v>3.0242058973752001E-3</v>
      </c>
      <c r="AF4" s="20" t="s">
        <v>15</v>
      </c>
      <c r="AG4" s="20">
        <v>0.31740912060090098</v>
      </c>
      <c r="AH4" s="20">
        <v>0.12771387109590601</v>
      </c>
      <c r="AI4" s="20">
        <v>2.4853143818852899</v>
      </c>
      <c r="AJ4" s="20" t="s">
        <v>100</v>
      </c>
      <c r="AL4" t="s">
        <v>15</v>
      </c>
      <c r="AM4">
        <v>9.1880547336991897E-4</v>
      </c>
      <c r="AN4">
        <v>0.31740912060090098</v>
      </c>
      <c r="AO4">
        <v>0.12771387109590601</v>
      </c>
      <c r="AP4">
        <v>2.4853143818852899</v>
      </c>
      <c r="AQ4" t="s">
        <v>100</v>
      </c>
    </row>
    <row r="5" spans="2:43" ht="14.25" x14ac:dyDescent="0.45">
      <c r="B5" s="6">
        <v>2</v>
      </c>
      <c r="C5" s="22" t="s">
        <v>16</v>
      </c>
      <c r="D5" s="23">
        <f t="shared" ref="D5:D68" si="0">VLOOKUP(C5,$T$4:$X$70,5,0)</f>
        <v>27727.035760999999</v>
      </c>
      <c r="E5" s="7" t="str">
        <f t="shared" ref="E5:E68" si="1">VLOOKUP(C5,$T$4:$AA$70,7,0)</f>
        <v>alternatives</v>
      </c>
      <c r="F5" s="8">
        <f t="shared" ref="F5:F68" si="2">VLOOKUP(C5,$AC$4:$AD$70,2,0)</f>
        <v>7.9758728103942501E-3</v>
      </c>
      <c r="G5" s="9"/>
      <c r="H5" s="10">
        <v>0.37577300618268999</v>
      </c>
      <c r="I5" s="11">
        <v>0.23800663104541001</v>
      </c>
      <c r="J5" s="8" t="s">
        <v>81</v>
      </c>
      <c r="K5" s="9"/>
      <c r="L5" s="71">
        <f t="shared" ref="L5:L68" si="3">VLOOKUP(C5,$AL$4:$AM$70,2,0)</f>
        <v>1.05364558590503E-3</v>
      </c>
      <c r="M5" s="71">
        <f t="shared" ref="M5:M68" si="4">VLOOKUP(C5,$AF$4:$AI$70,2,0)</f>
        <v>0.23613780677474</v>
      </c>
      <c r="N5" s="12">
        <f t="shared" ref="N5:N68" si="5">VLOOKUP(C5,$AF$4:$AI$70,3,0)</f>
        <v>0.104524607478735</v>
      </c>
      <c r="O5" s="13"/>
      <c r="P5" s="12">
        <f t="shared" ref="P5:P68" si="6">VLOOKUP(C5,$AF$4:$AI$70,4,0)</f>
        <v>2.2591599477929698</v>
      </c>
      <c r="Q5" s="1"/>
      <c r="S5" s="24">
        <v>44813</v>
      </c>
      <c r="T5" s="20" t="s">
        <v>58</v>
      </c>
      <c r="U5" s="20">
        <v>2802</v>
      </c>
      <c r="V5" s="20">
        <v>46.869999</v>
      </c>
      <c r="W5" s="20" t="s">
        <v>92</v>
      </c>
      <c r="X5" s="20">
        <v>39370.799160000002</v>
      </c>
      <c r="Y5" s="20" t="s">
        <v>93</v>
      </c>
      <c r="Z5" s="20" t="s">
        <v>11</v>
      </c>
      <c r="AC5" s="20" t="s">
        <v>58</v>
      </c>
      <c r="AD5" s="20">
        <v>1.1325281550126E-2</v>
      </c>
      <c r="AF5" s="20" t="s">
        <v>16</v>
      </c>
      <c r="AG5" s="20">
        <v>0.23613780677474</v>
      </c>
      <c r="AH5" s="20">
        <v>0.104524607478735</v>
      </c>
      <c r="AI5" s="20">
        <v>2.2591599477929698</v>
      </c>
      <c r="AJ5" s="20" t="s">
        <v>100</v>
      </c>
      <c r="AL5" t="s">
        <v>16</v>
      </c>
      <c r="AM5">
        <v>1.05364558590503E-3</v>
      </c>
      <c r="AN5">
        <v>0.23613780677474</v>
      </c>
      <c r="AO5">
        <v>0.104524607478735</v>
      </c>
      <c r="AP5">
        <v>2.2591599477929698</v>
      </c>
      <c r="AQ5" t="s">
        <v>100</v>
      </c>
    </row>
    <row r="6" spans="2:43" ht="14.25" x14ac:dyDescent="0.45">
      <c r="B6" s="6">
        <v>3</v>
      </c>
      <c r="C6" s="22" t="s">
        <v>17</v>
      </c>
      <c r="D6" s="23">
        <f t="shared" si="0"/>
        <v>18704.370453</v>
      </c>
      <c r="E6" s="7" t="str">
        <f t="shared" si="1"/>
        <v>equity</v>
      </c>
      <c r="F6" s="8">
        <f t="shared" si="2"/>
        <v>5.3804409897094596E-3</v>
      </c>
      <c r="G6" s="9"/>
      <c r="H6" s="10">
        <v>-0.18566957967120501</v>
      </c>
      <c r="I6" s="11">
        <v>-0.19332595158140101</v>
      </c>
      <c r="J6" s="8">
        <v>0.1447524646137</v>
      </c>
      <c r="K6" s="9"/>
      <c r="L6" s="71">
        <f t="shared" si="3"/>
        <v>5.4885837680112204E-4</v>
      </c>
      <c r="M6" s="71">
        <f t="shared" si="4"/>
        <v>0.149421149567914</v>
      </c>
      <c r="N6" s="12">
        <f t="shared" si="5"/>
        <v>0.53398561940120903</v>
      </c>
      <c r="O6" s="13"/>
      <c r="P6" s="12">
        <f t="shared" si="6"/>
        <v>0.27982242243802202</v>
      </c>
      <c r="Q6" s="1"/>
      <c r="S6" s="24">
        <v>44813</v>
      </c>
      <c r="T6" s="20" t="s">
        <v>40</v>
      </c>
      <c r="U6" s="20">
        <v>2802</v>
      </c>
      <c r="V6" s="20">
        <v>50.32</v>
      </c>
      <c r="W6" s="20" t="s">
        <v>92</v>
      </c>
      <c r="X6" s="20">
        <v>41363.040000000001</v>
      </c>
      <c r="Y6" s="20" t="s">
        <v>93</v>
      </c>
      <c r="Z6" s="20" t="s">
        <v>11</v>
      </c>
      <c r="AC6" s="20" t="s">
        <v>40</v>
      </c>
      <c r="AD6" s="20">
        <v>1.1898363349582599E-2</v>
      </c>
      <c r="AF6" s="20" t="s">
        <v>80</v>
      </c>
      <c r="AG6" s="20">
        <v>0.69996131629657599</v>
      </c>
      <c r="AH6" s="20">
        <v>0.32760403870844501</v>
      </c>
      <c r="AI6" s="20">
        <v>2.1366077141665301</v>
      </c>
      <c r="AJ6" s="20" t="s">
        <v>94</v>
      </c>
      <c r="AL6" t="s">
        <v>80</v>
      </c>
      <c r="AM6">
        <v>1.47901325581877E-3</v>
      </c>
      <c r="AN6">
        <v>0.69996131629657599</v>
      </c>
      <c r="AO6">
        <v>0.32760403870844501</v>
      </c>
      <c r="AP6">
        <v>2.1366077141665301</v>
      </c>
      <c r="AQ6" t="s">
        <v>94</v>
      </c>
    </row>
    <row r="7" spans="2:43" ht="14.25" x14ac:dyDescent="0.45">
      <c r="B7" s="6">
        <v>4</v>
      </c>
      <c r="C7" s="22" t="s">
        <v>18</v>
      </c>
      <c r="D7" s="23">
        <f t="shared" si="0"/>
        <v>12156.30026</v>
      </c>
      <c r="E7" s="7" t="str">
        <f t="shared" si="1"/>
        <v>equity</v>
      </c>
      <c r="F7" s="8">
        <f t="shared" si="2"/>
        <v>3.49684349796596E-3</v>
      </c>
      <c r="G7" s="9"/>
      <c r="H7" s="10">
        <v>-0.16538376815609299</v>
      </c>
      <c r="I7" s="11">
        <v>-0.158616702213498</v>
      </c>
      <c r="J7" s="8">
        <v>8.1186682293916592E-3</v>
      </c>
      <c r="K7" s="9"/>
      <c r="L7" s="71">
        <f t="shared" si="3"/>
        <v>7.3034604792132098E-4</v>
      </c>
      <c r="M7" s="71">
        <f t="shared" si="4"/>
        <v>0.106064637607187</v>
      </c>
      <c r="N7" s="12">
        <f t="shared" si="5"/>
        <v>0.26598497549012601</v>
      </c>
      <c r="O7" s="13"/>
      <c r="P7" s="12">
        <f t="shared" si="6"/>
        <v>0.39876176243317302</v>
      </c>
      <c r="Q7" s="1"/>
      <c r="S7" s="24">
        <v>44813</v>
      </c>
      <c r="T7" s="20" t="s">
        <v>51</v>
      </c>
      <c r="U7" s="20">
        <v>2802</v>
      </c>
      <c r="V7" s="20">
        <v>54.84</v>
      </c>
      <c r="W7" s="20" t="s">
        <v>92</v>
      </c>
      <c r="X7" s="20">
        <v>11406.72</v>
      </c>
      <c r="Y7" s="20" t="s">
        <v>93</v>
      </c>
      <c r="Z7" s="20" t="s">
        <v>11</v>
      </c>
      <c r="AC7" s="20" t="s">
        <v>51</v>
      </c>
      <c r="AD7" s="20">
        <v>3.2812215733406301E-3</v>
      </c>
      <c r="AF7" s="20" t="s">
        <v>29</v>
      </c>
      <c r="AG7" s="20">
        <v>3.9865371430768397E-2</v>
      </c>
      <c r="AH7" s="20">
        <v>1.9054097011865799E-2</v>
      </c>
      <c r="AI7" s="20">
        <v>2.0922204503284698</v>
      </c>
      <c r="AJ7" s="20" t="s">
        <v>100</v>
      </c>
      <c r="AL7" t="s">
        <v>29</v>
      </c>
      <c r="AM7">
        <v>1.74912301636844E-4</v>
      </c>
      <c r="AN7">
        <v>3.9865371430768397E-2</v>
      </c>
      <c r="AO7">
        <v>1.9054097011865799E-2</v>
      </c>
      <c r="AP7">
        <v>2.0922204503284698</v>
      </c>
      <c r="AQ7" t="s">
        <v>100</v>
      </c>
    </row>
    <row r="8" spans="2:43" ht="14.25" x14ac:dyDescent="0.45">
      <c r="B8" s="45">
        <v>5</v>
      </c>
      <c r="C8" s="46" t="s">
        <v>19</v>
      </c>
      <c r="D8" s="47">
        <f t="shared" si="0"/>
        <v>343380.17216000002</v>
      </c>
      <c r="E8" s="48" t="str">
        <f t="shared" si="1"/>
        <v>equity</v>
      </c>
      <c r="F8" s="49">
        <f t="shared" si="2"/>
        <v>9.8775671599619502E-2</v>
      </c>
      <c r="G8" s="9"/>
      <c r="H8" s="50">
        <v>0.18619261096144399</v>
      </c>
      <c r="I8" s="51">
        <v>0.40258270159304799</v>
      </c>
      <c r="J8" s="49">
        <v>0.50882870925590695</v>
      </c>
      <c r="K8" s="9"/>
      <c r="L8" s="72">
        <f t="shared" si="3"/>
        <v>1.4058609424496501E-3</v>
      </c>
      <c r="M8" s="72">
        <f t="shared" si="4"/>
        <v>0.36004613275900199</v>
      </c>
      <c r="N8" s="52">
        <f t="shared" si="5"/>
        <v>0.33315630597707901</v>
      </c>
      <c r="O8" s="13"/>
      <c r="P8" s="52">
        <f t="shared" si="6"/>
        <v>1.08071234522504</v>
      </c>
      <c r="Q8" s="1"/>
      <c r="S8" s="24">
        <v>44813</v>
      </c>
      <c r="T8" s="20" t="s">
        <v>55</v>
      </c>
      <c r="U8" s="20">
        <v>2802</v>
      </c>
      <c r="V8" s="20">
        <v>91.989998</v>
      </c>
      <c r="W8" s="20" t="s">
        <v>92</v>
      </c>
      <c r="X8" s="20">
        <v>85274.728145999994</v>
      </c>
      <c r="Y8" s="20" t="s">
        <v>96</v>
      </c>
      <c r="Z8" s="20" t="s">
        <v>97</v>
      </c>
      <c r="AA8" s="20" t="s">
        <v>98</v>
      </c>
      <c r="AC8" s="20" t="s">
        <v>55</v>
      </c>
      <c r="AD8" s="20">
        <v>2.4529862892524099E-2</v>
      </c>
      <c r="AF8" s="20" t="s">
        <v>62</v>
      </c>
      <c r="AG8" s="20">
        <v>0.180904766018193</v>
      </c>
      <c r="AH8" s="20">
        <v>0.125841441819044</v>
      </c>
      <c r="AI8" s="20">
        <v>1.4375611356895199</v>
      </c>
      <c r="AJ8" s="20" t="s">
        <v>97</v>
      </c>
      <c r="AL8" t="s">
        <v>62</v>
      </c>
      <c r="AM8">
        <v>6.9299675269203205E-4</v>
      </c>
      <c r="AN8">
        <v>0.180904766018193</v>
      </c>
      <c r="AO8">
        <v>0.125841441819044</v>
      </c>
      <c r="AP8">
        <v>1.4375611356895199</v>
      </c>
      <c r="AQ8" t="s">
        <v>97</v>
      </c>
    </row>
    <row r="9" spans="2:43" ht="14.25" x14ac:dyDescent="0.45">
      <c r="B9" s="6">
        <v>6</v>
      </c>
      <c r="C9" s="22" t="s">
        <v>20</v>
      </c>
      <c r="D9" s="23">
        <f t="shared" si="0"/>
        <v>56293.902535000001</v>
      </c>
      <c r="E9" s="7" t="str">
        <f t="shared" si="1"/>
        <v>equity</v>
      </c>
      <c r="F9" s="8">
        <f t="shared" si="2"/>
        <v>1.61933287961286E-2</v>
      </c>
      <c r="G9" s="9"/>
      <c r="H9" s="10">
        <v>-1.32517967125794E-2</v>
      </c>
      <c r="I9" s="11">
        <v>1.5565081691023899E-2</v>
      </c>
      <c r="J9" s="8">
        <v>9.7931309691302995E-2</v>
      </c>
      <c r="K9" s="9"/>
      <c r="L9" s="71">
        <f t="shared" si="3"/>
        <v>7.5542760541709398E-4</v>
      </c>
      <c r="M9" s="71">
        <f t="shared" si="4"/>
        <v>0.15793605672147301</v>
      </c>
      <c r="N9" s="12">
        <f t="shared" si="5"/>
        <v>0.198134692581454</v>
      </c>
      <c r="O9" s="13"/>
      <c r="P9" s="12">
        <f t="shared" si="6"/>
        <v>0.79711460251487698</v>
      </c>
      <c r="Q9" s="1"/>
      <c r="S9" s="24">
        <v>44813</v>
      </c>
      <c r="T9" s="20" t="s">
        <v>57</v>
      </c>
      <c r="U9" s="20">
        <v>2801</v>
      </c>
      <c r="V9" s="20">
        <v>79.199996999999996</v>
      </c>
      <c r="W9" s="20" t="s">
        <v>92</v>
      </c>
      <c r="X9" s="20">
        <v>58766.397773999997</v>
      </c>
      <c r="Y9" s="20" t="s">
        <v>93</v>
      </c>
      <c r="Z9" s="20" t="s">
        <v>11</v>
      </c>
      <c r="AC9" s="20" t="s">
        <v>57</v>
      </c>
      <c r="AD9" s="20">
        <v>1.6904559081275299E-2</v>
      </c>
      <c r="AF9" s="20" t="s">
        <v>36</v>
      </c>
      <c r="AG9" s="20">
        <v>0.11204010346398199</v>
      </c>
      <c r="AH9" s="20">
        <v>8.3766293395855604E-2</v>
      </c>
      <c r="AI9" s="20">
        <v>1.3375320659649199</v>
      </c>
      <c r="AJ9" s="20" t="s">
        <v>100</v>
      </c>
      <c r="AL9" t="s">
        <v>36</v>
      </c>
      <c r="AM9">
        <v>4.3361232573117499E-4</v>
      </c>
      <c r="AN9">
        <v>0.11204010346398199</v>
      </c>
      <c r="AO9">
        <v>8.3766293395855604E-2</v>
      </c>
      <c r="AP9">
        <v>1.3375320659649199</v>
      </c>
      <c r="AQ9" t="s">
        <v>100</v>
      </c>
    </row>
    <row r="10" spans="2:43" ht="14.25" x14ac:dyDescent="0.45">
      <c r="B10" s="6">
        <v>7</v>
      </c>
      <c r="C10" s="22" t="s">
        <v>21</v>
      </c>
      <c r="D10" s="23">
        <f t="shared" si="0"/>
        <v>41023.960524000002</v>
      </c>
      <c r="E10" s="7" t="str">
        <f t="shared" si="1"/>
        <v>equity</v>
      </c>
      <c r="F10" s="8">
        <f t="shared" si="2"/>
        <v>1.1800824802854999E-2</v>
      </c>
      <c r="G10" s="9"/>
      <c r="H10" s="10">
        <v>0.23133833562756401</v>
      </c>
      <c r="I10" s="11">
        <v>0.242640582606936</v>
      </c>
      <c r="J10" s="8">
        <v>0.45415323158016602</v>
      </c>
      <c r="K10" s="9"/>
      <c r="L10" s="71">
        <f t="shared" si="3"/>
        <v>5.67308061509431E-4</v>
      </c>
      <c r="M10" s="71">
        <f t="shared" si="4"/>
        <v>0.124442158718823</v>
      </c>
      <c r="N10" s="12">
        <f t="shared" si="5"/>
        <v>0.36773470973725603</v>
      </c>
      <c r="O10" s="13"/>
      <c r="P10" s="12">
        <f t="shared" si="6"/>
        <v>0.33840199313177899</v>
      </c>
      <c r="Q10" s="1"/>
      <c r="S10" s="24">
        <v>44813</v>
      </c>
      <c r="T10" s="20" t="s">
        <v>19</v>
      </c>
      <c r="U10" s="20">
        <v>2802</v>
      </c>
      <c r="V10" s="20">
        <v>564.77002000000005</v>
      </c>
      <c r="W10" s="20" t="s">
        <v>92</v>
      </c>
      <c r="X10" s="20">
        <v>343380.17216000002</v>
      </c>
      <c r="Y10" s="20" t="s">
        <v>96</v>
      </c>
      <c r="Z10" s="20" t="s">
        <v>97</v>
      </c>
      <c r="AC10" s="20" t="s">
        <v>19</v>
      </c>
      <c r="AD10" s="20">
        <v>9.8775671599619502E-2</v>
      </c>
      <c r="AF10" s="20" t="s">
        <v>76</v>
      </c>
      <c r="AG10" s="20">
        <v>0.23811234797310801</v>
      </c>
      <c r="AH10" s="20">
        <v>0.19521674741307601</v>
      </c>
      <c r="AI10" s="20">
        <v>1.2197331997816001</v>
      </c>
      <c r="AJ10" s="20" t="s">
        <v>97</v>
      </c>
      <c r="AL10" t="s">
        <v>76</v>
      </c>
      <c r="AM10">
        <v>8.3871478317858498E-4</v>
      </c>
      <c r="AN10">
        <v>0.23811234797310801</v>
      </c>
      <c r="AO10">
        <v>0.19521674741307601</v>
      </c>
      <c r="AP10">
        <v>1.2197331997816001</v>
      </c>
      <c r="AQ10" t="s">
        <v>97</v>
      </c>
    </row>
    <row r="11" spans="2:43" ht="14.25" x14ac:dyDescent="0.45">
      <c r="B11" s="6">
        <v>8</v>
      </c>
      <c r="C11" s="22" t="s">
        <v>22</v>
      </c>
      <c r="D11" s="23">
        <f t="shared" si="0"/>
        <v>11483.999400000001</v>
      </c>
      <c r="E11" s="7" t="str">
        <f t="shared" si="1"/>
        <v>alternatives</v>
      </c>
      <c r="F11" s="8">
        <f t="shared" si="2"/>
        <v>3.30345152502304E-3</v>
      </c>
      <c r="G11" s="9"/>
      <c r="H11" s="10">
        <v>0.11343792242943999</v>
      </c>
      <c r="I11" s="11">
        <v>9.1691558685577101E-2</v>
      </c>
      <c r="J11" s="8">
        <v>-8.2967290956759504E-2</v>
      </c>
      <c r="K11" s="9"/>
      <c r="L11" s="71">
        <f t="shared" si="3"/>
        <v>3.0784347141397498E-5</v>
      </c>
      <c r="M11" s="71">
        <f t="shared" si="4"/>
        <v>1.1199248749741399E-2</v>
      </c>
      <c r="N11" s="12">
        <f t="shared" si="5"/>
        <v>0.174520382969585</v>
      </c>
      <c r="O11" s="13"/>
      <c r="P11" s="12">
        <f t="shared" si="6"/>
        <v>6.4171580185525906E-2</v>
      </c>
      <c r="Q11" s="1"/>
      <c r="S11" s="24">
        <v>44813</v>
      </c>
      <c r="T11" s="20" t="s">
        <v>60</v>
      </c>
      <c r="U11" s="20">
        <v>2802</v>
      </c>
      <c r="V11" s="20">
        <v>108.32</v>
      </c>
      <c r="W11" s="20" t="s">
        <v>92</v>
      </c>
      <c r="X11" s="20">
        <v>74090.879999999903</v>
      </c>
      <c r="Y11" s="20" t="s">
        <v>96</v>
      </c>
      <c r="Z11" s="20" t="s">
        <v>97</v>
      </c>
      <c r="AA11" s="20" t="s">
        <v>98</v>
      </c>
      <c r="AC11" s="20" t="s">
        <v>60</v>
      </c>
      <c r="AD11" s="20">
        <v>2.1312751943046899E-2</v>
      </c>
      <c r="AF11" s="20" t="s">
        <v>23</v>
      </c>
      <c r="AG11" s="20">
        <v>0.24399636207059699</v>
      </c>
      <c r="AH11" s="20">
        <v>0.20508247779214001</v>
      </c>
      <c r="AI11" s="20">
        <v>1.1897474845115501</v>
      </c>
      <c r="AJ11" s="20" t="s">
        <v>97</v>
      </c>
      <c r="AL11" t="s">
        <v>23</v>
      </c>
      <c r="AM11">
        <v>9.5226017799973899E-4</v>
      </c>
      <c r="AN11">
        <v>0.24399636207059699</v>
      </c>
      <c r="AO11">
        <v>0.20508247779214001</v>
      </c>
      <c r="AP11">
        <v>1.1897474845115501</v>
      </c>
      <c r="AQ11" t="s">
        <v>97</v>
      </c>
    </row>
    <row r="12" spans="2:43" ht="14.25" x14ac:dyDescent="0.45">
      <c r="B12" s="6">
        <v>9</v>
      </c>
      <c r="C12" s="22" t="s">
        <v>23</v>
      </c>
      <c r="D12" s="23">
        <f t="shared" si="0"/>
        <v>78792.779274</v>
      </c>
      <c r="E12" s="7" t="str">
        <f t="shared" si="1"/>
        <v>equity</v>
      </c>
      <c r="F12" s="8">
        <f t="shared" si="2"/>
        <v>2.26652856541859E-2</v>
      </c>
      <c r="G12" s="9"/>
      <c r="H12" s="10">
        <v>0.105277403804482</v>
      </c>
      <c r="I12" s="11">
        <v>0.33724052438934399</v>
      </c>
      <c r="J12" s="8">
        <v>0.28610408053757902</v>
      </c>
      <c r="K12" s="9"/>
      <c r="L12" s="71">
        <f t="shared" si="3"/>
        <v>9.5226017799973899E-4</v>
      </c>
      <c r="M12" s="71">
        <f t="shared" si="4"/>
        <v>0.24399636207059699</v>
      </c>
      <c r="N12" s="12">
        <f t="shared" si="5"/>
        <v>0.20508247779214001</v>
      </c>
      <c r="O12" s="13"/>
      <c r="P12" s="12">
        <f t="shared" si="6"/>
        <v>1.1897474845115501</v>
      </c>
      <c r="Q12" s="1"/>
      <c r="S12" s="24">
        <v>44813</v>
      </c>
      <c r="T12" s="20" t="s">
        <v>73</v>
      </c>
      <c r="U12" s="20">
        <v>2802</v>
      </c>
      <c r="V12" s="20">
        <v>330.76998900000001</v>
      </c>
      <c r="W12" s="20" t="s">
        <v>92</v>
      </c>
      <c r="X12" s="20">
        <v>47630.878416</v>
      </c>
      <c r="Y12" s="20" t="s">
        <v>96</v>
      </c>
      <c r="Z12" s="20" t="s">
        <v>97</v>
      </c>
      <c r="AA12" s="20" t="s">
        <v>98</v>
      </c>
      <c r="AC12" s="20" t="s">
        <v>73</v>
      </c>
      <c r="AD12" s="20">
        <v>1.37013502405374E-2</v>
      </c>
      <c r="AF12" s="20" t="s">
        <v>73</v>
      </c>
      <c r="AG12" s="20">
        <v>0.217741592715121</v>
      </c>
      <c r="AH12" s="20">
        <v>0.18792897318365201</v>
      </c>
      <c r="AI12" s="20">
        <v>1.1586376971385599</v>
      </c>
      <c r="AJ12" s="20" t="s">
        <v>97</v>
      </c>
      <c r="AL12" t="s">
        <v>73</v>
      </c>
      <c r="AM12">
        <v>8.5575108126013499E-4</v>
      </c>
      <c r="AN12">
        <v>0.217741592715121</v>
      </c>
      <c r="AO12">
        <v>0.18792897318365201</v>
      </c>
      <c r="AP12">
        <v>1.1586376971385599</v>
      </c>
      <c r="AQ12" t="s">
        <v>97</v>
      </c>
    </row>
    <row r="13" spans="2:43" ht="14.25" x14ac:dyDescent="0.45">
      <c r="B13" s="6">
        <v>10</v>
      </c>
      <c r="C13" s="22" t="s">
        <v>24</v>
      </c>
      <c r="D13" s="23">
        <f t="shared" si="0"/>
        <v>23217.599328</v>
      </c>
      <c r="E13" s="7" t="str">
        <f t="shared" si="1"/>
        <v>equity</v>
      </c>
      <c r="F13" s="8">
        <f t="shared" si="2"/>
        <v>6.6787023610829898E-3</v>
      </c>
      <c r="G13" s="9"/>
      <c r="H13" s="10">
        <v>0.221618460999714</v>
      </c>
      <c r="I13" s="11">
        <v>0.15357209208686301</v>
      </c>
      <c r="J13" s="8">
        <v>0.210819421016119</v>
      </c>
      <c r="K13" s="9"/>
      <c r="L13" s="71">
        <f t="shared" si="3"/>
        <v>2.5285655921577799E-4</v>
      </c>
      <c r="M13" s="71">
        <f t="shared" si="4"/>
        <v>4.1651201193009503E-2</v>
      </c>
      <c r="N13" s="12">
        <f t="shared" si="5"/>
        <v>0.166254468311786</v>
      </c>
      <c r="O13" s="13"/>
      <c r="P13" s="12">
        <f t="shared" si="6"/>
        <v>0.25052680758569801</v>
      </c>
      <c r="Q13" s="1"/>
      <c r="S13" s="24">
        <v>44813</v>
      </c>
      <c r="T13" s="20" t="s">
        <v>47</v>
      </c>
      <c r="U13" s="20">
        <v>2802</v>
      </c>
      <c r="V13" s="20">
        <v>62.32</v>
      </c>
      <c r="W13" s="20" t="s">
        <v>92</v>
      </c>
      <c r="X13" s="20">
        <v>6232</v>
      </c>
      <c r="Y13" s="20" t="s">
        <v>96</v>
      </c>
      <c r="Z13" s="20" t="s">
        <v>97</v>
      </c>
      <c r="AA13" s="20" t="s">
        <v>98</v>
      </c>
      <c r="AC13" s="20" t="s">
        <v>47</v>
      </c>
      <c r="AD13" s="20">
        <v>1.7926777237504501E-3</v>
      </c>
      <c r="AF13" s="20" t="s">
        <v>51</v>
      </c>
      <c r="AG13" s="20">
        <v>4.9899354300580498E-2</v>
      </c>
      <c r="AH13" s="20">
        <v>4.3672913339301699E-2</v>
      </c>
      <c r="AI13" s="20">
        <v>1.1425698558945301</v>
      </c>
      <c r="AJ13" s="20" t="s">
        <v>11</v>
      </c>
      <c r="AL13" t="s">
        <v>51</v>
      </c>
      <c r="AM13">
        <v>1.2566588542314901E-4</v>
      </c>
      <c r="AN13">
        <v>4.9899354300580498E-2</v>
      </c>
      <c r="AO13">
        <v>4.3672913339301699E-2</v>
      </c>
      <c r="AP13">
        <v>1.1425698558945301</v>
      </c>
      <c r="AQ13" t="s">
        <v>11</v>
      </c>
    </row>
    <row r="14" spans="2:43" ht="14.25" x14ac:dyDescent="0.45">
      <c r="B14" s="6">
        <v>11</v>
      </c>
      <c r="C14" s="22" t="s">
        <v>25</v>
      </c>
      <c r="D14" s="23">
        <f t="shared" si="0"/>
        <v>2422.23</v>
      </c>
      <c r="E14" s="7" t="str">
        <f t="shared" si="1"/>
        <v>alternatives</v>
      </c>
      <c r="F14" s="8">
        <f t="shared" si="2"/>
        <v>6.9677114293967702E-4</v>
      </c>
      <c r="G14" s="9"/>
      <c r="H14" s="10" t="s">
        <v>81</v>
      </c>
      <c r="I14" s="11" t="s">
        <v>81</v>
      </c>
      <c r="J14" s="8" t="s">
        <v>81</v>
      </c>
      <c r="K14" s="9"/>
      <c r="L14" s="71">
        <f t="shared" si="3"/>
        <v>-6.4183859218825898E-4</v>
      </c>
      <c r="M14" s="71" t="str">
        <f t="shared" si="4"/>
        <v>NULL</v>
      </c>
      <c r="N14" s="12" t="str">
        <f t="shared" si="5"/>
        <v>NULL</v>
      </c>
      <c r="O14" s="13"/>
      <c r="P14" s="12" t="str">
        <f t="shared" si="6"/>
        <v>NULL</v>
      </c>
      <c r="Q14" s="1"/>
      <c r="S14" s="24">
        <v>44813</v>
      </c>
      <c r="T14" s="20" t="s">
        <v>24</v>
      </c>
      <c r="U14" s="20">
        <v>2801</v>
      </c>
      <c r="V14" s="20">
        <v>69.099997999999999</v>
      </c>
      <c r="W14" s="20" t="s">
        <v>92</v>
      </c>
      <c r="X14" s="20">
        <v>23217.599328</v>
      </c>
      <c r="Y14" s="20" t="s">
        <v>96</v>
      </c>
      <c r="Z14" s="20" t="s">
        <v>97</v>
      </c>
      <c r="AA14" s="20" t="s">
        <v>98</v>
      </c>
      <c r="AC14" s="20" t="s">
        <v>24</v>
      </c>
      <c r="AD14" s="20">
        <v>6.6787023610829898E-3</v>
      </c>
      <c r="AF14" s="20" t="s">
        <v>50</v>
      </c>
      <c r="AG14" s="20">
        <v>4.8718626585014801E-2</v>
      </c>
      <c r="AH14" s="20">
        <v>4.3815744558895899E-2</v>
      </c>
      <c r="AI14" s="20">
        <v>1.11189772250768</v>
      </c>
      <c r="AJ14" s="20" t="s">
        <v>11</v>
      </c>
      <c r="AL14" t="s">
        <v>50</v>
      </c>
      <c r="AM14">
        <v>1.21650047201393E-4</v>
      </c>
      <c r="AN14">
        <v>4.8718626585014801E-2</v>
      </c>
      <c r="AO14">
        <v>4.3815744558895899E-2</v>
      </c>
      <c r="AP14">
        <v>1.11189772250768</v>
      </c>
      <c r="AQ14" t="s">
        <v>11</v>
      </c>
    </row>
    <row r="15" spans="2:43" ht="14.25" x14ac:dyDescent="0.45">
      <c r="B15" s="6">
        <v>12</v>
      </c>
      <c r="C15" s="22" t="s">
        <v>26</v>
      </c>
      <c r="D15" s="23">
        <f t="shared" si="0"/>
        <v>38533.048905000003</v>
      </c>
      <c r="E15" s="7" t="str">
        <f t="shared" si="1"/>
        <v>alternatives</v>
      </c>
      <c r="F15" s="8">
        <f t="shared" si="2"/>
        <v>1.1084296919156E-2</v>
      </c>
      <c r="G15" s="9"/>
      <c r="H15" s="10">
        <v>-3.2710334449963303E-2</v>
      </c>
      <c r="I15" s="11">
        <v>-2.07851202346487E-3</v>
      </c>
      <c r="J15" s="8">
        <v>-1.3363789989647599E-2</v>
      </c>
      <c r="K15" s="9"/>
      <c r="L15" s="71">
        <f t="shared" si="3"/>
        <v>4.5585878173956301E-5</v>
      </c>
      <c r="M15" s="71">
        <f t="shared" si="4"/>
        <v>1.08828186635949E-2</v>
      </c>
      <c r="N15" s="12">
        <f t="shared" si="5"/>
        <v>5.03107185772683E-2</v>
      </c>
      <c r="O15" s="13"/>
      <c r="P15" s="12">
        <f t="shared" si="6"/>
        <v>0.21631212933046901</v>
      </c>
      <c r="Q15" s="1"/>
      <c r="S15" s="24">
        <v>44813</v>
      </c>
      <c r="T15" s="20" t="s">
        <v>59</v>
      </c>
      <c r="U15" s="20">
        <v>28</v>
      </c>
      <c r="V15" s="20">
        <v>72.059997999999993</v>
      </c>
      <c r="W15" s="20" t="s">
        <v>92</v>
      </c>
      <c r="X15" s="20">
        <v>59089.1983599999</v>
      </c>
      <c r="Y15" s="20" t="s">
        <v>96</v>
      </c>
      <c r="Z15" s="20" t="s">
        <v>97</v>
      </c>
      <c r="AA15" s="20" t="s">
        <v>98</v>
      </c>
      <c r="AC15" s="20" t="s">
        <v>59</v>
      </c>
      <c r="AD15" s="20">
        <v>1.69974148931713E-2</v>
      </c>
      <c r="AF15" s="20" t="s">
        <v>56</v>
      </c>
      <c r="AG15" s="20">
        <v>0.16926016245610001</v>
      </c>
      <c r="AH15" s="20">
        <v>0.15532445566058001</v>
      </c>
      <c r="AI15" s="20">
        <v>1.08971997832699</v>
      </c>
      <c r="AJ15" s="20" t="s">
        <v>97</v>
      </c>
      <c r="AL15" t="s">
        <v>56</v>
      </c>
      <c r="AM15">
        <v>7.3775480050048705E-4</v>
      </c>
      <c r="AN15">
        <v>0.16926016245610001</v>
      </c>
      <c r="AO15">
        <v>0.15532445566058001</v>
      </c>
      <c r="AP15">
        <v>1.08971997832699</v>
      </c>
      <c r="AQ15" t="s">
        <v>97</v>
      </c>
    </row>
    <row r="16" spans="2:43" ht="14.25" x14ac:dyDescent="0.45">
      <c r="B16" s="6">
        <v>13</v>
      </c>
      <c r="C16" s="22" t="s">
        <v>27</v>
      </c>
      <c r="D16" s="23">
        <f t="shared" si="0"/>
        <v>35372.881752000001</v>
      </c>
      <c r="E16" s="7" t="str">
        <f t="shared" si="1"/>
        <v>alternatives</v>
      </c>
      <c r="F16" s="8">
        <f t="shared" si="2"/>
        <v>1.0175253071513001E-2</v>
      </c>
      <c r="G16" s="9"/>
      <c r="H16" s="10">
        <v>1.7128513853904102E-2</v>
      </c>
      <c r="I16" s="11">
        <v>1.8756258836831199E-2</v>
      </c>
      <c r="J16" s="8">
        <v>1.26172028574891E-2</v>
      </c>
      <c r="K16" s="9"/>
      <c r="L16" s="71">
        <f t="shared" si="3"/>
        <v>1.1044295341909199E-5</v>
      </c>
      <c r="M16" s="71">
        <f t="shared" si="4"/>
        <v>5.1338452000143902E-3</v>
      </c>
      <c r="N16" s="12">
        <f t="shared" si="5"/>
        <v>1.3576985409483501E-2</v>
      </c>
      <c r="O16" s="13"/>
      <c r="P16" s="12">
        <f t="shared" si="6"/>
        <v>0.378128505347615</v>
      </c>
      <c r="Q16" s="1"/>
      <c r="S16" s="24">
        <v>44813</v>
      </c>
      <c r="T16" s="20" t="s">
        <v>53</v>
      </c>
      <c r="U16" s="20">
        <v>2802</v>
      </c>
      <c r="V16" s="20">
        <v>5.83</v>
      </c>
      <c r="W16" s="20" t="s">
        <v>92</v>
      </c>
      <c r="X16" s="20">
        <v>8494.31</v>
      </c>
      <c r="Y16" s="20" t="s">
        <v>93</v>
      </c>
      <c r="Z16" s="20" t="s">
        <v>94</v>
      </c>
      <c r="AA16" s="20" t="s">
        <v>99</v>
      </c>
      <c r="AC16" s="20" t="s">
        <v>53</v>
      </c>
      <c r="AD16" s="20">
        <v>2.4434467772193099E-3</v>
      </c>
      <c r="AF16" s="20" t="s">
        <v>19</v>
      </c>
      <c r="AG16" s="20">
        <v>0.36004613275900199</v>
      </c>
      <c r="AH16" s="20">
        <v>0.33315630597707901</v>
      </c>
      <c r="AI16" s="20">
        <v>1.08071234522504</v>
      </c>
      <c r="AJ16" s="20" t="s">
        <v>97</v>
      </c>
      <c r="AL16" t="s">
        <v>19</v>
      </c>
      <c r="AM16">
        <v>1.4058609424496501E-3</v>
      </c>
      <c r="AN16">
        <v>0.36004613275900199</v>
      </c>
      <c r="AO16">
        <v>0.33315630597707901</v>
      </c>
      <c r="AP16">
        <v>1.08071234522504</v>
      </c>
      <c r="AQ16" t="s">
        <v>97</v>
      </c>
    </row>
    <row r="17" spans="2:43" ht="14.25" x14ac:dyDescent="0.45">
      <c r="B17" s="6">
        <v>14</v>
      </c>
      <c r="C17" s="22" t="s">
        <v>28</v>
      </c>
      <c r="D17" s="23">
        <f t="shared" si="0"/>
        <v>62474.010683</v>
      </c>
      <c r="E17" s="7" t="str">
        <f t="shared" si="1"/>
        <v>fixed_income</v>
      </c>
      <c r="F17" s="8">
        <f t="shared" si="2"/>
        <v>1.7971079471239101E-2</v>
      </c>
      <c r="G17" s="9"/>
      <c r="H17" s="10">
        <v>3.8565342735350102E-3</v>
      </c>
      <c r="I17" s="11">
        <v>2.2771837506192398E-3</v>
      </c>
      <c r="J17" s="8">
        <v>1.6143138495592301E-3</v>
      </c>
      <c r="K17" s="9"/>
      <c r="L17" s="71">
        <f t="shared" si="3"/>
        <v>3.7268230798149401E-5</v>
      </c>
      <c r="M17" s="71">
        <f t="shared" si="4"/>
        <v>9.5489125399282008E-3</v>
      </c>
      <c r="N17" s="12">
        <f t="shared" si="5"/>
        <v>8.9719372262068997E-3</v>
      </c>
      <c r="O17" s="13"/>
      <c r="P17" s="12">
        <f t="shared" si="6"/>
        <v>1.0643088888357299</v>
      </c>
      <c r="Q17" s="1"/>
      <c r="S17" s="24">
        <v>44813</v>
      </c>
      <c r="T17" s="20" t="s">
        <v>27</v>
      </c>
      <c r="U17" s="20">
        <v>2802</v>
      </c>
      <c r="V17" s="20">
        <v>20.190000999999999</v>
      </c>
      <c r="W17" s="20" t="s">
        <v>92</v>
      </c>
      <c r="X17" s="20">
        <v>35372.881752000001</v>
      </c>
      <c r="Y17" s="20" t="s">
        <v>93</v>
      </c>
      <c r="Z17" s="20" t="s">
        <v>100</v>
      </c>
      <c r="AC17" s="20" t="s">
        <v>27</v>
      </c>
      <c r="AD17" s="20">
        <v>1.0175253071513001E-2</v>
      </c>
      <c r="AF17" s="20" t="s">
        <v>28</v>
      </c>
      <c r="AG17" s="20">
        <v>9.5489125399282008E-3</v>
      </c>
      <c r="AH17" s="20">
        <v>8.9719372262068997E-3</v>
      </c>
      <c r="AI17" s="20">
        <v>1.0643088888357299</v>
      </c>
      <c r="AJ17" s="20" t="s">
        <v>11</v>
      </c>
      <c r="AL17" t="s">
        <v>28</v>
      </c>
      <c r="AM17">
        <v>3.7268230798149401E-5</v>
      </c>
      <c r="AN17">
        <v>9.5489125399282008E-3</v>
      </c>
      <c r="AO17">
        <v>8.9719372262068997E-3</v>
      </c>
      <c r="AP17">
        <v>1.0643088888357299</v>
      </c>
      <c r="AQ17" t="s">
        <v>11</v>
      </c>
    </row>
    <row r="18" spans="2:43" ht="14.25" x14ac:dyDescent="0.45">
      <c r="B18" s="6">
        <v>15</v>
      </c>
      <c r="C18" s="22" t="s">
        <v>29</v>
      </c>
      <c r="D18" s="23">
        <f t="shared" si="0"/>
        <v>7640.717283</v>
      </c>
      <c r="E18" s="7" t="str">
        <f t="shared" si="1"/>
        <v>alternatives</v>
      </c>
      <c r="F18" s="8">
        <f t="shared" si="2"/>
        <v>2.19790495293793E-3</v>
      </c>
      <c r="G18" s="9"/>
      <c r="H18" s="10">
        <v>4.6554035196526899E-2</v>
      </c>
      <c r="I18" s="11">
        <v>4.7736696895338701E-2</v>
      </c>
      <c r="J18" s="8">
        <v>4.6729726069414099E-2</v>
      </c>
      <c r="K18" s="9"/>
      <c r="L18" s="71">
        <f t="shared" si="3"/>
        <v>1.74912301636844E-4</v>
      </c>
      <c r="M18" s="71">
        <f t="shared" si="4"/>
        <v>3.9865371430768397E-2</v>
      </c>
      <c r="N18" s="12">
        <f t="shared" si="5"/>
        <v>1.9054097011865799E-2</v>
      </c>
      <c r="O18" s="13"/>
      <c r="P18" s="12">
        <f t="shared" si="6"/>
        <v>2.0922204503284698</v>
      </c>
      <c r="Q18" s="1"/>
      <c r="S18" s="24">
        <v>44813</v>
      </c>
      <c r="T18" s="20" t="s">
        <v>52</v>
      </c>
      <c r="U18" s="20">
        <v>2802</v>
      </c>
      <c r="V18" s="20">
        <v>23.379999000000002</v>
      </c>
      <c r="W18" s="20" t="s">
        <v>92</v>
      </c>
      <c r="X18" s="20">
        <v>8299.8996449999995</v>
      </c>
      <c r="Y18" s="20" t="s">
        <v>93</v>
      </c>
      <c r="Z18" s="20" t="s">
        <v>11</v>
      </c>
      <c r="AC18" s="20" t="s">
        <v>52</v>
      </c>
      <c r="AD18" s="20">
        <v>2.3875232995757101E-3</v>
      </c>
      <c r="AF18" s="20" t="s">
        <v>30</v>
      </c>
      <c r="AG18" s="20">
        <v>1.1030134770984501E-2</v>
      </c>
      <c r="AH18" s="20">
        <v>1.03885641883277E-2</v>
      </c>
      <c r="AI18" s="20">
        <v>1.06175738735653</v>
      </c>
      <c r="AJ18" s="20" t="s">
        <v>11</v>
      </c>
      <c r="AL18" t="s">
        <v>30</v>
      </c>
      <c r="AM18">
        <v>3.97578409965912E-5</v>
      </c>
      <c r="AN18">
        <v>1.1030134770984501E-2</v>
      </c>
      <c r="AO18">
        <v>1.03885641883277E-2</v>
      </c>
      <c r="AP18">
        <v>1.06175738735653</v>
      </c>
      <c r="AQ18" t="s">
        <v>11</v>
      </c>
    </row>
    <row r="19" spans="2:43" ht="14.25" x14ac:dyDescent="0.45">
      <c r="B19" s="6">
        <v>16</v>
      </c>
      <c r="C19" s="22" t="s">
        <v>30</v>
      </c>
      <c r="D19" s="23">
        <f t="shared" si="0"/>
        <v>62908.561715999997</v>
      </c>
      <c r="E19" s="7" t="str">
        <f t="shared" si="1"/>
        <v>fixed_income</v>
      </c>
      <c r="F19" s="8">
        <f t="shared" si="2"/>
        <v>1.8096081068911099E-2</v>
      </c>
      <c r="G19" s="9"/>
      <c r="H19" s="10">
        <v>-1.12644153491692E-4</v>
      </c>
      <c r="I19" s="11">
        <v>-3.16392969021639E-4</v>
      </c>
      <c r="J19" s="8">
        <v>-2.7331488687753997E-4</v>
      </c>
      <c r="K19" s="9"/>
      <c r="L19" s="71">
        <f t="shared" si="3"/>
        <v>3.97578409965912E-5</v>
      </c>
      <c r="M19" s="71">
        <f t="shared" si="4"/>
        <v>1.1030134770984501E-2</v>
      </c>
      <c r="N19" s="12">
        <f t="shared" si="5"/>
        <v>1.03885641883277E-2</v>
      </c>
      <c r="O19" s="13"/>
      <c r="P19" s="12">
        <f t="shared" si="6"/>
        <v>1.06175738735653</v>
      </c>
      <c r="Q19" s="1"/>
      <c r="S19" s="24">
        <v>44813</v>
      </c>
      <c r="T19" s="20" t="s">
        <v>35</v>
      </c>
      <c r="U19" s="20">
        <v>2802</v>
      </c>
      <c r="V19" s="20">
        <v>21.375</v>
      </c>
      <c r="W19" s="20" t="s">
        <v>92</v>
      </c>
      <c r="X19" s="20">
        <v>29583</v>
      </c>
      <c r="Y19" s="20" t="s">
        <v>93</v>
      </c>
      <c r="Z19" s="20" t="s">
        <v>100</v>
      </c>
      <c r="AC19" s="20" t="s">
        <v>35</v>
      </c>
      <c r="AD19" s="20">
        <v>8.5097537069495806E-3</v>
      </c>
      <c r="AF19" s="20" t="s">
        <v>42</v>
      </c>
      <c r="AG19" s="20">
        <v>7.2629501409646496E-2</v>
      </c>
      <c r="AH19" s="20">
        <v>7.3574779780428798E-2</v>
      </c>
      <c r="AI19" s="20">
        <v>0.98715214135056495</v>
      </c>
      <c r="AJ19" s="20" t="s">
        <v>100</v>
      </c>
      <c r="AL19" t="s">
        <v>42</v>
      </c>
      <c r="AM19">
        <v>2.8870136965628202E-4</v>
      </c>
      <c r="AN19">
        <v>7.2629501409646496E-2</v>
      </c>
      <c r="AO19">
        <v>7.3574779780428798E-2</v>
      </c>
      <c r="AP19">
        <v>0.98715214135056495</v>
      </c>
      <c r="AQ19" t="s">
        <v>100</v>
      </c>
    </row>
    <row r="20" spans="2:43" ht="14.25" x14ac:dyDescent="0.45">
      <c r="B20" s="6">
        <v>17</v>
      </c>
      <c r="C20" s="22" t="s">
        <v>31</v>
      </c>
      <c r="D20" s="23">
        <f t="shared" si="0"/>
        <v>68834.972594999999</v>
      </c>
      <c r="E20" s="7" t="str">
        <f t="shared" si="1"/>
        <v>equity</v>
      </c>
      <c r="F20" s="8">
        <f t="shared" si="2"/>
        <v>1.9800853977219101E-2</v>
      </c>
      <c r="G20" s="9"/>
      <c r="H20" s="10">
        <v>-0.19032553515249501</v>
      </c>
      <c r="I20" s="11">
        <v>-0.27226166629708198</v>
      </c>
      <c r="J20" s="8">
        <v>-0.120280300833912</v>
      </c>
      <c r="K20" s="9"/>
      <c r="L20" s="71">
        <f t="shared" si="3"/>
        <v>5.1491303475673295E-4</v>
      </c>
      <c r="M20" s="71">
        <f t="shared" si="4"/>
        <v>0.100841402394548</v>
      </c>
      <c r="N20" s="12">
        <f t="shared" si="5"/>
        <v>0.294085688677584</v>
      </c>
      <c r="O20" s="13"/>
      <c r="P20" s="12">
        <f t="shared" si="6"/>
        <v>0.34289802692542498</v>
      </c>
      <c r="Q20" s="1"/>
      <c r="S20" s="24">
        <v>44813</v>
      </c>
      <c r="T20" s="20" t="s">
        <v>56</v>
      </c>
      <c r="U20" s="20">
        <v>28</v>
      </c>
      <c r="V20" s="20">
        <v>205.199997</v>
      </c>
      <c r="W20" s="20" t="s">
        <v>92</v>
      </c>
      <c r="X20" s="20">
        <v>98085.598566000001</v>
      </c>
      <c r="Y20" s="20" t="s">
        <v>96</v>
      </c>
      <c r="Z20" s="20" t="s">
        <v>97</v>
      </c>
      <c r="AA20" s="20" t="s">
        <v>98</v>
      </c>
      <c r="AC20" s="20" t="s">
        <v>56</v>
      </c>
      <c r="AD20" s="20">
        <v>2.8214998005455301E-2</v>
      </c>
      <c r="AF20" s="20" t="s">
        <v>47</v>
      </c>
      <c r="AG20" s="20">
        <v>0.114497800156501</v>
      </c>
      <c r="AH20" s="20">
        <v>0.116240539797936</v>
      </c>
      <c r="AI20" s="20">
        <v>0.98500747119323095</v>
      </c>
      <c r="AJ20" s="20" t="s">
        <v>97</v>
      </c>
      <c r="AL20" t="s">
        <v>47</v>
      </c>
      <c r="AM20">
        <v>4.5668788640533498E-4</v>
      </c>
      <c r="AN20">
        <v>0.114497800156501</v>
      </c>
      <c r="AO20">
        <v>0.116240539797936</v>
      </c>
      <c r="AP20">
        <v>0.98500747119323095</v>
      </c>
      <c r="AQ20" t="s">
        <v>97</v>
      </c>
    </row>
    <row r="21" spans="2:43" ht="14.25" x14ac:dyDescent="0.45">
      <c r="B21" s="6">
        <v>18</v>
      </c>
      <c r="C21" s="22" t="s">
        <v>33</v>
      </c>
      <c r="D21" s="23">
        <f t="shared" si="0"/>
        <v>76744.801869999996</v>
      </c>
      <c r="E21" s="7" t="str">
        <f t="shared" si="1"/>
        <v>fixed_income</v>
      </c>
      <c r="F21" s="8">
        <f t="shared" si="2"/>
        <v>2.2076170848201401E-2</v>
      </c>
      <c r="G21" s="9"/>
      <c r="H21" s="10">
        <v>-1.9968218697238801E-2</v>
      </c>
      <c r="I21" s="11">
        <v>-2.3185911869274298E-2</v>
      </c>
      <c r="J21" s="8">
        <v>-2.1140560308356201E-2</v>
      </c>
      <c r="K21" s="9"/>
      <c r="L21" s="71">
        <f t="shared" si="3"/>
        <v>1.24961427941917E-5</v>
      </c>
      <c r="M21" s="71">
        <f t="shared" si="4"/>
        <v>4.3804986269141899E-3</v>
      </c>
      <c r="N21" s="12">
        <f t="shared" si="5"/>
        <v>1.6500317329509101E-2</v>
      </c>
      <c r="O21" s="13"/>
      <c r="P21" s="12">
        <f t="shared" si="6"/>
        <v>0.265479659538432</v>
      </c>
      <c r="Q21" s="1"/>
      <c r="S21" s="24">
        <v>44813</v>
      </c>
      <c r="T21" s="20" t="s">
        <v>49</v>
      </c>
      <c r="U21" s="20">
        <v>2802</v>
      </c>
      <c r="V21" s="20">
        <v>158.44000199999999</v>
      </c>
      <c r="W21" s="20" t="s">
        <v>92</v>
      </c>
      <c r="X21" s="20">
        <v>131980.52166599999</v>
      </c>
      <c r="Y21" s="20" t="s">
        <v>96</v>
      </c>
      <c r="Z21" s="20" t="s">
        <v>97</v>
      </c>
      <c r="AA21" s="20" t="s">
        <v>98</v>
      </c>
      <c r="AC21" s="20" t="s">
        <v>49</v>
      </c>
      <c r="AD21" s="20">
        <v>3.7965106091078699E-2</v>
      </c>
      <c r="AF21" s="20" t="s">
        <v>65</v>
      </c>
      <c r="AG21" s="20">
        <v>0.125145225173874</v>
      </c>
      <c r="AH21" s="20">
        <v>0.13617034740082701</v>
      </c>
      <c r="AI21" s="20">
        <v>0.91903433869857298</v>
      </c>
      <c r="AJ21" s="20" t="s">
        <v>94</v>
      </c>
      <c r="AL21" t="s">
        <v>65</v>
      </c>
      <c r="AM21">
        <v>4.0769336069660902E-4</v>
      </c>
      <c r="AN21">
        <v>0.125145225173874</v>
      </c>
      <c r="AO21">
        <v>0.13617034740082701</v>
      </c>
      <c r="AP21">
        <v>0.91903433869857298</v>
      </c>
      <c r="AQ21" t="s">
        <v>94</v>
      </c>
    </row>
    <row r="22" spans="2:43" ht="14.25" x14ac:dyDescent="0.45">
      <c r="B22" s="6">
        <v>19</v>
      </c>
      <c r="C22" s="22" t="s">
        <v>34</v>
      </c>
      <c r="D22" s="23">
        <f t="shared" si="0"/>
        <v>6130.9498949999997</v>
      </c>
      <c r="E22" s="7" t="str">
        <f t="shared" si="1"/>
        <v>fixed_income</v>
      </c>
      <c r="F22" s="8">
        <f t="shared" si="2"/>
        <v>1.7636099650508101E-3</v>
      </c>
      <c r="G22" s="9"/>
      <c r="H22" s="10">
        <v>-4.17892471619098E-2</v>
      </c>
      <c r="I22" s="11">
        <v>-2.7224637857271399E-2</v>
      </c>
      <c r="J22" s="8">
        <v>-2.0578666723567601E-2</v>
      </c>
      <c r="K22" s="9"/>
      <c r="L22" s="71">
        <f t="shared" si="3"/>
        <v>2.7821109210146901E-5</v>
      </c>
      <c r="M22" s="71">
        <f t="shared" si="4"/>
        <v>1.4596068479269499E-2</v>
      </c>
      <c r="N22" s="12">
        <f t="shared" si="5"/>
        <v>2.6523856802273999E-2</v>
      </c>
      <c r="O22" s="13"/>
      <c r="P22" s="12">
        <f t="shared" si="6"/>
        <v>0.55029962603395299</v>
      </c>
      <c r="Q22" s="1"/>
      <c r="S22" s="24">
        <v>44813</v>
      </c>
      <c r="T22" s="20" t="s">
        <v>36</v>
      </c>
      <c r="U22" s="20">
        <v>2801</v>
      </c>
      <c r="V22" s="20">
        <v>27.582999999999998</v>
      </c>
      <c r="W22" s="20" t="s">
        <v>92</v>
      </c>
      <c r="X22" s="20">
        <v>34837.328999999998</v>
      </c>
      <c r="Y22" s="20" t="s">
        <v>93</v>
      </c>
      <c r="Z22" s="20" t="s">
        <v>100</v>
      </c>
      <c r="AC22" s="20" t="s">
        <v>36</v>
      </c>
      <c r="AD22" s="20">
        <v>1.0021197633707599E-2</v>
      </c>
      <c r="AF22" s="20" t="s">
        <v>46</v>
      </c>
      <c r="AG22" s="20">
        <v>0.22889746895173399</v>
      </c>
      <c r="AH22" s="20">
        <v>0.27523753551794899</v>
      </c>
      <c r="AI22" s="20">
        <v>0.83163609396875804</v>
      </c>
      <c r="AJ22" s="20" t="s">
        <v>97</v>
      </c>
      <c r="AL22" t="s">
        <v>46</v>
      </c>
      <c r="AM22">
        <v>8.03536586785037E-4</v>
      </c>
      <c r="AN22">
        <v>0.22889746895173399</v>
      </c>
      <c r="AO22">
        <v>0.27523753551794899</v>
      </c>
      <c r="AP22">
        <v>0.83163609396875804</v>
      </c>
      <c r="AQ22" t="s">
        <v>97</v>
      </c>
    </row>
    <row r="23" spans="2:43" ht="14.25" x14ac:dyDescent="0.45">
      <c r="B23" s="6">
        <v>20</v>
      </c>
      <c r="C23" s="22" t="s">
        <v>35</v>
      </c>
      <c r="D23" s="23">
        <f t="shared" si="0"/>
        <v>29583</v>
      </c>
      <c r="E23" s="7" t="str">
        <f t="shared" si="1"/>
        <v>alternatives</v>
      </c>
      <c r="F23" s="8">
        <f t="shared" si="2"/>
        <v>8.5097537069495806E-3</v>
      </c>
      <c r="G23" s="9"/>
      <c r="H23" s="10">
        <v>9.3654881760709698E-4</v>
      </c>
      <c r="I23" s="11">
        <v>-2.5824842796824399E-3</v>
      </c>
      <c r="J23" s="8">
        <v>2.0945420523826998E-2</v>
      </c>
      <c r="K23" s="9"/>
      <c r="L23" s="71">
        <f t="shared" si="3"/>
        <v>-2.72130997474681E-5</v>
      </c>
      <c r="M23" s="71">
        <f t="shared" si="4"/>
        <v>-8.1278525071579795E-4</v>
      </c>
      <c r="N23" s="12">
        <f t="shared" si="5"/>
        <v>5.8009667926901098E-2</v>
      </c>
      <c r="O23" s="13"/>
      <c r="P23" s="12">
        <f t="shared" si="6"/>
        <v>-1.4011203300456699E-2</v>
      </c>
      <c r="Q23" s="1"/>
      <c r="S23" s="24">
        <v>44813</v>
      </c>
      <c r="T23" s="20" t="s">
        <v>80</v>
      </c>
      <c r="U23" s="20">
        <v>2802</v>
      </c>
      <c r="V23" s="20">
        <v>38.580002</v>
      </c>
      <c r="W23" s="20" t="s">
        <v>92</v>
      </c>
      <c r="X23" s="20">
        <v>13965.960724</v>
      </c>
      <c r="Y23" s="20" t="s">
        <v>93</v>
      </c>
      <c r="Z23" s="20" t="s">
        <v>94</v>
      </c>
      <c r="AA23" s="20" t="s">
        <v>101</v>
      </c>
      <c r="AC23" s="20" t="s">
        <v>80</v>
      </c>
      <c r="AD23" s="20">
        <v>4.0174047947189604E-3</v>
      </c>
      <c r="AF23" s="20" t="s">
        <v>20</v>
      </c>
      <c r="AG23" s="20">
        <v>0.15793605672147301</v>
      </c>
      <c r="AH23" s="20">
        <v>0.198134692581454</v>
      </c>
      <c r="AI23" s="20">
        <v>0.79711460251487698</v>
      </c>
      <c r="AJ23" s="20" t="s">
        <v>97</v>
      </c>
      <c r="AL23" t="s">
        <v>20</v>
      </c>
      <c r="AM23">
        <v>7.5542760541709398E-4</v>
      </c>
      <c r="AN23">
        <v>0.15793605672147301</v>
      </c>
      <c r="AO23">
        <v>0.198134692581454</v>
      </c>
      <c r="AP23">
        <v>0.79711460251487698</v>
      </c>
      <c r="AQ23" t="s">
        <v>97</v>
      </c>
    </row>
    <row r="24" spans="2:43" ht="14.25" x14ac:dyDescent="0.45">
      <c r="B24" s="6">
        <v>21</v>
      </c>
      <c r="C24" s="22" t="s">
        <v>36</v>
      </c>
      <c r="D24" s="23">
        <f t="shared" si="0"/>
        <v>34837.328999999998</v>
      </c>
      <c r="E24" s="7" t="str">
        <f t="shared" si="1"/>
        <v>alternatives</v>
      </c>
      <c r="F24" s="8">
        <f t="shared" si="2"/>
        <v>1.0021197633707599E-2</v>
      </c>
      <c r="G24" s="9"/>
      <c r="H24" s="10">
        <v>4.1796814155655303E-2</v>
      </c>
      <c r="I24" s="11">
        <v>0.13237657500786801</v>
      </c>
      <c r="J24" s="8">
        <v>0.103128544165969</v>
      </c>
      <c r="K24" s="9"/>
      <c r="L24" s="71">
        <f t="shared" si="3"/>
        <v>4.3361232573117499E-4</v>
      </c>
      <c r="M24" s="71">
        <f t="shared" si="4"/>
        <v>0.11204010346398199</v>
      </c>
      <c r="N24" s="12">
        <f t="shared" si="5"/>
        <v>8.3766293395855604E-2</v>
      </c>
      <c r="O24" s="13"/>
      <c r="P24" s="12">
        <f t="shared" si="6"/>
        <v>1.3375320659649199</v>
      </c>
      <c r="Q24" s="1"/>
      <c r="S24" s="24">
        <v>44813</v>
      </c>
      <c r="T24" s="20" t="s">
        <v>28</v>
      </c>
      <c r="U24" s="20">
        <v>2802</v>
      </c>
      <c r="V24" s="20">
        <v>91.470000999999996</v>
      </c>
      <c r="W24" s="20" t="s">
        <v>92</v>
      </c>
      <c r="X24" s="20">
        <v>62474.010683</v>
      </c>
      <c r="Y24" s="20" t="s">
        <v>93</v>
      </c>
      <c r="Z24" s="20" t="s">
        <v>11</v>
      </c>
      <c r="AC24" s="20" t="s">
        <v>28</v>
      </c>
      <c r="AD24" s="20">
        <v>1.7971079471239101E-2</v>
      </c>
      <c r="AF24" s="20" t="s">
        <v>67</v>
      </c>
      <c r="AG24" s="20">
        <v>9.5286944142679006E-2</v>
      </c>
      <c r="AH24" s="20">
        <v>0.135736653384883</v>
      </c>
      <c r="AI24" s="20">
        <v>0.70199862576905403</v>
      </c>
      <c r="AJ24" s="20" t="s">
        <v>94</v>
      </c>
      <c r="AL24" t="s">
        <v>67</v>
      </c>
      <c r="AM24">
        <v>2.3508478161701499E-4</v>
      </c>
      <c r="AN24">
        <v>9.5286944142679006E-2</v>
      </c>
      <c r="AO24">
        <v>0.135736653384883</v>
      </c>
      <c r="AP24">
        <v>0.70199862576905403</v>
      </c>
      <c r="AQ24" t="s">
        <v>94</v>
      </c>
    </row>
    <row r="25" spans="2:43" ht="14.25" x14ac:dyDescent="0.45">
      <c r="B25" s="6">
        <v>22</v>
      </c>
      <c r="C25" s="22" t="s">
        <v>37</v>
      </c>
      <c r="D25" s="23">
        <f t="shared" si="0"/>
        <v>27281.25</v>
      </c>
      <c r="E25" s="7" t="str">
        <f t="shared" si="1"/>
        <v>alternatives</v>
      </c>
      <c r="F25" s="8">
        <f t="shared" si="2"/>
        <v>7.8476394658323397E-3</v>
      </c>
      <c r="G25" s="9"/>
      <c r="H25" s="10">
        <v>-3.8652130822596602E-2</v>
      </c>
      <c r="I25" s="11">
        <v>-1.49747561228664E-2</v>
      </c>
      <c r="J25" s="8">
        <v>-3.8056560287751999E-2</v>
      </c>
      <c r="K25" s="9"/>
      <c r="L25" s="71">
        <f t="shared" si="3"/>
        <v>3.7538323106059598E-6</v>
      </c>
      <c r="M25" s="71">
        <f t="shared" si="4"/>
        <v>2.0443579214670299E-2</v>
      </c>
      <c r="N25" s="12">
        <f t="shared" si="5"/>
        <v>4.6548063765417501E-2</v>
      </c>
      <c r="O25" s="13"/>
      <c r="P25" s="12">
        <f t="shared" si="6"/>
        <v>0.43919290215157503</v>
      </c>
      <c r="Q25" s="1"/>
      <c r="S25" s="24">
        <v>44813</v>
      </c>
      <c r="T25" s="20" t="s">
        <v>23</v>
      </c>
      <c r="U25" s="20">
        <v>2802</v>
      </c>
      <c r="V25" s="20">
        <v>108.529999</v>
      </c>
      <c r="W25" s="20" t="s">
        <v>92</v>
      </c>
      <c r="X25" s="20">
        <v>78792.779274</v>
      </c>
      <c r="Y25" s="20" t="s">
        <v>96</v>
      </c>
      <c r="Z25" s="20" t="s">
        <v>97</v>
      </c>
      <c r="AA25" s="20" t="s">
        <v>102</v>
      </c>
      <c r="AC25" s="20" t="s">
        <v>23</v>
      </c>
      <c r="AD25" s="20">
        <v>2.26652856541859E-2</v>
      </c>
      <c r="AF25" s="20" t="s">
        <v>64</v>
      </c>
      <c r="AG25" s="20">
        <v>9.1429390876401798E-2</v>
      </c>
      <c r="AH25" s="20">
        <v>0.13674630128700599</v>
      </c>
      <c r="AI25" s="20">
        <v>0.668605951429047</v>
      </c>
      <c r="AJ25" s="20" t="s">
        <v>94</v>
      </c>
      <c r="AL25" t="s">
        <v>64</v>
      </c>
      <c r="AM25">
        <v>2.6626365208000201E-4</v>
      </c>
      <c r="AN25">
        <v>9.1429390876401798E-2</v>
      </c>
      <c r="AO25">
        <v>0.13674630128700599</v>
      </c>
      <c r="AP25">
        <v>0.668605951429047</v>
      </c>
      <c r="AQ25" t="s">
        <v>94</v>
      </c>
    </row>
    <row r="26" spans="2:43" ht="14.25" x14ac:dyDescent="0.45">
      <c r="B26" s="6">
        <v>23</v>
      </c>
      <c r="C26" s="22" t="s">
        <v>38</v>
      </c>
      <c r="D26" s="23">
        <f t="shared" si="0"/>
        <v>22135.409229000001</v>
      </c>
      <c r="E26" s="7" t="str">
        <f t="shared" si="1"/>
        <v>alternatives</v>
      </c>
      <c r="F26" s="8">
        <f t="shared" si="2"/>
        <v>6.3674029253736504E-3</v>
      </c>
      <c r="G26" s="9"/>
      <c r="H26" s="10">
        <v>0.125062341818717</v>
      </c>
      <c r="I26" s="11">
        <v>0.12906957972397201</v>
      </c>
      <c r="J26" s="8">
        <v>0.21593459218264099</v>
      </c>
      <c r="K26" s="9"/>
      <c r="L26" s="71">
        <f t="shared" si="3"/>
        <v>3.3853039925269999E-4</v>
      </c>
      <c r="M26" s="71">
        <f t="shared" si="4"/>
        <v>8.6660357039735694E-2</v>
      </c>
      <c r="N26" s="12">
        <f t="shared" si="5"/>
        <v>0.17533493665400199</v>
      </c>
      <c r="O26" s="13"/>
      <c r="P26" s="12">
        <f t="shared" si="6"/>
        <v>0.49425607179901199</v>
      </c>
      <c r="Q26" s="1"/>
      <c r="S26" s="24">
        <v>44813</v>
      </c>
      <c r="T26" s="20" t="s">
        <v>44</v>
      </c>
      <c r="U26" s="20">
        <v>2801</v>
      </c>
      <c r="V26" s="20">
        <v>27.889999</v>
      </c>
      <c r="W26" s="20" t="s">
        <v>92</v>
      </c>
      <c r="X26" s="20">
        <v>23371.819162</v>
      </c>
      <c r="Y26" s="20" t="s">
        <v>93</v>
      </c>
      <c r="Z26" s="20" t="s">
        <v>94</v>
      </c>
      <c r="AA26" s="20" t="s">
        <v>103</v>
      </c>
      <c r="AC26" s="20" t="s">
        <v>44</v>
      </c>
      <c r="AD26" s="20">
        <v>6.7230647585432403E-3</v>
      </c>
      <c r="AF26" s="20" t="s">
        <v>49</v>
      </c>
      <c r="AG26" s="20">
        <v>0.19896573850457</v>
      </c>
      <c r="AH26" s="20">
        <v>0.303604604185858</v>
      </c>
      <c r="AI26" s="20">
        <v>0.655344931405482</v>
      </c>
      <c r="AJ26" s="20" t="s">
        <v>97</v>
      </c>
      <c r="AL26" t="s">
        <v>49</v>
      </c>
      <c r="AM26">
        <v>7.9606714414750103E-4</v>
      </c>
      <c r="AN26">
        <v>0.19896573850457</v>
      </c>
      <c r="AO26">
        <v>0.303604604185858</v>
      </c>
      <c r="AP26">
        <v>0.655344931405482</v>
      </c>
      <c r="AQ26" t="s">
        <v>97</v>
      </c>
    </row>
    <row r="27" spans="2:43" ht="14.25" x14ac:dyDescent="0.45">
      <c r="B27" s="6">
        <v>24</v>
      </c>
      <c r="C27" s="22" t="s">
        <v>32</v>
      </c>
      <c r="D27" s="23">
        <f t="shared" si="0"/>
        <v>23297.671397999999</v>
      </c>
      <c r="E27" s="7" t="str">
        <f t="shared" si="1"/>
        <v>alternatives</v>
      </c>
      <c r="F27" s="8">
        <f t="shared" si="2"/>
        <v>6.7017356435257903E-3</v>
      </c>
      <c r="G27" s="9"/>
      <c r="H27" s="10">
        <v>1.31478187746462E-2</v>
      </c>
      <c r="I27" s="11">
        <v>7.3601939934583305E-2</v>
      </c>
      <c r="J27" s="8">
        <v>6.8842547656729106E-2</v>
      </c>
      <c r="K27" s="9"/>
      <c r="L27" s="71">
        <f t="shared" si="3"/>
        <v>1.36211682961696E-4</v>
      </c>
      <c r="M27" s="71">
        <f t="shared" si="4"/>
        <v>3.1154318589090398E-2</v>
      </c>
      <c r="N27" s="12">
        <f t="shared" si="5"/>
        <v>7.0274551042033701E-2</v>
      </c>
      <c r="O27" s="13"/>
      <c r="P27" s="12">
        <f t="shared" si="6"/>
        <v>0.44332291173878702</v>
      </c>
      <c r="Q27" s="1"/>
      <c r="S27" s="24">
        <v>44813</v>
      </c>
      <c r="T27" s="20" t="s">
        <v>68</v>
      </c>
      <c r="U27" s="20">
        <v>2801</v>
      </c>
      <c r="V27" s="20">
        <v>32.580002</v>
      </c>
      <c r="W27" s="20" t="s">
        <v>92</v>
      </c>
      <c r="X27" s="20">
        <v>30983.581902000002</v>
      </c>
      <c r="Y27" s="20" t="s">
        <v>93</v>
      </c>
      <c r="Z27" s="20" t="s">
        <v>94</v>
      </c>
      <c r="AA27" s="20" t="s">
        <v>95</v>
      </c>
      <c r="AC27" s="20" t="s">
        <v>68</v>
      </c>
      <c r="AD27" s="20">
        <v>8.9126407377588604E-3</v>
      </c>
      <c r="AF27" s="20" t="s">
        <v>68</v>
      </c>
      <c r="AG27" s="20">
        <v>9.1570964409846606E-2</v>
      </c>
      <c r="AH27" s="20">
        <v>0.14080655898271999</v>
      </c>
      <c r="AI27" s="20">
        <v>0.65033166829312306</v>
      </c>
      <c r="AJ27" s="20" t="s">
        <v>94</v>
      </c>
      <c r="AL27" t="s">
        <v>68</v>
      </c>
      <c r="AM27">
        <v>6.5131111767503097E-4</v>
      </c>
      <c r="AN27">
        <v>9.1570964409846606E-2</v>
      </c>
      <c r="AO27">
        <v>0.14080655898271999</v>
      </c>
      <c r="AP27">
        <v>0.65033166829312306</v>
      </c>
      <c r="AQ27" t="s">
        <v>94</v>
      </c>
    </row>
    <row r="28" spans="2:43" ht="14.25" x14ac:dyDescent="0.45">
      <c r="B28" s="6">
        <v>25</v>
      </c>
      <c r="C28" s="22" t="s">
        <v>39</v>
      </c>
      <c r="D28" s="23">
        <f t="shared" si="0"/>
        <v>2194.83</v>
      </c>
      <c r="E28" s="7" t="str">
        <f t="shared" si="1"/>
        <v>commodities</v>
      </c>
      <c r="F28" s="8">
        <f t="shared" si="2"/>
        <v>6.3135796669114503E-4</v>
      </c>
      <c r="G28" s="9"/>
      <c r="H28" s="10">
        <v>-0.62315147255729297</v>
      </c>
      <c r="I28" s="11">
        <v>-0.61905111625984499</v>
      </c>
      <c r="J28" s="8">
        <v>-0.21337728198356801</v>
      </c>
      <c r="K28" s="9"/>
      <c r="L28" s="71">
        <f t="shared" si="3"/>
        <v>-1.06258421669028E-3</v>
      </c>
      <c r="M28" s="71">
        <f t="shared" si="4"/>
        <v>0.25335854459298601</v>
      </c>
      <c r="N28" s="12">
        <f t="shared" si="5"/>
        <v>0.94889028448742696</v>
      </c>
      <c r="O28" s="13"/>
      <c r="P28" s="12">
        <f t="shared" si="6"/>
        <v>0.26700509925638599</v>
      </c>
      <c r="Q28" s="1"/>
      <c r="S28" s="24">
        <v>44813</v>
      </c>
      <c r="T28" s="20" t="s">
        <v>66</v>
      </c>
      <c r="U28" s="20">
        <v>28</v>
      </c>
      <c r="V28" s="20">
        <v>17.139999</v>
      </c>
      <c r="W28" s="20" t="s">
        <v>92</v>
      </c>
      <c r="X28" s="20">
        <v>13660.579202999999</v>
      </c>
      <c r="Y28" s="20" t="s">
        <v>93</v>
      </c>
      <c r="Z28" s="20" t="s">
        <v>94</v>
      </c>
      <c r="AA28" s="20" t="s">
        <v>104</v>
      </c>
      <c r="AC28" s="20" t="s">
        <v>66</v>
      </c>
      <c r="AD28" s="20">
        <v>3.9295596968464096E-3</v>
      </c>
      <c r="AF28" s="20" t="s">
        <v>40</v>
      </c>
      <c r="AG28" s="20">
        <v>2.55677151610679E-2</v>
      </c>
      <c r="AH28" s="20">
        <v>4.0136064693555899E-2</v>
      </c>
      <c r="AI28" s="20">
        <v>0.637025960474221</v>
      </c>
      <c r="AJ28" s="20" t="s">
        <v>11</v>
      </c>
      <c r="AL28" t="s">
        <v>40</v>
      </c>
      <c r="AM28">
        <v>5.8429427102868601E-5</v>
      </c>
      <c r="AN28">
        <v>2.55677151610679E-2</v>
      </c>
      <c r="AO28">
        <v>4.0136064693555899E-2</v>
      </c>
      <c r="AP28">
        <v>0.637025960474221</v>
      </c>
      <c r="AQ28" t="s">
        <v>11</v>
      </c>
    </row>
    <row r="29" spans="2:43" ht="14.25" x14ac:dyDescent="0.45">
      <c r="B29" s="6">
        <v>26</v>
      </c>
      <c r="C29" s="22" t="s">
        <v>40</v>
      </c>
      <c r="D29" s="23">
        <f t="shared" si="0"/>
        <v>41363.040000000001</v>
      </c>
      <c r="E29" s="7" t="str">
        <f t="shared" si="1"/>
        <v>fixed_income</v>
      </c>
      <c r="F29" s="8">
        <f t="shared" si="2"/>
        <v>1.1898363349582599E-2</v>
      </c>
      <c r="G29" s="9"/>
      <c r="H29" s="10">
        <v>-6.4075124413189299E-2</v>
      </c>
      <c r="I29" s="11">
        <v>-3.6253806449118298E-2</v>
      </c>
      <c r="J29" s="8">
        <v>-2.5465423326787799E-2</v>
      </c>
      <c r="K29" s="9"/>
      <c r="L29" s="71">
        <f t="shared" si="3"/>
        <v>5.8429427102868601E-5</v>
      </c>
      <c r="M29" s="71">
        <f t="shared" si="4"/>
        <v>2.55677151610679E-2</v>
      </c>
      <c r="N29" s="12">
        <f t="shared" si="5"/>
        <v>4.0136064693555899E-2</v>
      </c>
      <c r="O29" s="13"/>
      <c r="P29" s="12">
        <f t="shared" si="6"/>
        <v>0.637025960474221</v>
      </c>
      <c r="Q29" s="1"/>
      <c r="S29" s="24">
        <v>44813</v>
      </c>
      <c r="T29" s="20" t="s">
        <v>38</v>
      </c>
      <c r="U29" s="20">
        <v>2802</v>
      </c>
      <c r="V29" s="20">
        <v>28.709999</v>
      </c>
      <c r="W29" s="20" t="s">
        <v>92</v>
      </c>
      <c r="X29" s="20">
        <v>22135.409229000001</v>
      </c>
      <c r="Y29" s="20" t="s">
        <v>93</v>
      </c>
      <c r="Z29" s="20" t="s">
        <v>100</v>
      </c>
      <c r="AC29" s="20" t="s">
        <v>38</v>
      </c>
      <c r="AD29" s="20">
        <v>6.3674029253736504E-3</v>
      </c>
      <c r="AF29" s="20" t="s">
        <v>41</v>
      </c>
      <c r="AG29" s="20">
        <v>2.4426981320610199E-2</v>
      </c>
      <c r="AH29" s="20">
        <v>3.9697241666312298E-2</v>
      </c>
      <c r="AI29" s="20">
        <v>0.61533195494888204</v>
      </c>
      <c r="AJ29" s="20" t="s">
        <v>11</v>
      </c>
      <c r="AL29" t="s">
        <v>41</v>
      </c>
      <c r="AM29">
        <v>5.2841933913750998E-5</v>
      </c>
      <c r="AN29">
        <v>2.4426981320610199E-2</v>
      </c>
      <c r="AO29">
        <v>3.9697241666312298E-2</v>
      </c>
      <c r="AP29">
        <v>0.61533195494888204</v>
      </c>
      <c r="AQ29" t="s">
        <v>11</v>
      </c>
    </row>
    <row r="30" spans="2:43" ht="14.25" x14ac:dyDescent="0.45">
      <c r="B30" s="6">
        <v>27</v>
      </c>
      <c r="C30" s="22" t="s">
        <v>41</v>
      </c>
      <c r="D30" s="23">
        <f t="shared" si="0"/>
        <v>67046.19</v>
      </c>
      <c r="E30" s="7" t="str">
        <f t="shared" si="1"/>
        <v>fixed_income</v>
      </c>
      <c r="F30" s="8">
        <f t="shared" si="2"/>
        <v>1.92862983432831E-2</v>
      </c>
      <c r="G30" s="9"/>
      <c r="H30" s="10">
        <v>-6.3700881767370501E-2</v>
      </c>
      <c r="I30" s="11">
        <v>-3.5722317301770702E-2</v>
      </c>
      <c r="J30" s="8">
        <v>-2.58961475489565E-2</v>
      </c>
      <c r="K30" s="9"/>
      <c r="L30" s="71">
        <f t="shared" si="3"/>
        <v>5.2841933913750998E-5</v>
      </c>
      <c r="M30" s="71">
        <f t="shared" si="4"/>
        <v>2.4426981320610199E-2</v>
      </c>
      <c r="N30" s="12">
        <f t="shared" si="5"/>
        <v>3.9697241666312298E-2</v>
      </c>
      <c r="O30" s="13"/>
      <c r="P30" s="12">
        <f t="shared" si="6"/>
        <v>0.61533195494888204</v>
      </c>
      <c r="Q30" s="1"/>
      <c r="S30" s="24">
        <v>44813</v>
      </c>
      <c r="T30" s="20" t="s">
        <v>76</v>
      </c>
      <c r="U30" s="20">
        <v>2801</v>
      </c>
      <c r="V30" s="20">
        <v>290.54998799999998</v>
      </c>
      <c r="W30" s="20" t="s">
        <v>92</v>
      </c>
      <c r="X30" s="20">
        <v>210358.19131199899</v>
      </c>
      <c r="Y30" s="20" t="s">
        <v>96</v>
      </c>
      <c r="Z30" s="20" t="s">
        <v>97</v>
      </c>
      <c r="AA30" s="20" t="s">
        <v>98</v>
      </c>
      <c r="AC30" s="20" t="s">
        <v>76</v>
      </c>
      <c r="AD30" s="20">
        <v>6.0510982601646203E-2</v>
      </c>
      <c r="AF30" s="20" t="s">
        <v>79</v>
      </c>
      <c r="AG30" s="20">
        <v>0.17380272760124901</v>
      </c>
      <c r="AH30" s="20">
        <v>0.28261606163587</v>
      </c>
      <c r="AI30" s="20">
        <v>0.61497823795018902</v>
      </c>
      <c r="AJ30" s="20" t="s">
        <v>97</v>
      </c>
      <c r="AL30" t="s">
        <v>79</v>
      </c>
      <c r="AM30">
        <v>2.1555267076143301E-4</v>
      </c>
      <c r="AN30">
        <v>0.17380272760124901</v>
      </c>
      <c r="AO30">
        <v>0.28261606163587</v>
      </c>
      <c r="AP30">
        <v>0.61497823795018902</v>
      </c>
      <c r="AQ30" t="s">
        <v>97</v>
      </c>
    </row>
    <row r="31" spans="2:43" ht="14.25" x14ac:dyDescent="0.45">
      <c r="B31" s="6">
        <v>28</v>
      </c>
      <c r="C31" s="22" t="s">
        <v>42</v>
      </c>
      <c r="D31" s="23">
        <f t="shared" si="0"/>
        <v>27086.500544999999</v>
      </c>
      <c r="E31" s="7" t="str">
        <f t="shared" si="1"/>
        <v>alternatives</v>
      </c>
      <c r="F31" s="8">
        <f t="shared" si="2"/>
        <v>7.7916184437381401E-3</v>
      </c>
      <c r="G31" s="9"/>
      <c r="H31" s="10">
        <v>7.3550497187472299E-3</v>
      </c>
      <c r="I31" s="11">
        <v>5.0762835066985E-2</v>
      </c>
      <c r="J31" s="8">
        <v>8.2852727631147205E-2</v>
      </c>
      <c r="K31" s="9"/>
      <c r="L31" s="71">
        <f t="shared" si="3"/>
        <v>2.8870136965628202E-4</v>
      </c>
      <c r="M31" s="71">
        <f t="shared" si="4"/>
        <v>7.2629501409646496E-2</v>
      </c>
      <c r="N31" s="12">
        <f t="shared" si="5"/>
        <v>7.3574779780428798E-2</v>
      </c>
      <c r="O31" s="13"/>
      <c r="P31" s="12">
        <f t="shared" si="6"/>
        <v>0.98715214135056495</v>
      </c>
      <c r="Q31" s="1"/>
      <c r="S31" s="24">
        <v>44813</v>
      </c>
      <c r="T31" s="20" t="s">
        <v>41</v>
      </c>
      <c r="U31" s="20">
        <v>2801</v>
      </c>
      <c r="V31" s="20">
        <v>75.930000000000007</v>
      </c>
      <c r="W31" s="20" t="s">
        <v>92</v>
      </c>
      <c r="X31" s="20">
        <v>67046.19</v>
      </c>
      <c r="Y31" s="20" t="s">
        <v>93</v>
      </c>
      <c r="Z31" s="20" t="s">
        <v>11</v>
      </c>
      <c r="AC31" s="20" t="s">
        <v>41</v>
      </c>
      <c r="AD31" s="20">
        <v>1.92862983432831E-2</v>
      </c>
      <c r="AF31" s="20" t="s">
        <v>55</v>
      </c>
      <c r="AG31" s="20">
        <v>0.13626385454255099</v>
      </c>
      <c r="AH31" s="20">
        <v>0.231114244813965</v>
      </c>
      <c r="AI31" s="20">
        <v>0.58959522227734795</v>
      </c>
      <c r="AJ31" s="20" t="s">
        <v>97</v>
      </c>
      <c r="AL31" t="s">
        <v>55</v>
      </c>
      <c r="AM31">
        <v>8.9595024859607999E-4</v>
      </c>
      <c r="AN31">
        <v>0.13626385454255099</v>
      </c>
      <c r="AO31">
        <v>0.231114244813965</v>
      </c>
      <c r="AP31">
        <v>0.58959522227734795</v>
      </c>
      <c r="AQ31" t="s">
        <v>97</v>
      </c>
    </row>
    <row r="32" spans="2:43" ht="14.25" x14ac:dyDescent="0.45">
      <c r="B32" s="6">
        <v>29</v>
      </c>
      <c r="C32" s="22" t="s">
        <v>43</v>
      </c>
      <c r="D32" s="23">
        <f t="shared" si="0"/>
        <v>48828.001040000003</v>
      </c>
      <c r="E32" s="7" t="str">
        <f t="shared" si="1"/>
        <v>alternatives</v>
      </c>
      <c r="F32" s="8">
        <f t="shared" si="2"/>
        <v>1.40457108086765E-2</v>
      </c>
      <c r="G32" s="9"/>
      <c r="H32" s="10">
        <v>-3.45465754771421E-2</v>
      </c>
      <c r="I32" s="11">
        <v>-5.9193854620822002E-2</v>
      </c>
      <c r="J32" s="8">
        <v>-4.8332350246989002E-2</v>
      </c>
      <c r="K32" s="9"/>
      <c r="L32" s="71">
        <f t="shared" si="3"/>
        <v>3.5420831296622599E-5</v>
      </c>
      <c r="M32" s="71">
        <f t="shared" si="4"/>
        <v>9.4034978818500602E-3</v>
      </c>
      <c r="N32" s="12">
        <f t="shared" si="5"/>
        <v>5.1880818984308401E-2</v>
      </c>
      <c r="O32" s="13"/>
      <c r="P32" s="12">
        <f t="shared" si="6"/>
        <v>0.18125191671885801</v>
      </c>
      <c r="Q32" s="1"/>
      <c r="S32" s="24">
        <v>44813</v>
      </c>
      <c r="T32" s="20" t="s">
        <v>12</v>
      </c>
      <c r="U32" s="20">
        <v>2802</v>
      </c>
      <c r="V32" s="20">
        <v>159.820007</v>
      </c>
      <c r="W32" s="20" t="s">
        <v>92</v>
      </c>
      <c r="X32" s="20">
        <v>269296.71179500001</v>
      </c>
      <c r="Y32" s="20" t="s">
        <v>93</v>
      </c>
      <c r="Z32" s="20" t="s">
        <v>94</v>
      </c>
      <c r="AA32" s="20" t="s">
        <v>104</v>
      </c>
      <c r="AC32" s="20" t="s">
        <v>12</v>
      </c>
      <c r="AD32" s="20">
        <v>7.7465053965684094E-2</v>
      </c>
      <c r="AF32" s="20" t="s">
        <v>48</v>
      </c>
      <c r="AG32" s="20">
        <v>2.6402635499170001E-2</v>
      </c>
      <c r="AH32" s="20">
        <v>4.51880703308613E-2</v>
      </c>
      <c r="AI32" s="20">
        <v>0.58428331428745095</v>
      </c>
      <c r="AJ32" s="20" t="s">
        <v>11</v>
      </c>
      <c r="AL32" t="s">
        <v>48</v>
      </c>
      <c r="AM32">
        <v>5.3572146308431002E-5</v>
      </c>
      <c r="AN32">
        <v>2.6402635499170001E-2</v>
      </c>
      <c r="AO32">
        <v>4.51880703308613E-2</v>
      </c>
      <c r="AP32">
        <v>0.58428331428745095</v>
      </c>
      <c r="AQ32" t="s">
        <v>11</v>
      </c>
    </row>
    <row r="33" spans="2:43" ht="14.25" x14ac:dyDescent="0.45">
      <c r="B33" s="6">
        <v>30</v>
      </c>
      <c r="C33" s="22" t="s">
        <v>44</v>
      </c>
      <c r="D33" s="23">
        <f t="shared" si="0"/>
        <v>23371.819162</v>
      </c>
      <c r="E33" s="7" t="str">
        <f t="shared" si="1"/>
        <v>commodities</v>
      </c>
      <c r="F33" s="8">
        <f t="shared" si="2"/>
        <v>6.7230647585432403E-3</v>
      </c>
      <c r="G33" s="9"/>
      <c r="H33" s="10">
        <v>0.54088392265193297</v>
      </c>
      <c r="I33" s="11">
        <v>1.04313353003114</v>
      </c>
      <c r="J33" s="8">
        <v>0.48955522933026502</v>
      </c>
      <c r="K33" s="9"/>
      <c r="L33" s="71">
        <f t="shared" si="3"/>
        <v>6.1077847194795996E-4</v>
      </c>
      <c r="M33" s="71">
        <f t="shared" si="4"/>
        <v>6.7675149120097894E-2</v>
      </c>
      <c r="N33" s="12">
        <f t="shared" si="5"/>
        <v>0.532396228476953</v>
      </c>
      <c r="O33" s="13"/>
      <c r="P33" s="12">
        <f t="shared" si="6"/>
        <v>0.12711425344559399</v>
      </c>
      <c r="Q33" s="1"/>
      <c r="S33" s="24">
        <v>44813</v>
      </c>
      <c r="T33" s="20" t="s">
        <v>54</v>
      </c>
      <c r="U33" s="20">
        <v>2801</v>
      </c>
      <c r="V33" s="20">
        <v>49.369999</v>
      </c>
      <c r="W33" s="20" t="s">
        <v>92</v>
      </c>
      <c r="X33" s="20">
        <v>19106.189612999999</v>
      </c>
      <c r="Y33" s="20" t="s">
        <v>93</v>
      </c>
      <c r="Z33" s="20" t="s">
        <v>11</v>
      </c>
      <c r="AC33" s="20" t="s">
        <v>54</v>
      </c>
      <c r="AD33" s="20">
        <v>5.4960270386677501E-3</v>
      </c>
      <c r="AF33" s="20" t="s">
        <v>54</v>
      </c>
      <c r="AG33" s="20">
        <v>2.6944660499759E-2</v>
      </c>
      <c r="AH33" s="20">
        <v>4.7218820496648599E-2</v>
      </c>
      <c r="AI33" s="20">
        <v>0.57063391707701405</v>
      </c>
      <c r="AJ33" s="20" t="s">
        <v>11</v>
      </c>
      <c r="AL33" t="s">
        <v>54</v>
      </c>
      <c r="AM33">
        <v>5.2658279548194397E-5</v>
      </c>
      <c r="AN33">
        <v>2.6944660499759E-2</v>
      </c>
      <c r="AO33">
        <v>4.7218820496648599E-2</v>
      </c>
      <c r="AP33">
        <v>0.57063391707701405</v>
      </c>
      <c r="AQ33" t="s">
        <v>11</v>
      </c>
    </row>
    <row r="34" spans="2:43" ht="14.25" x14ac:dyDescent="0.45">
      <c r="B34" s="45">
        <v>31</v>
      </c>
      <c r="C34" s="46" t="s">
        <v>45</v>
      </c>
      <c r="D34" s="47">
        <f t="shared" si="0"/>
        <v>101632.063226999</v>
      </c>
      <c r="E34" s="48" t="str">
        <f t="shared" si="1"/>
        <v>equity</v>
      </c>
      <c r="F34" s="49">
        <f t="shared" si="2"/>
        <v>2.9235162991951301E-2</v>
      </c>
      <c r="G34" s="9"/>
      <c r="H34" s="50">
        <v>-0.15210953993655801</v>
      </c>
      <c r="I34" s="51">
        <v>-0.15553319193883899</v>
      </c>
      <c r="J34" s="49">
        <v>-2.58594936786097E-2</v>
      </c>
      <c r="K34" s="9"/>
      <c r="L34" s="72">
        <f t="shared" si="3"/>
        <v>5.0281736649371701E-4</v>
      </c>
      <c r="M34" s="72">
        <f t="shared" si="4"/>
        <v>8.3681670218697393E-2</v>
      </c>
      <c r="N34" s="52">
        <f t="shared" si="5"/>
        <v>0.24679732868382001</v>
      </c>
      <c r="O34" s="13"/>
      <c r="P34" s="52">
        <f t="shared" si="6"/>
        <v>0.339070405117327</v>
      </c>
      <c r="Q34" s="1"/>
      <c r="S34" s="24">
        <v>44813</v>
      </c>
      <c r="T34" s="20" t="s">
        <v>50</v>
      </c>
      <c r="U34" s="20">
        <v>2801</v>
      </c>
      <c r="V34" s="20">
        <v>111.099998</v>
      </c>
      <c r="W34" s="20" t="s">
        <v>92</v>
      </c>
      <c r="X34" s="20">
        <v>96212.598268000002</v>
      </c>
      <c r="Y34" s="20" t="s">
        <v>93</v>
      </c>
      <c r="Z34" s="20" t="s">
        <v>11</v>
      </c>
      <c r="AC34" s="20" t="s">
        <v>50</v>
      </c>
      <c r="AD34" s="20">
        <v>2.76762165691905E-2</v>
      </c>
      <c r="AF34" s="20" t="s">
        <v>34</v>
      </c>
      <c r="AG34" s="20">
        <v>1.4596068479269499E-2</v>
      </c>
      <c r="AH34" s="20">
        <v>2.6523856802273999E-2</v>
      </c>
      <c r="AI34" s="20">
        <v>0.55029962603395299</v>
      </c>
      <c r="AJ34" s="20" t="s">
        <v>11</v>
      </c>
      <c r="AL34" t="s">
        <v>34</v>
      </c>
      <c r="AM34">
        <v>2.7821109210146901E-5</v>
      </c>
      <c r="AN34">
        <v>1.4596068479269499E-2</v>
      </c>
      <c r="AO34">
        <v>2.6523856802273999E-2</v>
      </c>
      <c r="AP34">
        <v>0.55029962603395299</v>
      </c>
      <c r="AQ34" t="s">
        <v>11</v>
      </c>
    </row>
    <row r="35" spans="2:43" ht="14.25" x14ac:dyDescent="0.45">
      <c r="B35" s="6">
        <v>32</v>
      </c>
      <c r="C35" s="22" t="s">
        <v>46</v>
      </c>
      <c r="D35" s="23">
        <f t="shared" si="0"/>
        <v>55224.092653</v>
      </c>
      <c r="E35" s="7" t="str">
        <f t="shared" si="1"/>
        <v>equity</v>
      </c>
      <c r="F35" s="8">
        <f t="shared" si="2"/>
        <v>1.5885590615109801E-2</v>
      </c>
      <c r="G35" s="9"/>
      <c r="H35" s="10">
        <v>-5.9805764694436402E-2</v>
      </c>
      <c r="I35" s="11">
        <v>6.4502376237871306E-2</v>
      </c>
      <c r="J35" s="8">
        <v>0.21608170077244801</v>
      </c>
      <c r="K35" s="9"/>
      <c r="L35" s="71">
        <f t="shared" si="3"/>
        <v>8.03536586785037E-4</v>
      </c>
      <c r="M35" s="71">
        <f t="shared" si="4"/>
        <v>0.22889746895173399</v>
      </c>
      <c r="N35" s="12">
        <f t="shared" si="5"/>
        <v>0.27523753551794899</v>
      </c>
      <c r="O35" s="13"/>
      <c r="P35" s="12">
        <f t="shared" si="6"/>
        <v>0.83163609396875804</v>
      </c>
      <c r="Q35" s="1"/>
      <c r="S35" s="24">
        <v>44813</v>
      </c>
      <c r="T35" s="20" t="s">
        <v>16</v>
      </c>
      <c r="U35" s="20">
        <v>28</v>
      </c>
      <c r="V35" s="20">
        <v>36.435001</v>
      </c>
      <c r="W35" s="20" t="s">
        <v>92</v>
      </c>
      <c r="X35" s="20">
        <v>27727.035760999999</v>
      </c>
      <c r="Y35" s="20" t="s">
        <v>93</v>
      </c>
      <c r="Z35" s="20" t="s">
        <v>100</v>
      </c>
      <c r="AC35" s="20" t="s">
        <v>16</v>
      </c>
      <c r="AD35" s="20">
        <v>7.9758728103942501E-3</v>
      </c>
      <c r="AF35" s="20" t="s">
        <v>38</v>
      </c>
      <c r="AG35" s="20">
        <v>8.6660357039735694E-2</v>
      </c>
      <c r="AH35" s="20">
        <v>0.17533493665400199</v>
      </c>
      <c r="AI35" s="20">
        <v>0.49425607179901199</v>
      </c>
      <c r="AJ35" s="20" t="s">
        <v>100</v>
      </c>
      <c r="AL35" t="s">
        <v>38</v>
      </c>
      <c r="AM35">
        <v>3.3853039925269999E-4</v>
      </c>
      <c r="AN35">
        <v>8.6660357039735694E-2</v>
      </c>
      <c r="AO35">
        <v>0.17533493665400199</v>
      </c>
      <c r="AP35">
        <v>0.49425607179901199</v>
      </c>
      <c r="AQ35" t="s">
        <v>100</v>
      </c>
    </row>
    <row r="36" spans="2:43" ht="14.25" x14ac:dyDescent="0.45">
      <c r="B36" s="6">
        <v>33</v>
      </c>
      <c r="C36" s="22" t="s">
        <v>47</v>
      </c>
      <c r="D36" s="23">
        <f t="shared" si="0"/>
        <v>6232</v>
      </c>
      <c r="E36" s="7" t="str">
        <f t="shared" si="1"/>
        <v>equity</v>
      </c>
      <c r="F36" s="8">
        <f t="shared" si="2"/>
        <v>1.7926777237504501E-3</v>
      </c>
      <c r="G36" s="9"/>
      <c r="H36" s="10">
        <v>0.145395349874996</v>
      </c>
      <c r="I36" s="11">
        <v>0.168613905371746</v>
      </c>
      <c r="J36" s="8">
        <v>0.13493532479700299</v>
      </c>
      <c r="K36" s="9"/>
      <c r="L36" s="71">
        <f t="shared" si="3"/>
        <v>4.5668788640533498E-4</v>
      </c>
      <c r="M36" s="71">
        <f t="shared" si="4"/>
        <v>0.114497800156501</v>
      </c>
      <c r="N36" s="12">
        <f t="shared" si="5"/>
        <v>0.116240539797936</v>
      </c>
      <c r="O36" s="13"/>
      <c r="P36" s="12">
        <f t="shared" si="6"/>
        <v>0.98500747119323095</v>
      </c>
      <c r="Q36" s="1"/>
      <c r="S36" s="24">
        <v>44813</v>
      </c>
      <c r="T36" s="20" t="s">
        <v>22</v>
      </c>
      <c r="U36" s="20">
        <v>2801</v>
      </c>
      <c r="V36" s="20">
        <v>19.139999</v>
      </c>
      <c r="W36" s="20" t="s">
        <v>92</v>
      </c>
      <c r="X36" s="20">
        <v>11483.999400000001</v>
      </c>
      <c r="Y36" s="20" t="s">
        <v>93</v>
      </c>
      <c r="Z36" s="20" t="s">
        <v>100</v>
      </c>
      <c r="AC36" s="20" t="s">
        <v>22</v>
      </c>
      <c r="AD36" s="20">
        <v>3.30345152502304E-3</v>
      </c>
      <c r="AF36" s="20" t="s">
        <v>57</v>
      </c>
      <c r="AG36" s="20">
        <v>3.7372178117124899E-2</v>
      </c>
      <c r="AH36" s="20">
        <v>7.7179936367813506E-2</v>
      </c>
      <c r="AI36" s="20">
        <v>0.48422141654822998</v>
      </c>
      <c r="AJ36" s="20" t="s">
        <v>11</v>
      </c>
      <c r="AL36" t="s">
        <v>57</v>
      </c>
      <c r="AM36">
        <v>5.0050001619506799E-5</v>
      </c>
      <c r="AN36">
        <v>3.7372178117124899E-2</v>
      </c>
      <c r="AO36">
        <v>7.7179936367813506E-2</v>
      </c>
      <c r="AP36">
        <v>0.48422141654822998</v>
      </c>
      <c r="AQ36" t="s">
        <v>11</v>
      </c>
    </row>
    <row r="37" spans="2:43" ht="14.25" x14ac:dyDescent="0.45">
      <c r="B37" s="45">
        <v>34</v>
      </c>
      <c r="C37" s="46" t="s">
        <v>12</v>
      </c>
      <c r="D37" s="47">
        <f t="shared" si="0"/>
        <v>269296.71179500001</v>
      </c>
      <c r="E37" s="48" t="str">
        <f t="shared" si="1"/>
        <v>commodities</v>
      </c>
      <c r="F37" s="49">
        <f t="shared" si="2"/>
        <v>7.7465053965684094E-2</v>
      </c>
      <c r="G37" s="9"/>
      <c r="H37" s="50">
        <v>-0.13652811900217399</v>
      </c>
      <c r="I37" s="51">
        <v>-2.4505697787285501E-2</v>
      </c>
      <c r="J37" s="49">
        <v>-2.3893405454067099E-2</v>
      </c>
      <c r="K37" s="9"/>
      <c r="L37" s="72">
        <f t="shared" si="3"/>
        <v>1.2929572277263799E-4</v>
      </c>
      <c r="M37" s="72">
        <f t="shared" si="4"/>
        <v>3.9622302479262898E-2</v>
      </c>
      <c r="N37" s="52">
        <f t="shared" si="5"/>
        <v>8.8188817545144099E-2</v>
      </c>
      <c r="O37" s="13"/>
      <c r="P37" s="52">
        <f t="shared" si="6"/>
        <v>0.44928941766318797</v>
      </c>
      <c r="Q37" s="1"/>
      <c r="S37" s="24">
        <v>44813</v>
      </c>
      <c r="T37" s="20" t="s">
        <v>46</v>
      </c>
      <c r="U37" s="20">
        <v>28</v>
      </c>
      <c r="V37" s="20">
        <v>145.71000699999999</v>
      </c>
      <c r="W37" s="20" t="s">
        <v>92</v>
      </c>
      <c r="X37" s="20">
        <v>55224.092653</v>
      </c>
      <c r="Y37" s="20" t="s">
        <v>96</v>
      </c>
      <c r="Z37" s="20" t="s">
        <v>97</v>
      </c>
      <c r="AA37" s="20" t="s">
        <v>98</v>
      </c>
      <c r="AC37" s="20" t="s">
        <v>46</v>
      </c>
      <c r="AD37" s="20">
        <v>1.5885590615109801E-2</v>
      </c>
      <c r="AF37" s="20" t="s">
        <v>61</v>
      </c>
      <c r="AG37" s="20">
        <v>3.6864500701660002E-2</v>
      </c>
      <c r="AH37" s="20">
        <v>8.0773980262654893E-2</v>
      </c>
      <c r="AI37" s="20">
        <v>0.45639079047221198</v>
      </c>
      <c r="AJ37" s="20" t="s">
        <v>105</v>
      </c>
      <c r="AL37" t="s">
        <v>61</v>
      </c>
      <c r="AM37">
        <v>4.7149726656692797E-5</v>
      </c>
      <c r="AN37">
        <v>3.6864500701660002E-2</v>
      </c>
      <c r="AO37">
        <v>8.0773980262654893E-2</v>
      </c>
      <c r="AP37">
        <v>0.45639079047221198</v>
      </c>
      <c r="AQ37" t="s">
        <v>105</v>
      </c>
    </row>
    <row r="38" spans="2:43" ht="14.25" x14ac:dyDescent="0.45">
      <c r="B38" s="6">
        <v>35</v>
      </c>
      <c r="C38" s="22" t="s">
        <v>48</v>
      </c>
      <c r="D38" s="23">
        <f t="shared" si="0"/>
        <v>79531.696979999993</v>
      </c>
      <c r="E38" s="7" t="str">
        <f t="shared" si="1"/>
        <v>fixed_income</v>
      </c>
      <c r="F38" s="8">
        <f t="shared" si="2"/>
        <v>2.28778404217133E-2</v>
      </c>
      <c r="G38" s="9"/>
      <c r="H38" s="10">
        <v>-8.2086600400938403E-2</v>
      </c>
      <c r="I38" s="11">
        <v>-4.6042647315811203E-2</v>
      </c>
      <c r="J38" s="8">
        <v>-2.88648367916551E-2</v>
      </c>
      <c r="K38" s="9"/>
      <c r="L38" s="71">
        <f t="shared" si="3"/>
        <v>5.3572146308431002E-5</v>
      </c>
      <c r="M38" s="71">
        <f t="shared" si="4"/>
        <v>2.6402635499170001E-2</v>
      </c>
      <c r="N38" s="12">
        <f t="shared" si="5"/>
        <v>4.51880703308613E-2</v>
      </c>
      <c r="O38" s="13"/>
      <c r="P38" s="12">
        <f t="shared" si="6"/>
        <v>0.58428331428745095</v>
      </c>
      <c r="Q38" s="1"/>
      <c r="S38" s="24">
        <v>44813</v>
      </c>
      <c r="T38" s="20" t="s">
        <v>20</v>
      </c>
      <c r="U38" s="20">
        <v>2802</v>
      </c>
      <c r="V38" s="20">
        <v>66.620002999999997</v>
      </c>
      <c r="W38" s="20" t="s">
        <v>92</v>
      </c>
      <c r="X38" s="20">
        <v>56293.902535000001</v>
      </c>
      <c r="Y38" s="20" t="s">
        <v>96</v>
      </c>
      <c r="Z38" s="20" t="s">
        <v>97</v>
      </c>
      <c r="AA38" s="20" t="s">
        <v>98</v>
      </c>
      <c r="AC38" s="20" t="s">
        <v>20</v>
      </c>
      <c r="AD38" s="20">
        <v>1.61933287961286E-2</v>
      </c>
      <c r="AF38" s="20" t="s">
        <v>12</v>
      </c>
      <c r="AG38" s="20">
        <v>3.9622302479262898E-2</v>
      </c>
      <c r="AH38" s="20">
        <v>8.8188817545144099E-2</v>
      </c>
      <c r="AI38" s="20">
        <v>0.44928941766318797</v>
      </c>
      <c r="AJ38" s="20" t="s">
        <v>94</v>
      </c>
      <c r="AL38" t="s">
        <v>12</v>
      </c>
      <c r="AM38">
        <v>1.2929572277263799E-4</v>
      </c>
      <c r="AN38">
        <v>3.9622302479262898E-2</v>
      </c>
      <c r="AO38">
        <v>8.8188817545144099E-2</v>
      </c>
      <c r="AP38">
        <v>0.44928941766318797</v>
      </c>
      <c r="AQ38" t="s">
        <v>94</v>
      </c>
    </row>
    <row r="39" spans="2:43" ht="14.25" x14ac:dyDescent="0.45">
      <c r="B39" s="45">
        <v>36</v>
      </c>
      <c r="C39" s="46" t="s">
        <v>49</v>
      </c>
      <c r="D39" s="47">
        <f t="shared" si="0"/>
        <v>131980.52166599999</v>
      </c>
      <c r="E39" s="48" t="str">
        <f t="shared" si="1"/>
        <v>equity</v>
      </c>
      <c r="F39" s="49">
        <f t="shared" si="2"/>
        <v>3.7965106091078699E-2</v>
      </c>
      <c r="G39" s="9"/>
      <c r="H39" s="50">
        <v>-7.2338340620072697E-3</v>
      </c>
      <c r="I39" s="51">
        <v>8.1556727845335894E-2</v>
      </c>
      <c r="J39" s="49">
        <v>0.23391083888101</v>
      </c>
      <c r="K39" s="9"/>
      <c r="L39" s="72">
        <f t="shared" si="3"/>
        <v>7.9606714414750103E-4</v>
      </c>
      <c r="M39" s="72">
        <f t="shared" si="4"/>
        <v>0.19896573850457</v>
      </c>
      <c r="N39" s="52">
        <f t="shared" si="5"/>
        <v>0.303604604185858</v>
      </c>
      <c r="O39" s="13"/>
      <c r="P39" s="52">
        <f t="shared" si="6"/>
        <v>0.655344931405482</v>
      </c>
      <c r="Q39" s="1"/>
      <c r="S39" s="24">
        <v>44813</v>
      </c>
      <c r="T39" s="20" t="s">
        <v>48</v>
      </c>
      <c r="U39" s="20">
        <v>2802</v>
      </c>
      <c r="V39" s="20">
        <v>105.339996</v>
      </c>
      <c r="W39" s="20" t="s">
        <v>92</v>
      </c>
      <c r="X39" s="20">
        <v>79531.696979999993</v>
      </c>
      <c r="Y39" s="20" t="s">
        <v>93</v>
      </c>
      <c r="Z39" s="20" t="s">
        <v>11</v>
      </c>
      <c r="AC39" s="20" t="s">
        <v>48</v>
      </c>
      <c r="AD39" s="20">
        <v>2.28778404217133E-2</v>
      </c>
      <c r="AF39" s="20" t="s">
        <v>71</v>
      </c>
      <c r="AG39" s="20">
        <v>4.0997545687198898E-2</v>
      </c>
      <c r="AH39" s="20">
        <v>9.1328396756782296E-2</v>
      </c>
      <c r="AI39" s="20">
        <v>0.44890250067982601</v>
      </c>
      <c r="AJ39" s="20" t="s">
        <v>105</v>
      </c>
      <c r="AL39" t="s">
        <v>71</v>
      </c>
      <c r="AM39">
        <v>5.0463268634407899E-5</v>
      </c>
      <c r="AN39">
        <v>4.0997545687198898E-2</v>
      </c>
      <c r="AO39">
        <v>9.1328396756782296E-2</v>
      </c>
      <c r="AP39">
        <v>0.44890250067982601</v>
      </c>
      <c r="AQ39" t="s">
        <v>105</v>
      </c>
    </row>
    <row r="40" spans="2:43" ht="14.25" x14ac:dyDescent="0.45">
      <c r="B40" s="45">
        <v>37</v>
      </c>
      <c r="C40" s="46" t="s">
        <v>50</v>
      </c>
      <c r="D40" s="47">
        <f t="shared" si="0"/>
        <v>96212.598268000002</v>
      </c>
      <c r="E40" s="48" t="str">
        <f t="shared" si="1"/>
        <v>fixed_income</v>
      </c>
      <c r="F40" s="49">
        <f t="shared" si="2"/>
        <v>2.76762165691905E-2</v>
      </c>
      <c r="G40" s="9"/>
      <c r="H40" s="50">
        <v>-7.6908028024673905E-2</v>
      </c>
      <c r="I40" s="51">
        <v>-1.42135233752457E-2</v>
      </c>
      <c r="J40" s="49">
        <v>-1.05126810070227E-2</v>
      </c>
      <c r="K40" s="9"/>
      <c r="L40" s="72">
        <f t="shared" si="3"/>
        <v>1.21650047201393E-4</v>
      </c>
      <c r="M40" s="72">
        <f t="shared" si="4"/>
        <v>4.8718626585014801E-2</v>
      </c>
      <c r="N40" s="52">
        <f t="shared" si="5"/>
        <v>4.3815744558895899E-2</v>
      </c>
      <c r="O40" s="13"/>
      <c r="P40" s="52">
        <f t="shared" si="6"/>
        <v>1.11189772250768</v>
      </c>
      <c r="Q40" s="1"/>
      <c r="S40" s="24">
        <v>44813</v>
      </c>
      <c r="T40" s="20" t="s">
        <v>77</v>
      </c>
      <c r="U40" s="20">
        <v>2802</v>
      </c>
      <c r="V40" s="20">
        <v>7.625</v>
      </c>
      <c r="W40" s="20" t="s">
        <v>92</v>
      </c>
      <c r="X40" s="20">
        <v>5276.5</v>
      </c>
      <c r="Y40" s="20" t="s">
        <v>93</v>
      </c>
      <c r="Z40" s="20" t="s">
        <v>94</v>
      </c>
      <c r="AA40" s="20" t="s">
        <v>99</v>
      </c>
      <c r="AC40" s="20" t="s">
        <v>77</v>
      </c>
      <c r="AD40" s="20">
        <v>1.51782156761381E-3</v>
      </c>
      <c r="AF40" s="20" t="s">
        <v>32</v>
      </c>
      <c r="AG40" s="20">
        <v>3.1154318589090398E-2</v>
      </c>
      <c r="AH40" s="20">
        <v>7.0274551042033701E-2</v>
      </c>
      <c r="AI40" s="20">
        <v>0.44332291173878702</v>
      </c>
      <c r="AJ40" s="20" t="s">
        <v>100</v>
      </c>
      <c r="AL40" t="s">
        <v>32</v>
      </c>
      <c r="AM40">
        <v>1.36211682961696E-4</v>
      </c>
      <c r="AN40">
        <v>3.1154318589090398E-2</v>
      </c>
      <c r="AO40">
        <v>7.0274551042033701E-2</v>
      </c>
      <c r="AP40">
        <v>0.44332291173878702</v>
      </c>
      <c r="AQ40" t="s">
        <v>100</v>
      </c>
    </row>
    <row r="41" spans="2:43" ht="14.25" x14ac:dyDescent="0.45">
      <c r="B41" s="6">
        <v>38</v>
      </c>
      <c r="C41" s="22" t="s">
        <v>51</v>
      </c>
      <c r="D41" s="23">
        <f t="shared" si="0"/>
        <v>11406.72</v>
      </c>
      <c r="E41" s="7" t="str">
        <f t="shared" si="1"/>
        <v>fixed_income</v>
      </c>
      <c r="F41" s="8">
        <f t="shared" si="2"/>
        <v>3.2812215733406301E-3</v>
      </c>
      <c r="G41" s="9"/>
      <c r="H41" s="10">
        <v>-7.5736375947161497E-2</v>
      </c>
      <c r="I41" s="11">
        <v>-1.31592952248492E-2</v>
      </c>
      <c r="J41" s="8">
        <v>-8.2339012480791007E-3</v>
      </c>
      <c r="K41" s="9"/>
      <c r="L41" s="71">
        <f t="shared" si="3"/>
        <v>1.2566588542314901E-4</v>
      </c>
      <c r="M41" s="71">
        <f t="shared" si="4"/>
        <v>4.9899354300580498E-2</v>
      </c>
      <c r="N41" s="12">
        <f t="shared" si="5"/>
        <v>4.3672913339301699E-2</v>
      </c>
      <c r="O41" s="13"/>
      <c r="P41" s="12">
        <f t="shared" si="6"/>
        <v>1.1425698558945301</v>
      </c>
      <c r="Q41" s="1"/>
      <c r="S41" s="24">
        <v>44813</v>
      </c>
      <c r="T41" s="20" t="s">
        <v>75</v>
      </c>
      <c r="U41" s="20">
        <v>2802</v>
      </c>
      <c r="V41" s="20">
        <v>108.30999799999999</v>
      </c>
      <c r="W41" s="20" t="s">
        <v>92</v>
      </c>
      <c r="X41" s="20">
        <v>46140.059148</v>
      </c>
      <c r="Y41" s="20" t="s">
        <v>93</v>
      </c>
      <c r="Z41" s="20" t="s">
        <v>11</v>
      </c>
      <c r="AC41" s="20" t="s">
        <v>75</v>
      </c>
      <c r="AD41" s="20">
        <v>1.3272505809876101E-2</v>
      </c>
      <c r="AF41" s="20" t="s">
        <v>37</v>
      </c>
      <c r="AG41" s="20">
        <v>2.0443579214670299E-2</v>
      </c>
      <c r="AH41" s="20">
        <v>4.6548063765417501E-2</v>
      </c>
      <c r="AI41" s="20">
        <v>0.43919290215157503</v>
      </c>
      <c r="AJ41" s="20" t="s">
        <v>100</v>
      </c>
      <c r="AL41" t="s">
        <v>37</v>
      </c>
      <c r="AM41">
        <v>3.7538323106059598E-6</v>
      </c>
      <c r="AN41">
        <v>2.0443579214670299E-2</v>
      </c>
      <c r="AO41">
        <v>4.6548063765417501E-2</v>
      </c>
      <c r="AP41">
        <v>0.43919290215157503</v>
      </c>
      <c r="AQ41" t="s">
        <v>100</v>
      </c>
    </row>
    <row r="42" spans="2:43" ht="14.25" x14ac:dyDescent="0.45">
      <c r="B42" s="6">
        <v>39</v>
      </c>
      <c r="C42" s="22" t="s">
        <v>52</v>
      </c>
      <c r="D42" s="23">
        <f t="shared" si="0"/>
        <v>8299.8996449999995</v>
      </c>
      <c r="E42" s="7" t="str">
        <f t="shared" si="1"/>
        <v>fixed_income</v>
      </c>
      <c r="F42" s="8">
        <f t="shared" si="2"/>
        <v>2.3875232995757101E-3</v>
      </c>
      <c r="G42" s="9"/>
      <c r="H42" s="10">
        <v>-0.11716590911468</v>
      </c>
      <c r="I42" s="11">
        <v>-6.3203236869111099E-2</v>
      </c>
      <c r="J42" s="8">
        <v>-7.1520744228568398E-2</v>
      </c>
      <c r="K42" s="9"/>
      <c r="L42" s="71">
        <f t="shared" si="3"/>
        <v>1.17421232224772E-5</v>
      </c>
      <c r="M42" s="71">
        <f t="shared" si="4"/>
        <v>2.25475477330342E-2</v>
      </c>
      <c r="N42" s="12">
        <f t="shared" si="5"/>
        <v>6.6990281031392804E-2</v>
      </c>
      <c r="O42" s="13"/>
      <c r="P42" s="12">
        <f t="shared" si="6"/>
        <v>0.33657938712733698</v>
      </c>
      <c r="Q42" s="1"/>
      <c r="S42" s="24">
        <v>44813</v>
      </c>
      <c r="T42" s="20" t="s">
        <v>62</v>
      </c>
      <c r="U42" s="20">
        <v>2801</v>
      </c>
      <c r="V42" s="20">
        <v>174.550003</v>
      </c>
      <c r="W42" s="20" t="s">
        <v>92</v>
      </c>
      <c r="X42" s="20">
        <v>50968.600875999997</v>
      </c>
      <c r="Y42" s="20" t="s">
        <v>96</v>
      </c>
      <c r="Z42" s="20" t="s">
        <v>97</v>
      </c>
      <c r="AA42" s="20" t="s">
        <v>98</v>
      </c>
      <c r="AC42" s="20" t="s">
        <v>62</v>
      </c>
      <c r="AD42" s="20">
        <v>1.46614690951754E-2</v>
      </c>
      <c r="AF42" s="20" t="s">
        <v>69</v>
      </c>
      <c r="AG42" s="20">
        <v>2.1341512275409199E-2</v>
      </c>
      <c r="AH42" s="20">
        <v>5.3291270166362599E-2</v>
      </c>
      <c r="AI42" s="20">
        <v>0.400469198966099</v>
      </c>
      <c r="AJ42" s="20" t="s">
        <v>11</v>
      </c>
      <c r="AL42" t="s">
        <v>69</v>
      </c>
      <c r="AM42">
        <v>2.0086926608120799E-5</v>
      </c>
      <c r="AN42">
        <v>2.1341512275409199E-2</v>
      </c>
      <c r="AO42">
        <v>5.3291270166362599E-2</v>
      </c>
      <c r="AP42">
        <v>0.400469198966099</v>
      </c>
      <c r="AQ42" t="s">
        <v>11</v>
      </c>
    </row>
    <row r="43" spans="2:43" ht="14.25" x14ac:dyDescent="0.45">
      <c r="B43" s="6">
        <v>40</v>
      </c>
      <c r="C43" s="22" t="s">
        <v>53</v>
      </c>
      <c r="D43" s="23">
        <f t="shared" si="0"/>
        <v>8494.31</v>
      </c>
      <c r="E43" s="7" t="str">
        <f t="shared" si="1"/>
        <v>commodities</v>
      </c>
      <c r="F43" s="8">
        <f t="shared" si="2"/>
        <v>2.4434467772193099E-3</v>
      </c>
      <c r="G43" s="9"/>
      <c r="H43" s="10">
        <v>-0.32137715506403902</v>
      </c>
      <c r="I43" s="11">
        <v>-0.36430976641798601</v>
      </c>
      <c r="J43" s="8">
        <v>-0.37932163130530699</v>
      </c>
      <c r="K43" s="9"/>
      <c r="L43" s="71">
        <f t="shared" si="3"/>
        <v>-3.7291134779440501E-4</v>
      </c>
      <c r="M43" s="71">
        <f t="shared" si="4"/>
        <v>-7.18846817415177E-2</v>
      </c>
      <c r="N43" s="12">
        <f t="shared" si="5"/>
        <v>0.37336456572309801</v>
      </c>
      <c r="O43" s="13"/>
      <c r="P43" s="12">
        <f t="shared" si="6"/>
        <v>-0.19253214777438199</v>
      </c>
      <c r="Q43" s="1"/>
      <c r="S43" s="24">
        <v>44813</v>
      </c>
      <c r="T43" s="20" t="s">
        <v>37</v>
      </c>
      <c r="U43" s="20">
        <v>2802</v>
      </c>
      <c r="V43" s="20">
        <v>24.25</v>
      </c>
      <c r="W43" s="20" t="s">
        <v>92</v>
      </c>
      <c r="X43" s="20">
        <v>27281.25</v>
      </c>
      <c r="Y43" s="20" t="s">
        <v>93</v>
      </c>
      <c r="Z43" s="20" t="s">
        <v>100</v>
      </c>
      <c r="AC43" s="20" t="s">
        <v>37</v>
      </c>
      <c r="AD43" s="20">
        <v>7.8476394658323397E-3</v>
      </c>
      <c r="AF43" s="20" t="s">
        <v>59</v>
      </c>
      <c r="AG43" s="20">
        <v>4.7225636663222E-2</v>
      </c>
      <c r="AH43" s="20">
        <v>0.11810482255113</v>
      </c>
      <c r="AI43" s="20">
        <v>0.39986205171915901</v>
      </c>
      <c r="AJ43" s="20" t="s">
        <v>97</v>
      </c>
      <c r="AL43" t="s">
        <v>59</v>
      </c>
      <c r="AM43">
        <v>3.0778558834243102E-4</v>
      </c>
      <c r="AN43">
        <v>4.7225636663222E-2</v>
      </c>
      <c r="AO43">
        <v>0.11810482255113</v>
      </c>
      <c r="AP43">
        <v>0.39986205171915901</v>
      </c>
      <c r="AQ43" t="s">
        <v>97</v>
      </c>
    </row>
    <row r="44" spans="2:43" ht="14.25" x14ac:dyDescent="0.45">
      <c r="B44" s="6">
        <v>41</v>
      </c>
      <c r="C44" s="22" t="s">
        <v>54</v>
      </c>
      <c r="D44" s="23">
        <f t="shared" si="0"/>
        <v>19106.189612999999</v>
      </c>
      <c r="E44" s="7" t="str">
        <f t="shared" si="1"/>
        <v>fixed_income</v>
      </c>
      <c r="F44" s="8">
        <f t="shared" si="2"/>
        <v>5.4960270386677501E-3</v>
      </c>
      <c r="G44" s="9"/>
      <c r="H44" s="10">
        <v>-8.9135315787217007E-2</v>
      </c>
      <c r="I44" s="11">
        <v>-5.0409178399934099E-2</v>
      </c>
      <c r="J44" s="8">
        <v>-3.1063993538498001E-2</v>
      </c>
      <c r="K44" s="9"/>
      <c r="L44" s="71">
        <f t="shared" si="3"/>
        <v>5.2658279548194397E-5</v>
      </c>
      <c r="M44" s="71">
        <f t="shared" si="4"/>
        <v>2.6944660499759E-2</v>
      </c>
      <c r="N44" s="12">
        <f t="shared" si="5"/>
        <v>4.7218820496648599E-2</v>
      </c>
      <c r="O44" s="13"/>
      <c r="P44" s="12">
        <f t="shared" si="6"/>
        <v>0.57063391707701405</v>
      </c>
      <c r="Q44" s="1"/>
      <c r="S44" s="24">
        <v>44813</v>
      </c>
      <c r="T44" s="20" t="s">
        <v>31</v>
      </c>
      <c r="U44" s="20">
        <v>28</v>
      </c>
      <c r="V44" s="20">
        <v>132.63000500000001</v>
      </c>
      <c r="W44" s="20" t="s">
        <v>92</v>
      </c>
      <c r="X44" s="20">
        <v>68834.972594999999</v>
      </c>
      <c r="Y44" s="20" t="s">
        <v>96</v>
      </c>
      <c r="Z44" s="20" t="s">
        <v>97</v>
      </c>
      <c r="AA44" s="20" t="s">
        <v>98</v>
      </c>
      <c r="AC44" s="20" t="s">
        <v>31</v>
      </c>
      <c r="AD44" s="20">
        <v>1.9800853977219101E-2</v>
      </c>
      <c r="AF44" s="20" t="s">
        <v>18</v>
      </c>
      <c r="AG44" s="20">
        <v>0.106064637607187</v>
      </c>
      <c r="AH44" s="20">
        <v>0.26598497549012601</v>
      </c>
      <c r="AI44" s="20">
        <v>0.39876176243317302</v>
      </c>
      <c r="AJ44" s="20" t="s">
        <v>97</v>
      </c>
      <c r="AL44" t="s">
        <v>18</v>
      </c>
      <c r="AM44">
        <v>7.3034604792132098E-4</v>
      </c>
      <c r="AN44">
        <v>0.106064637607187</v>
      </c>
      <c r="AO44">
        <v>0.26598497549012601</v>
      </c>
      <c r="AP44">
        <v>0.39876176243317302</v>
      </c>
      <c r="AQ44" t="s">
        <v>97</v>
      </c>
    </row>
    <row r="45" spans="2:43" ht="14.25" x14ac:dyDescent="0.45">
      <c r="B45" s="45">
        <v>42</v>
      </c>
      <c r="C45" s="46" t="s">
        <v>55</v>
      </c>
      <c r="D45" s="47">
        <f t="shared" si="0"/>
        <v>85274.728145999994</v>
      </c>
      <c r="E45" s="48" t="str">
        <f t="shared" si="1"/>
        <v>equity</v>
      </c>
      <c r="F45" s="49">
        <f t="shared" si="2"/>
        <v>2.4529862892524099E-2</v>
      </c>
      <c r="G45" s="9"/>
      <c r="H45" s="50">
        <v>0.46248004888775601</v>
      </c>
      <c r="I45" s="51">
        <v>0.287472434622842</v>
      </c>
      <c r="J45" s="49">
        <v>0.25742892477443902</v>
      </c>
      <c r="K45" s="9"/>
      <c r="L45" s="72">
        <f t="shared" si="3"/>
        <v>8.9595024859607999E-4</v>
      </c>
      <c r="M45" s="72">
        <f t="shared" si="4"/>
        <v>0.13626385454255099</v>
      </c>
      <c r="N45" s="52">
        <f t="shared" si="5"/>
        <v>0.231114244813965</v>
      </c>
      <c r="O45" s="13"/>
      <c r="P45" s="52">
        <f t="shared" si="6"/>
        <v>0.58959522227734795</v>
      </c>
      <c r="Q45" s="1"/>
      <c r="S45" s="24">
        <v>44813</v>
      </c>
      <c r="T45" s="20" t="s">
        <v>65</v>
      </c>
      <c r="U45" s="20">
        <v>2802</v>
      </c>
      <c r="V45" s="20">
        <v>17.040001</v>
      </c>
      <c r="W45" s="20" t="s">
        <v>92</v>
      </c>
      <c r="X45" s="20">
        <v>4089.6002400000002</v>
      </c>
      <c r="Y45" s="20" t="s">
        <v>93</v>
      </c>
      <c r="Z45" s="20" t="s">
        <v>94</v>
      </c>
      <c r="AA45" s="20" t="s">
        <v>103</v>
      </c>
      <c r="AC45" s="20" t="s">
        <v>65</v>
      </c>
      <c r="AD45" s="20">
        <v>1.17640167671574E-3</v>
      </c>
      <c r="AF45" s="20" t="s">
        <v>27</v>
      </c>
      <c r="AG45" s="20">
        <v>5.1338452000143902E-3</v>
      </c>
      <c r="AH45" s="20">
        <v>1.3576985409483501E-2</v>
      </c>
      <c r="AI45" s="20">
        <v>0.378128505347615</v>
      </c>
      <c r="AJ45" s="20" t="s">
        <v>100</v>
      </c>
      <c r="AL45" t="s">
        <v>27</v>
      </c>
      <c r="AM45">
        <v>1.1044295341909199E-5</v>
      </c>
      <c r="AN45">
        <v>5.1338452000143902E-3</v>
      </c>
      <c r="AO45">
        <v>1.3576985409483501E-2</v>
      </c>
      <c r="AP45">
        <v>0.378128505347615</v>
      </c>
      <c r="AQ45" t="s">
        <v>100</v>
      </c>
    </row>
    <row r="46" spans="2:43" ht="14.25" x14ac:dyDescent="0.45">
      <c r="B46" s="45">
        <v>43</v>
      </c>
      <c r="C46" s="46" t="s">
        <v>56</v>
      </c>
      <c r="D46" s="47">
        <f t="shared" si="0"/>
        <v>98085.598566000001</v>
      </c>
      <c r="E46" s="48" t="str">
        <f t="shared" si="1"/>
        <v>equity</v>
      </c>
      <c r="F46" s="49">
        <f t="shared" si="2"/>
        <v>2.8214998005455301E-2</v>
      </c>
      <c r="G46" s="9"/>
      <c r="H46" s="50">
        <v>-8.0023654869703295E-2</v>
      </c>
      <c r="I46" s="51">
        <v>-5.2507955648889798E-2</v>
      </c>
      <c r="J46" s="49">
        <v>6.0217289373101198E-3</v>
      </c>
      <c r="K46" s="9"/>
      <c r="L46" s="72">
        <f t="shared" si="3"/>
        <v>7.3775480050048705E-4</v>
      </c>
      <c r="M46" s="72">
        <f t="shared" si="4"/>
        <v>0.16926016245610001</v>
      </c>
      <c r="N46" s="52">
        <f t="shared" si="5"/>
        <v>0.15532445566058001</v>
      </c>
      <c r="O46" s="13"/>
      <c r="P46" s="52">
        <f t="shared" si="6"/>
        <v>1.08971997832699</v>
      </c>
      <c r="Q46" s="1"/>
      <c r="S46" s="24">
        <v>44813</v>
      </c>
      <c r="T46" s="20" t="s">
        <v>26</v>
      </c>
      <c r="U46" s="20">
        <v>2801</v>
      </c>
      <c r="V46" s="20">
        <v>35.189999</v>
      </c>
      <c r="W46" s="20" t="s">
        <v>92</v>
      </c>
      <c r="X46" s="20">
        <v>38533.048905000003</v>
      </c>
      <c r="Y46" s="20" t="s">
        <v>93</v>
      </c>
      <c r="Z46" s="20" t="s">
        <v>100</v>
      </c>
      <c r="AC46" s="20" t="s">
        <v>26</v>
      </c>
      <c r="AD46" s="20">
        <v>1.1084296919156E-2</v>
      </c>
      <c r="AF46" s="20" t="s">
        <v>60</v>
      </c>
      <c r="AG46" s="20">
        <v>0.22064554312307399</v>
      </c>
      <c r="AH46" s="20">
        <v>0.58608485641513797</v>
      </c>
      <c r="AI46" s="20">
        <v>0.37647371486900399</v>
      </c>
      <c r="AJ46" s="20" t="s">
        <v>97</v>
      </c>
      <c r="AL46" t="s">
        <v>60</v>
      </c>
      <c r="AM46">
        <v>5.9014410336018805E-4</v>
      </c>
      <c r="AN46">
        <v>0.22064554312307399</v>
      </c>
      <c r="AO46">
        <v>0.58608485641513797</v>
      </c>
      <c r="AP46">
        <v>0.37647371486900399</v>
      </c>
      <c r="AQ46" t="s">
        <v>97</v>
      </c>
    </row>
    <row r="47" spans="2:43" ht="14.25" x14ac:dyDescent="0.45">
      <c r="B47" s="6">
        <v>44</v>
      </c>
      <c r="C47" s="22" t="s">
        <v>57</v>
      </c>
      <c r="D47" s="23">
        <f t="shared" si="0"/>
        <v>58766.397773999997</v>
      </c>
      <c r="E47" s="7" t="str">
        <f t="shared" si="1"/>
        <v>fixed_income</v>
      </c>
      <c r="F47" s="8">
        <f t="shared" si="2"/>
        <v>1.6904559081275299E-2</v>
      </c>
      <c r="G47" s="9"/>
      <c r="H47" s="10">
        <v>-0.144317724953368</v>
      </c>
      <c r="I47" s="11">
        <v>-7.6043566951028096E-2</v>
      </c>
      <c r="J47" s="8">
        <v>-6.7653668216504995E-2</v>
      </c>
      <c r="K47" s="9"/>
      <c r="L47" s="71">
        <f t="shared" si="3"/>
        <v>5.0050001619506799E-5</v>
      </c>
      <c r="M47" s="71">
        <f t="shared" si="4"/>
        <v>3.7372178117124899E-2</v>
      </c>
      <c r="N47" s="12">
        <f t="shared" si="5"/>
        <v>7.7179936367813506E-2</v>
      </c>
      <c r="O47" s="13"/>
      <c r="P47" s="12">
        <f t="shared" si="6"/>
        <v>0.48422141654822998</v>
      </c>
      <c r="Q47" s="1"/>
      <c r="S47" s="24">
        <v>44813</v>
      </c>
      <c r="T47" s="20" t="s">
        <v>71</v>
      </c>
      <c r="U47" s="20">
        <v>2802</v>
      </c>
      <c r="V47" s="20">
        <v>108.379997</v>
      </c>
      <c r="W47" s="20" t="s">
        <v>92</v>
      </c>
      <c r="X47" s="20">
        <v>104803.45709900001</v>
      </c>
      <c r="Y47" s="20" t="s">
        <v>93</v>
      </c>
      <c r="Z47" s="20" t="s">
        <v>105</v>
      </c>
      <c r="AA47" s="20" t="s">
        <v>106</v>
      </c>
      <c r="AC47" s="20" t="s">
        <v>71</v>
      </c>
      <c r="AD47" s="20">
        <v>3.0147436282640199E-2</v>
      </c>
      <c r="AF47" s="20" t="s">
        <v>78</v>
      </c>
      <c r="AG47" s="20">
        <v>9.9458267231379696E-2</v>
      </c>
      <c r="AH47" s="20">
        <v>0.273425300957718</v>
      </c>
      <c r="AI47" s="20">
        <v>0.363749319770374</v>
      </c>
      <c r="AJ47" s="20" t="s">
        <v>94</v>
      </c>
      <c r="AL47" t="s">
        <v>78</v>
      </c>
      <c r="AM47">
        <v>2.2731038603942001E-4</v>
      </c>
      <c r="AN47">
        <v>9.9458267231379696E-2</v>
      </c>
      <c r="AO47">
        <v>0.273425300957718</v>
      </c>
      <c r="AP47">
        <v>0.363749319770374</v>
      </c>
      <c r="AQ47" t="s">
        <v>94</v>
      </c>
    </row>
    <row r="48" spans="2:43" ht="14.25" x14ac:dyDescent="0.45">
      <c r="B48" s="6">
        <v>45</v>
      </c>
      <c r="C48" s="22" t="s">
        <v>58</v>
      </c>
      <c r="D48" s="23">
        <f t="shared" si="0"/>
        <v>39370.799160000002</v>
      </c>
      <c r="E48" s="7" t="str">
        <f t="shared" si="1"/>
        <v>fixed_income</v>
      </c>
      <c r="F48" s="8">
        <f t="shared" si="2"/>
        <v>1.1325281550126E-2</v>
      </c>
      <c r="G48" s="9"/>
      <c r="H48" s="10">
        <v>-0.108366446826137</v>
      </c>
      <c r="I48" s="11">
        <v>-7.0689043666976203E-2</v>
      </c>
      <c r="J48" s="8">
        <v>-5.6639241994308899E-2</v>
      </c>
      <c r="K48" s="9"/>
      <c r="L48" s="71">
        <f t="shared" si="3"/>
        <v>-4.6843138482354502E-6</v>
      </c>
      <c r="M48" s="71">
        <f t="shared" si="4"/>
        <v>1.49584140337524E-2</v>
      </c>
      <c r="N48" s="12">
        <f t="shared" si="5"/>
        <v>4.8658980694663102E-2</v>
      </c>
      <c r="O48" s="13"/>
      <c r="P48" s="12">
        <f t="shared" si="6"/>
        <v>0.30741322198294602</v>
      </c>
      <c r="Q48" s="1"/>
      <c r="S48" s="24">
        <v>44813</v>
      </c>
      <c r="T48" s="20" t="s">
        <v>79</v>
      </c>
      <c r="U48" s="20">
        <v>28</v>
      </c>
      <c r="V48" s="20">
        <v>405.91000400000001</v>
      </c>
      <c r="W48" s="20" t="s">
        <v>92</v>
      </c>
      <c r="X48" s="20">
        <v>211073.20207999999</v>
      </c>
      <c r="Y48" s="20" t="s">
        <v>96</v>
      </c>
      <c r="Z48" s="20" t="s">
        <v>97</v>
      </c>
      <c r="AA48" s="20" t="s">
        <v>98</v>
      </c>
      <c r="AC48" s="20" t="s">
        <v>79</v>
      </c>
      <c r="AD48" s="20">
        <v>6.0716660373795597E-2</v>
      </c>
      <c r="AF48" s="20" t="s">
        <v>31</v>
      </c>
      <c r="AG48" s="20">
        <v>0.100841402394548</v>
      </c>
      <c r="AH48" s="20">
        <v>0.294085688677584</v>
      </c>
      <c r="AI48" s="20">
        <v>0.34289802692542498</v>
      </c>
      <c r="AJ48" s="20" t="s">
        <v>97</v>
      </c>
      <c r="AL48" t="s">
        <v>31</v>
      </c>
      <c r="AM48">
        <v>5.1491303475673295E-4</v>
      </c>
      <c r="AN48">
        <v>0.100841402394548</v>
      </c>
      <c r="AO48">
        <v>0.294085688677584</v>
      </c>
      <c r="AP48">
        <v>0.34289802692542498</v>
      </c>
      <c r="AQ48" t="s">
        <v>97</v>
      </c>
    </row>
    <row r="49" spans="2:43" ht="14.25" x14ac:dyDescent="0.45">
      <c r="B49" s="6">
        <v>46</v>
      </c>
      <c r="C49" s="22" t="s">
        <v>59</v>
      </c>
      <c r="D49" s="23">
        <f t="shared" si="0"/>
        <v>59089.1983599999</v>
      </c>
      <c r="E49" s="7" t="str">
        <f t="shared" si="1"/>
        <v>equity</v>
      </c>
      <c r="F49" s="8">
        <f t="shared" si="2"/>
        <v>1.69974148931713E-2</v>
      </c>
      <c r="G49" s="9"/>
      <c r="H49" s="10">
        <v>0.17640506210083401</v>
      </c>
      <c r="I49" s="11">
        <v>0.16549198738739401</v>
      </c>
      <c r="J49" s="8">
        <v>8.5973982343937605E-2</v>
      </c>
      <c r="K49" s="9"/>
      <c r="L49" s="71">
        <f t="shared" si="3"/>
        <v>3.0778558834243102E-4</v>
      </c>
      <c r="M49" s="71">
        <f t="shared" si="4"/>
        <v>4.7225636663222E-2</v>
      </c>
      <c r="N49" s="12">
        <f t="shared" si="5"/>
        <v>0.11810482255113</v>
      </c>
      <c r="O49" s="13"/>
      <c r="P49" s="12">
        <f t="shared" si="6"/>
        <v>0.39986205171915901</v>
      </c>
      <c r="Q49" s="1"/>
      <c r="S49" s="24">
        <v>44813</v>
      </c>
      <c r="T49" s="20" t="s">
        <v>43</v>
      </c>
      <c r="U49" s="20">
        <v>2802</v>
      </c>
      <c r="V49" s="20">
        <v>46.950001</v>
      </c>
      <c r="W49" s="20" t="s">
        <v>92</v>
      </c>
      <c r="X49" s="20">
        <v>48828.001040000003</v>
      </c>
      <c r="Y49" s="20" t="s">
        <v>93</v>
      </c>
      <c r="Z49" s="20" t="s">
        <v>100</v>
      </c>
      <c r="AC49" s="20" t="s">
        <v>43</v>
      </c>
      <c r="AD49" s="20">
        <v>1.40457108086765E-2</v>
      </c>
      <c r="AF49" s="20" t="s">
        <v>45</v>
      </c>
      <c r="AG49" s="20">
        <v>8.3681670218697393E-2</v>
      </c>
      <c r="AH49" s="20">
        <v>0.24679732868382001</v>
      </c>
      <c r="AI49" s="20">
        <v>0.339070405117327</v>
      </c>
      <c r="AJ49" s="20" t="s">
        <v>97</v>
      </c>
      <c r="AL49" t="s">
        <v>45</v>
      </c>
      <c r="AM49">
        <v>5.0281736649371701E-4</v>
      </c>
      <c r="AN49">
        <v>8.3681670218697393E-2</v>
      </c>
      <c r="AO49">
        <v>0.24679732868382001</v>
      </c>
      <c r="AP49">
        <v>0.339070405117327</v>
      </c>
      <c r="AQ49" t="s">
        <v>97</v>
      </c>
    </row>
    <row r="50" spans="2:43" ht="14.25" x14ac:dyDescent="0.45">
      <c r="B50" s="6">
        <v>47</v>
      </c>
      <c r="C50" s="22" t="s">
        <v>60</v>
      </c>
      <c r="D50" s="23">
        <f t="shared" si="0"/>
        <v>74090.879999999903</v>
      </c>
      <c r="E50" s="7" t="str">
        <f t="shared" si="1"/>
        <v>equity</v>
      </c>
      <c r="F50" s="8">
        <f t="shared" si="2"/>
        <v>2.1312751943046899E-2</v>
      </c>
      <c r="G50" s="9"/>
      <c r="H50" s="10">
        <v>-0.30568733985603402</v>
      </c>
      <c r="I50" s="11">
        <v>-9.0491905616074897E-2</v>
      </c>
      <c r="J50" s="8">
        <v>0.23595484442596301</v>
      </c>
      <c r="K50" s="9"/>
      <c r="L50" s="71">
        <f t="shared" si="3"/>
        <v>5.9014410336018805E-4</v>
      </c>
      <c r="M50" s="71">
        <f t="shared" si="4"/>
        <v>0.22064554312307399</v>
      </c>
      <c r="N50" s="12">
        <f t="shared" si="5"/>
        <v>0.58608485641513797</v>
      </c>
      <c r="O50" s="13"/>
      <c r="P50" s="12">
        <f t="shared" si="6"/>
        <v>0.37647371486900399</v>
      </c>
      <c r="Q50" s="1"/>
      <c r="S50" s="24">
        <v>44813</v>
      </c>
      <c r="T50" s="20" t="s">
        <v>64</v>
      </c>
      <c r="U50" s="20">
        <v>2802</v>
      </c>
      <c r="V50" s="20">
        <v>16.450001</v>
      </c>
      <c r="W50" s="20" t="s">
        <v>92</v>
      </c>
      <c r="X50" s="20">
        <v>6662.2504049999998</v>
      </c>
      <c r="Y50" s="20" t="s">
        <v>93</v>
      </c>
      <c r="Z50" s="20" t="s">
        <v>94</v>
      </c>
      <c r="AA50" s="20" t="s">
        <v>104</v>
      </c>
      <c r="AC50" s="20" t="s">
        <v>64</v>
      </c>
      <c r="AD50" s="20">
        <v>1.9164422161570801E-3</v>
      </c>
      <c r="AF50" s="20" t="s">
        <v>21</v>
      </c>
      <c r="AG50" s="20">
        <v>0.124442158718823</v>
      </c>
      <c r="AH50" s="20">
        <v>0.36773470973725603</v>
      </c>
      <c r="AI50" s="20">
        <v>0.33840199313177899</v>
      </c>
      <c r="AJ50" s="20" t="s">
        <v>97</v>
      </c>
      <c r="AL50" t="s">
        <v>21</v>
      </c>
      <c r="AM50">
        <v>5.67308061509431E-4</v>
      </c>
      <c r="AN50">
        <v>0.124442158718823</v>
      </c>
      <c r="AO50">
        <v>0.36773470973725603</v>
      </c>
      <c r="AP50">
        <v>0.33840199313177899</v>
      </c>
      <c r="AQ50" t="s">
        <v>97</v>
      </c>
    </row>
    <row r="51" spans="2:43" ht="14.25" x14ac:dyDescent="0.45">
      <c r="B51" s="6">
        <v>48</v>
      </c>
      <c r="C51" s="22" t="s">
        <v>61</v>
      </c>
      <c r="D51" s="23">
        <f t="shared" si="0"/>
        <v>32793.578551999999</v>
      </c>
      <c r="E51" s="7" t="str">
        <f t="shared" si="1"/>
        <v>fixed income</v>
      </c>
      <c r="F51" s="8">
        <f t="shared" si="2"/>
        <v>9.4332987407302893E-3</v>
      </c>
      <c r="G51" s="9"/>
      <c r="H51" s="10">
        <v>-0.15883411413166501</v>
      </c>
      <c r="I51" s="11">
        <v>-7.6700712415849595E-2</v>
      </c>
      <c r="J51" s="8">
        <v>-7.5128012995780202E-2</v>
      </c>
      <c r="K51" s="9"/>
      <c r="L51" s="71">
        <f t="shared" si="3"/>
        <v>4.7149726656692797E-5</v>
      </c>
      <c r="M51" s="71">
        <f t="shared" si="4"/>
        <v>3.6864500701660002E-2</v>
      </c>
      <c r="N51" s="12">
        <f t="shared" si="5"/>
        <v>8.0773980262654893E-2</v>
      </c>
      <c r="O51" s="13"/>
      <c r="P51" s="12">
        <f t="shared" si="6"/>
        <v>0.45639079047221198</v>
      </c>
      <c r="Q51" s="1"/>
      <c r="S51" s="24">
        <v>44813</v>
      </c>
      <c r="T51" s="20" t="s">
        <v>61</v>
      </c>
      <c r="U51" s="20">
        <v>2802</v>
      </c>
      <c r="V51" s="20">
        <v>45.294998</v>
      </c>
      <c r="W51" s="20" t="s">
        <v>92</v>
      </c>
      <c r="X51" s="20">
        <v>32793.578551999999</v>
      </c>
      <c r="Y51" s="20" t="s">
        <v>93</v>
      </c>
      <c r="Z51" s="20" t="s">
        <v>105</v>
      </c>
      <c r="AA51" s="20" t="s">
        <v>107</v>
      </c>
      <c r="AC51" s="20" t="s">
        <v>61</v>
      </c>
      <c r="AD51" s="20">
        <v>9.4332987407302893E-3</v>
      </c>
      <c r="AF51" s="20" t="s">
        <v>52</v>
      </c>
      <c r="AG51" s="20">
        <v>2.25475477330342E-2</v>
      </c>
      <c r="AH51" s="20">
        <v>6.6990281031392804E-2</v>
      </c>
      <c r="AI51" s="20">
        <v>0.33657938712733698</v>
      </c>
      <c r="AJ51" s="20" t="s">
        <v>11</v>
      </c>
      <c r="AL51" t="s">
        <v>52</v>
      </c>
      <c r="AM51">
        <v>1.17421232224772E-5</v>
      </c>
      <c r="AN51">
        <v>2.25475477330342E-2</v>
      </c>
      <c r="AO51">
        <v>6.6990281031392804E-2</v>
      </c>
      <c r="AP51">
        <v>0.33657938712733698</v>
      </c>
      <c r="AQ51" t="s">
        <v>11</v>
      </c>
    </row>
    <row r="52" spans="2:43" ht="14.25" x14ac:dyDescent="0.45">
      <c r="B52" s="6">
        <v>49</v>
      </c>
      <c r="C52" s="22" t="s">
        <v>62</v>
      </c>
      <c r="D52" s="23">
        <f t="shared" si="0"/>
        <v>50968.600875999997</v>
      </c>
      <c r="E52" s="7" t="str">
        <f t="shared" si="1"/>
        <v>equity</v>
      </c>
      <c r="F52" s="8">
        <f t="shared" si="2"/>
        <v>1.46614690951754E-2</v>
      </c>
      <c r="G52" s="9"/>
      <c r="H52" s="10">
        <v>-5.0731352066397797E-2</v>
      </c>
      <c r="I52" s="11">
        <v>6.5013506436826907E-2</v>
      </c>
      <c r="J52" s="8">
        <v>6.2478312679895301E-2</v>
      </c>
      <c r="K52" s="9"/>
      <c r="L52" s="71">
        <f t="shared" si="3"/>
        <v>6.9299675269203205E-4</v>
      </c>
      <c r="M52" s="71">
        <f t="shared" si="4"/>
        <v>0.180904766018193</v>
      </c>
      <c r="N52" s="12">
        <f t="shared" si="5"/>
        <v>0.125841441819044</v>
      </c>
      <c r="O52" s="13"/>
      <c r="P52" s="12">
        <f t="shared" si="6"/>
        <v>1.4375611356895199</v>
      </c>
      <c r="Q52" s="1"/>
      <c r="S52" s="24">
        <v>44813</v>
      </c>
      <c r="T52" s="20" t="s">
        <v>39</v>
      </c>
      <c r="U52" s="20">
        <v>2801</v>
      </c>
      <c r="V52" s="20">
        <v>7.39</v>
      </c>
      <c r="W52" s="20" t="s">
        <v>92</v>
      </c>
      <c r="X52" s="20">
        <v>2194.83</v>
      </c>
      <c r="Y52" s="20" t="s">
        <v>93</v>
      </c>
      <c r="Z52" s="20" t="s">
        <v>94</v>
      </c>
      <c r="AA52" s="20" t="s">
        <v>99</v>
      </c>
      <c r="AC52" s="20" t="s">
        <v>39</v>
      </c>
      <c r="AD52" s="20">
        <v>6.3135796669114503E-4</v>
      </c>
      <c r="AF52" s="20" t="s">
        <v>58</v>
      </c>
      <c r="AG52" s="20">
        <v>1.49584140337524E-2</v>
      </c>
      <c r="AH52" s="20">
        <v>4.8658980694663102E-2</v>
      </c>
      <c r="AI52" s="20">
        <v>0.30741322198294602</v>
      </c>
      <c r="AJ52" s="20" t="s">
        <v>11</v>
      </c>
      <c r="AL52" t="s">
        <v>58</v>
      </c>
      <c r="AM52">
        <v>-4.6843138482354502E-6</v>
      </c>
      <c r="AN52">
        <v>1.49584140337524E-2</v>
      </c>
      <c r="AO52">
        <v>4.8658980694663102E-2</v>
      </c>
      <c r="AP52">
        <v>0.30741322198294602</v>
      </c>
      <c r="AQ52" t="s">
        <v>11</v>
      </c>
    </row>
    <row r="53" spans="2:43" ht="14.25" x14ac:dyDescent="0.45">
      <c r="B53" s="6">
        <v>50</v>
      </c>
      <c r="C53" s="22" t="s">
        <v>63</v>
      </c>
      <c r="D53" s="23">
        <f t="shared" si="0"/>
        <v>56640.600765000003</v>
      </c>
      <c r="E53" s="7" t="str">
        <f t="shared" si="1"/>
        <v>equity</v>
      </c>
      <c r="F53" s="8">
        <f t="shared" si="2"/>
        <v>1.6293058929919502E-2</v>
      </c>
      <c r="G53" s="9"/>
      <c r="H53" s="10">
        <v>-0.288553418491168</v>
      </c>
      <c r="I53" s="11">
        <v>-0.206394612275308</v>
      </c>
      <c r="J53" s="8">
        <v>0.236573056431895</v>
      </c>
      <c r="K53" s="9"/>
      <c r="L53" s="71">
        <f t="shared" si="3"/>
        <v>-3.45205519490594E-4</v>
      </c>
      <c r="M53" s="71">
        <f t="shared" si="4"/>
        <v>1.11500760894142E-2</v>
      </c>
      <c r="N53" s="12">
        <f t="shared" si="5"/>
        <v>0.488974384437459</v>
      </c>
      <c r="O53" s="13"/>
      <c r="P53" s="12">
        <f t="shared" si="6"/>
        <v>2.2802986095563801E-2</v>
      </c>
      <c r="Q53" s="1"/>
      <c r="S53" s="24">
        <v>44813</v>
      </c>
      <c r="T53" s="20" t="s">
        <v>30</v>
      </c>
      <c r="U53" s="20">
        <v>2801</v>
      </c>
      <c r="V53" s="20">
        <v>109.980003</v>
      </c>
      <c r="W53" s="20" t="s">
        <v>92</v>
      </c>
      <c r="X53" s="20">
        <v>62908.561715999997</v>
      </c>
      <c r="Y53" s="20" t="s">
        <v>93</v>
      </c>
      <c r="Z53" s="20" t="s">
        <v>11</v>
      </c>
      <c r="AC53" s="20" t="s">
        <v>30</v>
      </c>
      <c r="AD53" s="20">
        <v>1.8096081068911099E-2</v>
      </c>
      <c r="AF53" s="20" t="s">
        <v>75</v>
      </c>
      <c r="AG53" s="20">
        <v>4.7842620943807299E-2</v>
      </c>
      <c r="AH53" s="20">
        <v>0.161282107967959</v>
      </c>
      <c r="AI53" s="20">
        <v>0.296639357871684</v>
      </c>
      <c r="AJ53" s="20" t="s">
        <v>11</v>
      </c>
      <c r="AL53" t="s">
        <v>75</v>
      </c>
      <c r="AM53">
        <v>1.7457280061002999E-5</v>
      </c>
      <c r="AN53">
        <v>4.7842620943807299E-2</v>
      </c>
      <c r="AO53">
        <v>0.161282107967959</v>
      </c>
      <c r="AP53">
        <v>0.296639357871684</v>
      </c>
      <c r="AQ53" t="s">
        <v>11</v>
      </c>
    </row>
    <row r="54" spans="2:43" ht="14.25" x14ac:dyDescent="0.45">
      <c r="B54" s="6">
        <v>51</v>
      </c>
      <c r="C54" s="22" t="s">
        <v>64</v>
      </c>
      <c r="D54" s="23">
        <f t="shared" si="0"/>
        <v>6662.2504049999998</v>
      </c>
      <c r="E54" s="7" t="str">
        <f t="shared" si="1"/>
        <v>commodities</v>
      </c>
      <c r="F54" s="8">
        <f t="shared" si="2"/>
        <v>1.9164422161570801E-3</v>
      </c>
      <c r="G54" s="9"/>
      <c r="H54" s="10">
        <v>-4.4160258231275798E-2</v>
      </c>
      <c r="I54" s="11">
        <v>-7.6266598308002403E-3</v>
      </c>
      <c r="J54" s="8">
        <v>-6.4336770061934598E-2</v>
      </c>
      <c r="K54" s="9"/>
      <c r="L54" s="71">
        <f t="shared" si="3"/>
        <v>2.6626365208000201E-4</v>
      </c>
      <c r="M54" s="71">
        <f t="shared" si="4"/>
        <v>9.1429390876401798E-2</v>
      </c>
      <c r="N54" s="12">
        <f t="shared" si="5"/>
        <v>0.13674630128700599</v>
      </c>
      <c r="O54" s="13"/>
      <c r="P54" s="12">
        <f t="shared" si="6"/>
        <v>0.668605951429047</v>
      </c>
      <c r="Q54" s="1"/>
      <c r="S54" s="24">
        <v>44813</v>
      </c>
      <c r="T54" s="20" t="s">
        <v>33</v>
      </c>
      <c r="U54" s="20">
        <v>2802</v>
      </c>
      <c r="V54" s="20">
        <v>82.080001999999993</v>
      </c>
      <c r="W54" s="20" t="s">
        <v>92</v>
      </c>
      <c r="X54" s="20">
        <v>76744.801869999996</v>
      </c>
      <c r="Y54" s="20" t="s">
        <v>93</v>
      </c>
      <c r="Z54" s="20" t="s">
        <v>11</v>
      </c>
      <c r="AC54" s="20" t="s">
        <v>33</v>
      </c>
      <c r="AD54" s="20">
        <v>2.2076170848201401E-2</v>
      </c>
      <c r="AF54" s="20" t="s">
        <v>17</v>
      </c>
      <c r="AG54" s="20">
        <v>0.149421149567914</v>
      </c>
      <c r="AH54" s="20">
        <v>0.53398561940120903</v>
      </c>
      <c r="AI54" s="20">
        <v>0.27982242243802202</v>
      </c>
      <c r="AJ54" s="20" t="s">
        <v>97</v>
      </c>
      <c r="AL54" t="s">
        <v>17</v>
      </c>
      <c r="AM54">
        <v>5.4885837680112204E-4</v>
      </c>
      <c r="AN54">
        <v>0.149421149567914</v>
      </c>
      <c r="AO54">
        <v>0.53398561940120903</v>
      </c>
      <c r="AP54">
        <v>0.27982242243802202</v>
      </c>
      <c r="AQ54" t="s">
        <v>97</v>
      </c>
    </row>
    <row r="55" spans="2:43" ht="14.25" x14ac:dyDescent="0.45">
      <c r="B55" s="6">
        <v>52</v>
      </c>
      <c r="C55" s="22" t="s">
        <v>65</v>
      </c>
      <c r="D55" s="23">
        <f t="shared" si="0"/>
        <v>4089.6002400000002</v>
      </c>
      <c r="E55" s="7" t="str">
        <f t="shared" si="1"/>
        <v>commodities</v>
      </c>
      <c r="F55" s="8">
        <f t="shared" si="2"/>
        <v>1.17640167671574E-3</v>
      </c>
      <c r="G55" s="9"/>
      <c r="H55" s="10">
        <v>-4.4842993273542499E-2</v>
      </c>
      <c r="I55" s="11">
        <v>-8.1324600795935603E-3</v>
      </c>
      <c r="J55" s="8">
        <v>-6.4242317876713306E-2</v>
      </c>
      <c r="K55" s="9"/>
      <c r="L55" s="71">
        <f t="shared" si="3"/>
        <v>4.0769336069660902E-4</v>
      </c>
      <c r="M55" s="71">
        <f t="shared" si="4"/>
        <v>0.125145225173874</v>
      </c>
      <c r="N55" s="12">
        <f t="shared" si="5"/>
        <v>0.13617034740082701</v>
      </c>
      <c r="O55" s="13"/>
      <c r="P55" s="12">
        <f t="shared" si="6"/>
        <v>0.91903433869857298</v>
      </c>
      <c r="Q55" s="1"/>
      <c r="S55" s="24">
        <v>44813</v>
      </c>
      <c r="T55" s="20" t="s">
        <v>21</v>
      </c>
      <c r="U55" s="20">
        <v>28</v>
      </c>
      <c r="V55" s="20">
        <v>78.290001000000004</v>
      </c>
      <c r="W55" s="20" t="s">
        <v>92</v>
      </c>
      <c r="X55" s="20">
        <v>41023.960524000002</v>
      </c>
      <c r="Y55" s="20" t="s">
        <v>96</v>
      </c>
      <c r="Z55" s="20" t="s">
        <v>97</v>
      </c>
      <c r="AA55" s="20" t="s">
        <v>98</v>
      </c>
      <c r="AC55" s="20" t="s">
        <v>21</v>
      </c>
      <c r="AD55" s="20">
        <v>1.1800824802854999E-2</v>
      </c>
      <c r="AF55" s="20" t="s">
        <v>39</v>
      </c>
      <c r="AG55" s="20">
        <v>0.25335854459298601</v>
      </c>
      <c r="AH55" s="20">
        <v>0.94889028448742696</v>
      </c>
      <c r="AI55" s="20">
        <v>0.26700509925638599</v>
      </c>
      <c r="AJ55" s="20" t="s">
        <v>94</v>
      </c>
      <c r="AL55" t="s">
        <v>39</v>
      </c>
      <c r="AM55">
        <v>-1.06258421669028E-3</v>
      </c>
      <c r="AN55">
        <v>0.25335854459298601</v>
      </c>
      <c r="AO55">
        <v>0.94889028448742696</v>
      </c>
      <c r="AP55">
        <v>0.26700509925638599</v>
      </c>
      <c r="AQ55" t="s">
        <v>94</v>
      </c>
    </row>
    <row r="56" spans="2:43" ht="14.25" x14ac:dyDescent="0.45">
      <c r="B56" s="6">
        <v>53</v>
      </c>
      <c r="C56" s="22" t="s">
        <v>66</v>
      </c>
      <c r="D56" s="23">
        <f t="shared" si="0"/>
        <v>13660.579202999999</v>
      </c>
      <c r="E56" s="7" t="str">
        <f t="shared" si="1"/>
        <v>commodities</v>
      </c>
      <c r="F56" s="8">
        <f t="shared" si="2"/>
        <v>3.9295596968464096E-3</v>
      </c>
      <c r="G56" s="9"/>
      <c r="H56" s="10">
        <v>-4.4326737905031402E-2</v>
      </c>
      <c r="I56" s="11" t="s">
        <v>81</v>
      </c>
      <c r="J56" s="8" t="s">
        <v>81</v>
      </c>
      <c r="K56" s="9"/>
      <c r="L56" s="71">
        <f t="shared" si="3"/>
        <v>-8.1743133486143302E-5</v>
      </c>
      <c r="M56" s="71">
        <f t="shared" si="4"/>
        <v>-2.8704979211178899E-2</v>
      </c>
      <c r="N56" s="12">
        <f t="shared" si="5"/>
        <v>2.6774665376126501E-2</v>
      </c>
      <c r="O56" s="13"/>
      <c r="P56" s="12">
        <f t="shared" si="6"/>
        <v>-1.0720947884104499</v>
      </c>
      <c r="Q56" s="1"/>
      <c r="S56" s="24">
        <v>44813</v>
      </c>
      <c r="T56" s="20" t="s">
        <v>74</v>
      </c>
      <c r="U56" s="20">
        <v>2802</v>
      </c>
      <c r="V56" s="20">
        <v>14.44</v>
      </c>
      <c r="W56" s="20" t="s">
        <v>92</v>
      </c>
      <c r="X56" s="20">
        <v>12909.359999999901</v>
      </c>
      <c r="Y56" s="20" t="s">
        <v>93</v>
      </c>
      <c r="Z56" s="20" t="s">
        <v>100</v>
      </c>
      <c r="AC56" s="20" t="s">
        <v>74</v>
      </c>
      <c r="AD56" s="20">
        <v>3.7134663189786902E-3</v>
      </c>
      <c r="AF56" s="20" t="s">
        <v>33</v>
      </c>
      <c r="AG56" s="20">
        <v>4.3804986269141899E-3</v>
      </c>
      <c r="AH56" s="20">
        <v>1.6500317329509101E-2</v>
      </c>
      <c r="AI56" s="20">
        <v>0.265479659538432</v>
      </c>
      <c r="AJ56" s="20" t="s">
        <v>11</v>
      </c>
      <c r="AL56" t="s">
        <v>33</v>
      </c>
      <c r="AM56">
        <v>1.24961427941917E-5</v>
      </c>
      <c r="AN56">
        <v>4.3804986269141899E-3</v>
      </c>
      <c r="AO56">
        <v>1.6500317329509101E-2</v>
      </c>
      <c r="AP56">
        <v>0.265479659538432</v>
      </c>
      <c r="AQ56" t="s">
        <v>11</v>
      </c>
    </row>
    <row r="57" spans="2:43" ht="14.25" x14ac:dyDescent="0.45">
      <c r="B57" s="6">
        <v>54</v>
      </c>
      <c r="C57" s="22" t="s">
        <v>67</v>
      </c>
      <c r="D57" s="23">
        <f t="shared" si="0"/>
        <v>10965</v>
      </c>
      <c r="E57" s="7" t="str">
        <f t="shared" si="1"/>
        <v>commodities</v>
      </c>
      <c r="F57" s="8">
        <f t="shared" si="2"/>
        <v>3.1541577729338501E-3</v>
      </c>
      <c r="G57" s="9"/>
      <c r="H57" s="10">
        <v>-4.5480013783268602E-2</v>
      </c>
      <c r="I57" s="11">
        <v>-8.5354291818623401E-3</v>
      </c>
      <c r="J57" s="8">
        <v>-6.4379243606670106E-2</v>
      </c>
      <c r="K57" s="9"/>
      <c r="L57" s="71">
        <f t="shared" si="3"/>
        <v>2.3508478161701499E-4</v>
      </c>
      <c r="M57" s="71">
        <f t="shared" si="4"/>
        <v>9.5286944142679006E-2</v>
      </c>
      <c r="N57" s="12">
        <f t="shared" si="5"/>
        <v>0.135736653384883</v>
      </c>
      <c r="O57" s="13"/>
      <c r="P57" s="12">
        <f t="shared" si="6"/>
        <v>0.70199862576905403</v>
      </c>
      <c r="Q57" s="1"/>
      <c r="S57" s="24">
        <v>44813</v>
      </c>
      <c r="T57" s="20" t="s">
        <v>45</v>
      </c>
      <c r="U57" s="20">
        <v>2802</v>
      </c>
      <c r="V57" s="20">
        <v>220.46000699999999</v>
      </c>
      <c r="W57" s="20" t="s">
        <v>92</v>
      </c>
      <c r="X57" s="20">
        <v>101632.063226999</v>
      </c>
      <c r="Y57" s="20" t="s">
        <v>96</v>
      </c>
      <c r="Z57" s="20" t="s">
        <v>97</v>
      </c>
      <c r="AA57" s="20" t="s">
        <v>98</v>
      </c>
      <c r="AC57" s="20" t="s">
        <v>45</v>
      </c>
      <c r="AD57" s="20">
        <v>2.9235162991951301E-2</v>
      </c>
      <c r="AF57" s="20" t="s">
        <v>24</v>
      </c>
      <c r="AG57" s="20">
        <v>4.1651201193009503E-2</v>
      </c>
      <c r="AH57" s="20">
        <v>0.166254468311786</v>
      </c>
      <c r="AI57" s="20">
        <v>0.25052680758569801</v>
      </c>
      <c r="AJ57" s="20" t="s">
        <v>97</v>
      </c>
      <c r="AL57" t="s">
        <v>24</v>
      </c>
      <c r="AM57">
        <v>2.5285655921577799E-4</v>
      </c>
      <c r="AN57">
        <v>4.1651201193009503E-2</v>
      </c>
      <c r="AO57">
        <v>0.166254468311786</v>
      </c>
      <c r="AP57">
        <v>0.25052680758569801</v>
      </c>
      <c r="AQ57" t="s">
        <v>97</v>
      </c>
    </row>
    <row r="58" spans="2:43" ht="14.25" x14ac:dyDescent="0.45">
      <c r="B58" s="6">
        <v>55</v>
      </c>
      <c r="C58" s="22" t="s">
        <v>68</v>
      </c>
      <c r="D58" s="23">
        <f t="shared" si="0"/>
        <v>30983.581902000002</v>
      </c>
      <c r="E58" s="7" t="str">
        <f t="shared" si="1"/>
        <v>commodities</v>
      </c>
      <c r="F58" s="8">
        <f t="shared" si="2"/>
        <v>8.9126407377588604E-3</v>
      </c>
      <c r="G58" s="9"/>
      <c r="H58" s="10">
        <v>-4.5694113816465001E-2</v>
      </c>
      <c r="I58" s="11">
        <v>-8.90331130126365E-3</v>
      </c>
      <c r="J58" s="8">
        <v>-6.5409971122826496E-2</v>
      </c>
      <c r="K58" s="9"/>
      <c r="L58" s="71">
        <f t="shared" si="3"/>
        <v>6.5131111767503097E-4</v>
      </c>
      <c r="M58" s="71">
        <f t="shared" si="4"/>
        <v>9.1570964409846606E-2</v>
      </c>
      <c r="N58" s="12">
        <f t="shared" si="5"/>
        <v>0.14080655898271999</v>
      </c>
      <c r="O58" s="13"/>
      <c r="P58" s="12">
        <f t="shared" si="6"/>
        <v>0.65033166829312306</v>
      </c>
      <c r="Q58" s="1"/>
      <c r="S58" s="24">
        <v>44813</v>
      </c>
      <c r="T58" s="20" t="s">
        <v>34</v>
      </c>
      <c r="U58" s="20">
        <v>2802</v>
      </c>
      <c r="V58" s="20">
        <v>58.389999000000003</v>
      </c>
      <c r="W58" s="20" t="s">
        <v>92</v>
      </c>
      <c r="X58" s="20">
        <v>6130.9498949999997</v>
      </c>
      <c r="Y58" s="20" t="s">
        <v>93</v>
      </c>
      <c r="Z58" s="20" t="s">
        <v>11</v>
      </c>
      <c r="AC58" s="20" t="s">
        <v>34</v>
      </c>
      <c r="AD58" s="20">
        <v>1.7636099650508101E-3</v>
      </c>
      <c r="AF58" s="20" t="s">
        <v>26</v>
      </c>
      <c r="AG58" s="20">
        <v>1.08828186635949E-2</v>
      </c>
      <c r="AH58" s="20">
        <v>5.03107185772683E-2</v>
      </c>
      <c r="AI58" s="20">
        <v>0.21631212933046901</v>
      </c>
      <c r="AJ58" s="20" t="s">
        <v>100</v>
      </c>
      <c r="AL58" t="s">
        <v>26</v>
      </c>
      <c r="AM58">
        <v>4.5585878173956301E-5</v>
      </c>
      <c r="AN58">
        <v>1.08828186635949E-2</v>
      </c>
      <c r="AO58">
        <v>5.03107185772683E-2</v>
      </c>
      <c r="AP58">
        <v>0.21631212933046901</v>
      </c>
      <c r="AQ58" t="s">
        <v>100</v>
      </c>
    </row>
    <row r="59" spans="2:43" ht="14.25" x14ac:dyDescent="0.45">
      <c r="B59" s="6">
        <v>56</v>
      </c>
      <c r="C59" s="22" t="s">
        <v>69</v>
      </c>
      <c r="D59" s="23">
        <f t="shared" si="0"/>
        <v>23965.319508</v>
      </c>
      <c r="E59" s="7" t="str">
        <f t="shared" si="1"/>
        <v>fixed_income</v>
      </c>
      <c r="F59" s="8">
        <f t="shared" si="2"/>
        <v>6.8937892208847601E-3</v>
      </c>
      <c r="G59" s="9"/>
      <c r="H59" s="10">
        <v>-0.121267092108583</v>
      </c>
      <c r="I59" s="11">
        <v>-7.6428614257334299E-2</v>
      </c>
      <c r="J59" s="8">
        <v>-6.2044118341212103E-2</v>
      </c>
      <c r="K59" s="9"/>
      <c r="L59" s="71">
        <f t="shared" si="3"/>
        <v>2.0086926608120799E-5</v>
      </c>
      <c r="M59" s="71">
        <f t="shared" si="4"/>
        <v>2.1341512275409199E-2</v>
      </c>
      <c r="N59" s="12">
        <f t="shared" si="5"/>
        <v>5.3291270166362599E-2</v>
      </c>
      <c r="O59" s="13"/>
      <c r="P59" s="12">
        <f t="shared" si="6"/>
        <v>0.400469198966099</v>
      </c>
      <c r="Q59" s="1"/>
      <c r="S59" s="24">
        <v>44813</v>
      </c>
      <c r="T59" s="20" t="s">
        <v>69</v>
      </c>
      <c r="U59" s="20">
        <v>2801</v>
      </c>
      <c r="V59" s="20">
        <v>48.709999000000003</v>
      </c>
      <c r="W59" s="20" t="s">
        <v>92</v>
      </c>
      <c r="X59" s="20">
        <v>23965.319508</v>
      </c>
      <c r="Y59" s="20" t="s">
        <v>93</v>
      </c>
      <c r="Z59" s="20" t="s">
        <v>11</v>
      </c>
      <c r="AC59" s="20" t="s">
        <v>69</v>
      </c>
      <c r="AD59" s="20">
        <v>6.8937892208847601E-3</v>
      </c>
      <c r="AF59" s="20" t="s">
        <v>43</v>
      </c>
      <c r="AG59" s="20">
        <v>9.4034978818500602E-3</v>
      </c>
      <c r="AH59" s="20">
        <v>5.1880818984308401E-2</v>
      </c>
      <c r="AI59" s="20">
        <v>0.18125191671885801</v>
      </c>
      <c r="AJ59" s="20" t="s">
        <v>100</v>
      </c>
      <c r="AL59" t="s">
        <v>43</v>
      </c>
      <c r="AM59">
        <v>3.5420831296622599E-5</v>
      </c>
      <c r="AN59">
        <v>9.4034978818500602E-3</v>
      </c>
      <c r="AO59">
        <v>5.1880818984308401E-2</v>
      </c>
      <c r="AP59">
        <v>0.18125191671885801</v>
      </c>
      <c r="AQ59" t="s">
        <v>100</v>
      </c>
    </row>
    <row r="60" spans="2:43" ht="14.25" x14ac:dyDescent="0.45">
      <c r="B60" s="6">
        <v>57</v>
      </c>
      <c r="C60" s="22" t="s">
        <v>70</v>
      </c>
      <c r="D60" s="23">
        <f t="shared" si="0"/>
        <v>5633</v>
      </c>
      <c r="E60" s="7" t="str">
        <f t="shared" si="1"/>
        <v>alternatives</v>
      </c>
      <c r="F60" s="8">
        <f t="shared" si="2"/>
        <v>1.6203712480562099E-3</v>
      </c>
      <c r="G60" s="9"/>
      <c r="H60" s="10" t="s">
        <v>81</v>
      </c>
      <c r="I60" s="11" t="s">
        <v>81</v>
      </c>
      <c r="J60" s="8" t="s">
        <v>81</v>
      </c>
      <c r="K60" s="9"/>
      <c r="L60" s="71">
        <f t="shared" si="3"/>
        <v>-4.88230235245681E-5</v>
      </c>
      <c r="M60" s="71" t="str">
        <f t="shared" si="4"/>
        <v>NULL</v>
      </c>
      <c r="N60" s="12" t="str">
        <f t="shared" si="5"/>
        <v>NULL</v>
      </c>
      <c r="O60" s="13"/>
      <c r="P60" s="12" t="str">
        <f t="shared" si="6"/>
        <v>NULL</v>
      </c>
      <c r="Q60" s="1"/>
      <c r="S60" s="24">
        <v>44813</v>
      </c>
      <c r="T60" s="20" t="s">
        <v>25</v>
      </c>
      <c r="U60" s="20">
        <v>2802</v>
      </c>
      <c r="V60" s="20">
        <v>9.2100000000000009</v>
      </c>
      <c r="W60" s="20" t="s">
        <v>92</v>
      </c>
      <c r="X60" s="20">
        <v>2422.23</v>
      </c>
      <c r="Y60" s="20" t="s">
        <v>93</v>
      </c>
      <c r="Z60" s="20" t="s">
        <v>100</v>
      </c>
      <c r="AC60" s="20" t="s">
        <v>25</v>
      </c>
      <c r="AD60" s="20">
        <v>6.9677114293967702E-4</v>
      </c>
      <c r="AF60" s="20" t="s">
        <v>44</v>
      </c>
      <c r="AG60" s="20">
        <v>6.7675149120097894E-2</v>
      </c>
      <c r="AH60" s="20">
        <v>0.532396228476953</v>
      </c>
      <c r="AI60" s="20">
        <v>0.12711425344559399</v>
      </c>
      <c r="AJ60" s="20" t="s">
        <v>94</v>
      </c>
      <c r="AL60" t="s">
        <v>44</v>
      </c>
      <c r="AM60">
        <v>6.1077847194795996E-4</v>
      </c>
      <c r="AN60">
        <v>6.7675149120097894E-2</v>
      </c>
      <c r="AO60">
        <v>0.532396228476953</v>
      </c>
      <c r="AP60">
        <v>0.12711425344559399</v>
      </c>
      <c r="AQ60" t="s">
        <v>94</v>
      </c>
    </row>
    <row r="61" spans="2:43" ht="14.25" x14ac:dyDescent="0.45">
      <c r="B61" s="45">
        <v>58</v>
      </c>
      <c r="C61" s="46" t="s">
        <v>71</v>
      </c>
      <c r="D61" s="47">
        <f t="shared" si="0"/>
        <v>104803.45709900001</v>
      </c>
      <c r="E61" s="48" t="str">
        <f t="shared" si="1"/>
        <v>fixed income</v>
      </c>
      <c r="F61" s="49">
        <f t="shared" si="2"/>
        <v>3.0147436282640199E-2</v>
      </c>
      <c r="G61" s="9"/>
      <c r="H61" s="50">
        <v>-0.17950043945709299</v>
      </c>
      <c r="I61" s="51">
        <v>-8.7378692591659604E-2</v>
      </c>
      <c r="J61" s="49">
        <v>-8.4309130588240605E-2</v>
      </c>
      <c r="K61" s="9"/>
      <c r="L61" s="72">
        <f t="shared" si="3"/>
        <v>5.0463268634407899E-5</v>
      </c>
      <c r="M61" s="72">
        <f t="shared" si="4"/>
        <v>4.0997545687198898E-2</v>
      </c>
      <c r="N61" s="52">
        <f t="shared" si="5"/>
        <v>9.1328396756782296E-2</v>
      </c>
      <c r="O61" s="13"/>
      <c r="P61" s="52">
        <f t="shared" si="6"/>
        <v>0.44890250067982601</v>
      </c>
      <c r="Q61" s="1"/>
      <c r="S61" s="24">
        <v>44813</v>
      </c>
      <c r="T61" s="20" t="s">
        <v>42</v>
      </c>
      <c r="U61" s="20">
        <v>2801</v>
      </c>
      <c r="V61" s="20">
        <v>49.700001</v>
      </c>
      <c r="W61" s="20" t="s">
        <v>92</v>
      </c>
      <c r="X61" s="20">
        <v>27086.500544999999</v>
      </c>
      <c r="Y61" s="20" t="s">
        <v>93</v>
      </c>
      <c r="Z61" s="20" t="s">
        <v>100</v>
      </c>
      <c r="AC61" s="20" t="s">
        <v>42</v>
      </c>
      <c r="AD61" s="20">
        <v>7.7916184437381401E-3</v>
      </c>
      <c r="AF61" s="20" t="s">
        <v>22</v>
      </c>
      <c r="AG61" s="20">
        <v>1.1199248749741399E-2</v>
      </c>
      <c r="AH61" s="20">
        <v>0.174520382969585</v>
      </c>
      <c r="AI61" s="20">
        <v>6.4171580185525906E-2</v>
      </c>
      <c r="AJ61" s="20" t="s">
        <v>100</v>
      </c>
      <c r="AL61" t="s">
        <v>22</v>
      </c>
      <c r="AM61">
        <v>3.0784347141397498E-5</v>
      </c>
      <c r="AN61">
        <v>1.1199248749741399E-2</v>
      </c>
      <c r="AO61">
        <v>0.174520382969585</v>
      </c>
      <c r="AP61">
        <v>6.4171580185525906E-2</v>
      </c>
      <c r="AQ61" t="s">
        <v>100</v>
      </c>
    </row>
    <row r="62" spans="2:43" ht="14.25" x14ac:dyDescent="0.45">
      <c r="B62" s="6">
        <v>59</v>
      </c>
      <c r="C62" s="22" t="s">
        <v>72</v>
      </c>
      <c r="D62" s="23">
        <f t="shared" si="0"/>
        <v>10039.808999999999</v>
      </c>
      <c r="E62" s="7" t="str">
        <f t="shared" si="1"/>
        <v>alternatives</v>
      </c>
      <c r="F62" s="8">
        <f t="shared" si="2"/>
        <v>2.8880202094045799E-3</v>
      </c>
      <c r="G62" s="9"/>
      <c r="H62" s="10">
        <v>-0.31015424883574</v>
      </c>
      <c r="I62" s="11" t="s">
        <v>81</v>
      </c>
      <c r="J62" s="8" t="s">
        <v>81</v>
      </c>
      <c r="K62" s="9"/>
      <c r="L62" s="71">
        <f t="shared" si="3"/>
        <v>-1.0218368101251899E-3</v>
      </c>
      <c r="M62" s="71">
        <f t="shared" si="4"/>
        <v>-0.31723466382651</v>
      </c>
      <c r="N62" s="12">
        <f t="shared" si="5"/>
        <v>4.1367117833902199E-2</v>
      </c>
      <c r="O62" s="13"/>
      <c r="P62" s="12">
        <f t="shared" si="6"/>
        <v>-7.6687639951198596</v>
      </c>
      <c r="Q62" s="1"/>
      <c r="S62" s="24">
        <v>44813</v>
      </c>
      <c r="T62" s="20" t="s">
        <v>63</v>
      </c>
      <c r="U62" s="20">
        <v>2802</v>
      </c>
      <c r="V62" s="20">
        <v>74.040001000000004</v>
      </c>
      <c r="W62" s="20" t="s">
        <v>92</v>
      </c>
      <c r="X62" s="20">
        <v>56640.600765000003</v>
      </c>
      <c r="Y62" s="20" t="s">
        <v>96</v>
      </c>
      <c r="Z62" s="20" t="s">
        <v>97</v>
      </c>
      <c r="AA62" s="20" t="s">
        <v>98</v>
      </c>
      <c r="AC62" s="20" t="s">
        <v>63</v>
      </c>
      <c r="AD62" s="20">
        <v>1.6293058929919502E-2</v>
      </c>
      <c r="AF62" s="20" t="s">
        <v>63</v>
      </c>
      <c r="AG62" s="20">
        <v>1.11500760894142E-2</v>
      </c>
      <c r="AH62" s="20">
        <v>0.488974384437459</v>
      </c>
      <c r="AI62" s="20">
        <v>2.2802986095563801E-2</v>
      </c>
      <c r="AJ62" s="20" t="s">
        <v>97</v>
      </c>
      <c r="AL62" t="s">
        <v>63</v>
      </c>
      <c r="AM62">
        <v>-3.45205519490594E-4</v>
      </c>
      <c r="AN62">
        <v>1.11500760894142E-2</v>
      </c>
      <c r="AO62">
        <v>0.488974384437459</v>
      </c>
      <c r="AP62">
        <v>2.2802986095563801E-2</v>
      </c>
      <c r="AQ62" t="s">
        <v>97</v>
      </c>
    </row>
    <row r="63" spans="2:43" ht="14.25" x14ac:dyDescent="0.45">
      <c r="B63" s="6">
        <v>60</v>
      </c>
      <c r="C63" s="22" t="s">
        <v>73</v>
      </c>
      <c r="D63" s="23">
        <f t="shared" si="0"/>
        <v>47630.878416</v>
      </c>
      <c r="E63" s="7" t="str">
        <f t="shared" si="1"/>
        <v>equity</v>
      </c>
      <c r="F63" s="8">
        <f t="shared" si="2"/>
        <v>1.37013502405374E-2</v>
      </c>
      <c r="G63" s="9"/>
      <c r="H63" s="10">
        <v>-5.4374216242956498E-2</v>
      </c>
      <c r="I63" s="11">
        <v>0.15417018671893301</v>
      </c>
      <c r="J63" s="8">
        <v>1.9410323572132699E-2</v>
      </c>
      <c r="K63" s="9"/>
      <c r="L63" s="71">
        <f t="shared" si="3"/>
        <v>8.5575108126013499E-4</v>
      </c>
      <c r="M63" s="71">
        <f t="shared" si="4"/>
        <v>0.217741592715121</v>
      </c>
      <c r="N63" s="12">
        <f t="shared" si="5"/>
        <v>0.18792897318365201</v>
      </c>
      <c r="O63" s="13"/>
      <c r="P63" s="12">
        <f t="shared" si="6"/>
        <v>1.1586376971385599</v>
      </c>
      <c r="Q63" s="1"/>
      <c r="S63" s="24">
        <v>44813</v>
      </c>
      <c r="T63" s="20" t="s">
        <v>29</v>
      </c>
      <c r="U63" s="20">
        <v>2801</v>
      </c>
      <c r="V63" s="20">
        <v>26.999001</v>
      </c>
      <c r="W63" s="20" t="s">
        <v>92</v>
      </c>
      <c r="X63" s="20">
        <v>7640.717283</v>
      </c>
      <c r="Y63" s="20" t="s">
        <v>93</v>
      </c>
      <c r="Z63" s="20" t="s">
        <v>100</v>
      </c>
      <c r="AC63" s="20" t="s">
        <v>29</v>
      </c>
      <c r="AD63" s="20">
        <v>2.19790495293793E-3</v>
      </c>
      <c r="AF63" s="20" t="s">
        <v>77</v>
      </c>
      <c r="AG63" s="20">
        <v>3.2992185013868002E-3</v>
      </c>
      <c r="AH63" s="20">
        <v>0.49457146132986501</v>
      </c>
      <c r="AI63" s="20">
        <v>6.67086307915028E-3</v>
      </c>
      <c r="AJ63" s="20" t="s">
        <v>94</v>
      </c>
      <c r="AL63" t="s">
        <v>77</v>
      </c>
      <c r="AM63">
        <v>-1.0776048050575901E-3</v>
      </c>
      <c r="AN63">
        <v>3.2992185013868002E-3</v>
      </c>
      <c r="AO63">
        <v>0.49457146132986501</v>
      </c>
      <c r="AP63">
        <v>6.67086307915028E-3</v>
      </c>
      <c r="AQ63" t="s">
        <v>94</v>
      </c>
    </row>
    <row r="64" spans="2:43" ht="14.25" x14ac:dyDescent="0.45">
      <c r="B64" s="6">
        <v>61</v>
      </c>
      <c r="C64" s="22" t="s">
        <v>74</v>
      </c>
      <c r="D64" s="23">
        <f t="shared" si="0"/>
        <v>12909.359999999901</v>
      </c>
      <c r="E64" s="7" t="str">
        <f t="shared" si="1"/>
        <v>alternatives</v>
      </c>
      <c r="F64" s="8">
        <f t="shared" si="2"/>
        <v>3.7134663189786902E-3</v>
      </c>
      <c r="G64" s="9"/>
      <c r="H64" s="10" t="s">
        <v>81</v>
      </c>
      <c r="I64" s="11" t="s">
        <v>81</v>
      </c>
      <c r="J64" s="8" t="s">
        <v>81</v>
      </c>
      <c r="K64" s="9"/>
      <c r="L64" s="71">
        <f t="shared" si="3"/>
        <v>-1.7174657371502801E-3</v>
      </c>
      <c r="M64" s="71" t="str">
        <f t="shared" si="4"/>
        <v>NULL</v>
      </c>
      <c r="N64" s="12" t="str">
        <f t="shared" si="5"/>
        <v>NULL</v>
      </c>
      <c r="O64" s="13"/>
      <c r="P64" s="12" t="str">
        <f t="shared" si="6"/>
        <v>NULL</v>
      </c>
      <c r="Q64" s="1"/>
      <c r="S64" s="24">
        <v>44813</v>
      </c>
      <c r="T64" s="20" t="s">
        <v>67</v>
      </c>
      <c r="U64" s="20">
        <v>2801</v>
      </c>
      <c r="V64" s="20">
        <v>17</v>
      </c>
      <c r="W64" s="20" t="s">
        <v>92</v>
      </c>
      <c r="X64" s="20">
        <v>10965</v>
      </c>
      <c r="Y64" s="20" t="s">
        <v>93</v>
      </c>
      <c r="Z64" s="20" t="s">
        <v>94</v>
      </c>
      <c r="AA64" s="20" t="s">
        <v>104</v>
      </c>
      <c r="AC64" s="20" t="s">
        <v>67</v>
      </c>
      <c r="AD64" s="20">
        <v>3.1541577729338501E-3</v>
      </c>
      <c r="AF64" s="20" t="s">
        <v>35</v>
      </c>
      <c r="AG64" s="20">
        <v>-8.1278525071579795E-4</v>
      </c>
      <c r="AH64" s="20">
        <v>5.8009667926901098E-2</v>
      </c>
      <c r="AI64" s="20">
        <v>-1.4011203300456699E-2</v>
      </c>
      <c r="AJ64" s="20" t="s">
        <v>100</v>
      </c>
      <c r="AL64" t="s">
        <v>35</v>
      </c>
      <c r="AM64">
        <v>-2.72130997474681E-5</v>
      </c>
      <c r="AN64">
        <v>-8.1278525071579795E-4</v>
      </c>
      <c r="AO64">
        <v>5.8009667926901098E-2</v>
      </c>
      <c r="AP64">
        <v>-1.4011203300456699E-2</v>
      </c>
      <c r="AQ64" t="s">
        <v>100</v>
      </c>
    </row>
    <row r="65" spans="2:43" ht="14.25" x14ac:dyDescent="0.45">
      <c r="B65" s="6">
        <v>62</v>
      </c>
      <c r="C65" s="22" t="s">
        <v>75</v>
      </c>
      <c r="D65" s="23">
        <f t="shared" si="0"/>
        <v>46140.059148</v>
      </c>
      <c r="E65" s="7" t="str">
        <f t="shared" si="1"/>
        <v>fixed_income</v>
      </c>
      <c r="F65" s="8">
        <f t="shared" si="2"/>
        <v>1.3272505809876101E-2</v>
      </c>
      <c r="G65" s="9"/>
      <c r="H65" s="10">
        <v>-0.26099295515644899</v>
      </c>
      <c r="I65" s="11">
        <v>-0.126784516675088</v>
      </c>
      <c r="J65" s="8">
        <v>-0.17394554898727099</v>
      </c>
      <c r="K65" s="9"/>
      <c r="L65" s="71">
        <f t="shared" si="3"/>
        <v>1.7457280061002999E-5</v>
      </c>
      <c r="M65" s="71">
        <f t="shared" si="4"/>
        <v>4.7842620943807299E-2</v>
      </c>
      <c r="N65" s="12">
        <f t="shared" si="5"/>
        <v>0.161282107967959</v>
      </c>
      <c r="O65" s="13"/>
      <c r="P65" s="12">
        <f t="shared" si="6"/>
        <v>0.296639357871684</v>
      </c>
      <c r="Q65" s="1"/>
      <c r="S65" s="24">
        <v>44813</v>
      </c>
      <c r="T65" s="20" t="s">
        <v>70</v>
      </c>
      <c r="U65" s="20">
        <v>2802</v>
      </c>
      <c r="V65" s="20">
        <v>13.1</v>
      </c>
      <c r="W65" s="20" t="s">
        <v>92</v>
      </c>
      <c r="X65" s="20">
        <v>5633</v>
      </c>
      <c r="Y65" s="20" t="s">
        <v>93</v>
      </c>
      <c r="Z65" s="20" t="s">
        <v>100</v>
      </c>
      <c r="AC65" s="20" t="s">
        <v>70</v>
      </c>
      <c r="AD65" s="20">
        <v>1.6203712480562099E-3</v>
      </c>
      <c r="AF65" s="20" t="s">
        <v>53</v>
      </c>
      <c r="AG65" s="20">
        <v>-7.18846817415177E-2</v>
      </c>
      <c r="AH65" s="20">
        <v>0.37336456572309801</v>
      </c>
      <c r="AI65" s="20">
        <v>-0.19253214777438199</v>
      </c>
      <c r="AJ65" s="20" t="s">
        <v>94</v>
      </c>
      <c r="AL65" t="s">
        <v>53</v>
      </c>
      <c r="AM65">
        <v>-3.7291134779440501E-4</v>
      </c>
      <c r="AN65">
        <v>-7.18846817415177E-2</v>
      </c>
      <c r="AO65">
        <v>0.37336456572309801</v>
      </c>
      <c r="AP65">
        <v>-0.19253214777438199</v>
      </c>
      <c r="AQ65" t="s">
        <v>94</v>
      </c>
    </row>
    <row r="66" spans="2:43" ht="14.25" x14ac:dyDescent="0.45">
      <c r="B66" s="45">
        <v>63</v>
      </c>
      <c r="C66" s="46" t="s">
        <v>76</v>
      </c>
      <c r="D66" s="47">
        <f t="shared" si="0"/>
        <v>210358.19131199899</v>
      </c>
      <c r="E66" s="48" t="str">
        <f t="shared" si="1"/>
        <v>equity</v>
      </c>
      <c r="F66" s="49">
        <f t="shared" si="2"/>
        <v>6.0510982601646203E-2</v>
      </c>
      <c r="G66" s="9"/>
      <c r="H66" s="50">
        <v>-0.133630612001124</v>
      </c>
      <c r="I66" s="51">
        <v>8.0137746591901704E-2</v>
      </c>
      <c r="J66" s="49">
        <v>0.11383040261596</v>
      </c>
      <c r="K66" s="9"/>
      <c r="L66" s="72">
        <f t="shared" si="3"/>
        <v>8.3871478317858498E-4</v>
      </c>
      <c r="M66" s="72">
        <f t="shared" si="4"/>
        <v>0.23811234797310801</v>
      </c>
      <c r="N66" s="52">
        <f t="shared" si="5"/>
        <v>0.19521674741307601</v>
      </c>
      <c r="O66" s="13"/>
      <c r="P66" s="52">
        <f t="shared" si="6"/>
        <v>1.2197331997816001</v>
      </c>
      <c r="Q66" s="1"/>
      <c r="S66" s="24">
        <v>44813</v>
      </c>
      <c r="T66" s="20" t="s">
        <v>17</v>
      </c>
      <c r="U66" s="20">
        <v>2801</v>
      </c>
      <c r="V66" s="20">
        <v>41.290000999999997</v>
      </c>
      <c r="W66" s="20" t="s">
        <v>92</v>
      </c>
      <c r="X66" s="20">
        <v>18704.370453</v>
      </c>
      <c r="Y66" s="20" t="s">
        <v>96</v>
      </c>
      <c r="Z66" s="20" t="s">
        <v>97</v>
      </c>
      <c r="AA66" s="20" t="s">
        <v>98</v>
      </c>
      <c r="AC66" s="20" t="s">
        <v>17</v>
      </c>
      <c r="AD66" s="20">
        <v>5.3804409897094596E-3</v>
      </c>
      <c r="AF66" s="20" t="s">
        <v>66</v>
      </c>
      <c r="AG66" s="20">
        <v>-2.8704979211178899E-2</v>
      </c>
      <c r="AH66" s="20">
        <v>2.6774665376126501E-2</v>
      </c>
      <c r="AI66" s="20">
        <v>-1.0720947884104499</v>
      </c>
      <c r="AJ66" s="20" t="s">
        <v>94</v>
      </c>
      <c r="AL66" t="s">
        <v>66</v>
      </c>
      <c r="AM66">
        <v>-8.1743133486143302E-5</v>
      </c>
      <c r="AN66">
        <v>-2.8704979211178899E-2</v>
      </c>
      <c r="AO66">
        <v>2.6774665376126501E-2</v>
      </c>
      <c r="AP66">
        <v>-1.0720947884104499</v>
      </c>
      <c r="AQ66" t="s">
        <v>94</v>
      </c>
    </row>
    <row r="67" spans="2:43" ht="14.25" x14ac:dyDescent="0.45">
      <c r="B67" s="6">
        <v>64</v>
      </c>
      <c r="C67" s="22" t="s">
        <v>77</v>
      </c>
      <c r="D67" s="23">
        <f t="shared" si="0"/>
        <v>5276.5</v>
      </c>
      <c r="E67" s="7" t="str">
        <f t="shared" si="1"/>
        <v>commodities</v>
      </c>
      <c r="F67" s="8">
        <f t="shared" si="2"/>
        <v>1.51782156761381E-3</v>
      </c>
      <c r="G67" s="9"/>
      <c r="H67" s="10">
        <v>-0.47808586948806397</v>
      </c>
      <c r="I67" s="11">
        <v>-0.490937649396822</v>
      </c>
      <c r="J67" s="8">
        <v>-0.17589323582507499</v>
      </c>
      <c r="K67" s="9"/>
      <c r="L67" s="71">
        <f t="shared" si="3"/>
        <v>-1.0776048050575901E-3</v>
      </c>
      <c r="M67" s="71">
        <f t="shared" si="4"/>
        <v>3.2992185013868002E-3</v>
      </c>
      <c r="N67" s="12">
        <f t="shared" si="5"/>
        <v>0.49457146132986501</v>
      </c>
      <c r="O67" s="13"/>
      <c r="P67" s="12">
        <f t="shared" si="6"/>
        <v>6.67086307915028E-3</v>
      </c>
      <c r="Q67" s="1"/>
      <c r="S67" s="24">
        <v>44813</v>
      </c>
      <c r="T67" s="20" t="s">
        <v>18</v>
      </c>
      <c r="U67" s="20">
        <v>2802</v>
      </c>
      <c r="V67" s="20">
        <v>93.510002</v>
      </c>
      <c r="W67" s="20" t="s">
        <v>92</v>
      </c>
      <c r="X67" s="20">
        <v>12156.30026</v>
      </c>
      <c r="Y67" s="20" t="s">
        <v>96</v>
      </c>
      <c r="Z67" s="20" t="s">
        <v>97</v>
      </c>
      <c r="AA67" s="20" t="s">
        <v>98</v>
      </c>
      <c r="AC67" s="20" t="s">
        <v>18</v>
      </c>
      <c r="AD67" s="20">
        <v>3.49684349796596E-3</v>
      </c>
      <c r="AF67" s="20" t="s">
        <v>72</v>
      </c>
      <c r="AG67" s="20">
        <v>-0.31723466382651</v>
      </c>
      <c r="AH67" s="20">
        <v>4.1367117833902199E-2</v>
      </c>
      <c r="AI67" s="20">
        <v>-7.6687639951198596</v>
      </c>
      <c r="AJ67" s="20" t="s">
        <v>100</v>
      </c>
      <c r="AL67" t="s">
        <v>72</v>
      </c>
      <c r="AM67">
        <v>-1.0218368101251899E-3</v>
      </c>
      <c r="AN67">
        <v>-0.31723466382651</v>
      </c>
      <c r="AO67">
        <v>4.1367117833902199E-2</v>
      </c>
      <c r="AP67">
        <v>-7.6687639951198596</v>
      </c>
      <c r="AQ67" t="s">
        <v>100</v>
      </c>
    </row>
    <row r="68" spans="2:43" ht="14.25" x14ac:dyDescent="0.45">
      <c r="B68" s="6">
        <v>65</v>
      </c>
      <c r="C68" s="22" t="s">
        <v>78</v>
      </c>
      <c r="D68" s="23">
        <f t="shared" si="0"/>
        <v>10513.24</v>
      </c>
      <c r="E68" s="7" t="str">
        <f t="shared" si="1"/>
        <v>commodities</v>
      </c>
      <c r="F68" s="8">
        <f t="shared" si="2"/>
        <v>3.0242058973752001E-3</v>
      </c>
      <c r="G68" s="9"/>
      <c r="H68" s="10">
        <v>-0.212369258753979</v>
      </c>
      <c r="I68" s="11">
        <v>-0.19766840089824</v>
      </c>
      <c r="J68" s="8">
        <v>-0.17145649237057001</v>
      </c>
      <c r="K68" s="9"/>
      <c r="L68" s="71">
        <f t="shared" si="3"/>
        <v>2.2731038603942001E-4</v>
      </c>
      <c r="M68" s="71">
        <f t="shared" si="4"/>
        <v>9.9458267231379696E-2</v>
      </c>
      <c r="N68" s="12">
        <f t="shared" si="5"/>
        <v>0.273425300957718</v>
      </c>
      <c r="O68" s="13"/>
      <c r="P68" s="12">
        <f t="shared" si="6"/>
        <v>0.363749319770374</v>
      </c>
      <c r="Q68" s="1"/>
      <c r="S68" s="24">
        <v>44813</v>
      </c>
      <c r="T68" s="20" t="s">
        <v>72</v>
      </c>
      <c r="U68" s="20">
        <v>2802</v>
      </c>
      <c r="V68" s="20">
        <v>15.143000000000001</v>
      </c>
      <c r="W68" s="20" t="s">
        <v>92</v>
      </c>
      <c r="X68" s="20">
        <v>10039.808999999999</v>
      </c>
      <c r="Y68" s="20" t="s">
        <v>93</v>
      </c>
      <c r="Z68" s="20" t="s">
        <v>100</v>
      </c>
      <c r="AC68" s="20" t="s">
        <v>72</v>
      </c>
      <c r="AD68" s="20">
        <v>2.8880202094045799E-3</v>
      </c>
      <c r="AF68" s="20" t="s">
        <v>74</v>
      </c>
      <c r="AG68" s="20" t="s">
        <v>81</v>
      </c>
      <c r="AH68" s="20" t="s">
        <v>81</v>
      </c>
      <c r="AI68" s="20" t="s">
        <v>81</v>
      </c>
      <c r="AJ68" s="20" t="s">
        <v>100</v>
      </c>
      <c r="AL68" t="s">
        <v>74</v>
      </c>
      <c r="AM68">
        <v>-1.7174657371502801E-3</v>
      </c>
      <c r="AN68" t="s">
        <v>81</v>
      </c>
      <c r="AO68" t="s">
        <v>81</v>
      </c>
      <c r="AP68" t="s">
        <v>81</v>
      </c>
      <c r="AQ68" t="s">
        <v>100</v>
      </c>
    </row>
    <row r="69" spans="2:43" ht="14.25" x14ac:dyDescent="0.45">
      <c r="B69" s="45">
        <v>66</v>
      </c>
      <c r="C69" s="46" t="s">
        <v>79</v>
      </c>
      <c r="D69" s="47">
        <f t="shared" ref="D69:D70" si="7">VLOOKUP(C69,$T$4:$X$70,5,0)</f>
        <v>211073.20207999999</v>
      </c>
      <c r="E69" s="48" t="str">
        <f t="shared" ref="E69:E70" si="8">VLOOKUP(C69,$T$4:$AA$70,7,0)</f>
        <v>equity</v>
      </c>
      <c r="F69" s="49">
        <f t="shared" ref="F69:F70" si="9">VLOOKUP(C69,$AC$4:$AD$70,2,0)</f>
        <v>6.0716660373795597E-2</v>
      </c>
      <c r="G69" s="9"/>
      <c r="H69" s="50">
        <v>-0.48817884875578199</v>
      </c>
      <c r="I69" s="51">
        <v>-0.26154354722747097</v>
      </c>
      <c r="J69" s="49">
        <v>-0.19252745830676299</v>
      </c>
      <c r="K69" s="9"/>
      <c r="L69" s="72">
        <f t="shared" ref="L69:L70" si="10">VLOOKUP(C69,$AL$4:$AM$70,2,0)</f>
        <v>2.1555267076143301E-4</v>
      </c>
      <c r="M69" s="72">
        <f t="shared" ref="M69:M70" si="11">VLOOKUP(C69,$AF$4:$AI$70,2,0)</f>
        <v>0.17380272760124901</v>
      </c>
      <c r="N69" s="52">
        <f t="shared" ref="N69:N70" si="12">VLOOKUP(C69,$AF$4:$AI$70,3,0)</f>
        <v>0.28261606163587</v>
      </c>
      <c r="O69" s="13"/>
      <c r="P69" s="52">
        <f t="shared" ref="P69:P70" si="13">VLOOKUP(C69,$AF$4:$AI$70,4,0)</f>
        <v>0.61497823795018902</v>
      </c>
      <c r="Q69" s="1"/>
      <c r="S69" s="24">
        <v>44813</v>
      </c>
      <c r="T69" s="20" t="s">
        <v>15</v>
      </c>
      <c r="U69" s="20">
        <v>2802</v>
      </c>
      <c r="V69" s="20">
        <v>61.740001999999997</v>
      </c>
      <c r="W69" s="20" t="s">
        <v>92</v>
      </c>
      <c r="X69" s="20">
        <v>44329.321435999998</v>
      </c>
      <c r="Y69" s="20" t="s">
        <v>93</v>
      </c>
      <c r="Z69" s="20" t="s">
        <v>100</v>
      </c>
      <c r="AC69" s="20" t="s">
        <v>15</v>
      </c>
      <c r="AD69" s="20">
        <v>1.27516346353162E-2</v>
      </c>
      <c r="AF69" s="20" t="s">
        <v>25</v>
      </c>
      <c r="AG69" s="20" t="s">
        <v>81</v>
      </c>
      <c r="AH69" s="20" t="s">
        <v>81</v>
      </c>
      <c r="AI69" s="20" t="s">
        <v>81</v>
      </c>
      <c r="AJ69" s="20" t="s">
        <v>100</v>
      </c>
      <c r="AL69" t="s">
        <v>25</v>
      </c>
      <c r="AM69">
        <v>-6.4183859218825898E-4</v>
      </c>
      <c r="AN69" t="s">
        <v>81</v>
      </c>
      <c r="AO69" t="s">
        <v>81</v>
      </c>
      <c r="AP69" t="s">
        <v>81</v>
      </c>
      <c r="AQ69" t="s">
        <v>100</v>
      </c>
    </row>
    <row r="70" spans="2:43" ht="14.25" x14ac:dyDescent="0.45">
      <c r="B70" s="37">
        <v>67</v>
      </c>
      <c r="C70" s="38" t="s">
        <v>80</v>
      </c>
      <c r="D70" s="39">
        <f t="shared" si="7"/>
        <v>13965.960724</v>
      </c>
      <c r="E70" s="14" t="str">
        <f t="shared" si="8"/>
        <v>commodities</v>
      </c>
      <c r="F70" s="15">
        <f t="shared" si="9"/>
        <v>4.0174047947189604E-3</v>
      </c>
      <c r="G70"/>
      <c r="H70" s="40">
        <v>-2.9449831414086001E-2</v>
      </c>
      <c r="I70" s="41">
        <v>0.21897368990337099</v>
      </c>
      <c r="J70" s="15">
        <v>0.32246604759430503</v>
      </c>
      <c r="K70"/>
      <c r="L70" s="73">
        <f t="shared" si="10"/>
        <v>1.47901325581877E-3</v>
      </c>
      <c r="M70" s="73">
        <f t="shared" si="11"/>
        <v>0.69996131629657599</v>
      </c>
      <c r="N70" s="42">
        <f t="shared" si="12"/>
        <v>0.32760403870844501</v>
      </c>
      <c r="O70"/>
      <c r="P70" s="42">
        <f t="shared" si="13"/>
        <v>2.1366077141665301</v>
      </c>
      <c r="Q70" s="1"/>
      <c r="S70" s="24">
        <v>44813</v>
      </c>
      <c r="T70" s="20" t="s">
        <v>32</v>
      </c>
      <c r="U70" s="20">
        <v>2802</v>
      </c>
      <c r="V70" s="20">
        <v>33.330002</v>
      </c>
      <c r="W70" s="20" t="s">
        <v>92</v>
      </c>
      <c r="X70" s="20">
        <v>23297.671397999999</v>
      </c>
      <c r="Y70" s="20" t="s">
        <v>93</v>
      </c>
      <c r="Z70" s="20" t="s">
        <v>100</v>
      </c>
      <c r="AC70" s="20" t="s">
        <v>32</v>
      </c>
      <c r="AD70" s="20">
        <v>6.7017356435257903E-3</v>
      </c>
      <c r="AF70" s="20" t="s">
        <v>70</v>
      </c>
      <c r="AG70" s="20" t="s">
        <v>81</v>
      </c>
      <c r="AH70" s="20" t="s">
        <v>81</v>
      </c>
      <c r="AI70" s="20" t="s">
        <v>81</v>
      </c>
      <c r="AJ70" s="20" t="s">
        <v>100</v>
      </c>
      <c r="AL70" t="s">
        <v>70</v>
      </c>
      <c r="AM70">
        <v>-4.88230235245681E-5</v>
      </c>
      <c r="AN70" t="s">
        <v>81</v>
      </c>
      <c r="AO70" t="s">
        <v>81</v>
      </c>
      <c r="AP70" t="s">
        <v>81</v>
      </c>
      <c r="AQ70" t="s">
        <v>100</v>
      </c>
    </row>
    <row r="71" spans="2:43" ht="14.25" x14ac:dyDescent="0.45">
      <c r="B71"/>
      <c r="C71"/>
      <c r="D71"/>
      <c r="E71"/>
      <c r="F71"/>
      <c r="G71"/>
      <c r="H71"/>
      <c r="I71"/>
      <c r="J71"/>
      <c r="K71" s="9"/>
      <c r="L71" s="9"/>
      <c r="M71" s="9"/>
      <c r="N71" s="9"/>
      <c r="O71" s="9"/>
      <c r="P71" s="9"/>
      <c r="Q71" s="9">
        <v>0.01</v>
      </c>
    </row>
    <row r="72" spans="2:43" ht="14.25" x14ac:dyDescent="0.45">
      <c r="B72" s="85" t="s">
        <v>14</v>
      </c>
      <c r="C72" s="86"/>
      <c r="D72" s="86"/>
      <c r="E72" s="86"/>
      <c r="F72" s="87"/>
      <c r="G72" s="16"/>
      <c r="H72" s="17">
        <f>SUMPRODUCT($F$4:$F$70,H4:H70)</f>
        <v>-4.6941927741684215E-2</v>
      </c>
      <c r="I72" s="17">
        <f>SUMPRODUCT($F$4:$F$70,I4:I70)</f>
        <v>3.6130714934896072E-2</v>
      </c>
      <c r="J72" s="43">
        <f>SUMPRODUCT($F$4:$F$70,J4:J70)</f>
        <v>8.0587589216604097E-2</v>
      </c>
      <c r="K72" s="16"/>
      <c r="L72"/>
      <c r="M72"/>
      <c r="N72"/>
      <c r="O72"/>
      <c r="P72"/>
      <c r="Q72" s="1"/>
    </row>
  </sheetData>
  <mergeCells count="6">
    <mergeCell ref="B72:F72"/>
    <mergeCell ref="P2:P3"/>
    <mergeCell ref="M2:M3"/>
    <mergeCell ref="L2:L3"/>
    <mergeCell ref="B2:F2"/>
    <mergeCell ref="H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C350-EA20-449B-892C-D069EF521CD3}">
  <dimension ref="B2:Q85"/>
  <sheetViews>
    <sheetView showGridLines="0" tabSelected="1" workbookViewId="0">
      <selection activeCell="D3" sqref="A2:XFD3"/>
    </sheetView>
  </sheetViews>
  <sheetFormatPr defaultRowHeight="13.9" x14ac:dyDescent="0.4"/>
  <cols>
    <col min="1" max="1" width="9.06640625" style="20"/>
    <col min="2" max="2" width="5.86328125" style="20" bestFit="1" customWidth="1"/>
    <col min="3" max="3" width="7.33203125" style="20" bestFit="1" customWidth="1"/>
    <col min="4" max="4" width="12.06640625" style="20" bestFit="1" customWidth="1"/>
    <col min="5" max="5" width="11.1328125" style="20" bestFit="1" customWidth="1"/>
    <col min="6" max="6" width="7.3984375" style="20" bestFit="1" customWidth="1"/>
    <col min="7" max="7" width="1.46484375" style="20" customWidth="1"/>
    <col min="8" max="10" width="11.6640625" style="20" bestFit="1" customWidth="1"/>
    <col min="11" max="11" width="1.46484375" style="20" customWidth="1"/>
    <col min="12" max="12" width="12.73046875" style="20" customWidth="1"/>
    <col min="13" max="13" width="14.265625" style="20" customWidth="1"/>
    <col min="14" max="14" width="10.19921875" style="20" bestFit="1" customWidth="1"/>
    <col min="15" max="15" width="1.46484375" style="20" customWidth="1"/>
    <col min="16" max="16" width="13.796875" style="20" bestFit="1" customWidth="1"/>
    <col min="17" max="17" width="1.46484375" style="20" customWidth="1"/>
    <col min="18" max="16384" width="9.06640625" style="20"/>
  </cols>
  <sheetData>
    <row r="2" spans="2:17" x14ac:dyDescent="0.4">
      <c r="B2" s="79" t="s">
        <v>133</v>
      </c>
      <c r="C2" s="80"/>
      <c r="D2" s="80"/>
      <c r="E2" s="80"/>
      <c r="F2" s="81"/>
      <c r="G2" s="1"/>
      <c r="H2" s="82" t="s">
        <v>122</v>
      </c>
      <c r="I2" s="83"/>
      <c r="J2" s="84"/>
      <c r="K2" s="1"/>
      <c r="L2" s="76" t="s">
        <v>131</v>
      </c>
      <c r="M2" s="76" t="s">
        <v>130</v>
      </c>
      <c r="N2" s="5" t="s">
        <v>1</v>
      </c>
      <c r="O2" s="1"/>
      <c r="P2" s="76" t="s">
        <v>82</v>
      </c>
      <c r="Q2" s="1"/>
    </row>
    <row r="3" spans="2:17" x14ac:dyDescent="0.4">
      <c r="B3" s="2" t="s">
        <v>2</v>
      </c>
      <c r="C3" s="3" t="s">
        <v>3</v>
      </c>
      <c r="D3" s="3" t="s">
        <v>109</v>
      </c>
      <c r="E3" s="3" t="s">
        <v>4</v>
      </c>
      <c r="F3" s="4" t="s">
        <v>5</v>
      </c>
      <c r="G3" s="1"/>
      <c r="H3" s="2" t="s">
        <v>6</v>
      </c>
      <c r="I3" s="3" t="s">
        <v>7</v>
      </c>
      <c r="J3" s="4" t="s">
        <v>8</v>
      </c>
      <c r="K3" s="1"/>
      <c r="L3" s="78"/>
      <c r="M3" s="78"/>
      <c r="N3" s="5" t="s">
        <v>9</v>
      </c>
      <c r="O3" s="1"/>
      <c r="P3" s="78"/>
      <c r="Q3" s="1"/>
    </row>
    <row r="4" spans="2:17" x14ac:dyDescent="0.4">
      <c r="B4" s="45">
        <v>1</v>
      </c>
      <c r="C4" s="46" t="s">
        <v>19</v>
      </c>
      <c r="D4" s="47">
        <v>343380.17216000002</v>
      </c>
      <c r="E4" s="48" t="s">
        <v>97</v>
      </c>
      <c r="F4" s="49">
        <v>9.8775671599619502E-2</v>
      </c>
      <c r="G4" s="9"/>
      <c r="H4" s="50">
        <v>0.18619261096144399</v>
      </c>
      <c r="I4" s="51">
        <v>0.40258270159304799</v>
      </c>
      <c r="J4" s="49">
        <v>0.50882870925590695</v>
      </c>
      <c r="K4" s="9"/>
      <c r="L4" s="72">
        <f>VLOOKUP(C4,Summary!$AL$3:$AM$70,2,0)</f>
        <v>1.4058609424496501E-3</v>
      </c>
      <c r="M4" s="54">
        <v>0.36004613275900199</v>
      </c>
      <c r="N4" s="52">
        <v>0.33315630597707901</v>
      </c>
      <c r="O4" s="13"/>
      <c r="P4" s="52">
        <v>1.08071234522504</v>
      </c>
      <c r="Q4" s="1"/>
    </row>
    <row r="5" spans="2:17" x14ac:dyDescent="0.4">
      <c r="B5" s="45">
        <f t="shared" ref="B5:B36" si="0">B4+1</f>
        <v>2</v>
      </c>
      <c r="C5" s="46" t="s">
        <v>12</v>
      </c>
      <c r="D5" s="47">
        <v>269296.71179500001</v>
      </c>
      <c r="E5" s="48" t="s">
        <v>94</v>
      </c>
      <c r="F5" s="49">
        <v>7.7465053965684094E-2</v>
      </c>
      <c r="G5" s="9"/>
      <c r="H5" s="50">
        <v>-0.13652811900217399</v>
      </c>
      <c r="I5" s="51">
        <v>-2.4505697787285501E-2</v>
      </c>
      <c r="J5" s="49">
        <v>-2.3893405454067099E-2</v>
      </c>
      <c r="K5" s="9"/>
      <c r="L5" s="72">
        <f>VLOOKUP(C5,Summary!$AL$3:$AM$70,2,0)</f>
        <v>1.2929572277263799E-4</v>
      </c>
      <c r="M5" s="54">
        <v>3.9622302479262898E-2</v>
      </c>
      <c r="N5" s="52">
        <v>8.8188817545144099E-2</v>
      </c>
      <c r="O5" s="13"/>
      <c r="P5" s="52">
        <v>0.44928941766318797</v>
      </c>
      <c r="Q5" s="1"/>
    </row>
    <row r="6" spans="2:17" x14ac:dyDescent="0.4">
      <c r="B6" s="45">
        <f t="shared" si="0"/>
        <v>3</v>
      </c>
      <c r="C6" s="46" t="s">
        <v>79</v>
      </c>
      <c r="D6" s="47">
        <v>211073.20207999999</v>
      </c>
      <c r="E6" s="48" t="s">
        <v>97</v>
      </c>
      <c r="F6" s="49">
        <v>6.0716660373795597E-2</v>
      </c>
      <c r="G6" s="9"/>
      <c r="H6" s="50">
        <v>-0.48817884875578199</v>
      </c>
      <c r="I6" s="51">
        <v>-0.26154354722747097</v>
      </c>
      <c r="J6" s="49">
        <v>-0.19252745830676299</v>
      </c>
      <c r="K6" s="9"/>
      <c r="L6" s="72">
        <f>VLOOKUP(C6,Summary!$AL$3:$AM$70,2,0)</f>
        <v>2.1555267076143301E-4</v>
      </c>
      <c r="M6" s="54">
        <v>0.17380272760124901</v>
      </c>
      <c r="N6" s="52">
        <v>0.28261606163587</v>
      </c>
      <c r="O6" s="13"/>
      <c r="P6" s="52">
        <v>0.61497823795018902</v>
      </c>
      <c r="Q6" s="1"/>
    </row>
    <row r="7" spans="2:17" x14ac:dyDescent="0.4">
      <c r="B7" s="45">
        <f t="shared" si="0"/>
        <v>4</v>
      </c>
      <c r="C7" s="46" t="s">
        <v>76</v>
      </c>
      <c r="D7" s="47">
        <v>210358.19131199899</v>
      </c>
      <c r="E7" s="48" t="s">
        <v>97</v>
      </c>
      <c r="F7" s="49">
        <v>6.0510982601646203E-2</v>
      </c>
      <c r="G7" s="9"/>
      <c r="H7" s="50">
        <v>-0.133630612001124</v>
      </c>
      <c r="I7" s="51">
        <v>8.0137746591901704E-2</v>
      </c>
      <c r="J7" s="49">
        <v>0.11383040261596</v>
      </c>
      <c r="K7" s="9"/>
      <c r="L7" s="72">
        <f>VLOOKUP(C7,Summary!$AL$3:$AM$70,2,0)</f>
        <v>8.3871478317858498E-4</v>
      </c>
      <c r="M7" s="54">
        <v>0.23811234797310801</v>
      </c>
      <c r="N7" s="52">
        <v>0.19521674741307601</v>
      </c>
      <c r="O7" s="13"/>
      <c r="P7" s="52">
        <v>1.2197331997816001</v>
      </c>
      <c r="Q7" s="1"/>
    </row>
    <row r="8" spans="2:17" x14ac:dyDescent="0.4">
      <c r="B8" s="45">
        <f t="shared" si="0"/>
        <v>5</v>
      </c>
      <c r="C8" s="46" t="s">
        <v>49</v>
      </c>
      <c r="D8" s="47">
        <v>131980.52166599999</v>
      </c>
      <c r="E8" s="48" t="s">
        <v>97</v>
      </c>
      <c r="F8" s="49">
        <v>3.7965106091078699E-2</v>
      </c>
      <c r="G8" s="9"/>
      <c r="H8" s="50">
        <v>-7.2338340620072697E-3</v>
      </c>
      <c r="I8" s="51">
        <v>8.1556727845335894E-2</v>
      </c>
      <c r="J8" s="49">
        <v>0.23391083888101</v>
      </c>
      <c r="K8" s="9"/>
      <c r="L8" s="72">
        <f>VLOOKUP(C8,Summary!$AL$3:$AM$70,2,0)</f>
        <v>7.9606714414750103E-4</v>
      </c>
      <c r="M8" s="54">
        <v>0.19896573850457</v>
      </c>
      <c r="N8" s="52">
        <v>0.303604604185858</v>
      </c>
      <c r="O8" s="13"/>
      <c r="P8" s="52">
        <v>0.655344931405482</v>
      </c>
      <c r="Q8" s="1"/>
    </row>
    <row r="9" spans="2:17" x14ac:dyDescent="0.4">
      <c r="B9" s="45">
        <f t="shared" si="0"/>
        <v>6</v>
      </c>
      <c r="C9" s="46" t="s">
        <v>71</v>
      </c>
      <c r="D9" s="47">
        <v>104803.45709900001</v>
      </c>
      <c r="E9" s="48" t="s">
        <v>105</v>
      </c>
      <c r="F9" s="49">
        <v>3.0147436282640199E-2</v>
      </c>
      <c r="G9" s="9"/>
      <c r="H9" s="50">
        <v>-0.17950043945709299</v>
      </c>
      <c r="I9" s="51">
        <v>-8.7378692591659604E-2</v>
      </c>
      <c r="J9" s="49">
        <v>-8.4309130588240605E-2</v>
      </c>
      <c r="K9" s="9"/>
      <c r="L9" s="72">
        <f>VLOOKUP(C9,Summary!$AL$3:$AM$70,2,0)</f>
        <v>5.0463268634407899E-5</v>
      </c>
      <c r="M9" s="54">
        <v>4.0997545687198898E-2</v>
      </c>
      <c r="N9" s="52">
        <v>9.1328396756782296E-2</v>
      </c>
      <c r="O9" s="13"/>
      <c r="P9" s="52">
        <v>0.44890250067982601</v>
      </c>
      <c r="Q9" s="1"/>
    </row>
    <row r="10" spans="2:17" x14ac:dyDescent="0.4">
      <c r="B10" s="45">
        <f t="shared" si="0"/>
        <v>7</v>
      </c>
      <c r="C10" s="46" t="s">
        <v>45</v>
      </c>
      <c r="D10" s="47">
        <v>101632.063226999</v>
      </c>
      <c r="E10" s="48" t="s">
        <v>97</v>
      </c>
      <c r="F10" s="49">
        <v>2.9235162991951301E-2</v>
      </c>
      <c r="G10" s="9"/>
      <c r="H10" s="50">
        <v>-0.15210953993655801</v>
      </c>
      <c r="I10" s="51">
        <v>-0.15553319193883899</v>
      </c>
      <c r="J10" s="49">
        <v>-2.58594936786097E-2</v>
      </c>
      <c r="K10" s="9"/>
      <c r="L10" s="72">
        <f>VLOOKUP(C10,Summary!$AL$3:$AM$70,2,0)</f>
        <v>5.0281736649371701E-4</v>
      </c>
      <c r="M10" s="54">
        <v>8.3681670218697393E-2</v>
      </c>
      <c r="N10" s="52">
        <v>0.24679732868382001</v>
      </c>
      <c r="O10" s="13"/>
      <c r="P10" s="52">
        <v>0.339070405117327</v>
      </c>
      <c r="Q10" s="1"/>
    </row>
    <row r="11" spans="2:17" x14ac:dyDescent="0.4">
      <c r="B11" s="45">
        <f t="shared" si="0"/>
        <v>8</v>
      </c>
      <c r="C11" s="46" t="s">
        <v>56</v>
      </c>
      <c r="D11" s="47">
        <v>98085.598566000001</v>
      </c>
      <c r="E11" s="48" t="s">
        <v>97</v>
      </c>
      <c r="F11" s="49">
        <v>2.8214998005455301E-2</v>
      </c>
      <c r="G11" s="9"/>
      <c r="H11" s="50">
        <v>-8.0023654869703295E-2</v>
      </c>
      <c r="I11" s="51">
        <v>-5.2507955648889798E-2</v>
      </c>
      <c r="J11" s="49">
        <v>6.0217289373101198E-3</v>
      </c>
      <c r="K11" s="9"/>
      <c r="L11" s="72">
        <f>VLOOKUP(C11,Summary!$AL$3:$AM$70,2,0)</f>
        <v>7.3775480050048705E-4</v>
      </c>
      <c r="M11" s="54">
        <v>0.16926016245610001</v>
      </c>
      <c r="N11" s="52">
        <v>0.15532445566058001</v>
      </c>
      <c r="O11" s="13"/>
      <c r="P11" s="52">
        <v>1.08971997832699</v>
      </c>
      <c r="Q11" s="1"/>
    </row>
    <row r="12" spans="2:17" x14ac:dyDescent="0.4">
      <c r="B12" s="45">
        <f t="shared" si="0"/>
        <v>9</v>
      </c>
      <c r="C12" s="46" t="s">
        <v>50</v>
      </c>
      <c r="D12" s="47">
        <v>96212.598268000002</v>
      </c>
      <c r="E12" s="48" t="s">
        <v>11</v>
      </c>
      <c r="F12" s="49">
        <v>2.76762165691905E-2</v>
      </c>
      <c r="G12" s="9"/>
      <c r="H12" s="50">
        <v>-7.6908028024673905E-2</v>
      </c>
      <c r="I12" s="51">
        <v>-1.42135233752457E-2</v>
      </c>
      <c r="J12" s="49">
        <v>-1.05126810070227E-2</v>
      </c>
      <c r="K12" s="9"/>
      <c r="L12" s="72">
        <f>VLOOKUP(C12,Summary!$AL$3:$AM$70,2,0)</f>
        <v>1.21650047201393E-4</v>
      </c>
      <c r="M12" s="54">
        <v>4.8718626585014801E-2</v>
      </c>
      <c r="N12" s="52">
        <v>4.3815744558895899E-2</v>
      </c>
      <c r="O12" s="13"/>
      <c r="P12" s="52">
        <v>1.11189772250768</v>
      </c>
      <c r="Q12" s="1"/>
    </row>
    <row r="13" spans="2:17" x14ac:dyDescent="0.4">
      <c r="B13" s="45">
        <f t="shared" si="0"/>
        <v>10</v>
      </c>
      <c r="C13" s="46" t="s">
        <v>55</v>
      </c>
      <c r="D13" s="47">
        <v>85274.728145999994</v>
      </c>
      <c r="E13" s="48" t="s">
        <v>97</v>
      </c>
      <c r="F13" s="49">
        <v>2.4529862892524099E-2</v>
      </c>
      <c r="G13" s="9"/>
      <c r="H13" s="50">
        <v>0.46248004888775601</v>
      </c>
      <c r="I13" s="51">
        <v>0.287472434622842</v>
      </c>
      <c r="J13" s="49">
        <v>0.25742892477443902</v>
      </c>
      <c r="K13" s="9"/>
      <c r="L13" s="72">
        <f>VLOOKUP(C13,Summary!$AL$3:$AM$70,2,0)</f>
        <v>8.9595024859607999E-4</v>
      </c>
      <c r="M13" s="54">
        <v>0.13626385454255099</v>
      </c>
      <c r="N13" s="52">
        <v>0.231114244813965</v>
      </c>
      <c r="O13" s="13"/>
      <c r="P13" s="52">
        <v>0.58959522227734795</v>
      </c>
      <c r="Q13" s="1"/>
    </row>
    <row r="14" spans="2:17" x14ac:dyDescent="0.4">
      <c r="B14" s="6">
        <f t="shared" si="0"/>
        <v>11</v>
      </c>
      <c r="C14" s="22" t="s">
        <v>48</v>
      </c>
      <c r="D14" s="23">
        <v>79531.696979999993</v>
      </c>
      <c r="E14" s="7" t="s">
        <v>11</v>
      </c>
      <c r="F14" s="8">
        <v>2.28778404217133E-2</v>
      </c>
      <c r="G14" s="9"/>
      <c r="H14" s="10">
        <v>-8.2086600400938403E-2</v>
      </c>
      <c r="I14" s="11">
        <v>-4.6042647315811203E-2</v>
      </c>
      <c r="J14" s="8">
        <v>-2.88648367916551E-2</v>
      </c>
      <c r="K14" s="9"/>
      <c r="L14" s="71">
        <f>VLOOKUP(C14,Summary!$AL$3:$AM$70,2,0)</f>
        <v>5.3572146308431002E-5</v>
      </c>
      <c r="M14" s="53">
        <v>2.6402635499170001E-2</v>
      </c>
      <c r="N14" s="12">
        <v>4.51880703308613E-2</v>
      </c>
      <c r="O14" s="13"/>
      <c r="P14" s="12">
        <v>0.58428331428745095</v>
      </c>
      <c r="Q14" s="1"/>
    </row>
    <row r="15" spans="2:17" x14ac:dyDescent="0.4">
      <c r="B15" s="6">
        <f t="shared" si="0"/>
        <v>12</v>
      </c>
      <c r="C15" s="22" t="s">
        <v>23</v>
      </c>
      <c r="D15" s="23">
        <v>78792.779274</v>
      </c>
      <c r="E15" s="7" t="s">
        <v>97</v>
      </c>
      <c r="F15" s="8">
        <v>2.26652856541859E-2</v>
      </c>
      <c r="G15" s="9"/>
      <c r="H15" s="10">
        <v>0.105277403804482</v>
      </c>
      <c r="I15" s="11">
        <v>0.33724052438934399</v>
      </c>
      <c r="J15" s="8">
        <v>0.28610408053757902</v>
      </c>
      <c r="K15" s="9"/>
      <c r="L15" s="71">
        <f>VLOOKUP(C15,Summary!$AL$3:$AM$70,2,0)</f>
        <v>9.5226017799973899E-4</v>
      </c>
      <c r="M15" s="53">
        <v>0.24399636207059699</v>
      </c>
      <c r="N15" s="12">
        <v>0.20508247779214001</v>
      </c>
      <c r="O15" s="13"/>
      <c r="P15" s="12">
        <v>1.1897474845115501</v>
      </c>
      <c r="Q15" s="1"/>
    </row>
    <row r="16" spans="2:17" x14ac:dyDescent="0.4">
      <c r="B16" s="6">
        <f t="shared" si="0"/>
        <v>13</v>
      </c>
      <c r="C16" s="22" t="s">
        <v>33</v>
      </c>
      <c r="D16" s="23">
        <v>76744.801869999996</v>
      </c>
      <c r="E16" s="7" t="s">
        <v>11</v>
      </c>
      <c r="F16" s="8">
        <v>2.2076170848201401E-2</v>
      </c>
      <c r="G16" s="9"/>
      <c r="H16" s="10">
        <v>-1.9968218697238801E-2</v>
      </c>
      <c r="I16" s="11">
        <v>-2.3185911869274298E-2</v>
      </c>
      <c r="J16" s="8">
        <v>-2.1140560308356201E-2</v>
      </c>
      <c r="K16" s="9"/>
      <c r="L16" s="71">
        <f>VLOOKUP(C16,Summary!$AL$3:$AM$70,2,0)</f>
        <v>1.24961427941917E-5</v>
      </c>
      <c r="M16" s="53">
        <v>4.3804986269141899E-3</v>
      </c>
      <c r="N16" s="12">
        <v>1.6500317329509101E-2</v>
      </c>
      <c r="O16" s="13"/>
      <c r="P16" s="12">
        <v>0.265479659538432</v>
      </c>
      <c r="Q16" s="1"/>
    </row>
    <row r="17" spans="2:17" x14ac:dyDescent="0.4">
      <c r="B17" s="6">
        <f t="shared" si="0"/>
        <v>14</v>
      </c>
      <c r="C17" s="22" t="s">
        <v>60</v>
      </c>
      <c r="D17" s="23">
        <v>74090.879999999903</v>
      </c>
      <c r="E17" s="7" t="s">
        <v>97</v>
      </c>
      <c r="F17" s="8">
        <v>2.1312751943046899E-2</v>
      </c>
      <c r="G17" s="9"/>
      <c r="H17" s="10">
        <v>-0.30568733985603402</v>
      </c>
      <c r="I17" s="11">
        <v>-9.0491905616074897E-2</v>
      </c>
      <c r="J17" s="8">
        <v>0.23595484442596301</v>
      </c>
      <c r="K17" s="9"/>
      <c r="L17" s="71">
        <f>VLOOKUP(C17,Summary!$AL$3:$AM$70,2,0)</f>
        <v>5.9014410336018805E-4</v>
      </c>
      <c r="M17" s="53">
        <v>0.22064554312307399</v>
      </c>
      <c r="N17" s="12">
        <v>0.58608485641513797</v>
      </c>
      <c r="O17" s="13"/>
      <c r="P17" s="12">
        <v>0.37647371486900399</v>
      </c>
      <c r="Q17" s="1"/>
    </row>
    <row r="18" spans="2:17" x14ac:dyDescent="0.4">
      <c r="B18" s="6">
        <f t="shared" si="0"/>
        <v>15</v>
      </c>
      <c r="C18" s="22" t="s">
        <v>31</v>
      </c>
      <c r="D18" s="23">
        <v>68834.972594999999</v>
      </c>
      <c r="E18" s="7" t="s">
        <v>97</v>
      </c>
      <c r="F18" s="8">
        <v>1.9800853977219101E-2</v>
      </c>
      <c r="G18" s="9"/>
      <c r="H18" s="10">
        <v>-0.19032553515249501</v>
      </c>
      <c r="I18" s="11">
        <v>-0.27226166629708198</v>
      </c>
      <c r="J18" s="8">
        <v>-0.120280300833912</v>
      </c>
      <c r="K18" s="9"/>
      <c r="L18" s="71">
        <f>VLOOKUP(C18,Summary!$AL$3:$AM$70,2,0)</f>
        <v>5.1491303475673295E-4</v>
      </c>
      <c r="M18" s="53">
        <v>0.100841402394548</v>
      </c>
      <c r="N18" s="12">
        <v>0.294085688677584</v>
      </c>
      <c r="O18" s="13"/>
      <c r="P18" s="12">
        <v>0.34289802692542498</v>
      </c>
      <c r="Q18" s="1"/>
    </row>
    <row r="19" spans="2:17" x14ac:dyDescent="0.4">
      <c r="B19" s="6">
        <f t="shared" si="0"/>
        <v>16</v>
      </c>
      <c r="C19" s="22" t="s">
        <v>41</v>
      </c>
      <c r="D19" s="23">
        <v>67046.19</v>
      </c>
      <c r="E19" s="7" t="s">
        <v>11</v>
      </c>
      <c r="F19" s="8">
        <v>1.92862983432831E-2</v>
      </c>
      <c r="G19" s="9"/>
      <c r="H19" s="10">
        <v>-6.3700881767370501E-2</v>
      </c>
      <c r="I19" s="11">
        <v>-3.5722317301770702E-2</v>
      </c>
      <c r="J19" s="8">
        <v>-2.58961475489565E-2</v>
      </c>
      <c r="K19" s="9"/>
      <c r="L19" s="71">
        <f>VLOOKUP(C19,Summary!$AL$3:$AM$70,2,0)</f>
        <v>5.2841933913750998E-5</v>
      </c>
      <c r="M19" s="53">
        <v>2.4426981320610199E-2</v>
      </c>
      <c r="N19" s="12">
        <v>3.9697241666312298E-2</v>
      </c>
      <c r="O19" s="13"/>
      <c r="P19" s="12">
        <v>0.61533195494888204</v>
      </c>
      <c r="Q19" s="1"/>
    </row>
    <row r="20" spans="2:17" x14ac:dyDescent="0.4">
      <c r="B20" s="6">
        <f t="shared" si="0"/>
        <v>17</v>
      </c>
      <c r="C20" s="22" t="s">
        <v>30</v>
      </c>
      <c r="D20" s="23">
        <v>62908.561715999997</v>
      </c>
      <c r="E20" s="7" t="s">
        <v>11</v>
      </c>
      <c r="F20" s="8">
        <v>1.8096081068911099E-2</v>
      </c>
      <c r="G20" s="9"/>
      <c r="H20" s="10">
        <v>-1.12644153491692E-4</v>
      </c>
      <c r="I20" s="11">
        <v>-3.16392969021639E-4</v>
      </c>
      <c r="J20" s="8">
        <v>-2.7331488687753997E-4</v>
      </c>
      <c r="K20" s="9"/>
      <c r="L20" s="71">
        <f>VLOOKUP(C20,Summary!$AL$3:$AM$70,2,0)</f>
        <v>3.97578409965912E-5</v>
      </c>
      <c r="M20" s="53">
        <v>1.1030134770984501E-2</v>
      </c>
      <c r="N20" s="12">
        <v>1.03885641883277E-2</v>
      </c>
      <c r="O20" s="13"/>
      <c r="P20" s="12">
        <v>1.06175738735653</v>
      </c>
      <c r="Q20" s="1"/>
    </row>
    <row r="21" spans="2:17" x14ac:dyDescent="0.4">
      <c r="B21" s="6">
        <f t="shared" si="0"/>
        <v>18</v>
      </c>
      <c r="C21" s="22" t="s">
        <v>28</v>
      </c>
      <c r="D21" s="23">
        <v>62474.010683</v>
      </c>
      <c r="E21" s="7" t="s">
        <v>11</v>
      </c>
      <c r="F21" s="8">
        <v>1.7971079471239101E-2</v>
      </c>
      <c r="G21" s="9"/>
      <c r="H21" s="10">
        <v>3.8565342735350102E-3</v>
      </c>
      <c r="I21" s="11">
        <v>2.2771837506192398E-3</v>
      </c>
      <c r="J21" s="8">
        <v>1.6143138495592301E-3</v>
      </c>
      <c r="K21" s="9"/>
      <c r="L21" s="71">
        <f>VLOOKUP(C21,Summary!$AL$3:$AM$70,2,0)</f>
        <v>3.7268230798149401E-5</v>
      </c>
      <c r="M21" s="53">
        <v>9.5489125399282008E-3</v>
      </c>
      <c r="N21" s="12">
        <v>8.9719372262068997E-3</v>
      </c>
      <c r="O21" s="13"/>
      <c r="P21" s="12">
        <v>1.0643088888357299</v>
      </c>
      <c r="Q21" s="1"/>
    </row>
    <row r="22" spans="2:17" x14ac:dyDescent="0.4">
      <c r="B22" s="6">
        <f t="shared" si="0"/>
        <v>19</v>
      </c>
      <c r="C22" s="22" t="s">
        <v>59</v>
      </c>
      <c r="D22" s="23">
        <v>59089.1983599999</v>
      </c>
      <c r="E22" s="7" t="s">
        <v>97</v>
      </c>
      <c r="F22" s="8">
        <v>1.69974148931713E-2</v>
      </c>
      <c r="G22" s="9"/>
      <c r="H22" s="10">
        <v>0.17640506210083401</v>
      </c>
      <c r="I22" s="11">
        <v>0.16549198738739401</v>
      </c>
      <c r="J22" s="8">
        <v>8.5973982343937605E-2</v>
      </c>
      <c r="K22" s="9"/>
      <c r="L22" s="71">
        <f>VLOOKUP(C22,Summary!$AL$3:$AM$70,2,0)</f>
        <v>3.0778558834243102E-4</v>
      </c>
      <c r="M22" s="53">
        <v>4.7225636663222E-2</v>
      </c>
      <c r="N22" s="12">
        <v>0.11810482255113</v>
      </c>
      <c r="O22" s="13"/>
      <c r="P22" s="12">
        <v>0.39986205171915901</v>
      </c>
      <c r="Q22" s="1"/>
    </row>
    <row r="23" spans="2:17" x14ac:dyDescent="0.4">
      <c r="B23" s="6">
        <f t="shared" si="0"/>
        <v>20</v>
      </c>
      <c r="C23" s="22" t="s">
        <v>57</v>
      </c>
      <c r="D23" s="23">
        <v>58766.397773999997</v>
      </c>
      <c r="E23" s="7" t="s">
        <v>11</v>
      </c>
      <c r="F23" s="8">
        <v>1.6904559081275299E-2</v>
      </c>
      <c r="G23" s="9"/>
      <c r="H23" s="10">
        <v>-0.144317724953368</v>
      </c>
      <c r="I23" s="11">
        <v>-7.6043566951028096E-2</v>
      </c>
      <c r="J23" s="8">
        <v>-6.7653668216504995E-2</v>
      </c>
      <c r="K23" s="9"/>
      <c r="L23" s="71">
        <f>VLOOKUP(C23,Summary!$AL$3:$AM$70,2,0)</f>
        <v>5.0050001619506799E-5</v>
      </c>
      <c r="M23" s="53">
        <v>3.7372178117124899E-2</v>
      </c>
      <c r="N23" s="12">
        <v>7.7179936367813506E-2</v>
      </c>
      <c r="O23" s="13"/>
      <c r="P23" s="12">
        <v>0.48422141654822998</v>
      </c>
      <c r="Q23" s="1"/>
    </row>
    <row r="24" spans="2:17" x14ac:dyDescent="0.4">
      <c r="B24" s="6">
        <f t="shared" si="0"/>
        <v>21</v>
      </c>
      <c r="C24" s="22" t="s">
        <v>63</v>
      </c>
      <c r="D24" s="23">
        <v>56640.600765000003</v>
      </c>
      <c r="E24" s="7" t="s">
        <v>97</v>
      </c>
      <c r="F24" s="8">
        <v>1.6293058929919502E-2</v>
      </c>
      <c r="G24" s="9"/>
      <c r="H24" s="10">
        <v>-0.288553418491168</v>
      </c>
      <c r="I24" s="11">
        <v>-0.206394612275308</v>
      </c>
      <c r="J24" s="8">
        <v>0.236573056431895</v>
      </c>
      <c r="K24" s="9"/>
      <c r="L24" s="71">
        <f>VLOOKUP(C24,Summary!$AL$3:$AM$70,2,0)</f>
        <v>-3.45205519490594E-4</v>
      </c>
      <c r="M24" s="53">
        <v>1.11500760894142E-2</v>
      </c>
      <c r="N24" s="12">
        <v>0.488974384437459</v>
      </c>
      <c r="O24" s="13"/>
      <c r="P24" s="12">
        <v>2.2802986095563801E-2</v>
      </c>
      <c r="Q24" s="1"/>
    </row>
    <row r="25" spans="2:17" x14ac:dyDescent="0.4">
      <c r="B25" s="6">
        <f t="shared" si="0"/>
        <v>22</v>
      </c>
      <c r="C25" s="22" t="s">
        <v>20</v>
      </c>
      <c r="D25" s="23">
        <v>56293.902535000001</v>
      </c>
      <c r="E25" s="7" t="s">
        <v>97</v>
      </c>
      <c r="F25" s="8">
        <v>1.61933287961286E-2</v>
      </c>
      <c r="G25" s="9"/>
      <c r="H25" s="10">
        <v>-1.32517967125794E-2</v>
      </c>
      <c r="I25" s="11">
        <v>1.5565081691023899E-2</v>
      </c>
      <c r="J25" s="8">
        <v>9.7931309691302995E-2</v>
      </c>
      <c r="K25" s="9"/>
      <c r="L25" s="71">
        <f>VLOOKUP(C25,Summary!$AL$3:$AM$70,2,0)</f>
        <v>7.5542760541709398E-4</v>
      </c>
      <c r="M25" s="53">
        <v>0.15793605672147301</v>
      </c>
      <c r="N25" s="12">
        <v>0.198134692581454</v>
      </c>
      <c r="O25" s="13"/>
      <c r="P25" s="12">
        <v>0.79711460251487698</v>
      </c>
      <c r="Q25" s="1"/>
    </row>
    <row r="26" spans="2:17" x14ac:dyDescent="0.4">
      <c r="B26" s="6">
        <f t="shared" si="0"/>
        <v>23</v>
      </c>
      <c r="C26" s="22" t="s">
        <v>46</v>
      </c>
      <c r="D26" s="23">
        <v>55224.092653</v>
      </c>
      <c r="E26" s="7" t="s">
        <v>97</v>
      </c>
      <c r="F26" s="8">
        <v>1.5885590615109801E-2</v>
      </c>
      <c r="G26" s="9"/>
      <c r="H26" s="10">
        <v>-5.9805764694436402E-2</v>
      </c>
      <c r="I26" s="11">
        <v>6.4502376237871306E-2</v>
      </c>
      <c r="J26" s="8">
        <v>0.21608170077244801</v>
      </c>
      <c r="K26" s="9"/>
      <c r="L26" s="71">
        <f>VLOOKUP(C26,Summary!$AL$3:$AM$70,2,0)</f>
        <v>8.03536586785037E-4</v>
      </c>
      <c r="M26" s="53">
        <v>0.22889746895173399</v>
      </c>
      <c r="N26" s="12">
        <v>0.27523753551794899</v>
      </c>
      <c r="O26" s="13"/>
      <c r="P26" s="12">
        <v>0.83163609396875804</v>
      </c>
      <c r="Q26" s="1"/>
    </row>
    <row r="27" spans="2:17" x14ac:dyDescent="0.4">
      <c r="B27" s="6">
        <f t="shared" si="0"/>
        <v>24</v>
      </c>
      <c r="C27" s="22" t="s">
        <v>62</v>
      </c>
      <c r="D27" s="23">
        <v>50968.600875999997</v>
      </c>
      <c r="E27" s="7" t="s">
        <v>97</v>
      </c>
      <c r="F27" s="8">
        <v>1.46614690951754E-2</v>
      </c>
      <c r="G27" s="9"/>
      <c r="H27" s="10">
        <v>-5.0731352066397797E-2</v>
      </c>
      <c r="I27" s="11">
        <v>6.5013506436826907E-2</v>
      </c>
      <c r="J27" s="8">
        <v>6.2478312679895301E-2</v>
      </c>
      <c r="K27" s="9"/>
      <c r="L27" s="71">
        <f>VLOOKUP(C27,Summary!$AL$3:$AM$70,2,0)</f>
        <v>6.9299675269203205E-4</v>
      </c>
      <c r="M27" s="53">
        <v>0.180904766018193</v>
      </c>
      <c r="N27" s="12">
        <v>0.125841441819044</v>
      </c>
      <c r="O27" s="13"/>
      <c r="P27" s="12">
        <v>1.4375611356895199</v>
      </c>
      <c r="Q27" s="1"/>
    </row>
    <row r="28" spans="2:17" x14ac:dyDescent="0.4">
      <c r="B28" s="6">
        <f t="shared" si="0"/>
        <v>25</v>
      </c>
      <c r="C28" s="22" t="s">
        <v>43</v>
      </c>
      <c r="D28" s="23">
        <v>48828.001040000003</v>
      </c>
      <c r="E28" s="7" t="s">
        <v>100</v>
      </c>
      <c r="F28" s="8">
        <v>1.40457108086765E-2</v>
      </c>
      <c r="G28" s="9"/>
      <c r="H28" s="10">
        <v>-3.45465754771421E-2</v>
      </c>
      <c r="I28" s="11">
        <v>-5.9193854620822002E-2</v>
      </c>
      <c r="J28" s="8">
        <v>-4.8332350246989002E-2</v>
      </c>
      <c r="K28" s="9"/>
      <c r="L28" s="71">
        <f>VLOOKUP(C28,Summary!$AL$3:$AM$70,2,0)</f>
        <v>3.5420831296622599E-5</v>
      </c>
      <c r="M28" s="53">
        <v>9.4034978818500602E-3</v>
      </c>
      <c r="N28" s="12">
        <v>5.1880818984308401E-2</v>
      </c>
      <c r="O28" s="13"/>
      <c r="P28" s="12">
        <v>0.18125191671885801</v>
      </c>
      <c r="Q28" s="1"/>
    </row>
    <row r="29" spans="2:17" x14ac:dyDescent="0.4">
      <c r="B29" s="6">
        <f t="shared" si="0"/>
        <v>26</v>
      </c>
      <c r="C29" s="22" t="s">
        <v>73</v>
      </c>
      <c r="D29" s="23">
        <v>47630.878416</v>
      </c>
      <c r="E29" s="7" t="s">
        <v>97</v>
      </c>
      <c r="F29" s="8">
        <v>1.37013502405374E-2</v>
      </c>
      <c r="G29" s="9"/>
      <c r="H29" s="10">
        <v>-5.4374216242956498E-2</v>
      </c>
      <c r="I29" s="11">
        <v>0.15417018671893301</v>
      </c>
      <c r="J29" s="8">
        <v>1.9410323572132699E-2</v>
      </c>
      <c r="K29" s="9"/>
      <c r="L29" s="71">
        <f>VLOOKUP(C29,Summary!$AL$3:$AM$70,2,0)</f>
        <v>8.5575108126013499E-4</v>
      </c>
      <c r="M29" s="53">
        <v>0.217741592715121</v>
      </c>
      <c r="N29" s="12">
        <v>0.18792897318365201</v>
      </c>
      <c r="O29" s="13"/>
      <c r="P29" s="12">
        <v>1.1586376971385599</v>
      </c>
      <c r="Q29" s="1"/>
    </row>
    <row r="30" spans="2:17" x14ac:dyDescent="0.4">
      <c r="B30" s="6">
        <f t="shared" si="0"/>
        <v>27</v>
      </c>
      <c r="C30" s="22" t="s">
        <v>75</v>
      </c>
      <c r="D30" s="23">
        <v>46140.059148</v>
      </c>
      <c r="E30" s="7" t="s">
        <v>11</v>
      </c>
      <c r="F30" s="8">
        <v>1.3272505809876101E-2</v>
      </c>
      <c r="G30" s="9"/>
      <c r="H30" s="10">
        <v>-0.26099295515644899</v>
      </c>
      <c r="I30" s="11">
        <v>-0.126784516675088</v>
      </c>
      <c r="J30" s="8">
        <v>-0.17394554898727099</v>
      </c>
      <c r="K30" s="9"/>
      <c r="L30" s="71">
        <f>VLOOKUP(C30,Summary!$AL$3:$AM$70,2,0)</f>
        <v>1.7457280061002999E-5</v>
      </c>
      <c r="M30" s="53">
        <v>4.7842620943807299E-2</v>
      </c>
      <c r="N30" s="12">
        <v>0.161282107967959</v>
      </c>
      <c r="O30" s="13"/>
      <c r="P30" s="12">
        <v>0.296639357871684</v>
      </c>
      <c r="Q30" s="1"/>
    </row>
    <row r="31" spans="2:17" x14ac:dyDescent="0.4">
      <c r="B31" s="6">
        <f t="shared" si="0"/>
        <v>28</v>
      </c>
      <c r="C31" s="22" t="s">
        <v>15</v>
      </c>
      <c r="D31" s="23">
        <v>44329.321435999998</v>
      </c>
      <c r="E31" s="7" t="s">
        <v>100</v>
      </c>
      <c r="F31" s="8">
        <v>1.27516346353162E-2</v>
      </c>
      <c r="G31" s="9"/>
      <c r="H31" s="10">
        <v>0.56660723252345502</v>
      </c>
      <c r="I31" s="11" t="s">
        <v>81</v>
      </c>
      <c r="J31" s="8" t="s">
        <v>81</v>
      </c>
      <c r="K31" s="9"/>
      <c r="L31" s="71">
        <f>VLOOKUP(C31,Summary!$AL$3:$AM$70,2,0)</f>
        <v>9.1880547336991897E-4</v>
      </c>
      <c r="M31" s="53">
        <v>0.31740912060090098</v>
      </c>
      <c r="N31" s="12">
        <v>0.12771387109590601</v>
      </c>
      <c r="O31" s="13"/>
      <c r="P31" s="12">
        <v>2.4853143818852899</v>
      </c>
      <c r="Q31" s="1"/>
    </row>
    <row r="32" spans="2:17" x14ac:dyDescent="0.4">
      <c r="B32" s="6">
        <f t="shared" si="0"/>
        <v>29</v>
      </c>
      <c r="C32" s="22" t="s">
        <v>40</v>
      </c>
      <c r="D32" s="23">
        <v>41363.040000000001</v>
      </c>
      <c r="E32" s="7" t="s">
        <v>11</v>
      </c>
      <c r="F32" s="8">
        <v>1.1898363349582599E-2</v>
      </c>
      <c r="G32" s="9"/>
      <c r="H32" s="10">
        <v>-6.4075124413189299E-2</v>
      </c>
      <c r="I32" s="11">
        <v>-3.6253806449118298E-2</v>
      </c>
      <c r="J32" s="8">
        <v>-2.5465423326787799E-2</v>
      </c>
      <c r="K32" s="9"/>
      <c r="L32" s="71">
        <f>VLOOKUP(C32,Summary!$AL$3:$AM$70,2,0)</f>
        <v>5.8429427102868601E-5</v>
      </c>
      <c r="M32" s="53">
        <v>2.55677151610679E-2</v>
      </c>
      <c r="N32" s="12">
        <v>4.0136064693555899E-2</v>
      </c>
      <c r="O32" s="13"/>
      <c r="P32" s="12">
        <v>0.637025960474221</v>
      </c>
      <c r="Q32" s="1"/>
    </row>
    <row r="33" spans="2:17" x14ac:dyDescent="0.4">
      <c r="B33" s="6">
        <f t="shared" si="0"/>
        <v>30</v>
      </c>
      <c r="C33" s="22" t="s">
        <v>21</v>
      </c>
      <c r="D33" s="23">
        <v>41023.960524000002</v>
      </c>
      <c r="E33" s="7" t="s">
        <v>97</v>
      </c>
      <c r="F33" s="8">
        <v>1.1800824802854999E-2</v>
      </c>
      <c r="G33" s="9"/>
      <c r="H33" s="10">
        <v>0.23133833562756401</v>
      </c>
      <c r="I33" s="11">
        <v>0.242640582606936</v>
      </c>
      <c r="J33" s="8">
        <v>0.45415323158016602</v>
      </c>
      <c r="K33" s="9"/>
      <c r="L33" s="71">
        <f>VLOOKUP(C33,Summary!$AL$3:$AM$70,2,0)</f>
        <v>5.67308061509431E-4</v>
      </c>
      <c r="M33" s="53">
        <v>0.124442158718823</v>
      </c>
      <c r="N33" s="12">
        <v>0.36773470973725603</v>
      </c>
      <c r="O33" s="13"/>
      <c r="P33" s="12">
        <v>0.33840199313177899</v>
      </c>
      <c r="Q33" s="1"/>
    </row>
    <row r="34" spans="2:17" x14ac:dyDescent="0.4">
      <c r="B34" s="6">
        <f t="shared" si="0"/>
        <v>31</v>
      </c>
      <c r="C34" s="22" t="s">
        <v>58</v>
      </c>
      <c r="D34" s="23">
        <v>39370.799160000002</v>
      </c>
      <c r="E34" s="7" t="s">
        <v>11</v>
      </c>
      <c r="F34" s="8">
        <v>1.1325281550126E-2</v>
      </c>
      <c r="G34" s="9"/>
      <c r="H34" s="10">
        <v>-0.108366446826137</v>
      </c>
      <c r="I34" s="11">
        <v>-7.0689043666976203E-2</v>
      </c>
      <c r="J34" s="8">
        <v>-5.6639241994308899E-2</v>
      </c>
      <c r="K34" s="9"/>
      <c r="L34" s="71">
        <f>VLOOKUP(C34,Summary!$AL$3:$AM$70,2,0)</f>
        <v>-4.6843138482354502E-6</v>
      </c>
      <c r="M34" s="53">
        <v>1.49584140337524E-2</v>
      </c>
      <c r="N34" s="12">
        <v>4.8658980694663102E-2</v>
      </c>
      <c r="O34" s="13"/>
      <c r="P34" s="12">
        <v>0.30741322198294602</v>
      </c>
      <c r="Q34" s="1"/>
    </row>
    <row r="35" spans="2:17" x14ac:dyDescent="0.4">
      <c r="B35" s="6">
        <f t="shared" si="0"/>
        <v>32</v>
      </c>
      <c r="C35" s="22" t="s">
        <v>26</v>
      </c>
      <c r="D35" s="23">
        <v>38533.048905000003</v>
      </c>
      <c r="E35" s="7" t="s">
        <v>100</v>
      </c>
      <c r="F35" s="8">
        <v>1.1084296919156E-2</v>
      </c>
      <c r="G35" s="9"/>
      <c r="H35" s="10">
        <v>-3.2710334449963303E-2</v>
      </c>
      <c r="I35" s="11">
        <v>-2.07851202346487E-3</v>
      </c>
      <c r="J35" s="8">
        <v>-1.3363789989647599E-2</v>
      </c>
      <c r="K35" s="9"/>
      <c r="L35" s="71">
        <f>VLOOKUP(C35,Summary!$AL$3:$AM$70,2,0)</f>
        <v>4.5585878173956301E-5</v>
      </c>
      <c r="M35" s="53">
        <v>1.08828186635949E-2</v>
      </c>
      <c r="N35" s="12">
        <v>5.03107185772683E-2</v>
      </c>
      <c r="O35" s="13"/>
      <c r="P35" s="12">
        <v>0.21631212933046901</v>
      </c>
      <c r="Q35" s="1"/>
    </row>
    <row r="36" spans="2:17" x14ac:dyDescent="0.4">
      <c r="B36" s="6">
        <f t="shared" si="0"/>
        <v>33</v>
      </c>
      <c r="C36" s="22" t="s">
        <v>27</v>
      </c>
      <c r="D36" s="23">
        <v>35372.881752000001</v>
      </c>
      <c r="E36" s="7" t="s">
        <v>100</v>
      </c>
      <c r="F36" s="8">
        <v>1.0175253071513001E-2</v>
      </c>
      <c r="G36" s="9"/>
      <c r="H36" s="10">
        <v>1.7128513853904102E-2</v>
      </c>
      <c r="I36" s="11">
        <v>1.8756258836831199E-2</v>
      </c>
      <c r="J36" s="8">
        <v>1.26172028574891E-2</v>
      </c>
      <c r="K36" s="9"/>
      <c r="L36" s="71">
        <f>VLOOKUP(C36,Summary!$AL$3:$AM$70,2,0)</f>
        <v>1.1044295341909199E-5</v>
      </c>
      <c r="M36" s="53">
        <v>5.1338452000143902E-3</v>
      </c>
      <c r="N36" s="12">
        <v>1.3576985409483501E-2</v>
      </c>
      <c r="O36" s="13"/>
      <c r="P36" s="12">
        <v>0.378128505347615</v>
      </c>
      <c r="Q36" s="1"/>
    </row>
    <row r="37" spans="2:17" x14ac:dyDescent="0.4">
      <c r="B37" s="6">
        <f t="shared" ref="B37:B70" si="1">B36+1</f>
        <v>34</v>
      </c>
      <c r="C37" s="22" t="s">
        <v>36</v>
      </c>
      <c r="D37" s="23">
        <v>34837.328999999998</v>
      </c>
      <c r="E37" s="7" t="s">
        <v>100</v>
      </c>
      <c r="F37" s="8">
        <v>1.0021197633707599E-2</v>
      </c>
      <c r="G37" s="9"/>
      <c r="H37" s="10">
        <v>4.1796814155655303E-2</v>
      </c>
      <c r="I37" s="11">
        <v>0.13237657500786801</v>
      </c>
      <c r="J37" s="8">
        <v>0.103128544165969</v>
      </c>
      <c r="K37" s="9"/>
      <c r="L37" s="71">
        <f>VLOOKUP(C37,Summary!$AL$3:$AM$70,2,0)</f>
        <v>4.3361232573117499E-4</v>
      </c>
      <c r="M37" s="53">
        <v>0.11204010346398199</v>
      </c>
      <c r="N37" s="12">
        <v>8.3766293395855604E-2</v>
      </c>
      <c r="O37" s="13"/>
      <c r="P37" s="12">
        <v>1.3375320659649199</v>
      </c>
      <c r="Q37" s="1"/>
    </row>
    <row r="38" spans="2:17" x14ac:dyDescent="0.4">
      <c r="B38" s="6">
        <f t="shared" si="1"/>
        <v>35</v>
      </c>
      <c r="C38" s="22" t="s">
        <v>61</v>
      </c>
      <c r="D38" s="23">
        <v>32793.578551999999</v>
      </c>
      <c r="E38" s="7" t="s">
        <v>105</v>
      </c>
      <c r="F38" s="8">
        <v>9.4332987407302893E-3</v>
      </c>
      <c r="G38" s="9"/>
      <c r="H38" s="10">
        <v>-0.15883411413166501</v>
      </c>
      <c r="I38" s="11">
        <v>-7.6700712415849595E-2</v>
      </c>
      <c r="J38" s="8">
        <v>-7.5128012995780202E-2</v>
      </c>
      <c r="K38" s="9"/>
      <c r="L38" s="71">
        <f>VLOOKUP(C38,Summary!$AL$3:$AM$70,2,0)</f>
        <v>4.7149726656692797E-5</v>
      </c>
      <c r="M38" s="53">
        <v>3.6864500701660002E-2</v>
      </c>
      <c r="N38" s="12">
        <v>8.0773980262654893E-2</v>
      </c>
      <c r="O38" s="13"/>
      <c r="P38" s="12">
        <v>0.45639079047221198</v>
      </c>
      <c r="Q38" s="1"/>
    </row>
    <row r="39" spans="2:17" x14ac:dyDescent="0.4">
      <c r="B39" s="6">
        <f t="shared" si="1"/>
        <v>36</v>
      </c>
      <c r="C39" s="22" t="s">
        <v>68</v>
      </c>
      <c r="D39" s="23">
        <v>30983.581902000002</v>
      </c>
      <c r="E39" s="7" t="s">
        <v>94</v>
      </c>
      <c r="F39" s="8">
        <v>8.9126407377588604E-3</v>
      </c>
      <c r="G39" s="9"/>
      <c r="H39" s="10">
        <v>-4.5694113816465001E-2</v>
      </c>
      <c r="I39" s="11">
        <v>-8.90331130126365E-3</v>
      </c>
      <c r="J39" s="8">
        <v>-6.5409971122826496E-2</v>
      </c>
      <c r="K39" s="9"/>
      <c r="L39" s="71">
        <f>VLOOKUP(C39,Summary!$AL$3:$AM$70,2,0)</f>
        <v>6.5131111767503097E-4</v>
      </c>
      <c r="M39" s="53">
        <v>9.1570964409846606E-2</v>
      </c>
      <c r="N39" s="12">
        <v>0.14080655898271999</v>
      </c>
      <c r="O39" s="13"/>
      <c r="P39" s="12">
        <v>0.65033166829312306</v>
      </c>
      <c r="Q39" s="1"/>
    </row>
    <row r="40" spans="2:17" x14ac:dyDescent="0.4">
      <c r="B40" s="6">
        <f t="shared" si="1"/>
        <v>37</v>
      </c>
      <c r="C40" s="22" t="s">
        <v>35</v>
      </c>
      <c r="D40" s="23">
        <v>29583</v>
      </c>
      <c r="E40" s="7" t="s">
        <v>100</v>
      </c>
      <c r="F40" s="8">
        <v>8.5097537069495806E-3</v>
      </c>
      <c r="G40" s="9"/>
      <c r="H40" s="10">
        <v>9.3654881760709698E-4</v>
      </c>
      <c r="I40" s="11">
        <v>-2.5824842796824399E-3</v>
      </c>
      <c r="J40" s="8">
        <v>2.0945420523826998E-2</v>
      </c>
      <c r="K40" s="9"/>
      <c r="L40" s="71">
        <f>VLOOKUP(C40,Summary!$AL$3:$AM$70,2,0)</f>
        <v>-2.72130997474681E-5</v>
      </c>
      <c r="M40" s="53">
        <v>-8.1278525071579795E-4</v>
      </c>
      <c r="N40" s="12">
        <v>5.8009667926901098E-2</v>
      </c>
      <c r="O40" s="13"/>
      <c r="P40" s="12">
        <v>-1.4011203300456699E-2</v>
      </c>
      <c r="Q40" s="1"/>
    </row>
    <row r="41" spans="2:17" x14ac:dyDescent="0.4">
      <c r="B41" s="6">
        <f t="shared" si="1"/>
        <v>38</v>
      </c>
      <c r="C41" s="22" t="s">
        <v>16</v>
      </c>
      <c r="D41" s="23">
        <v>27727.035760999999</v>
      </c>
      <c r="E41" s="7" t="s">
        <v>100</v>
      </c>
      <c r="F41" s="8">
        <v>7.9758728103942501E-3</v>
      </c>
      <c r="G41" s="9"/>
      <c r="H41" s="10">
        <v>0.37577300618268999</v>
      </c>
      <c r="I41" s="11">
        <v>0.23800663104541001</v>
      </c>
      <c r="J41" s="8" t="s">
        <v>81</v>
      </c>
      <c r="K41" s="9"/>
      <c r="L41" s="71">
        <f>VLOOKUP(C41,Summary!$AL$3:$AM$70,2,0)</f>
        <v>1.05364558590503E-3</v>
      </c>
      <c r="M41" s="53">
        <v>0.23613780677474</v>
      </c>
      <c r="N41" s="12">
        <v>0.104524607478735</v>
      </c>
      <c r="O41" s="13"/>
      <c r="P41" s="12">
        <v>2.2591599477929698</v>
      </c>
      <c r="Q41" s="1"/>
    </row>
    <row r="42" spans="2:17" x14ac:dyDescent="0.4">
      <c r="B42" s="6">
        <f t="shared" si="1"/>
        <v>39</v>
      </c>
      <c r="C42" s="22" t="s">
        <v>37</v>
      </c>
      <c r="D42" s="23">
        <v>27281.25</v>
      </c>
      <c r="E42" s="7" t="s">
        <v>100</v>
      </c>
      <c r="F42" s="8">
        <v>7.8476394658323397E-3</v>
      </c>
      <c r="G42" s="9"/>
      <c r="H42" s="10">
        <v>-3.8652130822596602E-2</v>
      </c>
      <c r="I42" s="11">
        <v>-1.49747561228664E-2</v>
      </c>
      <c r="J42" s="8">
        <v>-3.8056560287751999E-2</v>
      </c>
      <c r="K42" s="9"/>
      <c r="L42" s="71">
        <f>VLOOKUP(C42,Summary!$AL$3:$AM$70,2,0)</f>
        <v>3.7538323106059598E-6</v>
      </c>
      <c r="M42" s="53">
        <v>2.0443579214670299E-2</v>
      </c>
      <c r="N42" s="12">
        <v>4.6548063765417501E-2</v>
      </c>
      <c r="O42" s="13"/>
      <c r="P42" s="12">
        <v>0.43919290215157503</v>
      </c>
      <c r="Q42" s="1"/>
    </row>
    <row r="43" spans="2:17" x14ac:dyDescent="0.4">
      <c r="B43" s="6">
        <f t="shared" si="1"/>
        <v>40</v>
      </c>
      <c r="C43" s="22" t="s">
        <v>42</v>
      </c>
      <c r="D43" s="23">
        <v>27086.500544999999</v>
      </c>
      <c r="E43" s="7" t="s">
        <v>100</v>
      </c>
      <c r="F43" s="8">
        <v>7.7916184437381401E-3</v>
      </c>
      <c r="G43" s="9"/>
      <c r="H43" s="10">
        <v>7.3550497187472299E-3</v>
      </c>
      <c r="I43" s="11">
        <v>5.0762835066985E-2</v>
      </c>
      <c r="J43" s="8">
        <v>8.2852727631147205E-2</v>
      </c>
      <c r="K43" s="9"/>
      <c r="L43" s="71">
        <f>VLOOKUP(C43,Summary!$AL$3:$AM$70,2,0)</f>
        <v>2.8870136965628202E-4</v>
      </c>
      <c r="M43" s="53">
        <v>7.2629501409646496E-2</v>
      </c>
      <c r="N43" s="12">
        <v>7.3574779780428798E-2</v>
      </c>
      <c r="O43" s="13"/>
      <c r="P43" s="12">
        <v>0.98715214135056495</v>
      </c>
      <c r="Q43" s="1"/>
    </row>
    <row r="44" spans="2:17" x14ac:dyDescent="0.4">
      <c r="B44" s="6">
        <f t="shared" si="1"/>
        <v>41</v>
      </c>
      <c r="C44" s="22" t="s">
        <v>69</v>
      </c>
      <c r="D44" s="23">
        <v>23965.319508</v>
      </c>
      <c r="E44" s="7" t="s">
        <v>11</v>
      </c>
      <c r="F44" s="8">
        <v>6.8937892208847601E-3</v>
      </c>
      <c r="G44" s="9"/>
      <c r="H44" s="10">
        <v>-0.121267092108583</v>
      </c>
      <c r="I44" s="11">
        <v>-7.6428614257334299E-2</v>
      </c>
      <c r="J44" s="8">
        <v>-6.2044118341212103E-2</v>
      </c>
      <c r="K44" s="9"/>
      <c r="L44" s="71">
        <f>VLOOKUP(C44,Summary!$AL$3:$AM$70,2,0)</f>
        <v>2.0086926608120799E-5</v>
      </c>
      <c r="M44" s="53">
        <v>2.1341512275409199E-2</v>
      </c>
      <c r="N44" s="12">
        <v>5.3291270166362599E-2</v>
      </c>
      <c r="O44" s="13"/>
      <c r="P44" s="12">
        <v>0.400469198966099</v>
      </c>
      <c r="Q44" s="1"/>
    </row>
    <row r="45" spans="2:17" x14ac:dyDescent="0.4">
      <c r="B45" s="6">
        <f t="shared" si="1"/>
        <v>42</v>
      </c>
      <c r="C45" s="22" t="s">
        <v>44</v>
      </c>
      <c r="D45" s="23">
        <v>23371.819162</v>
      </c>
      <c r="E45" s="7" t="s">
        <v>94</v>
      </c>
      <c r="F45" s="8">
        <v>6.7230647585432403E-3</v>
      </c>
      <c r="G45" s="9"/>
      <c r="H45" s="10">
        <v>0.54088392265193297</v>
      </c>
      <c r="I45" s="11">
        <v>1.04313353003114</v>
      </c>
      <c r="J45" s="8">
        <v>0.48955522933026502</v>
      </c>
      <c r="K45" s="9"/>
      <c r="L45" s="71">
        <f>VLOOKUP(C45,Summary!$AL$3:$AM$70,2,0)</f>
        <v>6.1077847194795996E-4</v>
      </c>
      <c r="M45" s="53">
        <v>6.7675149120097894E-2</v>
      </c>
      <c r="N45" s="12">
        <v>0.532396228476953</v>
      </c>
      <c r="O45" s="13"/>
      <c r="P45" s="12">
        <v>0.12711425344559399</v>
      </c>
      <c r="Q45" s="1"/>
    </row>
    <row r="46" spans="2:17" x14ac:dyDescent="0.4">
      <c r="B46" s="6">
        <f t="shared" si="1"/>
        <v>43</v>
      </c>
      <c r="C46" s="22" t="s">
        <v>32</v>
      </c>
      <c r="D46" s="23">
        <v>23297.671397999999</v>
      </c>
      <c r="E46" s="7" t="s">
        <v>100</v>
      </c>
      <c r="F46" s="8">
        <v>6.7017356435257903E-3</v>
      </c>
      <c r="G46" s="9"/>
      <c r="H46" s="10">
        <v>1.31478187746462E-2</v>
      </c>
      <c r="I46" s="11">
        <v>7.3601939934583305E-2</v>
      </c>
      <c r="J46" s="8">
        <v>6.8842547656729106E-2</v>
      </c>
      <c r="K46" s="9"/>
      <c r="L46" s="71">
        <f>VLOOKUP(C46,Summary!$AL$3:$AM$70,2,0)</f>
        <v>1.36211682961696E-4</v>
      </c>
      <c r="M46" s="53">
        <v>3.1154318589090398E-2</v>
      </c>
      <c r="N46" s="12">
        <v>7.0274551042033701E-2</v>
      </c>
      <c r="O46" s="13"/>
      <c r="P46" s="12">
        <v>0.44332291173878702</v>
      </c>
      <c r="Q46" s="1"/>
    </row>
    <row r="47" spans="2:17" x14ac:dyDescent="0.4">
      <c r="B47" s="6">
        <f t="shared" si="1"/>
        <v>44</v>
      </c>
      <c r="C47" s="22" t="s">
        <v>24</v>
      </c>
      <c r="D47" s="23">
        <v>23217.599328</v>
      </c>
      <c r="E47" s="7" t="s">
        <v>97</v>
      </c>
      <c r="F47" s="8">
        <v>6.6787023610829898E-3</v>
      </c>
      <c r="G47" s="9"/>
      <c r="H47" s="10">
        <v>0.221618460999714</v>
      </c>
      <c r="I47" s="11">
        <v>0.15357209208686301</v>
      </c>
      <c r="J47" s="8">
        <v>0.210819421016119</v>
      </c>
      <c r="K47" s="9"/>
      <c r="L47" s="71">
        <f>VLOOKUP(C47,Summary!$AL$3:$AM$70,2,0)</f>
        <v>2.5285655921577799E-4</v>
      </c>
      <c r="M47" s="53">
        <v>4.1651201193009503E-2</v>
      </c>
      <c r="N47" s="12">
        <v>0.166254468311786</v>
      </c>
      <c r="O47" s="13"/>
      <c r="P47" s="12">
        <v>0.25052680758569801</v>
      </c>
      <c r="Q47" s="1"/>
    </row>
    <row r="48" spans="2:17" x14ac:dyDescent="0.4">
      <c r="B48" s="6">
        <f t="shared" si="1"/>
        <v>45</v>
      </c>
      <c r="C48" s="22" t="s">
        <v>38</v>
      </c>
      <c r="D48" s="23">
        <v>22135.409229000001</v>
      </c>
      <c r="E48" s="7" t="s">
        <v>100</v>
      </c>
      <c r="F48" s="8">
        <v>6.3674029253736504E-3</v>
      </c>
      <c r="G48" s="9"/>
      <c r="H48" s="10">
        <v>0.125062341818717</v>
      </c>
      <c r="I48" s="11">
        <v>0.12906957972397201</v>
      </c>
      <c r="J48" s="8">
        <v>0.21593459218264099</v>
      </c>
      <c r="K48" s="9"/>
      <c r="L48" s="71">
        <f>VLOOKUP(C48,Summary!$AL$3:$AM$70,2,0)</f>
        <v>3.3853039925269999E-4</v>
      </c>
      <c r="M48" s="53">
        <v>8.6660357039735694E-2</v>
      </c>
      <c r="N48" s="12">
        <v>0.17533493665400199</v>
      </c>
      <c r="O48" s="13"/>
      <c r="P48" s="12">
        <v>0.49425607179901199</v>
      </c>
      <c r="Q48" s="1"/>
    </row>
    <row r="49" spans="2:17" x14ac:dyDescent="0.4">
      <c r="B49" s="6">
        <f t="shared" si="1"/>
        <v>46</v>
      </c>
      <c r="C49" s="22" t="s">
        <v>54</v>
      </c>
      <c r="D49" s="23">
        <v>19106.189612999999</v>
      </c>
      <c r="E49" s="7" t="s">
        <v>11</v>
      </c>
      <c r="F49" s="8">
        <v>5.4960270386677501E-3</v>
      </c>
      <c r="G49" s="9"/>
      <c r="H49" s="10">
        <v>-8.9135315787217007E-2</v>
      </c>
      <c r="I49" s="11">
        <v>-5.0409178399934099E-2</v>
      </c>
      <c r="J49" s="8">
        <v>-3.1063993538498001E-2</v>
      </c>
      <c r="K49" s="9"/>
      <c r="L49" s="71">
        <f>VLOOKUP(C49,Summary!$AL$3:$AM$70,2,0)</f>
        <v>5.2658279548194397E-5</v>
      </c>
      <c r="M49" s="53">
        <v>2.6944660499759E-2</v>
      </c>
      <c r="N49" s="12">
        <v>4.7218820496648599E-2</v>
      </c>
      <c r="O49" s="13"/>
      <c r="P49" s="12">
        <v>0.57063391707701405</v>
      </c>
      <c r="Q49" s="1"/>
    </row>
    <row r="50" spans="2:17" x14ac:dyDescent="0.4">
      <c r="B50" s="6">
        <f t="shared" si="1"/>
        <v>47</v>
      </c>
      <c r="C50" s="22" t="s">
        <v>17</v>
      </c>
      <c r="D50" s="23">
        <v>18704.370453</v>
      </c>
      <c r="E50" s="7" t="s">
        <v>97</v>
      </c>
      <c r="F50" s="8">
        <v>5.3804409897094596E-3</v>
      </c>
      <c r="G50" s="9"/>
      <c r="H50" s="10">
        <v>-0.18566957967120501</v>
      </c>
      <c r="I50" s="11">
        <v>-0.19332595158140101</v>
      </c>
      <c r="J50" s="8">
        <v>0.1447524646137</v>
      </c>
      <c r="K50" s="9"/>
      <c r="L50" s="71">
        <f>VLOOKUP(C50,Summary!$AL$3:$AM$70,2,0)</f>
        <v>5.4885837680112204E-4</v>
      </c>
      <c r="M50" s="53">
        <v>0.149421149567914</v>
      </c>
      <c r="N50" s="12">
        <v>0.53398561940120903</v>
      </c>
      <c r="O50" s="13"/>
      <c r="P50" s="12">
        <v>0.27982242243802202</v>
      </c>
      <c r="Q50" s="1"/>
    </row>
    <row r="51" spans="2:17" ht="14.25" x14ac:dyDescent="0.45">
      <c r="B51" s="6">
        <f t="shared" si="1"/>
        <v>48</v>
      </c>
      <c r="C51" s="22" t="s">
        <v>80</v>
      </c>
      <c r="D51" s="23">
        <v>13965.960724</v>
      </c>
      <c r="E51" s="7" t="s">
        <v>94</v>
      </c>
      <c r="F51" s="8">
        <v>4.0174047947189604E-3</v>
      </c>
      <c r="G51"/>
      <c r="H51" s="10">
        <v>-2.9449831414086001E-2</v>
      </c>
      <c r="I51" s="11">
        <v>0.21897368990337099</v>
      </c>
      <c r="J51" s="8">
        <v>0.32246604759430503</v>
      </c>
      <c r="K51"/>
      <c r="L51" s="71">
        <f>VLOOKUP(C51,Summary!$AL$3:$AM$70,2,0)</f>
        <v>1.47901325581877E-3</v>
      </c>
      <c r="M51" s="53">
        <v>0.69996131629657599</v>
      </c>
      <c r="N51" s="12">
        <v>0.32760403870844501</v>
      </c>
      <c r="O51"/>
      <c r="P51" s="12">
        <v>2.1366077141665301</v>
      </c>
      <c r="Q51" s="1"/>
    </row>
    <row r="52" spans="2:17" x14ac:dyDescent="0.4">
      <c r="B52" s="6">
        <f t="shared" si="1"/>
        <v>49</v>
      </c>
      <c r="C52" s="22" t="s">
        <v>66</v>
      </c>
      <c r="D52" s="23">
        <v>13660.579202999999</v>
      </c>
      <c r="E52" s="7" t="s">
        <v>94</v>
      </c>
      <c r="F52" s="8">
        <v>3.9295596968464096E-3</v>
      </c>
      <c r="G52" s="9"/>
      <c r="H52" s="10">
        <v>-4.4326737905031402E-2</v>
      </c>
      <c r="I52" s="11" t="s">
        <v>81</v>
      </c>
      <c r="J52" s="8" t="s">
        <v>81</v>
      </c>
      <c r="K52" s="9"/>
      <c r="L52" s="71">
        <f>VLOOKUP(C52,Summary!$AL$3:$AM$70,2,0)</f>
        <v>-8.1743133486143302E-5</v>
      </c>
      <c r="M52" s="53">
        <v>-2.8704979211178899E-2</v>
      </c>
      <c r="N52" s="12">
        <v>2.6774665376126501E-2</v>
      </c>
      <c r="O52" s="13"/>
      <c r="P52" s="12">
        <v>-1.0720947884104499</v>
      </c>
      <c r="Q52" s="1"/>
    </row>
    <row r="53" spans="2:17" x14ac:dyDescent="0.4">
      <c r="B53" s="6">
        <f t="shared" si="1"/>
        <v>50</v>
      </c>
      <c r="C53" s="22" t="s">
        <v>74</v>
      </c>
      <c r="D53" s="23">
        <v>12909.359999999901</v>
      </c>
      <c r="E53" s="7" t="s">
        <v>100</v>
      </c>
      <c r="F53" s="8">
        <v>3.7134663189786902E-3</v>
      </c>
      <c r="G53" s="9"/>
      <c r="H53" s="10" t="s">
        <v>81</v>
      </c>
      <c r="I53" s="11" t="s">
        <v>81</v>
      </c>
      <c r="J53" s="8" t="s">
        <v>81</v>
      </c>
      <c r="K53" s="9"/>
      <c r="L53" s="74">
        <f>VLOOKUP(C53,Summary!$AL$3:$AM$70,2,0)</f>
        <v>-1.7174657371502801E-3</v>
      </c>
      <c r="M53" s="12" t="s">
        <v>81</v>
      </c>
      <c r="N53" s="12" t="s">
        <v>81</v>
      </c>
      <c r="O53" s="13"/>
      <c r="P53" s="12" t="s">
        <v>81</v>
      </c>
      <c r="Q53" s="1"/>
    </row>
    <row r="54" spans="2:17" x14ac:dyDescent="0.4">
      <c r="B54" s="6">
        <f t="shared" si="1"/>
        <v>51</v>
      </c>
      <c r="C54" s="22" t="s">
        <v>18</v>
      </c>
      <c r="D54" s="23">
        <v>12156.30026</v>
      </c>
      <c r="E54" s="7" t="s">
        <v>97</v>
      </c>
      <c r="F54" s="8">
        <v>3.49684349796596E-3</v>
      </c>
      <c r="G54" s="9"/>
      <c r="H54" s="10">
        <v>-0.16538376815609299</v>
      </c>
      <c r="I54" s="11">
        <v>-0.158616702213498</v>
      </c>
      <c r="J54" s="8">
        <v>8.1186682293916592E-3</v>
      </c>
      <c r="K54" s="9"/>
      <c r="L54" s="71">
        <f>VLOOKUP(C54,Summary!$AL$3:$AM$70,2,0)</f>
        <v>7.3034604792132098E-4</v>
      </c>
      <c r="M54" s="53">
        <v>0.106064637607187</v>
      </c>
      <c r="N54" s="12">
        <v>0.26598497549012601</v>
      </c>
      <c r="O54" s="13"/>
      <c r="P54" s="12">
        <v>0.39876176243317302</v>
      </c>
      <c r="Q54" s="1"/>
    </row>
    <row r="55" spans="2:17" x14ac:dyDescent="0.4">
      <c r="B55" s="6">
        <f t="shared" si="1"/>
        <v>52</v>
      </c>
      <c r="C55" s="22" t="s">
        <v>22</v>
      </c>
      <c r="D55" s="23">
        <v>11483.999400000001</v>
      </c>
      <c r="E55" s="7" t="s">
        <v>100</v>
      </c>
      <c r="F55" s="8">
        <v>3.30345152502304E-3</v>
      </c>
      <c r="G55" s="9"/>
      <c r="H55" s="10">
        <v>0.11343792242943999</v>
      </c>
      <c r="I55" s="11">
        <v>9.1691558685577101E-2</v>
      </c>
      <c r="J55" s="8">
        <v>-8.2967290956759504E-2</v>
      </c>
      <c r="K55" s="9"/>
      <c r="L55" s="71">
        <f>VLOOKUP(C55,Summary!$AL$3:$AM$70,2,0)</f>
        <v>3.0784347141397498E-5</v>
      </c>
      <c r="M55" s="53">
        <v>1.1199248749741399E-2</v>
      </c>
      <c r="N55" s="12">
        <v>0.174520382969585</v>
      </c>
      <c r="O55" s="13"/>
      <c r="P55" s="12">
        <v>6.4171580185525906E-2</v>
      </c>
      <c r="Q55" s="1"/>
    </row>
    <row r="56" spans="2:17" x14ac:dyDescent="0.4">
      <c r="B56" s="6">
        <f t="shared" si="1"/>
        <v>53</v>
      </c>
      <c r="C56" s="22" t="s">
        <v>51</v>
      </c>
      <c r="D56" s="23">
        <v>11406.72</v>
      </c>
      <c r="E56" s="7" t="s">
        <v>11</v>
      </c>
      <c r="F56" s="8">
        <v>3.2812215733406301E-3</v>
      </c>
      <c r="G56" s="9"/>
      <c r="H56" s="10">
        <v>-7.5736375947161497E-2</v>
      </c>
      <c r="I56" s="11">
        <v>-1.31592952248492E-2</v>
      </c>
      <c r="J56" s="8">
        <v>-8.2339012480791007E-3</v>
      </c>
      <c r="K56" s="9"/>
      <c r="L56" s="71">
        <f>VLOOKUP(C56,Summary!$AL$3:$AM$70,2,0)</f>
        <v>1.2566588542314901E-4</v>
      </c>
      <c r="M56" s="53">
        <v>4.9899354300580498E-2</v>
      </c>
      <c r="N56" s="12">
        <v>4.3672913339301699E-2</v>
      </c>
      <c r="O56" s="13"/>
      <c r="P56" s="12">
        <v>1.1425698558945301</v>
      </c>
      <c r="Q56" s="1"/>
    </row>
    <row r="57" spans="2:17" x14ac:dyDescent="0.4">
      <c r="B57" s="6">
        <f t="shared" si="1"/>
        <v>54</v>
      </c>
      <c r="C57" s="22" t="s">
        <v>67</v>
      </c>
      <c r="D57" s="23">
        <v>10965</v>
      </c>
      <c r="E57" s="7" t="s">
        <v>94</v>
      </c>
      <c r="F57" s="8">
        <v>3.1541577729338501E-3</v>
      </c>
      <c r="G57" s="9"/>
      <c r="H57" s="10">
        <v>-4.5480013783268602E-2</v>
      </c>
      <c r="I57" s="11">
        <v>-8.5354291818623401E-3</v>
      </c>
      <c r="J57" s="8">
        <v>-6.4379243606670106E-2</v>
      </c>
      <c r="K57" s="9"/>
      <c r="L57" s="71">
        <f>VLOOKUP(C57,Summary!$AL$3:$AM$70,2,0)</f>
        <v>2.3508478161701499E-4</v>
      </c>
      <c r="M57" s="53">
        <v>9.5286944142679006E-2</v>
      </c>
      <c r="N57" s="12">
        <v>0.135736653384883</v>
      </c>
      <c r="O57" s="13"/>
      <c r="P57" s="12">
        <v>0.70199862576905403</v>
      </c>
      <c r="Q57" s="1"/>
    </row>
    <row r="58" spans="2:17" x14ac:dyDescent="0.4">
      <c r="B58" s="6">
        <f t="shared" si="1"/>
        <v>55</v>
      </c>
      <c r="C58" s="22" t="s">
        <v>78</v>
      </c>
      <c r="D58" s="23">
        <v>10513.24</v>
      </c>
      <c r="E58" s="7" t="s">
        <v>94</v>
      </c>
      <c r="F58" s="8">
        <v>3.0242058973752001E-3</v>
      </c>
      <c r="G58" s="9"/>
      <c r="H58" s="10">
        <v>-0.212369258753979</v>
      </c>
      <c r="I58" s="11">
        <v>-0.19766840089824</v>
      </c>
      <c r="J58" s="8">
        <v>-0.17145649237057001</v>
      </c>
      <c r="K58" s="9"/>
      <c r="L58" s="71">
        <f>VLOOKUP(C58,Summary!$AL$3:$AM$70,2,0)</f>
        <v>2.2731038603942001E-4</v>
      </c>
      <c r="M58" s="53">
        <v>9.9458267231379696E-2</v>
      </c>
      <c r="N58" s="12">
        <v>0.273425300957718</v>
      </c>
      <c r="O58" s="13"/>
      <c r="P58" s="12">
        <v>0.363749319770374</v>
      </c>
      <c r="Q58" s="1"/>
    </row>
    <row r="59" spans="2:17" x14ac:dyDescent="0.4">
      <c r="B59" s="6">
        <f t="shared" si="1"/>
        <v>56</v>
      </c>
      <c r="C59" s="22" t="s">
        <v>72</v>
      </c>
      <c r="D59" s="23">
        <v>10039.808999999999</v>
      </c>
      <c r="E59" s="7" t="s">
        <v>100</v>
      </c>
      <c r="F59" s="8">
        <v>2.8880202094045799E-3</v>
      </c>
      <c r="G59" s="9"/>
      <c r="H59" s="10">
        <v>-0.31015424883574</v>
      </c>
      <c r="I59" s="11" t="s">
        <v>81</v>
      </c>
      <c r="J59" s="8" t="s">
        <v>81</v>
      </c>
      <c r="K59" s="9"/>
      <c r="L59" s="71">
        <f>VLOOKUP(C59,Summary!$AL$3:$AM$70,2,0)</f>
        <v>-1.0218368101251899E-3</v>
      </c>
      <c r="M59" s="53">
        <v>-0.31723466382651</v>
      </c>
      <c r="N59" s="12">
        <v>4.1367117833902199E-2</v>
      </c>
      <c r="O59" s="13"/>
      <c r="P59" s="12">
        <v>-7.6687639951198596</v>
      </c>
      <c r="Q59" s="1"/>
    </row>
    <row r="60" spans="2:17" x14ac:dyDescent="0.4">
      <c r="B60" s="6">
        <f t="shared" si="1"/>
        <v>57</v>
      </c>
      <c r="C60" s="22" t="s">
        <v>53</v>
      </c>
      <c r="D60" s="23">
        <v>8494.31</v>
      </c>
      <c r="E60" s="7" t="s">
        <v>94</v>
      </c>
      <c r="F60" s="8">
        <v>2.4434467772193099E-3</v>
      </c>
      <c r="G60" s="9"/>
      <c r="H60" s="10">
        <v>-0.32137715506403902</v>
      </c>
      <c r="I60" s="11">
        <v>-0.36430976641798601</v>
      </c>
      <c r="J60" s="8">
        <v>-0.37932163130530699</v>
      </c>
      <c r="K60" s="9"/>
      <c r="L60" s="71">
        <f>VLOOKUP(C60,Summary!$AL$3:$AM$70,2,0)</f>
        <v>-3.7291134779440501E-4</v>
      </c>
      <c r="M60" s="53">
        <v>-7.18846817415177E-2</v>
      </c>
      <c r="N60" s="12">
        <v>0.37336456572309801</v>
      </c>
      <c r="O60" s="13"/>
      <c r="P60" s="12">
        <v>-0.19253214777438199</v>
      </c>
      <c r="Q60" s="1"/>
    </row>
    <row r="61" spans="2:17" x14ac:dyDescent="0.4">
      <c r="B61" s="6">
        <f t="shared" si="1"/>
        <v>58</v>
      </c>
      <c r="C61" s="22" t="s">
        <v>52</v>
      </c>
      <c r="D61" s="23">
        <v>8299.8996449999995</v>
      </c>
      <c r="E61" s="7" t="s">
        <v>11</v>
      </c>
      <c r="F61" s="8">
        <v>2.3875232995757101E-3</v>
      </c>
      <c r="G61" s="9"/>
      <c r="H61" s="10">
        <v>-0.11716590911468</v>
      </c>
      <c r="I61" s="11">
        <v>-6.3203236869111099E-2</v>
      </c>
      <c r="J61" s="8">
        <v>-7.1520744228568398E-2</v>
      </c>
      <c r="K61" s="9"/>
      <c r="L61" s="71">
        <f>VLOOKUP(C61,Summary!$AL$3:$AM$70,2,0)</f>
        <v>1.17421232224772E-5</v>
      </c>
      <c r="M61" s="53">
        <v>2.25475477330342E-2</v>
      </c>
      <c r="N61" s="12">
        <v>6.6990281031392804E-2</v>
      </c>
      <c r="O61" s="13"/>
      <c r="P61" s="12">
        <v>0.33657938712733698</v>
      </c>
      <c r="Q61" s="1"/>
    </row>
    <row r="62" spans="2:17" x14ac:dyDescent="0.4">
      <c r="B62" s="6">
        <f t="shared" si="1"/>
        <v>59</v>
      </c>
      <c r="C62" s="22" t="s">
        <v>29</v>
      </c>
      <c r="D62" s="23">
        <v>7640.717283</v>
      </c>
      <c r="E62" s="7" t="s">
        <v>100</v>
      </c>
      <c r="F62" s="8">
        <v>2.19790495293793E-3</v>
      </c>
      <c r="G62" s="9"/>
      <c r="H62" s="10">
        <v>4.6554035196526899E-2</v>
      </c>
      <c r="I62" s="11">
        <v>4.7736696895338701E-2</v>
      </c>
      <c r="J62" s="8">
        <v>4.6729726069414099E-2</v>
      </c>
      <c r="K62" s="9"/>
      <c r="L62" s="71">
        <f>VLOOKUP(C62,Summary!$AL$3:$AM$70,2,0)</f>
        <v>1.74912301636844E-4</v>
      </c>
      <c r="M62" s="53">
        <v>3.9865371430768397E-2</v>
      </c>
      <c r="N62" s="12">
        <v>1.9054097011865799E-2</v>
      </c>
      <c r="O62" s="13"/>
      <c r="P62" s="12">
        <v>2.0922204503284698</v>
      </c>
      <c r="Q62" s="1"/>
    </row>
    <row r="63" spans="2:17" x14ac:dyDescent="0.4">
      <c r="B63" s="6">
        <f t="shared" si="1"/>
        <v>60</v>
      </c>
      <c r="C63" s="22" t="s">
        <v>64</v>
      </c>
      <c r="D63" s="23">
        <v>6662.2504049999998</v>
      </c>
      <c r="E63" s="7" t="s">
        <v>94</v>
      </c>
      <c r="F63" s="8">
        <v>1.9164422161570801E-3</v>
      </c>
      <c r="G63" s="9"/>
      <c r="H63" s="10">
        <v>-4.4160258231275798E-2</v>
      </c>
      <c r="I63" s="11">
        <v>-7.6266598308002403E-3</v>
      </c>
      <c r="J63" s="8">
        <v>-6.4336770061934598E-2</v>
      </c>
      <c r="K63" s="9"/>
      <c r="L63" s="71">
        <f>VLOOKUP(C63,Summary!$AL$3:$AM$70,2,0)</f>
        <v>2.6626365208000201E-4</v>
      </c>
      <c r="M63" s="53">
        <v>9.1429390876401798E-2</v>
      </c>
      <c r="N63" s="12">
        <v>0.13674630128700599</v>
      </c>
      <c r="O63" s="13"/>
      <c r="P63" s="12">
        <v>0.668605951429047</v>
      </c>
      <c r="Q63" s="1"/>
    </row>
    <row r="64" spans="2:17" x14ac:dyDescent="0.4">
      <c r="B64" s="6">
        <f t="shared" si="1"/>
        <v>61</v>
      </c>
      <c r="C64" s="22" t="s">
        <v>47</v>
      </c>
      <c r="D64" s="23">
        <v>6232</v>
      </c>
      <c r="E64" s="7" t="s">
        <v>97</v>
      </c>
      <c r="F64" s="8">
        <v>1.7926777237504501E-3</v>
      </c>
      <c r="G64" s="9"/>
      <c r="H64" s="10">
        <v>0.145395349874996</v>
      </c>
      <c r="I64" s="11">
        <v>0.168613905371746</v>
      </c>
      <c r="J64" s="8">
        <v>0.13493532479700299</v>
      </c>
      <c r="K64" s="9"/>
      <c r="L64" s="71">
        <f>VLOOKUP(C64,Summary!$AL$3:$AM$70,2,0)</f>
        <v>4.5668788640533498E-4</v>
      </c>
      <c r="M64" s="53">
        <v>0.114497800156501</v>
      </c>
      <c r="N64" s="12">
        <v>0.116240539797936</v>
      </c>
      <c r="O64" s="13"/>
      <c r="P64" s="12">
        <v>0.98500747119323095</v>
      </c>
      <c r="Q64" s="1"/>
    </row>
    <row r="65" spans="2:17" x14ac:dyDescent="0.4">
      <c r="B65" s="6">
        <f t="shared" si="1"/>
        <v>62</v>
      </c>
      <c r="C65" s="22" t="s">
        <v>34</v>
      </c>
      <c r="D65" s="23">
        <v>6130.9498949999997</v>
      </c>
      <c r="E65" s="7" t="s">
        <v>11</v>
      </c>
      <c r="F65" s="8">
        <v>1.7636099650508101E-3</v>
      </c>
      <c r="G65" s="9"/>
      <c r="H65" s="10">
        <v>-4.17892471619098E-2</v>
      </c>
      <c r="I65" s="11">
        <v>-2.7224637857271399E-2</v>
      </c>
      <c r="J65" s="8">
        <v>-2.0578666723567601E-2</v>
      </c>
      <c r="K65" s="9"/>
      <c r="L65" s="71">
        <f>VLOOKUP(C65,Summary!$AL$3:$AM$70,2,0)</f>
        <v>2.7821109210146901E-5</v>
      </c>
      <c r="M65" s="53">
        <v>1.4596068479269499E-2</v>
      </c>
      <c r="N65" s="12">
        <v>2.6523856802273999E-2</v>
      </c>
      <c r="O65" s="13"/>
      <c r="P65" s="12">
        <v>0.55029962603395299</v>
      </c>
      <c r="Q65" s="1"/>
    </row>
    <row r="66" spans="2:17" x14ac:dyDescent="0.4">
      <c r="B66" s="6">
        <f t="shared" si="1"/>
        <v>63</v>
      </c>
      <c r="C66" s="22" t="s">
        <v>70</v>
      </c>
      <c r="D66" s="23">
        <v>5633</v>
      </c>
      <c r="E66" s="7" t="s">
        <v>100</v>
      </c>
      <c r="F66" s="8">
        <v>1.6203712480562099E-3</v>
      </c>
      <c r="G66" s="9"/>
      <c r="H66" s="10" t="s">
        <v>81</v>
      </c>
      <c r="I66" s="11" t="s">
        <v>81</v>
      </c>
      <c r="J66" s="8" t="s">
        <v>81</v>
      </c>
      <c r="K66" s="9"/>
      <c r="L66" s="74">
        <f>VLOOKUP(C66,Summary!$AL$3:$AM$70,2,0)</f>
        <v>-4.88230235245681E-5</v>
      </c>
      <c r="M66" s="12" t="s">
        <v>81</v>
      </c>
      <c r="N66" s="12" t="s">
        <v>81</v>
      </c>
      <c r="O66" s="13"/>
      <c r="P66" s="12" t="s">
        <v>81</v>
      </c>
      <c r="Q66" s="1"/>
    </row>
    <row r="67" spans="2:17" x14ac:dyDescent="0.4">
      <c r="B67" s="6">
        <f t="shared" si="1"/>
        <v>64</v>
      </c>
      <c r="C67" s="22" t="s">
        <v>77</v>
      </c>
      <c r="D67" s="23">
        <v>5276.5</v>
      </c>
      <c r="E67" s="7" t="s">
        <v>94</v>
      </c>
      <c r="F67" s="8">
        <v>1.51782156761381E-3</v>
      </c>
      <c r="G67" s="9"/>
      <c r="H67" s="10">
        <v>-0.47808586948806397</v>
      </c>
      <c r="I67" s="11">
        <v>-0.490937649396822</v>
      </c>
      <c r="J67" s="8">
        <v>-0.17589323582507499</v>
      </c>
      <c r="K67" s="9"/>
      <c r="L67" s="71">
        <f>VLOOKUP(C67,Summary!$AL$3:$AM$70,2,0)</f>
        <v>-1.0776048050575901E-3</v>
      </c>
      <c r="M67" s="53">
        <v>3.2992185013868002E-3</v>
      </c>
      <c r="N67" s="12">
        <v>0.49457146132986501</v>
      </c>
      <c r="O67" s="13"/>
      <c r="P67" s="12">
        <v>6.67086307915028E-3</v>
      </c>
      <c r="Q67" s="1"/>
    </row>
    <row r="68" spans="2:17" x14ac:dyDescent="0.4">
      <c r="B68" s="6">
        <f t="shared" si="1"/>
        <v>65</v>
      </c>
      <c r="C68" s="22" t="s">
        <v>65</v>
      </c>
      <c r="D68" s="23">
        <v>4089.6002400000002</v>
      </c>
      <c r="E68" s="7" t="s">
        <v>94</v>
      </c>
      <c r="F68" s="8">
        <v>1.17640167671574E-3</v>
      </c>
      <c r="G68" s="9"/>
      <c r="H68" s="10">
        <v>-4.4842993273542499E-2</v>
      </c>
      <c r="I68" s="11">
        <v>-8.1324600795935603E-3</v>
      </c>
      <c r="J68" s="8">
        <v>-6.4242317876713306E-2</v>
      </c>
      <c r="K68" s="9"/>
      <c r="L68" s="71">
        <f>VLOOKUP(C68,Summary!$AL$3:$AM$70,2,0)</f>
        <v>4.0769336069660902E-4</v>
      </c>
      <c r="M68" s="53">
        <v>0.125145225173874</v>
      </c>
      <c r="N68" s="12">
        <v>0.13617034740082701</v>
      </c>
      <c r="O68" s="13"/>
      <c r="P68" s="12">
        <v>0.91903433869857298</v>
      </c>
      <c r="Q68" s="1"/>
    </row>
    <row r="69" spans="2:17" x14ac:dyDescent="0.4">
      <c r="B69" s="6">
        <f t="shared" si="1"/>
        <v>66</v>
      </c>
      <c r="C69" s="22" t="s">
        <v>25</v>
      </c>
      <c r="D69" s="23">
        <v>2422.23</v>
      </c>
      <c r="E69" s="7" t="s">
        <v>100</v>
      </c>
      <c r="F69" s="8">
        <v>6.9677114293967702E-4</v>
      </c>
      <c r="G69" s="9"/>
      <c r="H69" s="10" t="s">
        <v>81</v>
      </c>
      <c r="I69" s="11" t="s">
        <v>81</v>
      </c>
      <c r="J69" s="8" t="s">
        <v>81</v>
      </c>
      <c r="K69" s="9"/>
      <c r="L69" s="74">
        <f>VLOOKUP(C69,Summary!$AL$3:$AM$70,2,0)</f>
        <v>-6.4183859218825898E-4</v>
      </c>
      <c r="M69" s="12" t="s">
        <v>81</v>
      </c>
      <c r="N69" s="12" t="s">
        <v>81</v>
      </c>
      <c r="O69" s="13"/>
      <c r="P69" s="12" t="s">
        <v>81</v>
      </c>
      <c r="Q69" s="1"/>
    </row>
    <row r="70" spans="2:17" x14ac:dyDescent="0.4">
      <c r="B70" s="37">
        <f t="shared" si="1"/>
        <v>67</v>
      </c>
      <c r="C70" s="38" t="s">
        <v>39</v>
      </c>
      <c r="D70" s="39">
        <v>2194.83</v>
      </c>
      <c r="E70" s="14" t="s">
        <v>94</v>
      </c>
      <c r="F70" s="15">
        <v>6.3135796669114503E-4</v>
      </c>
      <c r="G70" s="9"/>
      <c r="H70" s="40">
        <v>-0.62315147255729297</v>
      </c>
      <c r="I70" s="41">
        <v>-0.61905111625984499</v>
      </c>
      <c r="J70" s="15">
        <v>-0.21337728198356801</v>
      </c>
      <c r="K70" s="9"/>
      <c r="L70" s="73">
        <f>VLOOKUP(C70,Summary!$AL$3:$AM$70,2,0)</f>
        <v>-1.06258421669028E-3</v>
      </c>
      <c r="M70" s="55">
        <v>0.25335854459298601</v>
      </c>
      <c r="N70" s="42">
        <v>0.94889028448742696</v>
      </c>
      <c r="O70" s="13"/>
      <c r="P70" s="42">
        <v>0.26700509925638599</v>
      </c>
      <c r="Q70" s="1"/>
    </row>
    <row r="71" spans="2:17" ht="14.25" x14ac:dyDescent="0.45">
      <c r="B71"/>
      <c r="C71"/>
      <c r="D71"/>
      <c r="E71"/>
      <c r="F71"/>
      <c r="G71"/>
      <c r="H71"/>
      <c r="I71"/>
      <c r="J71"/>
      <c r="K71" s="9"/>
      <c r="L71" s="9"/>
      <c r="M71" s="9"/>
      <c r="N71" s="9"/>
      <c r="O71" s="9"/>
      <c r="P71" s="9"/>
      <c r="Q71" s="9">
        <v>0.01</v>
      </c>
    </row>
    <row r="72" spans="2:17" x14ac:dyDescent="0.4">
      <c r="B72" s="85" t="s">
        <v>14</v>
      </c>
      <c r="C72" s="86"/>
      <c r="D72" s="86"/>
      <c r="E72" s="86"/>
      <c r="F72" s="87"/>
      <c r="G72" s="16"/>
      <c r="H72" s="17">
        <v>-4.6941927741684215E-2</v>
      </c>
      <c r="I72" s="17">
        <v>3.6130714934896072E-2</v>
      </c>
      <c r="J72" s="43">
        <v>8.0587589216604097E-2</v>
      </c>
      <c r="K72" s="16"/>
      <c r="Q72" s="1"/>
    </row>
    <row r="81" spans="3:6" x14ac:dyDescent="0.4">
      <c r="D81" s="20" t="s">
        <v>135</v>
      </c>
      <c r="E81" s="20" t="s">
        <v>134</v>
      </c>
    </row>
    <row r="82" spans="3:6" x14ac:dyDescent="0.4">
      <c r="C82" s="20" t="s">
        <v>105</v>
      </c>
      <c r="D82" s="75">
        <v>0.03</v>
      </c>
      <c r="E82" s="20">
        <v>0.05</v>
      </c>
      <c r="F82" s="20">
        <f>D82/E82</f>
        <v>0.6</v>
      </c>
    </row>
    <row r="83" spans="3:6" x14ac:dyDescent="0.4">
      <c r="C83" s="20" t="s">
        <v>97</v>
      </c>
      <c r="D83" s="75">
        <v>0.16</v>
      </c>
      <c r="E83" s="20">
        <v>0.27</v>
      </c>
      <c r="F83" s="20">
        <f>D83/E83</f>
        <v>0.59259259259259256</v>
      </c>
    </row>
    <row r="84" spans="3:6" x14ac:dyDescent="0.4">
      <c r="C84" s="20" t="s">
        <v>136</v>
      </c>
      <c r="D84" s="75">
        <v>0.12</v>
      </c>
      <c r="E84" s="20">
        <v>3.61</v>
      </c>
      <c r="F84" s="20">
        <f>D84/E84</f>
        <v>3.3240997229916899E-2</v>
      </c>
    </row>
    <row r="85" spans="3:6" x14ac:dyDescent="0.4">
      <c r="C85" s="20" t="s">
        <v>137</v>
      </c>
      <c r="D85" s="75">
        <v>0.05</v>
      </c>
      <c r="E85" s="20">
        <v>0.08</v>
      </c>
      <c r="F85" s="20">
        <f>D85/E85</f>
        <v>0.625</v>
      </c>
    </row>
  </sheetData>
  <sortState xmlns:xlrd2="http://schemas.microsoft.com/office/spreadsheetml/2017/richdata2" ref="B4:AJ70">
    <sortCondition descending="1" ref="D4:D70"/>
  </sortState>
  <mergeCells count="6">
    <mergeCell ref="B2:F2"/>
    <mergeCell ref="H2:J2"/>
    <mergeCell ref="M2:M3"/>
    <mergeCell ref="P2:P3"/>
    <mergeCell ref="B72:F72"/>
    <mergeCell ref="L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0DDE-8CFA-4DF4-A02D-19B5E5983024}">
  <dimension ref="B2:R71"/>
  <sheetViews>
    <sheetView showGridLines="0" workbookViewId="0">
      <selection activeCell="Q23" sqref="Q23"/>
    </sheetView>
  </sheetViews>
  <sheetFormatPr defaultRowHeight="14.25" x14ac:dyDescent="0.45"/>
  <cols>
    <col min="2" max="2" width="5.86328125" bestFit="1" customWidth="1"/>
    <col min="3" max="3" width="7.33203125" bestFit="1" customWidth="1"/>
    <col min="4" max="4" width="12.06640625" bestFit="1" customWidth="1"/>
    <col min="5" max="5" width="11.1328125" bestFit="1" customWidth="1"/>
    <col min="6" max="6" width="7.3984375" bestFit="1" customWidth="1"/>
    <col min="9" max="9" width="5.86328125" bestFit="1" customWidth="1"/>
    <col min="10" max="10" width="7.33203125" bestFit="1" customWidth="1"/>
    <col min="11" max="11" width="19.53125" bestFit="1" customWidth="1"/>
    <col min="12" max="12" width="11.1328125" bestFit="1" customWidth="1"/>
    <col min="13" max="13" width="7.3984375" bestFit="1" customWidth="1"/>
    <col min="15" max="15" width="11.1328125" bestFit="1" customWidth="1"/>
  </cols>
  <sheetData>
    <row r="2" spans="2:16" x14ac:dyDescent="0.45">
      <c r="B2" s="79" t="s">
        <v>0</v>
      </c>
      <c r="C2" s="80"/>
      <c r="D2" s="80"/>
      <c r="E2" s="80"/>
      <c r="F2" s="81"/>
    </row>
    <row r="3" spans="2:16" x14ac:dyDescent="0.45">
      <c r="B3" s="2" t="s">
        <v>2</v>
      </c>
      <c r="C3" s="3" t="s">
        <v>3</v>
      </c>
      <c r="D3" s="3" t="s">
        <v>109</v>
      </c>
      <c r="E3" s="3" t="s">
        <v>4</v>
      </c>
      <c r="F3" s="4" t="s">
        <v>5</v>
      </c>
      <c r="I3" s="2" t="s">
        <v>2</v>
      </c>
      <c r="J3" s="3" t="s">
        <v>3</v>
      </c>
      <c r="K3" s="3" t="s">
        <v>109</v>
      </c>
      <c r="L3" s="3" t="s">
        <v>4</v>
      </c>
      <c r="M3" s="4" t="s">
        <v>5</v>
      </c>
    </row>
    <row r="4" spans="2:16" x14ac:dyDescent="0.45">
      <c r="B4" s="6">
        <v>1</v>
      </c>
      <c r="C4" s="22" t="s">
        <v>19</v>
      </c>
      <c r="D4" s="23">
        <v>343380.17216000002</v>
      </c>
      <c r="E4" s="7" t="s">
        <v>97</v>
      </c>
      <c r="F4" s="8">
        <v>9.8775671599619502E-2</v>
      </c>
      <c r="I4" s="6">
        <v>5</v>
      </c>
      <c r="J4" s="22" t="s">
        <v>19</v>
      </c>
      <c r="K4" s="23">
        <v>343380.17216000002</v>
      </c>
      <c r="L4" s="7" t="s">
        <v>97</v>
      </c>
      <c r="M4" s="8">
        <v>9.8775671599619502E-2</v>
      </c>
      <c r="O4" s="7" t="s">
        <v>97</v>
      </c>
      <c r="P4" s="18">
        <f ca="1">SUMIF($L$4:$M$13,O4,$M$4:$M$13)</f>
        <v>0.33994844455607071</v>
      </c>
    </row>
    <row r="5" spans="2:16" x14ac:dyDescent="0.45">
      <c r="B5" s="6">
        <v>2</v>
      </c>
      <c r="C5" s="22" t="s">
        <v>12</v>
      </c>
      <c r="D5" s="23">
        <v>269296.71179500001</v>
      </c>
      <c r="E5" s="7" t="s">
        <v>94</v>
      </c>
      <c r="F5" s="8">
        <v>7.7465053965684094E-2</v>
      </c>
      <c r="I5" s="6">
        <v>34</v>
      </c>
      <c r="J5" s="22" t="s">
        <v>12</v>
      </c>
      <c r="K5" s="23">
        <v>269296.71179500001</v>
      </c>
      <c r="L5" s="7" t="s">
        <v>94</v>
      </c>
      <c r="M5" s="8">
        <v>7.7465053965684094E-2</v>
      </c>
      <c r="O5" s="7" t="s">
        <v>94</v>
      </c>
      <c r="P5" s="18">
        <f ca="1">SUMIF($L$4:$M$13,O5,$M$4:$M$13)</f>
        <v>7.7465053965684094E-2</v>
      </c>
    </row>
    <row r="6" spans="2:16" x14ac:dyDescent="0.45">
      <c r="B6" s="6">
        <v>3</v>
      </c>
      <c r="C6" s="22" t="s">
        <v>79</v>
      </c>
      <c r="D6" s="23">
        <v>211073.20207999999</v>
      </c>
      <c r="E6" s="7" t="s">
        <v>97</v>
      </c>
      <c r="F6" s="8">
        <v>6.0716660373795597E-2</v>
      </c>
      <c r="I6" s="6">
        <v>66</v>
      </c>
      <c r="J6" s="22" t="s">
        <v>79</v>
      </c>
      <c r="K6" s="23">
        <v>211073.20207999999</v>
      </c>
      <c r="L6" s="7" t="s">
        <v>97</v>
      </c>
      <c r="M6" s="8">
        <v>6.0716660373795597E-2</v>
      </c>
      <c r="O6" s="7" t="s">
        <v>105</v>
      </c>
      <c r="P6" s="18">
        <f ca="1">SUMIF($L$4:$M$13,O6,$M$4:$M$13)</f>
        <v>3.0147436282640199E-2</v>
      </c>
    </row>
    <row r="7" spans="2:16" x14ac:dyDescent="0.45">
      <c r="B7" s="6">
        <v>4</v>
      </c>
      <c r="C7" s="22" t="s">
        <v>76</v>
      </c>
      <c r="D7" s="23">
        <v>210358.19131199899</v>
      </c>
      <c r="E7" s="7" t="s">
        <v>97</v>
      </c>
      <c r="F7" s="8">
        <v>6.0510982601646203E-2</v>
      </c>
      <c r="I7" s="6">
        <v>63</v>
      </c>
      <c r="J7" s="22" t="s">
        <v>76</v>
      </c>
      <c r="K7" s="23">
        <v>210358.19131199899</v>
      </c>
      <c r="L7" s="7" t="s">
        <v>97</v>
      </c>
      <c r="M7" s="8">
        <v>6.0510982601646203E-2</v>
      </c>
      <c r="O7" s="7" t="s">
        <v>11</v>
      </c>
      <c r="P7" s="18">
        <f ca="1">SUMIF($L$4:$M$13,O7,$M$4:$M$13)</f>
        <v>2.76762165691905E-2</v>
      </c>
    </row>
    <row r="8" spans="2:16" x14ac:dyDescent="0.45">
      <c r="B8" s="6">
        <v>5</v>
      </c>
      <c r="C8" s="22" t="s">
        <v>49</v>
      </c>
      <c r="D8" s="23">
        <v>131980.52166599999</v>
      </c>
      <c r="E8" s="7" t="s">
        <v>97</v>
      </c>
      <c r="F8" s="8">
        <v>3.7965106091078699E-2</v>
      </c>
      <c r="I8" s="6">
        <v>36</v>
      </c>
      <c r="J8" s="22" t="s">
        <v>49</v>
      </c>
      <c r="K8" s="23">
        <v>131980.52166599999</v>
      </c>
      <c r="L8" s="7" t="s">
        <v>97</v>
      </c>
      <c r="M8" s="8">
        <v>3.7965106091078699E-2</v>
      </c>
    </row>
    <row r="9" spans="2:16" x14ac:dyDescent="0.45">
      <c r="B9" s="6">
        <v>6</v>
      </c>
      <c r="C9" s="22" t="s">
        <v>71</v>
      </c>
      <c r="D9" s="23">
        <v>104803.45709900001</v>
      </c>
      <c r="E9" s="7" t="s">
        <v>105</v>
      </c>
      <c r="F9" s="8">
        <v>3.0147436282640199E-2</v>
      </c>
      <c r="I9" s="6">
        <v>58</v>
      </c>
      <c r="J9" s="22" t="s">
        <v>71</v>
      </c>
      <c r="K9" s="23">
        <v>104803.45709900001</v>
      </c>
      <c r="L9" s="7" t="s">
        <v>105</v>
      </c>
      <c r="M9" s="8">
        <v>3.0147436282640199E-2</v>
      </c>
    </row>
    <row r="10" spans="2:16" x14ac:dyDescent="0.45">
      <c r="B10" s="6">
        <v>7</v>
      </c>
      <c r="C10" s="22" t="s">
        <v>45</v>
      </c>
      <c r="D10" s="23">
        <v>101632.063226999</v>
      </c>
      <c r="E10" s="7" t="s">
        <v>97</v>
      </c>
      <c r="F10" s="8">
        <v>2.9235162991951301E-2</v>
      </c>
      <c r="I10" s="6">
        <v>31</v>
      </c>
      <c r="J10" s="22" t="s">
        <v>45</v>
      </c>
      <c r="K10" s="23">
        <v>101632.063226999</v>
      </c>
      <c r="L10" s="7" t="s">
        <v>97</v>
      </c>
      <c r="M10" s="8">
        <v>2.9235162991951301E-2</v>
      </c>
    </row>
    <row r="11" spans="2:16" x14ac:dyDescent="0.45">
      <c r="B11" s="6">
        <v>8</v>
      </c>
      <c r="C11" s="22" t="s">
        <v>56</v>
      </c>
      <c r="D11" s="23">
        <v>98085.598566000001</v>
      </c>
      <c r="E11" s="7" t="s">
        <v>97</v>
      </c>
      <c r="F11" s="8">
        <v>2.8214998005455301E-2</v>
      </c>
      <c r="I11" s="6">
        <v>43</v>
      </c>
      <c r="J11" s="22" t="s">
        <v>56</v>
      </c>
      <c r="K11" s="23">
        <v>98085.598566000001</v>
      </c>
      <c r="L11" s="7" t="s">
        <v>97</v>
      </c>
      <c r="M11" s="8">
        <v>2.8214998005455301E-2</v>
      </c>
    </row>
    <row r="12" spans="2:16" x14ac:dyDescent="0.45">
      <c r="B12" s="6">
        <v>9</v>
      </c>
      <c r="C12" s="22" t="s">
        <v>50</v>
      </c>
      <c r="D12" s="23">
        <v>96212.598268000002</v>
      </c>
      <c r="E12" s="7" t="s">
        <v>11</v>
      </c>
      <c r="F12" s="8">
        <v>2.76762165691905E-2</v>
      </c>
      <c r="I12" s="6">
        <v>37</v>
      </c>
      <c r="J12" s="22" t="s">
        <v>50</v>
      </c>
      <c r="K12" s="23">
        <v>96212.598268000002</v>
      </c>
      <c r="L12" s="7" t="s">
        <v>11</v>
      </c>
      <c r="M12" s="8">
        <v>2.76762165691905E-2</v>
      </c>
    </row>
    <row r="13" spans="2:16" x14ac:dyDescent="0.45">
      <c r="B13" s="6">
        <v>10</v>
      </c>
      <c r="C13" s="22" t="s">
        <v>55</v>
      </c>
      <c r="D13" s="23">
        <v>85274.728145999994</v>
      </c>
      <c r="E13" s="7" t="s">
        <v>97</v>
      </c>
      <c r="F13" s="8">
        <v>2.4529862892524099E-2</v>
      </c>
      <c r="I13" s="6">
        <v>42</v>
      </c>
      <c r="J13" s="22" t="s">
        <v>55</v>
      </c>
      <c r="K13" s="23">
        <v>85274.728145999994</v>
      </c>
      <c r="L13" s="7" t="s">
        <v>97</v>
      </c>
      <c r="M13" s="8">
        <v>2.4529862892524099E-2</v>
      </c>
    </row>
    <row r="14" spans="2:16" x14ac:dyDescent="0.45">
      <c r="B14" s="6">
        <v>11</v>
      </c>
      <c r="C14" s="22" t="s">
        <v>48</v>
      </c>
      <c r="D14" s="23">
        <v>79531.696979999993</v>
      </c>
      <c r="E14" s="7" t="s">
        <v>11</v>
      </c>
      <c r="F14" s="8">
        <v>2.28778404217133E-2</v>
      </c>
      <c r="K14" s="44">
        <f>SUM(K4:K13)</f>
        <v>1652097.2443189977</v>
      </c>
    </row>
    <row r="15" spans="2:16" x14ac:dyDescent="0.45">
      <c r="B15" s="6">
        <v>12</v>
      </c>
      <c r="C15" s="22" t="s">
        <v>23</v>
      </c>
      <c r="D15" s="23">
        <v>78792.779274</v>
      </c>
      <c r="E15" s="7" t="s">
        <v>97</v>
      </c>
      <c r="F15" s="8">
        <v>2.26652856541859E-2</v>
      </c>
      <c r="K15" s="18" t="e">
        <f>K14/D71</f>
        <v>#DIV/0!</v>
      </c>
    </row>
    <row r="16" spans="2:16" x14ac:dyDescent="0.45">
      <c r="B16" s="6">
        <v>13</v>
      </c>
      <c r="C16" s="22" t="s">
        <v>33</v>
      </c>
      <c r="D16" s="23">
        <v>76744.801869999996</v>
      </c>
      <c r="E16" s="7" t="s">
        <v>11</v>
      </c>
      <c r="F16" s="8">
        <v>2.2076170848201401E-2</v>
      </c>
    </row>
    <row r="17" spans="2:18" x14ac:dyDescent="0.45">
      <c r="B17" s="6">
        <v>14</v>
      </c>
      <c r="C17" s="22" t="s">
        <v>60</v>
      </c>
      <c r="D17" s="23">
        <v>74090.879999999903</v>
      </c>
      <c r="E17" s="7" t="s">
        <v>97</v>
      </c>
      <c r="F17" s="8">
        <v>2.1312751943046899E-2</v>
      </c>
    </row>
    <row r="18" spans="2:18" x14ac:dyDescent="0.45">
      <c r="B18" s="6">
        <v>15</v>
      </c>
      <c r="C18" s="22" t="s">
        <v>31</v>
      </c>
      <c r="D18" s="23">
        <v>68834.972594999999</v>
      </c>
      <c r="E18" s="7" t="s">
        <v>97</v>
      </c>
      <c r="F18" s="8">
        <v>1.9800853977219101E-2</v>
      </c>
      <c r="I18" s="2" t="s">
        <v>2</v>
      </c>
      <c r="J18" s="62" t="s">
        <v>84</v>
      </c>
      <c r="K18" s="3" t="s">
        <v>128</v>
      </c>
      <c r="L18" s="4" t="s">
        <v>4</v>
      </c>
      <c r="N18" t="s">
        <v>84</v>
      </c>
      <c r="O18" t="s">
        <v>110</v>
      </c>
      <c r="P18" t="s">
        <v>111</v>
      </c>
      <c r="Q18" t="s">
        <v>112</v>
      </c>
      <c r="R18" t="s">
        <v>90</v>
      </c>
    </row>
    <row r="19" spans="2:18" x14ac:dyDescent="0.45">
      <c r="B19" s="6">
        <v>16</v>
      </c>
      <c r="C19" s="22" t="s">
        <v>41</v>
      </c>
      <c r="D19" s="23">
        <v>67046.19</v>
      </c>
      <c r="E19" s="7" t="s">
        <v>11</v>
      </c>
      <c r="F19" s="8">
        <v>1.92862983432831E-2</v>
      </c>
      <c r="H19" t="str">
        <f>VLOOKUP(J19,$C$4:$C$70,1,0)</f>
        <v>LBAY</v>
      </c>
      <c r="I19" s="66">
        <v>1</v>
      </c>
      <c r="J19" s="67" t="s">
        <v>36</v>
      </c>
      <c r="K19" s="70">
        <v>6.1730462858691997</v>
      </c>
      <c r="L19" s="69" t="s">
        <v>100</v>
      </c>
      <c r="N19" t="s">
        <v>36</v>
      </c>
      <c r="O19">
        <v>0.214625304571815</v>
      </c>
      <c r="P19">
        <v>3.4768134666852697E-2</v>
      </c>
      <c r="Q19">
        <v>6.1730462858691997</v>
      </c>
      <c r="R19" t="s">
        <v>100</v>
      </c>
    </row>
    <row r="20" spans="2:18" x14ac:dyDescent="0.45">
      <c r="B20" s="6">
        <v>17</v>
      </c>
      <c r="C20" s="22" t="s">
        <v>30</v>
      </c>
      <c r="D20" s="23">
        <v>62908.561715999997</v>
      </c>
      <c r="E20" s="7" t="s">
        <v>11</v>
      </c>
      <c r="F20" s="8">
        <v>1.8096081068911099E-2</v>
      </c>
      <c r="H20" t="e">
        <f t="shared" ref="H20:H28" si="0">VLOOKUP(J20,$C$4:$C$70,1,0)</f>
        <v>#N/A</v>
      </c>
      <c r="I20" s="45">
        <v>2</v>
      </c>
      <c r="J20" s="63" t="s">
        <v>123</v>
      </c>
      <c r="K20" s="65">
        <v>2.49249685760691</v>
      </c>
      <c r="L20" s="64" t="s">
        <v>97</v>
      </c>
      <c r="N20" t="s">
        <v>123</v>
      </c>
      <c r="O20">
        <v>0.30725637248587001</v>
      </c>
      <c r="P20">
        <v>0.12327252150715701</v>
      </c>
      <c r="Q20">
        <v>2.49249685760691</v>
      </c>
      <c r="R20" t="s">
        <v>97</v>
      </c>
    </row>
    <row r="21" spans="2:18" x14ac:dyDescent="0.45">
      <c r="B21" s="6">
        <v>18</v>
      </c>
      <c r="C21" s="22" t="s">
        <v>28</v>
      </c>
      <c r="D21" s="23">
        <v>62474.010683</v>
      </c>
      <c r="E21" s="7" t="s">
        <v>11</v>
      </c>
      <c r="F21" s="8">
        <v>1.7971079471239101E-2</v>
      </c>
      <c r="H21" t="str">
        <f t="shared" si="0"/>
        <v>PFIX</v>
      </c>
      <c r="I21" s="66">
        <v>3</v>
      </c>
      <c r="J21" s="67" t="s">
        <v>15</v>
      </c>
      <c r="K21" s="68">
        <v>2.4853143818852899</v>
      </c>
      <c r="L21" s="69" t="s">
        <v>100</v>
      </c>
      <c r="N21" t="s">
        <v>15</v>
      </c>
      <c r="O21">
        <v>0.31740912060090098</v>
      </c>
      <c r="P21">
        <v>0.12771387109590601</v>
      </c>
      <c r="Q21">
        <v>2.4853143818852899</v>
      </c>
      <c r="R21" t="s">
        <v>100</v>
      </c>
    </row>
    <row r="22" spans="2:18" x14ac:dyDescent="0.45">
      <c r="B22" s="6">
        <v>19</v>
      </c>
      <c r="C22" s="22" t="s">
        <v>59</v>
      </c>
      <c r="D22" s="23">
        <v>59089.1983599999</v>
      </c>
      <c r="E22" s="7" t="s">
        <v>97</v>
      </c>
      <c r="F22" s="8">
        <v>1.69974148931713E-2</v>
      </c>
      <c r="H22" t="str">
        <f t="shared" si="0"/>
        <v>KMLM</v>
      </c>
      <c r="I22" s="66">
        <v>4</v>
      </c>
      <c r="J22" s="67" t="s">
        <v>16</v>
      </c>
      <c r="K22" s="68">
        <v>2.2591599477929698</v>
      </c>
      <c r="L22" s="69" t="s">
        <v>100</v>
      </c>
      <c r="N22" t="s">
        <v>16</v>
      </c>
      <c r="O22">
        <v>0.23613780677474</v>
      </c>
      <c r="P22">
        <v>0.104524607478735</v>
      </c>
      <c r="Q22">
        <v>2.2591599477929698</v>
      </c>
      <c r="R22" t="s">
        <v>100</v>
      </c>
    </row>
    <row r="23" spans="2:18" x14ac:dyDescent="0.45">
      <c r="B23" s="6">
        <v>20</v>
      </c>
      <c r="C23" s="22" t="s">
        <v>57</v>
      </c>
      <c r="D23" s="23">
        <v>58766.397773999997</v>
      </c>
      <c r="E23" s="7" t="s">
        <v>11</v>
      </c>
      <c r="F23" s="8">
        <v>1.6904559081275299E-2</v>
      </c>
      <c r="H23" t="str">
        <f t="shared" si="0"/>
        <v>KRBN</v>
      </c>
      <c r="I23" s="66">
        <v>5</v>
      </c>
      <c r="J23" s="67" t="s">
        <v>80</v>
      </c>
      <c r="K23" s="68">
        <v>2.1366077141665301</v>
      </c>
      <c r="L23" s="69" t="s">
        <v>94</v>
      </c>
      <c r="N23" t="s">
        <v>80</v>
      </c>
      <c r="O23">
        <v>0.69996131629657599</v>
      </c>
      <c r="P23">
        <v>0.32760403870844501</v>
      </c>
      <c r="Q23">
        <v>2.1366077141665301</v>
      </c>
      <c r="R23" t="s">
        <v>94</v>
      </c>
    </row>
    <row r="24" spans="2:18" x14ac:dyDescent="0.45">
      <c r="B24" s="6">
        <v>21</v>
      </c>
      <c r="C24" s="22" t="s">
        <v>63</v>
      </c>
      <c r="D24" s="23">
        <v>56640.600765000003</v>
      </c>
      <c r="E24" s="7" t="s">
        <v>97</v>
      </c>
      <c r="F24" s="8">
        <v>1.6293058929919502E-2</v>
      </c>
      <c r="H24" t="str">
        <f t="shared" si="0"/>
        <v>ARB</v>
      </c>
      <c r="I24" s="66">
        <v>6</v>
      </c>
      <c r="J24" s="67" t="s">
        <v>29</v>
      </c>
      <c r="K24" s="68">
        <v>2.0922204503284698</v>
      </c>
      <c r="L24" s="69" t="s">
        <v>100</v>
      </c>
      <c r="N24" t="s">
        <v>29</v>
      </c>
      <c r="O24">
        <v>3.9865371430768397E-2</v>
      </c>
      <c r="P24">
        <v>1.9054097011865799E-2</v>
      </c>
      <c r="Q24">
        <v>2.0922204503284698</v>
      </c>
      <c r="R24" t="s">
        <v>100</v>
      </c>
    </row>
    <row r="25" spans="2:18" x14ac:dyDescent="0.45">
      <c r="B25" s="6">
        <v>22</v>
      </c>
      <c r="C25" s="22" t="s">
        <v>20</v>
      </c>
      <c r="D25" s="23">
        <v>56293.902535000001</v>
      </c>
      <c r="E25" s="7" t="s">
        <v>97</v>
      </c>
      <c r="F25" s="8">
        <v>1.61933287961286E-2</v>
      </c>
      <c r="H25" t="e">
        <f t="shared" si="0"/>
        <v>#N/A</v>
      </c>
      <c r="I25" s="45">
        <v>7</v>
      </c>
      <c r="J25" s="63" t="s">
        <v>125</v>
      </c>
      <c r="K25" s="65">
        <v>2.0873823077112199</v>
      </c>
      <c r="L25" s="64" t="s">
        <v>97</v>
      </c>
      <c r="N25" t="s">
        <v>125</v>
      </c>
      <c r="O25">
        <v>0.36457258444900198</v>
      </c>
      <c r="P25">
        <v>0.17465539642747499</v>
      </c>
      <c r="Q25">
        <v>2.0873823077112199</v>
      </c>
      <c r="R25" t="s">
        <v>97</v>
      </c>
    </row>
    <row r="26" spans="2:18" x14ac:dyDescent="0.45">
      <c r="B26" s="6">
        <v>23</v>
      </c>
      <c r="C26" s="22" t="s">
        <v>46</v>
      </c>
      <c r="D26" s="23">
        <v>55224.092653</v>
      </c>
      <c r="E26" s="7" t="s">
        <v>97</v>
      </c>
      <c r="F26" s="8">
        <v>1.5885590615109801E-2</v>
      </c>
      <c r="H26" t="e">
        <f t="shared" si="0"/>
        <v>#N/A</v>
      </c>
      <c r="I26" s="6">
        <v>8</v>
      </c>
      <c r="J26" s="58" t="s">
        <v>127</v>
      </c>
      <c r="K26" s="60">
        <v>2.0813717675027701</v>
      </c>
      <c r="L26" s="56" t="s">
        <v>97</v>
      </c>
      <c r="N26" t="s">
        <v>127</v>
      </c>
      <c r="O26">
        <v>0.301783181951503</v>
      </c>
      <c r="P26">
        <v>0.144992445205299</v>
      </c>
      <c r="Q26">
        <v>2.0813717675027701</v>
      </c>
      <c r="R26" t="s">
        <v>97</v>
      </c>
    </row>
    <row r="27" spans="2:18" x14ac:dyDescent="0.45">
      <c r="B27" s="6">
        <v>24</v>
      </c>
      <c r="C27" s="22" t="s">
        <v>62</v>
      </c>
      <c r="D27" s="23">
        <v>50968.600875999997</v>
      </c>
      <c r="E27" s="7" t="s">
        <v>97</v>
      </c>
      <c r="F27" s="8">
        <v>1.46614690951754E-2</v>
      </c>
      <c r="H27" t="e">
        <f t="shared" si="0"/>
        <v>#N/A</v>
      </c>
      <c r="I27" s="6">
        <v>9</v>
      </c>
      <c r="J27" s="58" t="s">
        <v>126</v>
      </c>
      <c r="K27" s="60">
        <v>1.9931418375537699</v>
      </c>
      <c r="L27" s="56" t="s">
        <v>97</v>
      </c>
      <c r="N27" t="s">
        <v>126</v>
      </c>
      <c r="O27">
        <v>0.25361566073341801</v>
      </c>
      <c r="P27">
        <v>0.127244160929704</v>
      </c>
      <c r="Q27">
        <v>1.9931418375537699</v>
      </c>
      <c r="R27" t="s">
        <v>97</v>
      </c>
    </row>
    <row r="28" spans="2:18" x14ac:dyDescent="0.45">
      <c r="B28" s="6">
        <v>25</v>
      </c>
      <c r="C28" s="22" t="s">
        <v>43</v>
      </c>
      <c r="D28" s="23">
        <v>48828.001040000003</v>
      </c>
      <c r="E28" s="7" t="s">
        <v>100</v>
      </c>
      <c r="F28" s="8">
        <v>1.40457108086765E-2</v>
      </c>
      <c r="H28" t="e">
        <f t="shared" si="0"/>
        <v>#N/A</v>
      </c>
      <c r="I28" s="37">
        <v>10</v>
      </c>
      <c r="J28" s="59" t="s">
        <v>124</v>
      </c>
      <c r="K28" s="61">
        <v>1.8945792176085099</v>
      </c>
      <c r="L28" s="57" t="s">
        <v>97</v>
      </c>
      <c r="N28" t="s">
        <v>124</v>
      </c>
      <c r="O28">
        <v>0.37750897513385201</v>
      </c>
      <c r="P28">
        <v>0.19925742435324101</v>
      </c>
      <c r="Q28">
        <v>1.8945792176085099</v>
      </c>
      <c r="R28" t="s">
        <v>97</v>
      </c>
    </row>
    <row r="29" spans="2:18" x14ac:dyDescent="0.45">
      <c r="B29" s="6">
        <v>26</v>
      </c>
      <c r="C29" s="22" t="s">
        <v>73</v>
      </c>
      <c r="D29" s="23">
        <v>47630.878416</v>
      </c>
      <c r="E29" s="7" t="s">
        <v>97</v>
      </c>
      <c r="F29" s="8">
        <v>1.37013502405374E-2</v>
      </c>
    </row>
    <row r="30" spans="2:18" x14ac:dyDescent="0.45">
      <c r="B30" s="6">
        <v>27</v>
      </c>
      <c r="C30" s="22" t="s">
        <v>75</v>
      </c>
      <c r="D30" s="23">
        <v>46140.059148</v>
      </c>
      <c r="E30" s="7" t="s">
        <v>11</v>
      </c>
      <c r="F30" s="8">
        <v>1.3272505809876101E-2</v>
      </c>
    </row>
    <row r="31" spans="2:18" x14ac:dyDescent="0.45">
      <c r="B31" s="6">
        <v>28</v>
      </c>
      <c r="C31" s="22" t="s">
        <v>15</v>
      </c>
      <c r="D31" s="23">
        <v>44329.321435999998</v>
      </c>
      <c r="E31" s="7" t="s">
        <v>100</v>
      </c>
      <c r="F31" s="8">
        <v>1.27516346353162E-2</v>
      </c>
    </row>
    <row r="32" spans="2:18" x14ac:dyDescent="0.45">
      <c r="B32" s="6">
        <v>29</v>
      </c>
      <c r="C32" s="22" t="s">
        <v>40</v>
      </c>
      <c r="D32" s="23">
        <v>41363.040000000001</v>
      </c>
      <c r="E32" s="7" t="s">
        <v>11</v>
      </c>
      <c r="F32" s="8">
        <v>1.1898363349582599E-2</v>
      </c>
    </row>
    <row r="33" spans="2:6" x14ac:dyDescent="0.45">
      <c r="B33" s="6">
        <v>30</v>
      </c>
      <c r="C33" s="22" t="s">
        <v>21</v>
      </c>
      <c r="D33" s="23">
        <v>41023.960524000002</v>
      </c>
      <c r="E33" s="7" t="s">
        <v>97</v>
      </c>
      <c r="F33" s="8">
        <v>1.1800824802854999E-2</v>
      </c>
    </row>
    <row r="34" spans="2:6" x14ac:dyDescent="0.45">
      <c r="B34" s="6">
        <v>31</v>
      </c>
      <c r="C34" s="22" t="s">
        <v>58</v>
      </c>
      <c r="D34" s="23">
        <v>39370.799160000002</v>
      </c>
      <c r="E34" s="7" t="s">
        <v>11</v>
      </c>
      <c r="F34" s="8">
        <v>1.1325281550126E-2</v>
      </c>
    </row>
    <row r="35" spans="2:6" x14ac:dyDescent="0.45">
      <c r="B35" s="6">
        <v>32</v>
      </c>
      <c r="C35" s="22" t="s">
        <v>26</v>
      </c>
      <c r="D35" s="23">
        <v>38533.048905000003</v>
      </c>
      <c r="E35" s="7" t="s">
        <v>100</v>
      </c>
      <c r="F35" s="8">
        <v>1.1084296919156E-2</v>
      </c>
    </row>
    <row r="36" spans="2:6" x14ac:dyDescent="0.45">
      <c r="B36" s="6">
        <v>33</v>
      </c>
      <c r="C36" s="22" t="s">
        <v>27</v>
      </c>
      <c r="D36" s="23">
        <v>35372.881752000001</v>
      </c>
      <c r="E36" s="7" t="s">
        <v>100</v>
      </c>
      <c r="F36" s="8">
        <v>1.0175253071513001E-2</v>
      </c>
    </row>
    <row r="37" spans="2:6" x14ac:dyDescent="0.45">
      <c r="B37" s="6">
        <v>34</v>
      </c>
      <c r="C37" s="22" t="s">
        <v>36</v>
      </c>
      <c r="D37" s="23">
        <v>34837.328999999998</v>
      </c>
      <c r="E37" s="7" t="s">
        <v>100</v>
      </c>
      <c r="F37" s="8">
        <v>1.0021197633707599E-2</v>
      </c>
    </row>
    <row r="38" spans="2:6" x14ac:dyDescent="0.45">
      <c r="B38" s="6">
        <v>35</v>
      </c>
      <c r="C38" s="22" t="s">
        <v>61</v>
      </c>
      <c r="D38" s="23">
        <v>32793.578551999999</v>
      </c>
      <c r="E38" s="7" t="s">
        <v>105</v>
      </c>
      <c r="F38" s="8">
        <v>9.4332987407302893E-3</v>
      </c>
    </row>
    <row r="39" spans="2:6" x14ac:dyDescent="0.45">
      <c r="B39" s="6">
        <v>36</v>
      </c>
      <c r="C39" s="22" t="s">
        <v>68</v>
      </c>
      <c r="D39" s="23">
        <v>30983.581902000002</v>
      </c>
      <c r="E39" s="7" t="s">
        <v>94</v>
      </c>
      <c r="F39" s="8">
        <v>8.9126407377588604E-3</v>
      </c>
    </row>
    <row r="40" spans="2:6" x14ac:dyDescent="0.45">
      <c r="B40" s="6">
        <v>37</v>
      </c>
      <c r="C40" s="22" t="s">
        <v>35</v>
      </c>
      <c r="D40" s="23">
        <v>29583</v>
      </c>
      <c r="E40" s="7" t="s">
        <v>100</v>
      </c>
      <c r="F40" s="8">
        <v>8.5097537069495806E-3</v>
      </c>
    </row>
    <row r="41" spans="2:6" x14ac:dyDescent="0.45">
      <c r="B41" s="6">
        <v>38</v>
      </c>
      <c r="C41" s="22" t="s">
        <v>16</v>
      </c>
      <c r="D41" s="23">
        <v>27727.035760999999</v>
      </c>
      <c r="E41" s="7" t="s">
        <v>100</v>
      </c>
      <c r="F41" s="8">
        <v>7.9758728103942501E-3</v>
      </c>
    </row>
    <row r="42" spans="2:6" x14ac:dyDescent="0.45">
      <c r="B42" s="6">
        <v>39</v>
      </c>
      <c r="C42" s="22" t="s">
        <v>37</v>
      </c>
      <c r="D42" s="23">
        <v>27281.25</v>
      </c>
      <c r="E42" s="7" t="s">
        <v>100</v>
      </c>
      <c r="F42" s="8">
        <v>7.8476394658323397E-3</v>
      </c>
    </row>
    <row r="43" spans="2:6" x14ac:dyDescent="0.45">
      <c r="B43" s="6">
        <v>40</v>
      </c>
      <c r="C43" s="22" t="s">
        <v>42</v>
      </c>
      <c r="D43" s="23">
        <v>27086.500544999999</v>
      </c>
      <c r="E43" s="7" t="s">
        <v>100</v>
      </c>
      <c r="F43" s="8">
        <v>7.7916184437381401E-3</v>
      </c>
    </row>
    <row r="44" spans="2:6" x14ac:dyDescent="0.45">
      <c r="B44" s="6">
        <v>41</v>
      </c>
      <c r="C44" s="22" t="s">
        <v>69</v>
      </c>
      <c r="D44" s="23">
        <v>23965.319508</v>
      </c>
      <c r="E44" s="7" t="s">
        <v>11</v>
      </c>
      <c r="F44" s="8">
        <v>6.8937892208847601E-3</v>
      </c>
    </row>
    <row r="45" spans="2:6" x14ac:dyDescent="0.45">
      <c r="B45" s="6">
        <v>42</v>
      </c>
      <c r="C45" s="22" t="s">
        <v>44</v>
      </c>
      <c r="D45" s="23">
        <v>23371.819162</v>
      </c>
      <c r="E45" s="7" t="s">
        <v>94</v>
      </c>
      <c r="F45" s="8">
        <v>6.7230647585432403E-3</v>
      </c>
    </row>
    <row r="46" spans="2:6" x14ac:dyDescent="0.45">
      <c r="B46" s="6">
        <v>43</v>
      </c>
      <c r="C46" s="22" t="s">
        <v>32</v>
      </c>
      <c r="D46" s="23">
        <v>23297.671397999999</v>
      </c>
      <c r="E46" s="7" t="s">
        <v>100</v>
      </c>
      <c r="F46" s="8">
        <v>6.7017356435257903E-3</v>
      </c>
    </row>
    <row r="47" spans="2:6" x14ac:dyDescent="0.45">
      <c r="B47" s="6">
        <v>44</v>
      </c>
      <c r="C47" s="22" t="s">
        <v>24</v>
      </c>
      <c r="D47" s="23">
        <v>23217.599328</v>
      </c>
      <c r="E47" s="7" t="s">
        <v>97</v>
      </c>
      <c r="F47" s="8">
        <v>6.6787023610829898E-3</v>
      </c>
    </row>
    <row r="48" spans="2:6" x14ac:dyDescent="0.45">
      <c r="B48" s="6">
        <v>45</v>
      </c>
      <c r="C48" s="22" t="s">
        <v>38</v>
      </c>
      <c r="D48" s="23">
        <v>22135.409229000001</v>
      </c>
      <c r="E48" s="7" t="s">
        <v>100</v>
      </c>
      <c r="F48" s="8">
        <v>6.3674029253736504E-3</v>
      </c>
    </row>
    <row r="49" spans="2:6" x14ac:dyDescent="0.45">
      <c r="B49" s="6">
        <v>46</v>
      </c>
      <c r="C49" s="22" t="s">
        <v>54</v>
      </c>
      <c r="D49" s="23">
        <v>19106.189612999999</v>
      </c>
      <c r="E49" s="7" t="s">
        <v>11</v>
      </c>
      <c r="F49" s="8">
        <v>5.4960270386677501E-3</v>
      </c>
    </row>
    <row r="50" spans="2:6" x14ac:dyDescent="0.45">
      <c r="B50" s="6">
        <v>47</v>
      </c>
      <c r="C50" s="22" t="s">
        <v>17</v>
      </c>
      <c r="D50" s="23">
        <v>18704.370453</v>
      </c>
      <c r="E50" s="7" t="s">
        <v>97</v>
      </c>
      <c r="F50" s="8">
        <v>5.3804409897094596E-3</v>
      </c>
    </row>
    <row r="51" spans="2:6" x14ac:dyDescent="0.45">
      <c r="B51" s="6">
        <v>48</v>
      </c>
      <c r="C51" s="22" t="s">
        <v>80</v>
      </c>
      <c r="D51" s="23">
        <v>13965.960724</v>
      </c>
      <c r="E51" s="7" t="s">
        <v>94</v>
      </c>
      <c r="F51" s="8">
        <v>4.0174047947189604E-3</v>
      </c>
    </row>
    <row r="52" spans="2:6" x14ac:dyDescent="0.45">
      <c r="B52" s="6">
        <v>49</v>
      </c>
      <c r="C52" s="22" t="s">
        <v>66</v>
      </c>
      <c r="D52" s="23">
        <v>13660.579202999999</v>
      </c>
      <c r="E52" s="7" t="s">
        <v>94</v>
      </c>
      <c r="F52" s="8">
        <v>3.9295596968464096E-3</v>
      </c>
    </row>
    <row r="53" spans="2:6" x14ac:dyDescent="0.45">
      <c r="B53" s="6">
        <v>50</v>
      </c>
      <c r="C53" s="22" t="s">
        <v>74</v>
      </c>
      <c r="D53" s="23">
        <v>12909.359999999901</v>
      </c>
      <c r="E53" s="7" t="s">
        <v>100</v>
      </c>
      <c r="F53" s="8">
        <v>3.7134663189786902E-3</v>
      </c>
    </row>
    <row r="54" spans="2:6" x14ac:dyDescent="0.45">
      <c r="B54" s="6">
        <v>51</v>
      </c>
      <c r="C54" s="22" t="s">
        <v>18</v>
      </c>
      <c r="D54" s="23">
        <v>12156.30026</v>
      </c>
      <c r="E54" s="7" t="s">
        <v>97</v>
      </c>
      <c r="F54" s="8">
        <v>3.49684349796596E-3</v>
      </c>
    </row>
    <row r="55" spans="2:6" x14ac:dyDescent="0.45">
      <c r="B55" s="6">
        <v>52</v>
      </c>
      <c r="C55" s="22" t="s">
        <v>22</v>
      </c>
      <c r="D55" s="23">
        <v>11483.999400000001</v>
      </c>
      <c r="E55" s="7" t="s">
        <v>100</v>
      </c>
      <c r="F55" s="8">
        <v>3.30345152502304E-3</v>
      </c>
    </row>
    <row r="56" spans="2:6" x14ac:dyDescent="0.45">
      <c r="B56" s="6">
        <v>53</v>
      </c>
      <c r="C56" s="22" t="s">
        <v>51</v>
      </c>
      <c r="D56" s="23">
        <v>11406.72</v>
      </c>
      <c r="E56" s="7" t="s">
        <v>11</v>
      </c>
      <c r="F56" s="8">
        <v>3.2812215733406301E-3</v>
      </c>
    </row>
    <row r="57" spans="2:6" x14ac:dyDescent="0.45">
      <c r="B57" s="6">
        <v>54</v>
      </c>
      <c r="C57" s="22" t="s">
        <v>67</v>
      </c>
      <c r="D57" s="23">
        <v>10965</v>
      </c>
      <c r="E57" s="7" t="s">
        <v>94</v>
      </c>
      <c r="F57" s="8">
        <v>3.1541577729338501E-3</v>
      </c>
    </row>
    <row r="58" spans="2:6" x14ac:dyDescent="0.45">
      <c r="B58" s="6">
        <v>55</v>
      </c>
      <c r="C58" s="22" t="s">
        <v>78</v>
      </c>
      <c r="D58" s="23">
        <v>10513.24</v>
      </c>
      <c r="E58" s="7" t="s">
        <v>94</v>
      </c>
      <c r="F58" s="8">
        <v>3.0242058973752001E-3</v>
      </c>
    </row>
    <row r="59" spans="2:6" x14ac:dyDescent="0.45">
      <c r="B59" s="6">
        <v>56</v>
      </c>
      <c r="C59" s="22" t="s">
        <v>72</v>
      </c>
      <c r="D59" s="23">
        <v>10039.808999999999</v>
      </c>
      <c r="E59" s="7" t="s">
        <v>100</v>
      </c>
      <c r="F59" s="8">
        <v>2.8880202094045799E-3</v>
      </c>
    </row>
    <row r="60" spans="2:6" x14ac:dyDescent="0.45">
      <c r="B60" s="6">
        <v>57</v>
      </c>
      <c r="C60" s="22" t="s">
        <v>53</v>
      </c>
      <c r="D60" s="23">
        <v>8494.31</v>
      </c>
      <c r="E60" s="7" t="s">
        <v>94</v>
      </c>
      <c r="F60" s="8">
        <v>2.4434467772193099E-3</v>
      </c>
    </row>
    <row r="61" spans="2:6" x14ac:dyDescent="0.45">
      <c r="B61" s="6">
        <v>58</v>
      </c>
      <c r="C61" s="22" t="s">
        <v>52</v>
      </c>
      <c r="D61" s="23">
        <v>8299.8996449999995</v>
      </c>
      <c r="E61" s="7" t="s">
        <v>11</v>
      </c>
      <c r="F61" s="8">
        <v>2.3875232995757101E-3</v>
      </c>
    </row>
    <row r="62" spans="2:6" x14ac:dyDescent="0.45">
      <c r="B62" s="6">
        <v>59</v>
      </c>
      <c r="C62" s="22" t="s">
        <v>29</v>
      </c>
      <c r="D62" s="23">
        <v>7640.717283</v>
      </c>
      <c r="E62" s="7" t="s">
        <v>100</v>
      </c>
      <c r="F62" s="8">
        <v>2.19790495293793E-3</v>
      </c>
    </row>
    <row r="63" spans="2:6" x14ac:dyDescent="0.45">
      <c r="B63" s="6">
        <v>60</v>
      </c>
      <c r="C63" s="22" t="s">
        <v>64</v>
      </c>
      <c r="D63" s="23">
        <v>6662.2504049999998</v>
      </c>
      <c r="E63" s="7" t="s">
        <v>94</v>
      </c>
      <c r="F63" s="8">
        <v>1.9164422161570801E-3</v>
      </c>
    </row>
    <row r="64" spans="2:6" x14ac:dyDescent="0.45">
      <c r="B64" s="6">
        <v>61</v>
      </c>
      <c r="C64" s="22" t="s">
        <v>47</v>
      </c>
      <c r="D64" s="23">
        <v>6232</v>
      </c>
      <c r="E64" s="7" t="s">
        <v>97</v>
      </c>
      <c r="F64" s="8">
        <v>1.7926777237504501E-3</v>
      </c>
    </row>
    <row r="65" spans="2:6" x14ac:dyDescent="0.45">
      <c r="B65" s="6">
        <v>62</v>
      </c>
      <c r="C65" s="22" t="s">
        <v>34</v>
      </c>
      <c r="D65" s="23">
        <v>6130.9498949999997</v>
      </c>
      <c r="E65" s="7" t="s">
        <v>11</v>
      </c>
      <c r="F65" s="8">
        <v>1.7636099650508101E-3</v>
      </c>
    </row>
    <row r="66" spans="2:6" x14ac:dyDescent="0.45">
      <c r="B66" s="6">
        <v>63</v>
      </c>
      <c r="C66" s="22" t="s">
        <v>70</v>
      </c>
      <c r="D66" s="23">
        <v>5633</v>
      </c>
      <c r="E66" s="7" t="s">
        <v>100</v>
      </c>
      <c r="F66" s="8">
        <v>1.6203712480562099E-3</v>
      </c>
    </row>
    <row r="67" spans="2:6" x14ac:dyDescent="0.45">
      <c r="B67" s="6">
        <v>64</v>
      </c>
      <c r="C67" s="22" t="s">
        <v>77</v>
      </c>
      <c r="D67" s="23">
        <v>5276.5</v>
      </c>
      <c r="E67" s="7" t="s">
        <v>94</v>
      </c>
      <c r="F67" s="8">
        <v>1.51782156761381E-3</v>
      </c>
    </row>
    <row r="68" spans="2:6" x14ac:dyDescent="0.45">
      <c r="B68" s="6">
        <v>65</v>
      </c>
      <c r="C68" s="22" t="s">
        <v>65</v>
      </c>
      <c r="D68" s="23">
        <v>4089.6002400000002</v>
      </c>
      <c r="E68" s="7" t="s">
        <v>94</v>
      </c>
      <c r="F68" s="8">
        <v>1.17640167671574E-3</v>
      </c>
    </row>
    <row r="69" spans="2:6" x14ac:dyDescent="0.45">
      <c r="B69" s="6">
        <v>66</v>
      </c>
      <c r="C69" s="22" t="s">
        <v>25</v>
      </c>
      <c r="D69" s="23">
        <v>2422.23</v>
      </c>
      <c r="E69" s="7" t="s">
        <v>100</v>
      </c>
      <c r="F69" s="8">
        <v>6.9677114293967702E-4</v>
      </c>
    </row>
    <row r="70" spans="2:6" x14ac:dyDescent="0.45">
      <c r="B70" s="37">
        <v>67</v>
      </c>
      <c r="C70" s="38" t="s">
        <v>39</v>
      </c>
      <c r="D70" s="39">
        <v>2194.83</v>
      </c>
      <c r="E70" s="14" t="s">
        <v>94</v>
      </c>
      <c r="F70" s="15">
        <v>6.3135796669114503E-4</v>
      </c>
    </row>
    <row r="71" spans="2:6" x14ac:dyDescent="0.45">
      <c r="D71" s="44"/>
    </row>
  </sheetData>
  <autoFilter ref="B3:F70" xr:uid="{1A770DDE-8CFA-4DF4-A02D-19B5E5983024}">
    <sortState xmlns:xlrd2="http://schemas.microsoft.com/office/spreadsheetml/2017/richdata2" ref="B4:F70">
      <sortCondition descending="1" ref="D3"/>
    </sortState>
  </autoFilter>
  <sortState xmlns:xlrd2="http://schemas.microsoft.com/office/spreadsheetml/2017/richdata2" ref="O4:P7">
    <sortCondition descending="1" ref="P4:P7"/>
  </sortState>
  <mergeCells count="1">
    <mergeCell ref="B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FE55-4CBC-495E-82B7-69EE839CBFE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Summary</vt:lpstr>
      <vt:lpstr>Sheet4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Udasi</dc:creator>
  <cp:lastModifiedBy>Suraj Udasi</cp:lastModifiedBy>
  <dcterms:created xsi:type="dcterms:W3CDTF">2023-02-20T19:49:28Z</dcterms:created>
  <dcterms:modified xsi:type="dcterms:W3CDTF">2024-03-17T04:38:09Z</dcterms:modified>
</cp:coreProperties>
</file>