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day/Library/Mobile Documents/com~apple~CloudDocs/Courses/Financial Analyst/Tesla Financial Analysis/"/>
    </mc:Choice>
  </mc:AlternateContent>
  <xr:revisionPtr revIDLastSave="0" documentId="13_ncr:1_{5F0AD124-11FE-C842-A91A-977B055E27E4}" xr6:coauthVersionLast="47" xr6:coauthVersionMax="47" xr10:uidLastSave="{00000000-0000-0000-0000-000000000000}"/>
  <bookViews>
    <workbookView xWindow="0" yWindow="760" windowWidth="29400" windowHeight="16660" activeTab="1" xr2:uid="{00000000-000D-0000-FFFF-FFFF00000000}"/>
  </bookViews>
  <sheets>
    <sheet name="Income Statement" sheetId="1" r:id="rId1"/>
    <sheet name="Balanc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6" i="2"/>
  <c r="C46" i="2"/>
  <c r="D45" i="2"/>
  <c r="E45" i="2"/>
  <c r="C45" i="2"/>
  <c r="D43" i="2"/>
  <c r="E43" i="2"/>
  <c r="C43" i="2"/>
  <c r="D42" i="2"/>
  <c r="E42" i="2"/>
  <c r="C42" i="2"/>
  <c r="D41" i="2"/>
  <c r="E41" i="2"/>
  <c r="C41" i="2"/>
  <c r="D40" i="2"/>
  <c r="E40" i="2"/>
  <c r="C40" i="2"/>
  <c r="D39" i="2"/>
  <c r="E39" i="2"/>
  <c r="C39" i="2"/>
  <c r="D38" i="2"/>
  <c r="E38" i="2"/>
  <c r="C38" i="2"/>
  <c r="E41" i="1"/>
  <c r="C41" i="1"/>
  <c r="E34" i="2"/>
  <c r="D32" i="2"/>
  <c r="D42" i="1" s="1"/>
  <c r="E32" i="2"/>
  <c r="E42" i="1" s="1"/>
  <c r="C32" i="2"/>
  <c r="C42" i="1" s="1"/>
  <c r="D22" i="2"/>
  <c r="D26" i="2" s="1"/>
  <c r="D34" i="2" s="1"/>
  <c r="E22" i="2"/>
  <c r="E26" i="2" s="1"/>
  <c r="C22" i="2"/>
  <c r="C26" i="2" s="1"/>
  <c r="C34" i="2" s="1"/>
  <c r="D8" i="2"/>
  <c r="D16" i="2" s="1"/>
  <c r="D41" i="1" s="1"/>
  <c r="E8" i="2"/>
  <c r="E16" i="2" s="1"/>
  <c r="C8" i="2"/>
  <c r="C16" i="2" s="1"/>
  <c r="D37" i="1"/>
  <c r="E37" i="1"/>
  <c r="C37" i="1"/>
  <c r="D36" i="1"/>
  <c r="E36" i="1"/>
  <c r="C36" i="1"/>
  <c r="D33" i="1"/>
  <c r="D34" i="1"/>
  <c r="C34" i="1"/>
  <c r="C33" i="1"/>
  <c r="D29" i="1" l="1"/>
  <c r="E29" i="1"/>
  <c r="C29" i="1"/>
  <c r="D20" i="1"/>
  <c r="E20" i="1"/>
  <c r="C20" i="1"/>
  <c r="D15" i="1"/>
  <c r="E15" i="1"/>
  <c r="D12" i="1"/>
  <c r="E12" i="1"/>
  <c r="C12" i="1"/>
  <c r="C15" i="1" s="1"/>
  <c r="E9" i="1"/>
  <c r="E16" i="1" s="1"/>
  <c r="C9" i="1"/>
  <c r="C16" i="1" s="1"/>
  <c r="D6" i="1"/>
  <c r="E6" i="1"/>
  <c r="E35" i="1" s="1"/>
  <c r="C6" i="1"/>
  <c r="C38" i="1" l="1"/>
  <c r="C21" i="1"/>
  <c r="E38" i="1"/>
  <c r="E21" i="1"/>
  <c r="D35" i="1"/>
  <c r="D32" i="1"/>
  <c r="C35" i="1"/>
  <c r="C32" i="1"/>
  <c r="C40" i="1"/>
  <c r="D9" i="1"/>
  <c r="D16" i="1" s="1"/>
  <c r="E40" i="1"/>
  <c r="E39" i="1" l="1"/>
  <c r="E25" i="1"/>
  <c r="C39" i="1"/>
  <c r="C25" i="1"/>
  <c r="D38" i="1"/>
  <c r="D21" i="1"/>
  <c r="D40" i="1"/>
  <c r="D39" i="1" l="1"/>
  <c r="D25" i="1"/>
</calcChain>
</file>

<file path=xl/sharedStrings.xml><?xml version="1.0" encoding="utf-8"?>
<sst xmlns="http://schemas.openxmlformats.org/spreadsheetml/2006/main" count="88" uniqueCount="84">
  <si>
    <t>2020</t>
  </si>
  <si>
    <t>2019</t>
  </si>
  <si>
    <t>2018</t>
  </si>
  <si>
    <t>Automotive sales</t>
  </si>
  <si>
    <t>Automotive leasing</t>
  </si>
  <si>
    <t>Total automotive revenues</t>
  </si>
  <si>
    <t>Energy generation and storage</t>
  </si>
  <si>
    <t>Services and other</t>
  </si>
  <si>
    <t>Total revenues</t>
  </si>
  <si>
    <t>Automotive sales (Cost)</t>
  </si>
  <si>
    <t>Automotive leasing (Cost)</t>
  </si>
  <si>
    <t>Total automotive cost of revenues</t>
  </si>
  <si>
    <t>Energy generation and storage (Cost)</t>
  </si>
  <si>
    <t>Services and other (Cost)</t>
  </si>
  <si>
    <t>Total cost of revenues</t>
  </si>
  <si>
    <t>Gross profit</t>
  </si>
  <si>
    <t>Research and development</t>
  </si>
  <si>
    <t>Selling, general and administrative</t>
  </si>
  <si>
    <t>Restructuring and other</t>
  </si>
  <si>
    <t>Total operating expenses</t>
  </si>
  <si>
    <t>Interest income</t>
  </si>
  <si>
    <t>Interest expense</t>
  </si>
  <si>
    <t>Other (expense) income, net</t>
  </si>
  <si>
    <t>Provision for income taxes</t>
  </si>
  <si>
    <t>Net income (loss)</t>
  </si>
  <si>
    <t>Net income (loss) attributable to noncontrolling interests</t>
  </si>
  <si>
    <t>Net income (loss) attributable to common stockholders</t>
  </si>
  <si>
    <t>EBIT</t>
  </si>
  <si>
    <t>EBT</t>
  </si>
  <si>
    <t>Revenue % automotive y-o-y</t>
  </si>
  <si>
    <t>Revenue % generation y-o-y</t>
  </si>
  <si>
    <t>Revenue % services y-o-y</t>
  </si>
  <si>
    <t>GP% automotive</t>
  </si>
  <si>
    <t>GP% energy generation and automotive</t>
  </si>
  <si>
    <t>GP% services and other</t>
  </si>
  <si>
    <t>Overall GP%</t>
  </si>
  <si>
    <t>EBIT %</t>
  </si>
  <si>
    <t>ROA</t>
  </si>
  <si>
    <t>ROE</t>
  </si>
  <si>
    <t>Net Income %</t>
  </si>
  <si>
    <t xml:space="preserve"> Income Statement (in $ millions)</t>
  </si>
  <si>
    <t>KPIs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</si>
  <si>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</si>
  <si>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</si>
  <si>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</si>
  <si>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</si>
  <si>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</si>
  <si>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</si>
  <si>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net</t>
  </si>
  <si>
    <t>Property, plant and equipment, net</t>
  </si>
  <si>
    <t>Operating lease right-of-use assets</t>
  </si>
  <si>
    <t>Intangible assets, net</t>
  </si>
  <si>
    <t>Goodwill</t>
  </si>
  <si>
    <t>Other non-current assets</t>
  </si>
  <si>
    <t>Total assets</t>
  </si>
  <si>
    <t>Accounts payable</t>
  </si>
  <si>
    <t>Accrued liabilities and other</t>
  </si>
  <si>
    <t>Deferred revenue</t>
  </si>
  <si>
    <t>Customer deposits</t>
  </si>
  <si>
    <t>Current portion of debt and finance leases</t>
  </si>
  <si>
    <t>Total current liabilities</t>
  </si>
  <si>
    <t>Debt and finance leases, net of current portion</t>
  </si>
  <si>
    <t>Deferred revenue, net of current portion</t>
  </si>
  <si>
    <t>Other long-term liabilities</t>
  </si>
  <si>
    <t>Total liabilities</t>
  </si>
  <si>
    <t>Redeemable noncontrolling interests in subsidiaries</t>
  </si>
  <si>
    <t>Accumulated other comprehensive income (loss)</t>
  </si>
  <si>
    <t>Accumulated deficit</t>
  </si>
  <si>
    <t>Total stockholders' equity</t>
  </si>
  <si>
    <t>Noncontrolling interests in subsidiaries</t>
  </si>
  <si>
    <t>Total liabilities and equity</t>
  </si>
  <si>
    <t>Additional paid-in capital</t>
  </si>
  <si>
    <t>Balance Sheet ( in $ millions)</t>
  </si>
  <si>
    <t>Convertible senior notes</t>
  </si>
  <si>
    <t>Liquidity ratios</t>
  </si>
  <si>
    <t>Quick ratio</t>
  </si>
  <si>
    <t>Current ratio</t>
  </si>
  <si>
    <t>DSO</t>
  </si>
  <si>
    <t>DIO</t>
  </si>
  <si>
    <t>DPO</t>
  </si>
  <si>
    <t>Net Trading Cycle</t>
  </si>
  <si>
    <t>Solvency ratios</t>
  </si>
  <si>
    <t>Debt ratio</t>
  </si>
  <si>
    <t>Interest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</si>
</sst>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  <charset val="20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37" fontId="2" fillId="2" borderId="0" xfId="0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vertical="center"/>
    </xf>
    <xf numFmtId="0" fontId="4" fillId="3" borderId="0" xfId="0" applyFont="1" applyFill="1"/>
    <xf numFmtId="9" fontId="5" fillId="3" borderId="0" xfId="1" applyFont="1" applyFill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37" fontId="6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37" fontId="7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37" fontId="6" fillId="2" borderId="0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37" fontId="6" fillId="2" borderId="2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37" fontId="6" fillId="2" borderId="3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37" fontId="6" fillId="2" borderId="4" xfId="0" applyNumberFormat="1" applyFont="1" applyFill="1" applyBorder="1" applyAlignment="1">
      <alignment vertical="center"/>
    </xf>
    <xf numFmtId="0" fontId="6" fillId="3" borderId="0" xfId="0" applyFont="1" applyFill="1"/>
    <xf numFmtId="0" fontId="8" fillId="0" borderId="0" xfId="0" applyFont="1"/>
    <xf numFmtId="0" fontId="4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9" fillId="2" borderId="1" xfId="0" applyFont="1" applyFill="1" applyBorder="1"/>
    <xf numFmtId="0" fontId="9" fillId="2" borderId="2" xfId="0" applyFont="1" applyFill="1" applyBorder="1"/>
    <xf numFmtId="37" fontId="8" fillId="2" borderId="0" xfId="0" applyNumberFormat="1" applyFont="1" applyFill="1"/>
    <xf numFmtId="37" fontId="9" fillId="2" borderId="2" xfId="0" applyNumberFormat="1" applyFont="1" applyFill="1" applyBorder="1"/>
    <xf numFmtId="37" fontId="7" fillId="2" borderId="0" xfId="0" applyNumberFormat="1" applyFont="1" applyFill="1"/>
    <xf numFmtId="37" fontId="4" fillId="2" borderId="0" xfId="0" applyNumberFormat="1" applyFont="1" applyFill="1"/>
    <xf numFmtId="0" fontId="9" fillId="2" borderId="3" xfId="0" applyFont="1" applyFill="1" applyBorder="1"/>
    <xf numFmtId="0" fontId="4" fillId="2" borderId="0" xfId="0" applyFont="1" applyFill="1" applyBorder="1"/>
    <xf numFmtId="37" fontId="8" fillId="2" borderId="0" xfId="0" applyNumberFormat="1" applyFont="1" applyFill="1" applyBorder="1"/>
    <xf numFmtId="37" fontId="9" fillId="2" borderId="0" xfId="0" applyNumberFormat="1" applyFont="1" applyFill="1" applyBorder="1"/>
    <xf numFmtId="37" fontId="8" fillId="2" borderId="0" xfId="0" applyNumberFormat="1" applyFont="1" applyFill="1" applyAlignment="1"/>
    <xf numFmtId="37" fontId="9" fillId="2" borderId="3" xfId="0" applyNumberFormat="1" applyFont="1" applyFill="1" applyBorder="1"/>
    <xf numFmtId="0" fontId="8" fillId="2" borderId="0" xfId="0" applyFont="1" applyFill="1" applyBorder="1"/>
    <xf numFmtId="0" fontId="9" fillId="2" borderId="5" xfId="0" applyFont="1" applyFill="1" applyBorder="1"/>
    <xf numFmtId="37" fontId="7" fillId="2" borderId="5" xfId="0" applyNumberFormat="1" applyFont="1" applyFill="1" applyBorder="1"/>
    <xf numFmtId="0" fontId="10" fillId="3" borderId="0" xfId="0" applyFont="1" applyFill="1"/>
    <xf numFmtId="0" fontId="11" fillId="3" borderId="0" xfId="0" applyFont="1" applyFill="1"/>
    <xf numFmtId="39" fontId="11" fillId="3" borderId="0" xfId="0" applyNumberFormat="1" applyFont="1" applyFill="1"/>
    <xf numFmtId="39" fontId="11" fillId="3" borderId="0" xfId="0" applyNumberFormat="1" applyFont="1" applyFill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opLeftCell="A4" zoomScale="140" zoomScaleNormal="140" workbookViewId="0">
      <selection activeCell="F11" sqref="F11"/>
    </sheetView>
  </sheetViews>
  <sheetFormatPr baseColWidth="10" defaultColWidth="8.83203125" defaultRowHeight="14" x14ac:dyDescent="0.2"/>
  <cols>
    <col min="1" max="1" width="2.1640625" style="3" customWidth="1"/>
    <col min="2" max="2" width="42.1640625" style="3" bestFit="1" customWidth="1"/>
    <col min="3" max="5" width="7.83203125" style="5" customWidth="1"/>
    <col min="6" max="16384" width="8.83203125" style="3"/>
  </cols>
  <sheetData>
    <row r="1" spans="2:5" ht="16" x14ac:dyDescent="0.2">
      <c r="B1" s="2" t="s">
        <v>40</v>
      </c>
      <c r="C1" s="2"/>
      <c r="D1" s="2"/>
      <c r="E1" s="2"/>
    </row>
    <row r="2" spans="2:5" ht="16" x14ac:dyDescent="0.2">
      <c r="B2" s="1"/>
      <c r="C2" s="4"/>
      <c r="D2" s="4"/>
      <c r="E2" s="4"/>
    </row>
    <row r="3" spans="2:5" ht="15" thickBot="1" x14ac:dyDescent="0.25">
      <c r="B3" s="8"/>
      <c r="C3" s="9" t="s">
        <v>0</v>
      </c>
      <c r="D3" s="9" t="s">
        <v>1</v>
      </c>
      <c r="E3" s="9" t="s">
        <v>2</v>
      </c>
    </row>
    <row r="4" spans="2:5" x14ac:dyDescent="0.2">
      <c r="B4" s="10" t="s">
        <v>3</v>
      </c>
      <c r="C4" s="11">
        <v>26184</v>
      </c>
      <c r="D4" s="11">
        <v>19952</v>
      </c>
      <c r="E4" s="11">
        <v>17632</v>
      </c>
    </row>
    <row r="5" spans="2:5" x14ac:dyDescent="0.2">
      <c r="B5" s="10" t="s">
        <v>4</v>
      </c>
      <c r="C5" s="11">
        <v>1052</v>
      </c>
      <c r="D5" s="11">
        <v>869</v>
      </c>
      <c r="E5" s="11">
        <v>883</v>
      </c>
    </row>
    <row r="6" spans="2:5" x14ac:dyDescent="0.2">
      <c r="B6" s="12" t="s">
        <v>5</v>
      </c>
      <c r="C6" s="13">
        <f>C4+C5</f>
        <v>27236</v>
      </c>
      <c r="D6" s="13">
        <f t="shared" ref="D6:E6" si="0">D4+D5</f>
        <v>20821</v>
      </c>
      <c r="E6" s="13">
        <f t="shared" si="0"/>
        <v>18515</v>
      </c>
    </row>
    <row r="7" spans="2:5" x14ac:dyDescent="0.2">
      <c r="B7" s="10" t="s">
        <v>6</v>
      </c>
      <c r="C7" s="11">
        <v>1994</v>
      </c>
      <c r="D7" s="11">
        <v>1531</v>
      </c>
      <c r="E7" s="11">
        <v>1555</v>
      </c>
    </row>
    <row r="8" spans="2:5" ht="15" thickBot="1" x14ac:dyDescent="0.25">
      <c r="B8" s="10" t="s">
        <v>7</v>
      </c>
      <c r="C8" s="11">
        <v>2306</v>
      </c>
      <c r="D8" s="11">
        <v>2226</v>
      </c>
      <c r="E8" s="11">
        <v>1391</v>
      </c>
    </row>
    <row r="9" spans="2:5" x14ac:dyDescent="0.2">
      <c r="B9" s="14" t="s">
        <v>8</v>
      </c>
      <c r="C9" s="15">
        <f>SUM(C6:C8)</f>
        <v>31536</v>
      </c>
      <c r="D9" s="15">
        <f t="shared" ref="D9:E9" si="1">SUM(D6:D8)</f>
        <v>24578</v>
      </c>
      <c r="E9" s="15">
        <f t="shared" si="1"/>
        <v>21461</v>
      </c>
    </row>
    <row r="10" spans="2:5" x14ac:dyDescent="0.2">
      <c r="B10" s="10" t="s">
        <v>9</v>
      </c>
      <c r="C10" s="11">
        <v>-19696</v>
      </c>
      <c r="D10" s="11">
        <v>-15939</v>
      </c>
      <c r="E10" s="11">
        <v>-13686</v>
      </c>
    </row>
    <row r="11" spans="2:5" x14ac:dyDescent="0.2">
      <c r="B11" s="10" t="s">
        <v>10</v>
      </c>
      <c r="C11" s="11">
        <v>-563</v>
      </c>
      <c r="D11" s="11">
        <v>-459</v>
      </c>
      <c r="E11" s="11">
        <v>-488</v>
      </c>
    </row>
    <row r="12" spans="2:5" x14ac:dyDescent="0.2">
      <c r="B12" s="12" t="s">
        <v>11</v>
      </c>
      <c r="C12" s="13">
        <f>C10+C11</f>
        <v>-20259</v>
      </c>
      <c r="D12" s="13">
        <f t="shared" ref="D12:E12" si="2">D10+D11</f>
        <v>-16398</v>
      </c>
      <c r="E12" s="13">
        <f t="shared" si="2"/>
        <v>-14174</v>
      </c>
    </row>
    <row r="13" spans="2:5" x14ac:dyDescent="0.2">
      <c r="B13" s="10" t="s">
        <v>12</v>
      </c>
      <c r="C13" s="11">
        <v>-1976</v>
      </c>
      <c r="D13" s="11">
        <v>-1341</v>
      </c>
      <c r="E13" s="11">
        <v>-1365</v>
      </c>
    </row>
    <row r="14" spans="2:5" x14ac:dyDescent="0.2">
      <c r="B14" s="10" t="s">
        <v>13</v>
      </c>
      <c r="C14" s="11">
        <v>-2671</v>
      </c>
      <c r="D14" s="11">
        <v>-2770</v>
      </c>
      <c r="E14" s="11">
        <v>-1880</v>
      </c>
    </row>
    <row r="15" spans="2:5" ht="15" thickBot="1" x14ac:dyDescent="0.25">
      <c r="B15" s="12" t="s">
        <v>14</v>
      </c>
      <c r="C15" s="13">
        <f>SUM(C12:C14)</f>
        <v>-24906</v>
      </c>
      <c r="D15" s="13">
        <f t="shared" ref="D15:E15" si="3">SUM(D12:D14)</f>
        <v>-20509</v>
      </c>
      <c r="E15" s="13">
        <f t="shared" si="3"/>
        <v>-17419</v>
      </c>
    </row>
    <row r="16" spans="2:5" x14ac:dyDescent="0.2">
      <c r="B16" s="14" t="s">
        <v>15</v>
      </c>
      <c r="C16" s="15">
        <f>C9+C15</f>
        <v>6630</v>
      </c>
      <c r="D16" s="15">
        <f t="shared" ref="D16:E16" si="4">D9+D15</f>
        <v>4069</v>
      </c>
      <c r="E16" s="15">
        <f t="shared" si="4"/>
        <v>4042</v>
      </c>
    </row>
    <row r="17" spans="2:5" x14ac:dyDescent="0.2">
      <c r="B17" s="10" t="s">
        <v>16</v>
      </c>
      <c r="C17" s="11">
        <v>-1491</v>
      </c>
      <c r="D17" s="11">
        <v>-1343</v>
      </c>
      <c r="E17" s="11">
        <v>-1460</v>
      </c>
    </row>
    <row r="18" spans="2:5" x14ac:dyDescent="0.2">
      <c r="B18" s="10" t="s">
        <v>17</v>
      </c>
      <c r="C18" s="11">
        <v>-3145</v>
      </c>
      <c r="D18" s="11">
        <v>-2646</v>
      </c>
      <c r="E18" s="11">
        <v>-2835</v>
      </c>
    </row>
    <row r="19" spans="2:5" x14ac:dyDescent="0.2">
      <c r="B19" s="10" t="s">
        <v>18</v>
      </c>
      <c r="C19" s="11">
        <v>0</v>
      </c>
      <c r="D19" s="11">
        <v>-149</v>
      </c>
      <c r="E19" s="11">
        <v>-135</v>
      </c>
    </row>
    <row r="20" spans="2:5" ht="15" thickBot="1" x14ac:dyDescent="0.25">
      <c r="B20" s="12" t="s">
        <v>19</v>
      </c>
      <c r="C20" s="13">
        <f>SUM(C17:C19)</f>
        <v>-4636</v>
      </c>
      <c r="D20" s="13">
        <f t="shared" ref="D20:E20" si="5">SUM(D17:D19)</f>
        <v>-4138</v>
      </c>
      <c r="E20" s="13">
        <f t="shared" si="5"/>
        <v>-4430</v>
      </c>
    </row>
    <row r="21" spans="2:5" x14ac:dyDescent="0.2">
      <c r="B21" s="14" t="s">
        <v>27</v>
      </c>
      <c r="C21" s="15">
        <f>C16+C20</f>
        <v>1994</v>
      </c>
      <c r="D21" s="15">
        <f t="shared" ref="D21:E21" si="6">D16+D20</f>
        <v>-69</v>
      </c>
      <c r="E21" s="15">
        <f t="shared" si="6"/>
        <v>-388</v>
      </c>
    </row>
    <row r="22" spans="2:5" x14ac:dyDescent="0.2">
      <c r="B22" s="10" t="s">
        <v>20</v>
      </c>
      <c r="C22" s="11">
        <v>30</v>
      </c>
      <c r="D22" s="11">
        <v>44</v>
      </c>
      <c r="E22" s="11">
        <v>24</v>
      </c>
    </row>
    <row r="23" spans="2:5" x14ac:dyDescent="0.2">
      <c r="B23" s="10" t="s">
        <v>21</v>
      </c>
      <c r="C23" s="11">
        <v>-748</v>
      </c>
      <c r="D23" s="11">
        <v>-685</v>
      </c>
      <c r="E23" s="11">
        <v>-663</v>
      </c>
    </row>
    <row r="24" spans="2:5" ht="15" thickBot="1" x14ac:dyDescent="0.25">
      <c r="B24" s="10" t="s">
        <v>22</v>
      </c>
      <c r="C24" s="11">
        <v>-122</v>
      </c>
      <c r="D24" s="11">
        <v>45</v>
      </c>
      <c r="E24" s="11">
        <v>22</v>
      </c>
    </row>
    <row r="25" spans="2:5" x14ac:dyDescent="0.2">
      <c r="B25" s="16" t="s">
        <v>28</v>
      </c>
      <c r="C25" s="17">
        <f>SUM(C21:C24)</f>
        <v>1154</v>
      </c>
      <c r="D25" s="17">
        <f t="shared" ref="D25:E25" si="7">SUM(D21:D24)</f>
        <v>-665</v>
      </c>
      <c r="E25" s="17">
        <f t="shared" si="7"/>
        <v>-1005</v>
      </c>
    </row>
    <row r="26" spans="2:5" ht="15" thickBot="1" x14ac:dyDescent="0.25">
      <c r="B26" s="10" t="s">
        <v>23</v>
      </c>
      <c r="C26" s="11">
        <v>292</v>
      </c>
      <c r="D26" s="11">
        <v>110</v>
      </c>
      <c r="E26" s="11">
        <v>58</v>
      </c>
    </row>
    <row r="27" spans="2:5" x14ac:dyDescent="0.2">
      <c r="B27" s="14" t="s">
        <v>24</v>
      </c>
      <c r="C27" s="15">
        <v>862</v>
      </c>
      <c r="D27" s="15">
        <v>-775</v>
      </c>
      <c r="E27" s="15">
        <v>-1063</v>
      </c>
    </row>
    <row r="28" spans="2:5" ht="15" thickBot="1" x14ac:dyDescent="0.25">
      <c r="B28" s="10" t="s">
        <v>25</v>
      </c>
      <c r="C28" s="11">
        <v>-141</v>
      </c>
      <c r="D28" s="11">
        <v>-87</v>
      </c>
      <c r="E28" s="11">
        <v>87</v>
      </c>
    </row>
    <row r="29" spans="2:5" ht="15" thickBot="1" x14ac:dyDescent="0.25">
      <c r="B29" s="18" t="s">
        <v>26</v>
      </c>
      <c r="C29" s="19">
        <f>C27+C28</f>
        <v>721</v>
      </c>
      <c r="D29" s="19">
        <f t="shared" ref="D29:E29" si="8">D27+D28</f>
        <v>-862</v>
      </c>
      <c r="E29" s="19">
        <f t="shared" si="8"/>
        <v>-976</v>
      </c>
    </row>
    <row r="30" spans="2:5" x14ac:dyDescent="0.2">
      <c r="B30" s="12"/>
      <c r="C30" s="13"/>
      <c r="D30" s="13"/>
      <c r="E30" s="13"/>
    </row>
    <row r="31" spans="2:5" x14ac:dyDescent="0.15">
      <c r="B31" s="20" t="s">
        <v>41</v>
      </c>
      <c r="C31" s="6"/>
      <c r="D31" s="6"/>
      <c r="E31" s="6"/>
    </row>
    <row r="32" spans="2:5" x14ac:dyDescent="0.15">
      <c r="B32" s="6" t="s">
        <v>29</v>
      </c>
      <c r="C32" s="7">
        <f>C6/D6-1</f>
        <v>0.30810239661879835</v>
      </c>
      <c r="D32" s="7">
        <f>D6/E6-1</f>
        <v>0.12454766405617068</v>
      </c>
      <c r="E32" s="7"/>
    </row>
    <row r="33" spans="2:5" x14ac:dyDescent="0.15">
      <c r="B33" s="6" t="s">
        <v>30</v>
      </c>
      <c r="C33" s="7">
        <f>C7/D7-1</f>
        <v>0.30241672109732209</v>
      </c>
      <c r="D33" s="7">
        <f>D7/E7-1</f>
        <v>-1.5434083601286175E-2</v>
      </c>
      <c r="E33" s="7"/>
    </row>
    <row r="34" spans="2:5" x14ac:dyDescent="0.15">
      <c r="B34" s="6" t="s">
        <v>31</v>
      </c>
      <c r="C34" s="7">
        <f>C8/D8-1</f>
        <v>3.5938903863432126E-2</v>
      </c>
      <c r="D34" s="7">
        <f>D8/E8-1</f>
        <v>0.60028756290438534</v>
      </c>
      <c r="E34" s="7"/>
    </row>
    <row r="35" spans="2:5" x14ac:dyDescent="0.15">
      <c r="B35" s="6" t="s">
        <v>32</v>
      </c>
      <c r="C35" s="7">
        <f>(C6+C12)/C6</f>
        <v>0.25616830665295931</v>
      </c>
      <c r="D35" s="7">
        <f t="shared" ref="D35:E35" si="9">(D6+D12)/D6</f>
        <v>0.21242975841698286</v>
      </c>
      <c r="E35" s="7">
        <f t="shared" si="9"/>
        <v>0.23445854712395356</v>
      </c>
    </row>
    <row r="36" spans="2:5" x14ac:dyDescent="0.15">
      <c r="B36" s="6" t="s">
        <v>33</v>
      </c>
      <c r="C36" s="7">
        <f>(C7+C13)/C7</f>
        <v>9.0270812437311942E-3</v>
      </c>
      <c r="D36" s="7">
        <f t="shared" ref="D36:E36" si="10">(D7+D13)/D7</f>
        <v>0.12410189418680601</v>
      </c>
      <c r="E36" s="7">
        <f t="shared" si="10"/>
        <v>0.12218649517684887</v>
      </c>
    </row>
    <row r="37" spans="2:5" x14ac:dyDescent="0.15">
      <c r="B37" s="6" t="s">
        <v>34</v>
      </c>
      <c r="C37" s="7">
        <f>(C8+C14)/C8</f>
        <v>-0.15828274067649609</v>
      </c>
      <c r="D37" s="7">
        <f t="shared" ref="D37:E37" si="11">(D8+D14)/D8</f>
        <v>-0.24438454627133874</v>
      </c>
      <c r="E37" s="7">
        <f t="shared" si="11"/>
        <v>-0.35154565061107118</v>
      </c>
    </row>
    <row r="38" spans="2:5" x14ac:dyDescent="0.15">
      <c r="B38" s="6" t="s">
        <v>35</v>
      </c>
      <c r="C38" s="7">
        <f>C16/C9</f>
        <v>0.2102359208523592</v>
      </c>
      <c r="D38" s="7">
        <f t="shared" ref="D38:E38" si="12">D16/D9</f>
        <v>0.1655545609895028</v>
      </c>
      <c r="E38" s="7">
        <f t="shared" si="12"/>
        <v>0.18834164298028983</v>
      </c>
    </row>
    <row r="39" spans="2:5" x14ac:dyDescent="0.15">
      <c r="B39" s="6" t="s">
        <v>36</v>
      </c>
      <c r="C39" s="7">
        <f>C21/C9</f>
        <v>6.3229325215626589E-2</v>
      </c>
      <c r="D39" s="7">
        <f t="shared" ref="D39:E39" si="13">D21/D9</f>
        <v>-2.8073887216209618E-3</v>
      </c>
      <c r="E39" s="7">
        <f t="shared" si="13"/>
        <v>-1.8079306649270769E-2</v>
      </c>
    </row>
    <row r="40" spans="2:5" x14ac:dyDescent="0.15">
      <c r="B40" s="6" t="s">
        <v>39</v>
      </c>
      <c r="C40" s="7">
        <f>C29/C9</f>
        <v>2.2862760020294266E-2</v>
      </c>
      <c r="D40" s="7">
        <f t="shared" ref="D40:E40" si="14">D29/D9</f>
        <v>-3.5072015623728539E-2</v>
      </c>
      <c r="E40" s="7">
        <f t="shared" si="14"/>
        <v>-4.5477843530124414E-2</v>
      </c>
    </row>
    <row r="41" spans="2:5" x14ac:dyDescent="0.15">
      <c r="B41" s="6" t="s">
        <v>37</v>
      </c>
      <c r="C41" s="7">
        <f>C29/'Balance Sheet'!C16</f>
        <v>1.3826033596686355E-2</v>
      </c>
      <c r="D41" s="7">
        <f>D29/'Balance Sheet'!D16</f>
        <v>-2.5124602873881487E-2</v>
      </c>
      <c r="E41" s="7">
        <f>E29/'Balance Sheet'!E16</f>
        <v>-3.2817753866845996E-2</v>
      </c>
    </row>
    <row r="42" spans="2:5" x14ac:dyDescent="0.15">
      <c r="B42" s="6" t="s">
        <v>38</v>
      </c>
      <c r="C42" s="7">
        <f>C29/'Balance Sheet'!C32</f>
        <v>3.2440944881889762E-2</v>
      </c>
      <c r="D42" s="7">
        <f>D29/'Balance Sheet'!D32</f>
        <v>-0.13025083106678756</v>
      </c>
      <c r="E42" s="7">
        <f>E29/'Balance Sheet'!E32</f>
        <v>-0.19825309770465163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A563-E935-3544-A738-B35160DA4303}">
  <dimension ref="B1:I46"/>
  <sheetViews>
    <sheetView tabSelected="1" zoomScale="140" zoomScaleNormal="140" workbookViewId="0">
      <selection activeCell="C46" sqref="C46:E46"/>
    </sheetView>
  </sheetViews>
  <sheetFormatPr baseColWidth="10" defaultRowHeight="11" x14ac:dyDescent="0.15"/>
  <cols>
    <col min="1" max="1" width="2.1640625" style="22" customWidth="1"/>
    <col min="2" max="2" width="37.1640625" style="22" bestFit="1" customWidth="1"/>
    <col min="3" max="5" width="7.83203125" style="30" customWidth="1"/>
    <col min="6" max="16384" width="10.83203125" style="22"/>
  </cols>
  <sheetData>
    <row r="1" spans="2:9" ht="16" x14ac:dyDescent="0.15">
      <c r="B1" s="2" t="s">
        <v>72</v>
      </c>
      <c r="C1" s="2"/>
      <c r="D1" s="2"/>
      <c r="E1" s="2"/>
    </row>
    <row r="2" spans="2:9" ht="16" x14ac:dyDescent="0.15">
      <c r="B2" s="1"/>
      <c r="C2" s="4"/>
      <c r="D2" s="4"/>
      <c r="E2" s="4"/>
    </row>
    <row r="3" spans="2:9" ht="13" thickBot="1" x14ac:dyDescent="0.2">
      <c r="B3" s="25"/>
      <c r="C3" s="9" t="s">
        <v>0</v>
      </c>
      <c r="D3" s="9" t="s">
        <v>1</v>
      </c>
      <c r="E3" s="9" t="s">
        <v>2</v>
      </c>
    </row>
    <row r="4" spans="2:9" ht="12" x14ac:dyDescent="0.15">
      <c r="B4" s="23" t="s">
        <v>42</v>
      </c>
      <c r="C4" s="27">
        <v>19384</v>
      </c>
      <c r="D4" s="27">
        <v>6268</v>
      </c>
      <c r="E4" s="27">
        <v>3686</v>
      </c>
    </row>
    <row r="5" spans="2:9" ht="12" x14ac:dyDescent="0.15">
      <c r="B5" s="23" t="s">
        <v>43</v>
      </c>
      <c r="C5" s="27">
        <v>1886</v>
      </c>
      <c r="D5" s="27">
        <v>1324</v>
      </c>
      <c r="E5" s="27">
        <v>949</v>
      </c>
    </row>
    <row r="6" spans="2:9" ht="12" x14ac:dyDescent="0.15">
      <c r="B6" s="23" t="s">
        <v>44</v>
      </c>
      <c r="C6" s="27">
        <v>4101</v>
      </c>
      <c r="D6" s="27">
        <v>3552</v>
      </c>
      <c r="E6" s="27">
        <v>3113</v>
      </c>
    </row>
    <row r="7" spans="2:9" ht="13" thickBot="1" x14ac:dyDescent="0.2">
      <c r="B7" s="23" t="s">
        <v>45</v>
      </c>
      <c r="C7" s="27">
        <v>1346</v>
      </c>
      <c r="D7" s="27">
        <v>959</v>
      </c>
      <c r="E7" s="27">
        <v>559</v>
      </c>
    </row>
    <row r="8" spans="2:9" ht="12" x14ac:dyDescent="0.15">
      <c r="B8" s="26" t="s">
        <v>46</v>
      </c>
      <c r="C8" s="28">
        <f>SUM(C4:C7)</f>
        <v>26717</v>
      </c>
      <c r="D8" s="28">
        <f t="shared" ref="D8:E8" si="0">SUM(D4:D7)</f>
        <v>12103</v>
      </c>
      <c r="E8" s="28">
        <f t="shared" si="0"/>
        <v>8307</v>
      </c>
    </row>
    <row r="9" spans="2:9" ht="12" x14ac:dyDescent="0.15">
      <c r="B9" s="23" t="s">
        <v>47</v>
      </c>
      <c r="C9" s="27">
        <v>3091</v>
      </c>
      <c r="D9" s="27">
        <v>2447</v>
      </c>
      <c r="E9" s="27">
        <v>2090</v>
      </c>
    </row>
    <row r="10" spans="2:9" ht="12" x14ac:dyDescent="0.15">
      <c r="B10" s="23" t="s">
        <v>48</v>
      </c>
      <c r="C10" s="27">
        <v>5979</v>
      </c>
      <c r="D10" s="27">
        <v>6138</v>
      </c>
      <c r="E10" s="27">
        <v>6271</v>
      </c>
    </row>
    <row r="11" spans="2:9" ht="12" x14ac:dyDescent="0.15">
      <c r="B11" s="23" t="s">
        <v>49</v>
      </c>
      <c r="C11" s="27">
        <v>12747</v>
      </c>
      <c r="D11" s="27">
        <v>10396</v>
      </c>
      <c r="E11" s="27">
        <v>11330</v>
      </c>
    </row>
    <row r="12" spans="2:9" ht="12" x14ac:dyDescent="0.15">
      <c r="B12" s="23" t="s">
        <v>50</v>
      </c>
      <c r="C12" s="27">
        <v>1558</v>
      </c>
      <c r="D12" s="27">
        <v>1218</v>
      </c>
      <c r="E12" s="27"/>
    </row>
    <row r="13" spans="2:9" ht="12" x14ac:dyDescent="0.15">
      <c r="B13" s="23" t="s">
        <v>51</v>
      </c>
      <c r="C13" s="27">
        <v>313</v>
      </c>
      <c r="D13" s="27">
        <v>339</v>
      </c>
      <c r="E13" s="27">
        <v>282</v>
      </c>
    </row>
    <row r="14" spans="2:9" ht="12" x14ac:dyDescent="0.15">
      <c r="B14" s="23" t="s">
        <v>52</v>
      </c>
      <c r="C14" s="27">
        <v>207</v>
      </c>
      <c r="D14" s="27">
        <v>198</v>
      </c>
      <c r="E14" s="27">
        <v>68</v>
      </c>
    </row>
    <row r="15" spans="2:9" ht="13" thickBot="1" x14ac:dyDescent="0.2">
      <c r="B15" s="23" t="s">
        <v>53</v>
      </c>
      <c r="C15" s="27">
        <v>1536</v>
      </c>
      <c r="D15" s="27">
        <v>1470</v>
      </c>
      <c r="E15" s="29">
        <v>1392</v>
      </c>
      <c r="G15" s="32"/>
      <c r="H15" s="32"/>
      <c r="I15" s="32"/>
    </row>
    <row r="16" spans="2:9" ht="12" x14ac:dyDescent="0.15">
      <c r="B16" s="31" t="s">
        <v>54</v>
      </c>
      <c r="C16" s="36">
        <f>SUM(C8:C15)</f>
        <v>52148</v>
      </c>
      <c r="D16" s="36">
        <f t="shared" ref="D16:E16" si="1">SUM(D8:D15)</f>
        <v>34309</v>
      </c>
      <c r="E16" s="36">
        <f t="shared" si="1"/>
        <v>29740</v>
      </c>
      <c r="G16" s="32"/>
      <c r="H16" s="33"/>
      <c r="I16" s="32"/>
    </row>
    <row r="17" spans="2:9" ht="12" x14ac:dyDescent="0.15">
      <c r="B17" s="23" t="s">
        <v>55</v>
      </c>
      <c r="C17" s="27">
        <v>6051</v>
      </c>
      <c r="D17" s="27">
        <v>3771</v>
      </c>
      <c r="E17" s="27">
        <v>3405</v>
      </c>
    </row>
    <row r="18" spans="2:9" ht="12" x14ac:dyDescent="0.15">
      <c r="B18" s="23" t="s">
        <v>56</v>
      </c>
      <c r="C18" s="27">
        <v>3855</v>
      </c>
      <c r="D18" s="27">
        <v>3222</v>
      </c>
      <c r="E18" s="30">
        <v>2597</v>
      </c>
      <c r="G18" s="30"/>
    </row>
    <row r="19" spans="2:9" ht="12" x14ac:dyDescent="0.15">
      <c r="B19" s="23" t="s">
        <v>57</v>
      </c>
      <c r="C19" s="27">
        <v>1458</v>
      </c>
      <c r="D19" s="27">
        <v>1163</v>
      </c>
      <c r="E19" s="27">
        <v>630</v>
      </c>
    </row>
    <row r="20" spans="2:9" ht="12" x14ac:dyDescent="0.15">
      <c r="B20" s="23" t="s">
        <v>58</v>
      </c>
      <c r="C20" s="27">
        <v>752</v>
      </c>
      <c r="D20" s="27">
        <v>726</v>
      </c>
      <c r="E20" s="27">
        <v>793</v>
      </c>
    </row>
    <row r="21" spans="2:9" ht="13" thickBot="1" x14ac:dyDescent="0.2">
      <c r="B21" s="23" t="s">
        <v>59</v>
      </c>
      <c r="C21" s="27">
        <v>2132</v>
      </c>
      <c r="D21" s="27">
        <v>1785</v>
      </c>
      <c r="E21" s="27">
        <v>2568</v>
      </c>
    </row>
    <row r="22" spans="2:9" ht="12" x14ac:dyDescent="0.15">
      <c r="B22" s="26" t="s">
        <v>60</v>
      </c>
      <c r="C22" s="28">
        <f>SUM(C17:C21)</f>
        <v>14248</v>
      </c>
      <c r="D22" s="28">
        <f t="shared" ref="D22:E22" si="2">SUM(D17:D21)</f>
        <v>10667</v>
      </c>
      <c r="E22" s="28">
        <f t="shared" si="2"/>
        <v>9993</v>
      </c>
      <c r="G22" s="32"/>
      <c r="H22" s="32"/>
      <c r="I22" s="32"/>
    </row>
    <row r="23" spans="2:9" ht="12" x14ac:dyDescent="0.15">
      <c r="B23" s="23" t="s">
        <v>61</v>
      </c>
      <c r="C23" s="27">
        <v>9556</v>
      </c>
      <c r="D23" s="27">
        <v>11634</v>
      </c>
      <c r="E23" s="27">
        <v>9404</v>
      </c>
      <c r="G23" s="32"/>
      <c r="H23" s="32"/>
      <c r="I23" s="32"/>
    </row>
    <row r="24" spans="2:9" ht="12" x14ac:dyDescent="0.15">
      <c r="B24" s="23" t="s">
        <v>62</v>
      </c>
      <c r="C24" s="27">
        <v>1284</v>
      </c>
      <c r="D24" s="27">
        <v>1207</v>
      </c>
      <c r="E24" s="27">
        <v>991</v>
      </c>
      <c r="G24" s="32"/>
      <c r="H24" s="34"/>
      <c r="I24" s="32"/>
    </row>
    <row r="25" spans="2:9" ht="13" thickBot="1" x14ac:dyDescent="0.2">
      <c r="B25" s="23" t="s">
        <v>63</v>
      </c>
      <c r="C25" s="27">
        <v>3330</v>
      </c>
      <c r="D25" s="27">
        <v>2691</v>
      </c>
      <c r="E25" s="27">
        <v>3039</v>
      </c>
      <c r="G25" s="32"/>
      <c r="H25" s="32"/>
      <c r="I25" s="32"/>
    </row>
    <row r="26" spans="2:9" ht="12" x14ac:dyDescent="0.15">
      <c r="B26" s="31" t="s">
        <v>64</v>
      </c>
      <c r="C26" s="36">
        <f>SUM(C22:C25)</f>
        <v>28418</v>
      </c>
      <c r="D26" s="36">
        <f t="shared" ref="D26:E26" si="3">SUM(D22:D25)</f>
        <v>26199</v>
      </c>
      <c r="E26" s="36">
        <f t="shared" si="3"/>
        <v>23427</v>
      </c>
      <c r="G26" s="32"/>
      <c r="H26" s="32"/>
      <c r="I26" s="32"/>
    </row>
    <row r="27" spans="2:9" ht="12" x14ac:dyDescent="0.15">
      <c r="B27" s="37" t="s">
        <v>65</v>
      </c>
      <c r="C27" s="33">
        <v>604</v>
      </c>
      <c r="D27" s="33">
        <v>643</v>
      </c>
      <c r="E27" s="33">
        <v>556</v>
      </c>
      <c r="G27" s="32"/>
      <c r="H27" s="32"/>
      <c r="I27" s="32"/>
    </row>
    <row r="28" spans="2:9" ht="12" x14ac:dyDescent="0.15">
      <c r="B28" s="21" t="s">
        <v>73</v>
      </c>
      <c r="C28" s="33">
        <v>51</v>
      </c>
      <c r="D28" s="34"/>
      <c r="E28" s="34"/>
      <c r="G28" s="32"/>
      <c r="H28" s="32"/>
      <c r="I28" s="32"/>
    </row>
    <row r="29" spans="2:9" ht="12" x14ac:dyDescent="0.15">
      <c r="B29" s="23" t="s">
        <v>71</v>
      </c>
      <c r="C29" s="27">
        <v>27261</v>
      </c>
      <c r="D29" s="27">
        <v>12737</v>
      </c>
      <c r="E29" s="27">
        <v>10249</v>
      </c>
    </row>
    <row r="30" spans="2:9" ht="12" x14ac:dyDescent="0.15">
      <c r="B30" s="23" t="s">
        <v>66</v>
      </c>
      <c r="C30" s="27">
        <v>363</v>
      </c>
      <c r="D30" s="27">
        <v>-36</v>
      </c>
      <c r="E30" s="35">
        <v>-8</v>
      </c>
    </row>
    <row r="31" spans="2:9" ht="13" thickBot="1" x14ac:dyDescent="0.2">
      <c r="B31" s="23" t="s">
        <v>67</v>
      </c>
      <c r="C31" s="27">
        <v>-5399</v>
      </c>
      <c r="D31" s="27">
        <v>-6083</v>
      </c>
      <c r="E31" s="35">
        <v>-5318</v>
      </c>
    </row>
    <row r="32" spans="2:9" ht="12" x14ac:dyDescent="0.15">
      <c r="B32" s="26" t="s">
        <v>68</v>
      </c>
      <c r="C32" s="28">
        <f>SUM(C29:C31)</f>
        <v>22225</v>
      </c>
      <c r="D32" s="28">
        <f t="shared" ref="D32:E32" si="4">SUM(D29:D31)</f>
        <v>6618</v>
      </c>
      <c r="E32" s="28">
        <f t="shared" si="4"/>
        <v>4923</v>
      </c>
    </row>
    <row r="33" spans="2:9" ht="13" thickBot="1" x14ac:dyDescent="0.2">
      <c r="B33" s="23" t="s">
        <v>69</v>
      </c>
      <c r="C33" s="27">
        <v>850</v>
      </c>
      <c r="D33" s="27">
        <v>849</v>
      </c>
      <c r="E33" s="27">
        <v>834</v>
      </c>
    </row>
    <row r="34" spans="2:9" ht="13" thickBot="1" x14ac:dyDescent="0.2">
      <c r="B34" s="38" t="s">
        <v>70</v>
      </c>
      <c r="C34" s="39">
        <f>SUM(C26:C28)+C32+C33</f>
        <v>52148</v>
      </c>
      <c r="D34" s="39">
        <f t="shared" ref="D34:E34" si="5">SUM(D26:D28)+D32+D33</f>
        <v>34309</v>
      </c>
      <c r="E34" s="39">
        <f>SUM(E26:E28)+E32+E33</f>
        <v>29740</v>
      </c>
      <c r="G34" s="27"/>
      <c r="I34" s="27"/>
    </row>
    <row r="35" spans="2:9" ht="12" x14ac:dyDescent="0.15">
      <c r="B35" s="24"/>
      <c r="C35" s="29"/>
      <c r="D35" s="29"/>
      <c r="E35" s="27"/>
    </row>
    <row r="36" spans="2:9" x14ac:dyDescent="0.15">
      <c r="B36" s="40" t="s">
        <v>41</v>
      </c>
      <c r="C36" s="42"/>
      <c r="D36" s="42"/>
      <c r="E36" s="42"/>
    </row>
    <row r="37" spans="2:9" x14ac:dyDescent="0.15">
      <c r="B37" s="40" t="s">
        <v>74</v>
      </c>
      <c r="C37" s="42"/>
      <c r="D37" s="42"/>
      <c r="E37" s="42"/>
    </row>
    <row r="38" spans="2:9" x14ac:dyDescent="0.15">
      <c r="B38" s="41" t="s">
        <v>75</v>
      </c>
      <c r="C38" s="42">
        <f>C4/C22</f>
        <v>1.360471645143178</v>
      </c>
      <c r="D38" s="42">
        <f t="shared" ref="D38:E38" si="6">D4/D22</f>
        <v>0.58760663729258455</v>
      </c>
      <c r="E38" s="42">
        <f t="shared" si="6"/>
        <v>0.36885820074051834</v>
      </c>
    </row>
    <row r="39" spans="2:9" x14ac:dyDescent="0.15">
      <c r="B39" s="41" t="s">
        <v>76</v>
      </c>
      <c r="C39" s="42">
        <f>C8/C22</f>
        <v>1.8751403705783267</v>
      </c>
      <c r="D39" s="42">
        <f t="shared" ref="D39:E39" si="7">D8/D22</f>
        <v>1.1346207931002157</v>
      </c>
      <c r="E39" s="42">
        <f t="shared" si="7"/>
        <v>0.83128189732812974</v>
      </c>
    </row>
    <row r="40" spans="2:9" x14ac:dyDescent="0.15">
      <c r="B40" s="41" t="s">
        <v>77</v>
      </c>
      <c r="C40" s="42">
        <f>(C5/'Income Statement'!C9)*360</f>
        <v>21.529680365296802</v>
      </c>
      <c r="D40" s="42">
        <f>(D5/'Income Statement'!D9)*360</f>
        <v>19.392953047440802</v>
      </c>
      <c r="E40" s="42">
        <f>(E5/'Income Statement'!E9)*360</f>
        <v>15.919109081589861</v>
      </c>
    </row>
    <row r="41" spans="2:9" x14ac:dyDescent="0.15">
      <c r="B41" s="41" t="s">
        <v>78</v>
      </c>
      <c r="C41" s="42">
        <f>-(C6/'Income Statement'!C15)*360</f>
        <v>59.277282582510239</v>
      </c>
      <c r="D41" s="42">
        <f>-(D6/'Income Statement'!D15)*360</f>
        <v>62.34921254083573</v>
      </c>
      <c r="E41" s="42">
        <f>-(E6/'Income Statement'!E15)*360</f>
        <v>64.336643894597856</v>
      </c>
    </row>
    <row r="42" spans="2:9" x14ac:dyDescent="0.15">
      <c r="B42" s="41" t="s">
        <v>79</v>
      </c>
      <c r="C42" s="42">
        <f>-(C17/'Income Statement'!C15)*360</f>
        <v>87.463261864610942</v>
      </c>
      <c r="D42" s="42">
        <f>-(D17/'Income Statement'!D15)*360</f>
        <v>66.193378516748751</v>
      </c>
      <c r="E42" s="42">
        <f>-(E17/'Income Statement'!E15)*360</f>
        <v>70.371433492163732</v>
      </c>
    </row>
    <row r="43" spans="2:9" x14ac:dyDescent="0.15">
      <c r="B43" s="41" t="s">
        <v>80</v>
      </c>
      <c r="C43" s="42">
        <f>C40+C41-C42</f>
        <v>-6.6562989168039053</v>
      </c>
      <c r="D43" s="42">
        <f t="shared" ref="D43:E43" si="8">D40+D41-D42</f>
        <v>15.548787071527784</v>
      </c>
      <c r="E43" s="42">
        <f t="shared" si="8"/>
        <v>9.8843194840239903</v>
      </c>
    </row>
    <row r="44" spans="2:9" x14ac:dyDescent="0.15">
      <c r="B44" s="40" t="s">
        <v>81</v>
      </c>
      <c r="C44" s="42"/>
      <c r="D44" s="42"/>
      <c r="E44" s="42"/>
    </row>
    <row r="45" spans="2:9" x14ac:dyDescent="0.15">
      <c r="B45" s="41" t="s">
        <v>82</v>
      </c>
      <c r="C45" s="42">
        <f>C26/C16</f>
        <v>0.54494899133236174</v>
      </c>
      <c r="D45" s="42">
        <f t="shared" ref="D45:E45" si="9">D26/D16</f>
        <v>0.76361887551371366</v>
      </c>
      <c r="E45" s="42">
        <f t="shared" si="9"/>
        <v>0.78772696704774714</v>
      </c>
    </row>
    <row r="46" spans="2:9" x14ac:dyDescent="0.15">
      <c r="B46" s="41" t="s">
        <v>83</v>
      </c>
      <c r="C46" s="43">
        <f>-'Income Statement'!C21/'Income Statement'!C23</f>
        <v>2.6657754010695189</v>
      </c>
      <c r="D46" s="43">
        <f>-'Income Statement'!D21/'Income Statement'!D23</f>
        <v>-0.10072992700729927</v>
      </c>
      <c r="E46" s="43">
        <f>-'Income Statement'!E21/'Income Statement'!E23</f>
        <v>-0.58521870286576172</v>
      </c>
    </row>
  </sheetData>
  <mergeCells count="1">
    <mergeCell ref="B1:E1"/>
  </mergeCells>
  <pageMargins left="0.7" right="0.7" top="0.75" bottom="0.75" header="0.3" footer="0.3"/>
  <ignoredErrors>
    <ignoredError sqref="C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Udaya Bhandarkar</cp:lastModifiedBy>
  <dcterms:created xsi:type="dcterms:W3CDTF">2025-04-20T06:47:07Z</dcterms:created>
  <dcterms:modified xsi:type="dcterms:W3CDTF">2025-04-20T10:18:58Z</dcterms:modified>
</cp:coreProperties>
</file>