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13_ncr:1_{6670449B-F898-4AAF-91AA-58D5E73EDE58}" xr6:coauthVersionLast="47" xr6:coauthVersionMax="47" xr10:uidLastSave="{00000000-0000-0000-0000-000000000000}"/>
  <bookViews>
    <workbookView xWindow="11424" yWindow="0" windowWidth="11712" windowHeight="12336" firstSheet="16" activeTab="17" xr2:uid="{FBBEB0D5-0390-4104-9C77-D004C3E46EC2}"/>
  </bookViews>
  <sheets>
    <sheet name="Demo" sheetId="1" r:id="rId1"/>
    <sheet name="Absolute &amp; Reference" sheetId="2" r:id="rId2"/>
    <sheet name="Mixed reference" sheetId="3" r:id="rId3"/>
    <sheet name="Basic aggregate" sheetId="4" r:id="rId4"/>
    <sheet name="Basic Arithmetic" sheetId="5" r:id="rId5"/>
    <sheet name="Arithmetic Task" sheetId="17" r:id="rId6"/>
    <sheet name="Countifs &amp; Sumifs with Freeze" sheetId="19" r:id="rId7"/>
    <sheet name="Sumifs, Counifs,averageifs etc" sheetId="6" r:id="rId8"/>
    <sheet name="Rank" sheetId="7" r:id="rId9"/>
    <sheet name="Round" sheetId="8" r:id="rId10"/>
    <sheet name="Basic if,Nested if,ifs" sheetId="15" r:id="rId11"/>
    <sheet name="IF- or - and" sheetId="9" r:id="rId12"/>
    <sheet name="logical Task" sheetId="16" r:id="rId13"/>
    <sheet name="Basic Date functions" sheetId="10" r:id="rId14"/>
    <sheet name="Definitions" sheetId="11" r:id="rId15"/>
    <sheet name="Advance Date functions" sheetId="12" r:id="rId16"/>
    <sheet name="Task" sheetId="13" r:id="rId17"/>
    <sheet name="Minif and Maxif &amp; ifs" sheetId="20" r:id="rId18"/>
  </sheets>
  <definedNames>
    <definedName name="_xlnm._FilterDatabase" localSheetId="4" hidden="1">'Basic Arithmetic'!$A$1:$D$21</definedName>
    <definedName name="_xlnm._FilterDatabase" localSheetId="6" hidden="1">'Countifs &amp; Sumifs with Freeze'!$A$1:$D$21</definedName>
    <definedName name="_xlnm._FilterDatabase" localSheetId="17" hidden="1">'Minif and Maxif &amp; ifs'!$A$1:$D$20</definedName>
    <definedName name="_xlnm._FilterDatabase" localSheetId="7" hidden="1">'Sumifs, Counifs,averageifs etc'!$A$1:$D$21</definedName>
    <definedName name="Aug_HD">'Advance Date functions'!$J$11</definedName>
    <definedName name="city">'Sumifs, Counifs,averageifs etc'!$A$1:$A$20</definedName>
    <definedName name="dep">'Minif and Maxif &amp; ifs'!$D$2:$D$20</definedName>
    <definedName name="department">'Sumifs, Counifs,averageifs etc'!$D$1:$D$20</definedName>
    <definedName name="Jan_HD">'Advance Date functions'!$J$5:$J$7</definedName>
    <definedName name="loc">'Minif and Maxif &amp; ifs'!$A$1:$A$20</definedName>
    <definedName name="region">'Sumifs, Counifs,averageifs etc'!$B$1:$B$20</definedName>
    <definedName name="sal">'Minif and Maxif &amp; ifs'!$C$1:$C$20</definedName>
    <definedName name="salary">'Sumifs, Counifs,averageifs etc'!$C$1:$C$20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20" l="1" a="1"/>
  <c r="H14" i="20" s="1"/>
  <c r="G25" i="20" a="1"/>
  <c r="G25" i="20" s="1"/>
  <c r="H13" i="20" a="1"/>
  <c r="H13" i="20" s="1"/>
  <c r="G24" i="20" a="1"/>
  <c r="G24" i="20" s="1"/>
  <c r="G10" i="20" a="1"/>
  <c r="G10" i="20" s="1"/>
  <c r="G9" i="20" a="1"/>
  <c r="G9" i="20" s="1"/>
  <c r="C4" i="13"/>
  <c r="D4" i="13" s="1"/>
  <c r="O19" i="12"/>
  <c r="Q18" i="12" s="1"/>
  <c r="G32" i="12"/>
  <c r="F32" i="12"/>
  <c r="G22" i="12"/>
  <c r="F22" i="12"/>
  <c r="F13" i="12"/>
  <c r="G13" i="12"/>
  <c r="F12" i="12"/>
  <c r="G5" i="12"/>
  <c r="F4" i="12"/>
  <c r="F5" i="12"/>
  <c r="P36" i="12"/>
  <c r="M36" i="12"/>
  <c r="M47" i="12"/>
  <c r="M48" i="12"/>
  <c r="M46" i="12"/>
  <c r="G17" i="10"/>
  <c r="F3" i="10"/>
  <c r="F5" i="10" s="1"/>
  <c r="F2" i="10"/>
  <c r="F4" i="10" s="1"/>
  <c r="G8" i="16"/>
  <c r="G4" i="16"/>
  <c r="G17" i="16"/>
  <c r="G18" i="16"/>
  <c r="G19" i="16"/>
  <c r="G20" i="16"/>
  <c r="G21" i="16"/>
  <c r="G22" i="16"/>
  <c r="G23" i="16"/>
  <c r="G24" i="16"/>
  <c r="G25" i="16"/>
  <c r="G5" i="16"/>
  <c r="G6" i="16"/>
  <c r="G7" i="16"/>
  <c r="G9" i="16"/>
  <c r="G10" i="16"/>
  <c r="G11" i="16"/>
  <c r="G12" i="16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E3" i="9"/>
  <c r="E4" i="9"/>
  <c r="E5" i="9"/>
  <c r="E6" i="9"/>
  <c r="E7" i="9"/>
  <c r="E8" i="9"/>
  <c r="E9" i="9"/>
  <c r="E10" i="9"/>
  <c r="E11" i="9"/>
  <c r="E12" i="9"/>
  <c r="E13" i="9"/>
  <c r="D3" i="9"/>
  <c r="D4" i="9"/>
  <c r="D5" i="9"/>
  <c r="D6" i="9"/>
  <c r="D7" i="9"/>
  <c r="D8" i="9"/>
  <c r="D9" i="9"/>
  <c r="D10" i="9"/>
  <c r="D11" i="9"/>
  <c r="D12" i="9"/>
  <c r="D13" i="9"/>
  <c r="O3" i="15" a="1"/>
  <c r="O3" i="15" s="1"/>
  <c r="O4" i="15" a="1"/>
  <c r="O4" i="15" s="1"/>
  <c r="O5" i="15" a="1"/>
  <c r="O5" i="15"/>
  <c r="O6" i="15" a="1"/>
  <c r="O6" i="15"/>
  <c r="O7" i="15" a="1"/>
  <c r="O7" i="15"/>
  <c r="O8" i="15" a="1"/>
  <c r="O8" i="15"/>
  <c r="O9" i="15" a="1"/>
  <c r="O9" i="15"/>
  <c r="O10" i="15" a="1"/>
  <c r="O10" i="15" s="1"/>
  <c r="O11" i="15" a="1"/>
  <c r="O11" i="15"/>
  <c r="O12" i="15" a="1"/>
  <c r="O12" i="15"/>
  <c r="O13" i="15" a="1"/>
  <c r="O13" i="15"/>
  <c r="O14" i="15" a="1"/>
  <c r="O14" i="15"/>
  <c r="O15" i="15" a="1"/>
  <c r="O15" i="15"/>
  <c r="O16" i="15" a="1"/>
  <c r="O16" i="15" s="1"/>
  <c r="O17" i="15" a="1"/>
  <c r="O17" i="15"/>
  <c r="O18" i="15" a="1"/>
  <c r="O18" i="15"/>
  <c r="O19" i="15" a="1"/>
  <c r="O19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3" i="15"/>
  <c r="I3" i="8"/>
  <c r="I4" i="8"/>
  <c r="I5" i="8"/>
  <c r="I6" i="8"/>
  <c r="I7" i="8"/>
  <c r="I2" i="8"/>
  <c r="H3" i="8"/>
  <c r="H4" i="8"/>
  <c r="H5" i="8"/>
  <c r="H6" i="8"/>
  <c r="H7" i="8"/>
  <c r="H2" i="8"/>
  <c r="G3" i="8"/>
  <c r="G4" i="8"/>
  <c r="G5" i="8"/>
  <c r="G6" i="8"/>
  <c r="G7" i="8"/>
  <c r="G2" i="8"/>
  <c r="B15" i="8"/>
  <c r="B16" i="8"/>
  <c r="B17" i="8"/>
  <c r="B18" i="8"/>
  <c r="B19" i="8"/>
  <c r="B20" i="8"/>
  <c r="B14" i="8"/>
  <c r="B10" i="8"/>
  <c r="B11" i="8"/>
  <c r="B9" i="8"/>
  <c r="B3" i="8"/>
  <c r="B4" i="8"/>
  <c r="B5" i="8"/>
  <c r="B2" i="8"/>
  <c r="H17" i="7" a="1"/>
  <c r="H17" i="7" s="1"/>
  <c r="H15" i="7"/>
  <c r="C3" i="7"/>
  <c r="C4" i="7"/>
  <c r="C5" i="7"/>
  <c r="C6" i="7"/>
  <c r="C7" i="7"/>
  <c r="C8" i="7"/>
  <c r="C9" i="7"/>
  <c r="C2" i="7"/>
  <c r="O3" i="4"/>
  <c r="O7" i="4" s="1"/>
  <c r="O8" i="4"/>
  <c r="H15" i="5"/>
  <c r="M6" i="6"/>
  <c r="C15" i="17"/>
  <c r="C12" i="17"/>
  <c r="U7" i="6"/>
  <c r="U8" i="6"/>
  <c r="U9" i="6"/>
  <c r="U10" i="6"/>
  <c r="U6" i="6"/>
  <c r="Q6" i="6"/>
  <c r="Q7" i="6"/>
  <c r="Q8" i="6"/>
  <c r="Q9" i="6"/>
  <c r="Q10" i="6"/>
  <c r="M7" i="6"/>
  <c r="M8" i="6"/>
  <c r="M9" i="6"/>
  <c r="M10" i="6"/>
  <c r="G6" i="19"/>
  <c r="G7" i="19"/>
  <c r="G8" i="19"/>
  <c r="G9" i="19"/>
  <c r="G5" i="19"/>
  <c r="J7" i="6"/>
  <c r="J8" i="6"/>
  <c r="J9" i="6"/>
  <c r="J10" i="6"/>
  <c r="J6" i="6"/>
  <c r="G7" i="6"/>
  <c r="G8" i="6"/>
  <c r="G9" i="6"/>
  <c r="G10" i="6"/>
  <c r="G6" i="6"/>
  <c r="G15" i="19"/>
  <c r="G16" i="19"/>
  <c r="G17" i="19"/>
  <c r="G18" i="19"/>
  <c r="G19" i="19"/>
  <c r="M5" i="17"/>
  <c r="M4" i="17"/>
  <c r="G15" i="17"/>
  <c r="K15" i="17"/>
  <c r="K12" i="17"/>
  <c r="G12" i="17"/>
  <c r="H7" i="5"/>
  <c r="H11" i="5"/>
  <c r="H3" i="5"/>
  <c r="O4" i="4"/>
  <c r="O5" i="4"/>
  <c r="O6" i="4"/>
  <c r="D5" i="4"/>
  <c r="D4" i="4"/>
  <c r="D3" i="4"/>
  <c r="J8" i="4"/>
  <c r="J7" i="4"/>
  <c r="J6" i="4"/>
  <c r="J5" i="4"/>
  <c r="J4" i="4"/>
  <c r="J3" i="4"/>
  <c r="C17" i="3"/>
  <c r="D17" i="3"/>
  <c r="D18" i="3"/>
  <c r="D19" i="3"/>
  <c r="C18" i="3"/>
  <c r="C19" i="3"/>
  <c r="C3" i="3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6" i="3"/>
  <c r="D6" i="3"/>
  <c r="E6" i="3"/>
  <c r="F6" i="3"/>
  <c r="G6" i="3"/>
  <c r="H6" i="3"/>
  <c r="I6" i="3"/>
  <c r="J6" i="3"/>
  <c r="K6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D3" i="3"/>
  <c r="E3" i="3"/>
  <c r="F3" i="3"/>
  <c r="G3" i="3"/>
  <c r="H3" i="3"/>
  <c r="I3" i="3"/>
  <c r="J3" i="3"/>
  <c r="K3" i="3"/>
  <c r="G36" i="4"/>
  <c r="G37" i="4"/>
  <c r="G38" i="4"/>
  <c r="G39" i="4"/>
  <c r="G40" i="4"/>
  <c r="G35" i="4"/>
  <c r="F36" i="4"/>
  <c r="F37" i="4"/>
  <c r="F38" i="4"/>
  <c r="F39" i="4"/>
  <c r="F40" i="4"/>
  <c r="F35" i="4"/>
  <c r="C32" i="4"/>
  <c r="C30" i="4"/>
  <c r="C28" i="4"/>
  <c r="C26" i="4"/>
  <c r="J11" i="2"/>
  <c r="J5" i="2"/>
  <c r="K5" i="2"/>
  <c r="J12" i="2"/>
  <c r="J13" i="2"/>
  <c r="E4" i="13" l="1"/>
  <c r="Q20" i="12"/>
  <c r="Q19" i="12"/>
  <c r="F19" i="10"/>
  <c r="F18" i="10"/>
  <c r="F17" i="10"/>
  <c r="F16" i="10"/>
  <c r="F15" i="10"/>
  <c r="F14" i="10"/>
  <c r="F13" i="10"/>
  <c r="F12" i="10"/>
  <c r="F10" i="10"/>
  <c r="F9" i="10"/>
  <c r="F8" i="10"/>
  <c r="F6" i="10"/>
  <c r="F7" i="10" s="1"/>
  <c r="D15" i="2"/>
  <c r="D16" i="2"/>
  <c r="D17" i="2"/>
  <c r="D18" i="2"/>
  <c r="D19" i="2"/>
  <c r="D20" i="2"/>
  <c r="D14" i="2"/>
  <c r="E4" i="2"/>
  <c r="E5" i="2"/>
  <c r="E6" i="2"/>
  <c r="E7" i="2"/>
  <c r="E8" i="2"/>
  <c r="E9" i="2"/>
  <c r="E3" i="2"/>
  <c r="G31" i="12"/>
  <c r="G21" i="12"/>
  <c r="K11" i="12"/>
  <c r="K6" i="12"/>
  <c r="K7" i="12"/>
  <c r="K5" i="12"/>
  <c r="K3" i="17"/>
  <c r="C3" i="17"/>
  <c r="G3" i="17"/>
  <c r="C5" i="13"/>
  <c r="C6" i="13"/>
  <c r="C7" i="13"/>
  <c r="C8" i="13"/>
  <c r="C9" i="13"/>
  <c r="C10" i="13"/>
  <c r="C11" i="13"/>
  <c r="C12" i="13"/>
  <c r="C13" i="13"/>
  <c r="C14" i="13"/>
  <c r="C15" i="13"/>
  <c r="C16" i="13"/>
  <c r="F31" i="12"/>
  <c r="F21" i="12"/>
  <c r="N15" i="12"/>
  <c r="R15" i="12" s="1"/>
  <c r="N14" i="12"/>
  <c r="R14" i="12" s="1"/>
  <c r="N13" i="12"/>
  <c r="R13" i="12" s="1"/>
  <c r="E13" i="12"/>
  <c r="N12" i="12"/>
  <c r="E12" i="12"/>
  <c r="G12" i="12" s="1"/>
  <c r="E5" i="12"/>
  <c r="E4" i="12"/>
  <c r="N3" i="12"/>
  <c r="Q5" i="12" s="1"/>
  <c r="C18" i="11"/>
  <c r="C17" i="11"/>
  <c r="C16" i="11"/>
  <c r="C15" i="11"/>
  <c r="C14" i="11"/>
  <c r="C13" i="11"/>
  <c r="C12" i="11"/>
  <c r="C25" i="7"/>
  <c r="C24" i="7"/>
  <c r="C23" i="7"/>
  <c r="C22" i="7"/>
  <c r="C21" i="7"/>
  <c r="C20" i="7"/>
  <c r="C19" i="7"/>
  <c r="C18" i="7"/>
  <c r="C17" i="7"/>
  <c r="C16" i="7"/>
  <c r="C15" i="7"/>
  <c r="I13" i="7"/>
  <c r="I12" i="7"/>
  <c r="I11" i="7"/>
  <c r="D14" i="13" l="1"/>
  <c r="E14" i="13"/>
  <c r="D11" i="13"/>
  <c r="E11" i="13"/>
  <c r="D6" i="13"/>
  <c r="E6" i="13"/>
  <c r="D16" i="13"/>
  <c r="E16" i="13"/>
  <c r="D13" i="13"/>
  <c r="E13" i="13"/>
  <c r="D12" i="13"/>
  <c r="E12" i="13"/>
  <c r="D10" i="13"/>
  <c r="E10" i="13"/>
  <c r="D9" i="13"/>
  <c r="E9" i="13"/>
  <c r="D8" i="13"/>
  <c r="E8" i="13"/>
  <c r="D7" i="13"/>
  <c r="E7" i="13"/>
  <c r="D5" i="13"/>
  <c r="E5" i="13"/>
  <c r="D15" i="13"/>
  <c r="E15" i="13"/>
  <c r="Q23" i="12"/>
  <c r="Q14" i="12"/>
  <c r="Q13" i="12"/>
  <c r="Q15" i="12"/>
  <c r="R12" i="12"/>
  <c r="Q12" i="12"/>
  <c r="P13" i="12"/>
  <c r="P14" i="12"/>
  <c r="P15" i="12"/>
  <c r="P12" i="12"/>
  <c r="Q3" i="12"/>
  <c r="Q4" i="12"/>
  <c r="F11" i="10"/>
  <c r="G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<sst xmlns="http://schemas.openxmlformats.org/spreadsheetml/2006/main" count="860" uniqueCount="346">
  <si>
    <t>Absolute References</t>
  </si>
  <si>
    <t>Absolute reference is when a reference has the dollar sign ($).</t>
  </si>
  <si>
    <t>It locks a reference in the formula.</t>
  </si>
  <si>
    <t>Add $ to the formula to use absolute references.</t>
  </si>
  <si>
    <t>The dollar sign has three different states:</t>
  </si>
  <si>
    <t>Absolute for column and row. The reference is absolutely locked.</t>
  </si>
  <si>
    <t>Example =$A$1</t>
  </si>
  <si>
    <t>Absolute for the column. The reference is locked to that column. The row remains relative.</t>
  </si>
  <si>
    <t>Example =$A1</t>
  </si>
  <si>
    <t>Absolute for the row. The reference is locked to that row. The column remains relative.</t>
  </si>
  <si>
    <t>Example =A$1</t>
  </si>
  <si>
    <t>Relative Reference</t>
  </si>
  <si>
    <t>Column Freeze or Lock</t>
  </si>
  <si>
    <t>Students</t>
  </si>
  <si>
    <t>Result 1</t>
  </si>
  <si>
    <t>Result 2</t>
  </si>
  <si>
    <t>Total Result</t>
  </si>
  <si>
    <t>Kiran</t>
  </si>
  <si>
    <t>Commision</t>
  </si>
  <si>
    <t>Krishna</t>
  </si>
  <si>
    <t>Employees</t>
  </si>
  <si>
    <t>Total Units</t>
  </si>
  <si>
    <t>Cost by 15%</t>
  </si>
  <si>
    <t>Cost by 35%</t>
  </si>
  <si>
    <t>Ajay</t>
  </si>
  <si>
    <t>Arun</t>
  </si>
  <si>
    <t>Bala</t>
  </si>
  <si>
    <t>Uday</t>
  </si>
  <si>
    <t>Row Freeze or Lock</t>
  </si>
  <si>
    <t>Chetan</t>
  </si>
  <si>
    <t>Multiply by</t>
  </si>
  <si>
    <t xml:space="preserve"> Absolute</t>
  </si>
  <si>
    <t>Cost</t>
  </si>
  <si>
    <t>Numbers</t>
  </si>
  <si>
    <t>Formulas</t>
  </si>
  <si>
    <t>Units</t>
  </si>
  <si>
    <t>Units Price</t>
  </si>
  <si>
    <t>Total Units Price</t>
  </si>
  <si>
    <t>Sum</t>
  </si>
  <si>
    <t>Average</t>
  </si>
  <si>
    <t>Count</t>
  </si>
  <si>
    <t>Counta</t>
  </si>
  <si>
    <t>Count blank</t>
  </si>
  <si>
    <t>Min</t>
  </si>
  <si>
    <t>Max</t>
  </si>
  <si>
    <t>Small</t>
  </si>
  <si>
    <t>Large</t>
  </si>
  <si>
    <t>City</t>
  </si>
  <si>
    <t>Region</t>
  </si>
  <si>
    <t>Salary</t>
  </si>
  <si>
    <t>Department</t>
  </si>
  <si>
    <t>Mumbai</t>
  </si>
  <si>
    <t>W</t>
  </si>
  <si>
    <t>Training</t>
  </si>
  <si>
    <t>Functions</t>
  </si>
  <si>
    <t>RESULT</t>
  </si>
  <si>
    <t>Delhi</t>
  </si>
  <si>
    <t>N</t>
  </si>
  <si>
    <t>Accounts</t>
  </si>
  <si>
    <t>Q-1 Total Number of Employees from  Mumbai city</t>
  </si>
  <si>
    <t>Noida</t>
  </si>
  <si>
    <t>Marketing</t>
  </si>
  <si>
    <t>Chennai</t>
  </si>
  <si>
    <t>S</t>
  </si>
  <si>
    <t>R&amp;D</t>
  </si>
  <si>
    <t>Q-4 Total Salary of Mumbai city</t>
  </si>
  <si>
    <t>Cuttack</t>
  </si>
  <si>
    <t>E</t>
  </si>
  <si>
    <t>Kolkata</t>
  </si>
  <si>
    <t>Bangalore</t>
  </si>
  <si>
    <t>COUNTIF</t>
  </si>
  <si>
    <t>Mangalore</t>
  </si>
  <si>
    <t>Mysore</t>
  </si>
  <si>
    <t>SUMIF</t>
  </si>
  <si>
    <t>Minif</t>
  </si>
  <si>
    <t>Operation</t>
  </si>
  <si>
    <t>Maxif</t>
  </si>
  <si>
    <t>Pune</t>
  </si>
  <si>
    <t>Press</t>
  </si>
  <si>
    <t>Shift+Control+Enter</t>
  </si>
  <si>
    <t>&lt;2019</t>
  </si>
  <si>
    <t>Get the Count for each department based on the given region</t>
  </si>
  <si>
    <t>Get the Total Salary for each department based on the given region</t>
  </si>
  <si>
    <t>Get the Average Salary for each department based on the given region</t>
  </si>
  <si>
    <t>West</t>
  </si>
  <si>
    <t>North</t>
  </si>
  <si>
    <t>South</t>
  </si>
  <si>
    <t>East</t>
  </si>
  <si>
    <t>Get the Minimum Salary for each department based on the given region</t>
  </si>
  <si>
    <t>Get the Maximum Salary for each department based on the given region</t>
  </si>
  <si>
    <t>Rank</t>
  </si>
  <si>
    <t>Sales</t>
  </si>
  <si>
    <t>Result</t>
  </si>
  <si>
    <t>Data</t>
  </si>
  <si>
    <t>Mean(average)</t>
  </si>
  <si>
    <t>The mean represents the average value in a dataset</t>
  </si>
  <si>
    <t>Median</t>
  </si>
  <si>
    <t>The median represents the middle value in a dataset, when all of the values are arranged from smallest to largest.</t>
  </si>
  <si>
    <t>Mod formula</t>
  </si>
  <si>
    <t>Mode</t>
  </si>
  <si>
    <t>The mode represents the value that occurs most often in a dataset. Note that a dataset can have no mode, one mode, or multiple modes.</t>
  </si>
  <si>
    <t>Number</t>
  </si>
  <si>
    <t>Divisor</t>
  </si>
  <si>
    <t>The Excel MOD function returns the remainder of two numbers after division.  For example, MOD(10,3) = 1</t>
  </si>
  <si>
    <t>numbers</t>
  </si>
  <si>
    <t>ABS</t>
  </si>
  <si>
    <t>Round</t>
  </si>
  <si>
    <t>Round up</t>
  </si>
  <si>
    <t>Round Down</t>
  </si>
  <si>
    <t>Num</t>
  </si>
  <si>
    <t>Int</t>
  </si>
  <si>
    <t>Sign</t>
  </si>
  <si>
    <t>Names</t>
  </si>
  <si>
    <t>Score</t>
  </si>
  <si>
    <t>Kishore</t>
  </si>
  <si>
    <t>Kumar</t>
  </si>
  <si>
    <t>Abhay</t>
  </si>
  <si>
    <t>Ashy</t>
  </si>
  <si>
    <t>Imran</t>
  </si>
  <si>
    <t>Geeta</t>
  </si>
  <si>
    <t>Ram</t>
  </si>
  <si>
    <t>Sham</t>
  </si>
  <si>
    <t>Abhay and Kumar should be present in the list; others, should be absent</t>
  </si>
  <si>
    <t>formulas</t>
  </si>
  <si>
    <t>Now</t>
  </si>
  <si>
    <t>Today</t>
  </si>
  <si>
    <t>Year</t>
  </si>
  <si>
    <t>Month</t>
  </si>
  <si>
    <t>Day</t>
  </si>
  <si>
    <t>Date</t>
  </si>
  <si>
    <t>Hour</t>
  </si>
  <si>
    <t>Minute</t>
  </si>
  <si>
    <t>Second</t>
  </si>
  <si>
    <t>Time</t>
  </si>
  <si>
    <t>Weekday</t>
  </si>
  <si>
    <t>Weeknum</t>
  </si>
  <si>
    <t>Short Day Name</t>
  </si>
  <si>
    <t>Full Day Name</t>
  </si>
  <si>
    <t>Month Name</t>
  </si>
  <si>
    <t>Full Month Name</t>
  </si>
  <si>
    <t>Short Year</t>
  </si>
  <si>
    <t>Full Year</t>
  </si>
  <si>
    <t>Eomonth</t>
  </si>
  <si>
    <t>Months</t>
  </si>
  <si>
    <t>Notes</t>
  </si>
  <si>
    <t>Last day 1 month later</t>
  </si>
  <si>
    <t>Last day 1 month earlier</t>
  </si>
  <si>
    <t>Last day 3 months later</t>
  </si>
  <si>
    <t>Last day 6 months earlier</t>
  </si>
  <si>
    <t>Last day 18 months later</t>
  </si>
  <si>
    <t>Last day 2 years later</t>
  </si>
  <si>
    <t>Last day 5 years later</t>
  </si>
  <si>
    <t>Default Saturday &amp; Sunday off (Holiday)</t>
  </si>
  <si>
    <t>Mahesh Babu Birthdate</t>
  </si>
  <si>
    <t>Networkdays</t>
  </si>
  <si>
    <t>DOB</t>
  </si>
  <si>
    <t>Current Date</t>
  </si>
  <si>
    <t>Questions</t>
  </si>
  <si>
    <t>Output</t>
  </si>
  <si>
    <t>Start Date</t>
  </si>
  <si>
    <t>End Date</t>
  </si>
  <si>
    <t>Networkdays with holiday</t>
  </si>
  <si>
    <t xml:space="preserve"> Jan Month</t>
  </si>
  <si>
    <t>Difference in complete years</t>
  </si>
  <si>
    <t>Y</t>
  </si>
  <si>
    <t>Networkdays.intl</t>
  </si>
  <si>
    <t>Holidays</t>
  </si>
  <si>
    <t>Dates</t>
  </si>
  <si>
    <t>Difference in complete months</t>
  </si>
  <si>
    <t>M</t>
  </si>
  <si>
    <t>Workday</t>
  </si>
  <si>
    <t>New Year</t>
  </si>
  <si>
    <t>Difference in days</t>
  </si>
  <si>
    <t>D</t>
  </si>
  <si>
    <t>Workday.intl</t>
  </si>
  <si>
    <t>Makar Sankranti</t>
  </si>
  <si>
    <t>Datedif</t>
  </si>
  <si>
    <t>Republic day</t>
  </si>
  <si>
    <t>Only Sunday off (Holiday)</t>
  </si>
  <si>
    <t>Aug Month</t>
  </si>
  <si>
    <t>Networkdays.intl with holiday</t>
  </si>
  <si>
    <t>Independence Day</t>
  </si>
  <si>
    <t>Date of Joining</t>
  </si>
  <si>
    <t>Order Date</t>
  </si>
  <si>
    <t>No. of Days</t>
  </si>
  <si>
    <t>Delivery Date</t>
  </si>
  <si>
    <t>Delivery Date with holiday</t>
  </si>
  <si>
    <t>Weekend or Weekdays</t>
  </si>
  <si>
    <t>Status</t>
  </si>
  <si>
    <t>Q2- Count the number lesser than 20000</t>
  </si>
  <si>
    <t>Q3- Count the number greater than and equals to 30000</t>
  </si>
  <si>
    <t>Suraj</t>
  </si>
  <si>
    <t>Rohit</t>
  </si>
  <si>
    <t>Ramesh</t>
  </si>
  <si>
    <t>Dhiraj</t>
  </si>
  <si>
    <t>Conditions</t>
  </si>
  <si>
    <t>Numbers Lesser than 500</t>
  </si>
  <si>
    <t>Bad</t>
  </si>
  <si>
    <t>Numbers greater than 500</t>
  </si>
  <si>
    <t>Good</t>
  </si>
  <si>
    <t>Numbers Lesser than 300</t>
  </si>
  <si>
    <t>Numbers B/W 300-500</t>
  </si>
  <si>
    <t>OK</t>
  </si>
  <si>
    <t xml:space="preserve"> IF Conditions</t>
  </si>
  <si>
    <t>Nested IF Conditions</t>
  </si>
  <si>
    <t>IFS Condtions</t>
  </si>
  <si>
    <t>If the name is Kumar or the score is above 50, the result should be Yes, otherwise it should be No</t>
  </si>
  <si>
    <t>If the name is Kumar and the score is above 50, the result should be Pass, otherwise it should be fail</t>
  </si>
  <si>
    <t>If the Score is between 70-90, the result should be Selected otherwise it should be Not selected</t>
  </si>
  <si>
    <t>Question 1</t>
  </si>
  <si>
    <t>Question 2</t>
  </si>
  <si>
    <t>Ravi</t>
  </si>
  <si>
    <t>Freeze</t>
  </si>
  <si>
    <t>F4 or Fn F4</t>
  </si>
  <si>
    <t>1 time</t>
  </si>
  <si>
    <t>Cell Lock/Range Lock</t>
  </si>
  <si>
    <t>2 times</t>
  </si>
  <si>
    <t>Row Lock</t>
  </si>
  <si>
    <t>3 times</t>
  </si>
  <si>
    <t>Column Lock</t>
  </si>
  <si>
    <t>Difference in Year</t>
  </si>
  <si>
    <t>NAME</t>
  </si>
  <si>
    <t>PHYSICS</t>
  </si>
  <si>
    <t>CHEMISTRY</t>
  </si>
  <si>
    <t>MATHS</t>
  </si>
  <si>
    <t>BIOLOGY</t>
  </si>
  <si>
    <t>PASSED THE EXAM ?</t>
  </si>
  <si>
    <t>NITIN</t>
  </si>
  <si>
    <t>PASS</t>
  </si>
  <si>
    <t>FAIL</t>
  </si>
  <si>
    <t>FEROZ</t>
  </si>
  <si>
    <t>ANITHA</t>
  </si>
  <si>
    <t>MADAN</t>
  </si>
  <si>
    <t>HARRY</t>
  </si>
  <si>
    <t>SUMITH</t>
  </si>
  <si>
    <t>HARSH</t>
  </si>
  <si>
    <t>TRIVEDI</t>
  </si>
  <si>
    <t>ASHISH</t>
  </si>
  <si>
    <t>IN THIS EXAMPLE, IF STUDENT PASSES ALL THE SUBJECT, THEN HE HAS PASSED THE EXAM  RESULT YES OR NO</t>
  </si>
  <si>
    <t>IN THIS EXAMPLE, IF STUDENT PASSES 3 SUBJECTS, THEN HE HAS PASSED THE EXAM  RESULT YES OR NO</t>
  </si>
  <si>
    <t>Owner</t>
  </si>
  <si>
    <t>Product Class</t>
  </si>
  <si>
    <t>Quantity  Sold</t>
  </si>
  <si>
    <t>Ben</t>
  </si>
  <si>
    <t>A1</t>
  </si>
  <si>
    <t>Jeff</t>
  </si>
  <si>
    <t>A4</t>
  </si>
  <si>
    <t>C3</t>
  </si>
  <si>
    <t>C14</t>
  </si>
  <si>
    <t>Jenny</t>
  </si>
  <si>
    <t>A12</t>
  </si>
  <si>
    <t>B3</t>
  </si>
  <si>
    <t>B7</t>
  </si>
  <si>
    <t>B11</t>
  </si>
  <si>
    <t xml:space="preserve">Total Quantity Sold             By Ben </t>
  </si>
  <si>
    <t>Total Quantity Sold             By Ben  &amp; Jenny</t>
  </si>
  <si>
    <t>Total Product Class By Ben  &amp; Jenny</t>
  </si>
  <si>
    <t>Average Quantity Sold  By Ben  &amp; Jenny</t>
  </si>
  <si>
    <t>Q-1 Minimum Salary of Mumbai city</t>
  </si>
  <si>
    <t>Q-2 Maximum Salary of Mumbai city</t>
  </si>
  <si>
    <t>Q-1 Minimum Salary of Mumbai city for Training Department</t>
  </si>
  <si>
    <t>Q-2 Maximum Salary of Mumbai city for Training Department</t>
  </si>
  <si>
    <t>Minifs</t>
  </si>
  <si>
    <t>Maxifs</t>
  </si>
  <si>
    <t>Item</t>
  </si>
  <si>
    <t>Jan</t>
  </si>
  <si>
    <t>Feb</t>
  </si>
  <si>
    <t>Mar</t>
  </si>
  <si>
    <t>Apples</t>
  </si>
  <si>
    <t>$135</t>
  </si>
  <si>
    <t>Bananas</t>
  </si>
  <si>
    <t>$110</t>
  </si>
  <si>
    <t>Grapes</t>
  </si>
  <si>
    <t>Lemons</t>
  </si>
  <si>
    <t>$120</t>
  </si>
  <si>
    <t>Oranges</t>
  </si>
  <si>
    <t>Total Count of Items</t>
  </si>
  <si>
    <t>Total Count of Blanks</t>
  </si>
  <si>
    <t>Blanks Count</t>
  </si>
  <si>
    <t>Data Entries Count</t>
  </si>
  <si>
    <t>No Data</t>
  </si>
  <si>
    <t>Total Count of Sales</t>
  </si>
  <si>
    <t>From Jan-Mar</t>
  </si>
  <si>
    <t>Total Count of all data</t>
  </si>
  <si>
    <t>2nd minimum value</t>
  </si>
  <si>
    <t>4th Maximum Value</t>
  </si>
  <si>
    <t>Day Name</t>
  </si>
  <si>
    <t>if any one of the conditions in a Table is True then return True or if both the conditions in a Table is False then return False</t>
  </si>
  <si>
    <t>If both the conditions in a Table is True then return True or else return False</t>
  </si>
  <si>
    <t>OR Conditions</t>
  </si>
  <si>
    <t>AND Conditions</t>
  </si>
  <si>
    <t>sr no</t>
  </si>
  <si>
    <t xml:space="preserve"> </t>
  </si>
  <si>
    <t xml:space="preserve">first coloumn lock and then row lock use f4 to lock </t>
  </si>
  <si>
    <t>f4 x 1 absolute lock</t>
  </si>
  <si>
    <t>f4 x 3 coloumn lock</t>
  </si>
  <si>
    <t>f4 x 2 row lock</t>
  </si>
  <si>
    <t>using sum product (,)</t>
  </si>
  <si>
    <t>normal product</t>
  </si>
  <si>
    <t>total product class by ben</t>
  </si>
  <si>
    <t>ben</t>
  </si>
  <si>
    <t>jeff</t>
  </si>
  <si>
    <t>except jeff</t>
  </si>
  <si>
    <t>we can give any range a name for easy assces like for example A1;A20 as city</t>
  </si>
  <si>
    <t>we can edit it from top left corner</t>
  </si>
  <si>
    <t xml:space="preserve"> corner where it shows row and column names </t>
  </si>
  <si>
    <t>n names below paste option</t>
  </si>
  <si>
    <t>frezzing helps to do task more quicky</t>
  </si>
  <si>
    <t xml:space="preserve">in this sheet I got to know that we can use two or more operations at a time in a same cell like this </t>
  </si>
  <si>
    <t>COUNTIF(A2:A10,"ben")+COUNTIF(A2:A10,"jenny")</t>
  </si>
  <si>
    <t xml:space="preserve">And also I have learned how to handle a error in case of different types of errors </t>
  </si>
  <si>
    <t>(IFERROR(AVERAGEIFS(salary,department,L6,region,$M$5),0))</t>
  </si>
  <si>
    <t>or for direct handeling we can use like this (IFERROR(cell name ,0))</t>
  </si>
  <si>
    <t xml:space="preserve">here we can do multiplication using product formula  </t>
  </si>
  <si>
    <t xml:space="preserve">and also we can use sumproduct to sum and multiply at a same time </t>
  </si>
  <si>
    <t>ex:SUMPRODUCT(M3:M6,N3:N6)</t>
  </si>
  <si>
    <t>`</t>
  </si>
  <si>
    <r>
      <rPr>
        <sz val="16"/>
        <color rgb="FFFF0000"/>
        <rFont val="Cambria"/>
        <family val="1"/>
      </rPr>
      <t>IF(H4&lt;300,"bad",IF(H4&lt;=500,"ok","good"</t>
    </r>
    <r>
      <rPr>
        <sz val="16"/>
        <color theme="1"/>
        <rFont val="Cambria"/>
        <family val="2"/>
      </rPr>
      <t>))</t>
    </r>
  </si>
  <si>
    <t>IF(OR(B3="abhay",B3="kumar"),"present","absent")</t>
  </si>
  <si>
    <t>IF(OR(B3="kumar",C3&gt;50),"yes","no")</t>
  </si>
  <si>
    <t>IF(AND(B19="kumar",C19&gt;50),"pass","fail")</t>
  </si>
  <si>
    <t>IF(AND(C19&lt;=90,C19&gt;=70),"selected","not selected")</t>
  </si>
  <si>
    <t>IF(COUNTIF(C17:F17,"pass")&gt;=3,"yes","no")</t>
  </si>
  <si>
    <t>IF(AND(C4="pass",D4="pass",E4="pass",F4="pass"),"yes","no")</t>
  </si>
  <si>
    <t>IF(AND(c4:f4,"pass"),"yes","no")</t>
  </si>
  <si>
    <t>OR</t>
  </si>
  <si>
    <t>IF(COUNTIF(C17:F17,"pass"),"yes","no")</t>
  </si>
  <si>
    <t>ctrl+: for date</t>
  </si>
  <si>
    <t>ctrl+shift+: for time</t>
  </si>
  <si>
    <t>TEXT(F2,"dddd")</t>
  </si>
  <si>
    <t>"</t>
  </si>
  <si>
    <t>min sal</t>
  </si>
  <si>
    <t>max sal</t>
  </si>
  <si>
    <t>MIN( IF(AND(D1:D20,"training",loc,"mumbai",sal))</t>
  </si>
  <si>
    <t>MIN(IF((A2:A20="Mumbai")*(D2:D20="Training"), C2:C20))</t>
  </si>
  <si>
    <t>MIN(IF((loc="Mumbai")*(dep="Training"), sal))</t>
  </si>
  <si>
    <t xml:space="preserve">current month last date </t>
  </si>
  <si>
    <t>pmld</t>
  </si>
  <si>
    <t>nxtmld</t>
  </si>
  <si>
    <t>with out refering any cell</t>
  </si>
  <si>
    <t>next month start date</t>
  </si>
  <si>
    <t>st date</t>
  </si>
  <si>
    <t>end date</t>
  </si>
  <si>
    <t>dif in year</t>
  </si>
  <si>
    <t>df in months</t>
  </si>
  <si>
    <t xml:space="preserve">df in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</si>
</sst>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.00;[Red]&quot;₹&quot;\ #,##0.00"/>
    <numFmt numFmtId="165" formatCode="dd\-mmm\-yyyy"/>
    <numFmt numFmtId="166" formatCode="[$$-C09]#,##0.00"/>
    <numFmt numFmtId="167" formatCode="&quot;₹&quot;\ #,##0.00"/>
  </numFmts>
  <fonts count="23" x14ac:knownFonts="1">
    <font>
      <sz val="16"/>
      <color theme="1"/>
      <name val="Cambria"/>
      <family val="2"/>
    </font>
    <font>
      <sz val="15"/>
      <color theme="1"/>
      <name val="Cambria"/>
      <family val="2"/>
    </font>
    <font>
      <sz val="16"/>
      <color theme="1"/>
      <name val="Cambria"/>
      <family val="2"/>
    </font>
    <font>
      <sz val="20"/>
      <color rgb="FF000000"/>
      <name val="Aptos Narrow"/>
      <family val="2"/>
      <scheme val="minor"/>
    </font>
    <font>
      <sz val="20"/>
      <color theme="1"/>
      <name val="Cambria"/>
      <family val="2"/>
    </font>
    <font>
      <sz val="20"/>
      <color theme="1"/>
      <name val="Aptos Narrow"/>
      <family val="2"/>
      <scheme val="minor"/>
    </font>
    <font>
      <sz val="20"/>
      <color rgb="FF000000"/>
      <name val="Verdana"/>
      <family val="2"/>
    </font>
    <font>
      <sz val="15"/>
      <color rgb="FFFF0000"/>
      <name val="Cambria"/>
      <family val="2"/>
    </font>
    <font>
      <sz val="15"/>
      <color theme="1"/>
      <name val="Cambria"/>
      <family val="1"/>
    </font>
    <font>
      <sz val="15"/>
      <color rgb="FFFF0000"/>
      <name val="Cambria"/>
      <family val="1"/>
    </font>
    <font>
      <b/>
      <sz val="15"/>
      <color rgb="FFFF0000"/>
      <name val="Cambria"/>
      <family val="1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theme="1"/>
      <name val="Calibri"/>
      <family val="2"/>
    </font>
    <font>
      <b/>
      <sz val="14"/>
      <color theme="0"/>
      <name val="Calibri"/>
      <family val="2"/>
    </font>
    <font>
      <sz val="14"/>
      <color theme="1"/>
      <name val="Calibri"/>
      <family val="2"/>
    </font>
    <font>
      <sz val="14"/>
      <color theme="1"/>
      <name val="Cambria"/>
      <family val="2"/>
    </font>
    <font>
      <sz val="14"/>
      <name val="Calibri"/>
      <family val="2"/>
    </font>
    <font>
      <b/>
      <sz val="16"/>
      <color theme="1"/>
      <name val="Calibri"/>
      <family val="2"/>
    </font>
    <font>
      <sz val="16"/>
      <color rgb="FFFF0000"/>
      <name val="Cambria"/>
      <family val="2"/>
    </font>
    <font>
      <sz val="16"/>
      <color rgb="FFFF0000"/>
      <name val="Cambria"/>
      <family val="1"/>
    </font>
    <font>
      <sz val="16"/>
      <color theme="1"/>
      <name val="Cambria"/>
      <family val="1"/>
    </font>
    <font>
      <sz val="14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CCFF"/>
        <bgColor rgb="FF00CCFF"/>
      </patternFill>
    </fill>
    <fill>
      <patternFill patternType="solid">
        <fgColor rgb="FF7F7F7F"/>
        <bgColor rgb="FF7F7F7F"/>
      </patternFill>
    </fill>
    <fill>
      <patternFill patternType="solid">
        <fgColor rgb="FF008000"/>
        <bgColor rgb="FF008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1">
    <xf numFmtId="0" fontId="0" fillId="0" borderId="0" xfId="0"/>
    <xf numFmtId="9" fontId="3" fillId="2" borderId="0" xfId="1" applyFont="1" applyFill="1" applyAlignment="1">
      <alignment vertical="center"/>
    </xf>
    <xf numFmtId="0" fontId="4" fillId="0" borderId="0" xfId="0" applyFont="1"/>
    <xf numFmtId="9" fontId="5" fillId="0" borderId="0" xfId="1" applyFont="1" applyAlignment="1"/>
    <xf numFmtId="9" fontId="3" fillId="0" borderId="0" xfId="1" applyFont="1" applyAlignment="1">
      <alignment vertical="center"/>
    </xf>
    <xf numFmtId="9" fontId="5" fillId="0" borderId="0" xfId="1" applyFont="1" applyAlignment="1">
      <alignment horizontal="left" vertical="center"/>
    </xf>
    <xf numFmtId="9" fontId="3" fillId="0" borderId="0" xfId="1" applyFont="1" applyAlignment="1">
      <alignment horizontal="left" vertical="center"/>
    </xf>
    <xf numFmtId="9" fontId="5" fillId="3" borderId="0" xfId="1" applyFont="1" applyFill="1" applyAlignment="1">
      <alignment horizontal="left" vertical="center"/>
    </xf>
    <xf numFmtId="9" fontId="4" fillId="3" borderId="0" xfId="1" applyFont="1" applyFill="1" applyAlignment="1">
      <alignment horizontal="left" vertical="center"/>
    </xf>
    <xf numFmtId="9" fontId="6" fillId="0" borderId="0" xfId="1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5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65" fontId="0" fillId="2" borderId="1" xfId="0" applyNumberFormat="1" applyFill="1" applyBorder="1"/>
    <xf numFmtId="0" fontId="0" fillId="4" borderId="1" xfId="0" applyFill="1" applyBorder="1"/>
    <xf numFmtId="14" fontId="0" fillId="0" borderId="1" xfId="0" applyNumberFormat="1" applyBorder="1"/>
    <xf numFmtId="0" fontId="8" fillId="0" borderId="0" xfId="0" applyFont="1"/>
    <xf numFmtId="0" fontId="8" fillId="2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2" borderId="1" xfId="0" applyFont="1" applyFill="1" applyBorder="1"/>
    <xf numFmtId="9" fontId="9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7" fillId="4" borderId="1" xfId="0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6" borderId="0" xfId="0" applyFont="1" applyFill="1"/>
    <xf numFmtId="14" fontId="0" fillId="0" borderId="1" xfId="0" applyNumberFormat="1" applyBorder="1" applyAlignment="1">
      <alignment horizontal="left"/>
    </xf>
    <xf numFmtId="0" fontId="1" fillId="6" borderId="1" xfId="0" applyFont="1" applyFill="1" applyBorder="1"/>
    <xf numFmtId="164" fontId="1" fillId="6" borderId="1" xfId="0" applyNumberFormat="1" applyFont="1" applyFill="1" applyBorder="1"/>
    <xf numFmtId="0" fontId="10" fillId="2" borderId="0" xfId="0" applyFont="1" applyFill="1" applyAlignment="1">
      <alignment horizontal="center"/>
    </xf>
    <xf numFmtId="0" fontId="11" fillId="7" borderId="6" xfId="0" applyFont="1" applyFill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8" borderId="6" xfId="0" applyFont="1" applyFill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0" xfId="0" applyFont="1"/>
    <xf numFmtId="166" fontId="1" fillId="0" borderId="1" xfId="0" applyNumberFormat="1" applyFont="1" applyBorder="1" applyAlignment="1">
      <alignment horizontal="center"/>
    </xf>
    <xf numFmtId="0" fontId="18" fillId="0" borderId="0" xfId="0" applyFont="1" applyAlignment="1">
      <alignment horizontal="left" vertical="top"/>
    </xf>
    <xf numFmtId="9" fontId="8" fillId="0" borderId="0" xfId="1" applyFont="1"/>
    <xf numFmtId="0" fontId="8" fillId="0" borderId="1" xfId="1" applyNumberFormat="1" applyFont="1" applyBorder="1"/>
    <xf numFmtId="0" fontId="19" fillId="0" borderId="0" xfId="0" applyFont="1"/>
    <xf numFmtId="0" fontId="21" fillId="0" borderId="0" xfId="0" applyFont="1"/>
    <xf numFmtId="0" fontId="9" fillId="0" borderId="0" xfId="0" applyFont="1"/>
    <xf numFmtId="0" fontId="7" fillId="0" borderId="0" xfId="0" applyFont="1"/>
    <xf numFmtId="0" fontId="7" fillId="0" borderId="1" xfId="0" applyFont="1" applyBorder="1"/>
    <xf numFmtId="0" fontId="12" fillId="0" borderId="13" xfId="0" applyFont="1" applyBorder="1" applyAlignment="1">
      <alignment horizontal="left" vertical="top"/>
    </xf>
    <xf numFmtId="0" fontId="22" fillId="0" borderId="13" xfId="0" applyFont="1" applyBorder="1" applyAlignment="1">
      <alignment horizontal="left" vertical="top"/>
    </xf>
    <xf numFmtId="20" fontId="0" fillId="0" borderId="0" xfId="0" applyNumberFormat="1"/>
    <xf numFmtId="0" fontId="20" fillId="0" borderId="0" xfId="0" applyFont="1"/>
    <xf numFmtId="167" fontId="0" fillId="0" borderId="0" xfId="0" applyNumberFormat="1"/>
    <xf numFmtId="167" fontId="1" fillId="0" borderId="0" xfId="0" applyNumberFormat="1" applyFont="1"/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4" fillId="9" borderId="7" xfId="0" applyFont="1" applyFill="1" applyBorder="1" applyAlignment="1">
      <alignment horizontal="center" vertical="center" wrapText="1"/>
    </xf>
    <xf numFmtId="0" fontId="17" fillId="0" borderId="8" xfId="0" applyFont="1" applyBorder="1"/>
    <xf numFmtId="0" fontId="17" fillId="0" borderId="10" xfId="0" applyFont="1" applyBorder="1"/>
    <xf numFmtId="0" fontId="17" fillId="0" borderId="11" xfId="0" applyFont="1" applyBorder="1"/>
    <xf numFmtId="0" fontId="15" fillId="0" borderId="9" xfId="0" applyFont="1" applyBorder="1" applyAlignment="1">
      <alignment horizontal="center" vertical="center" wrapText="1"/>
    </xf>
    <xf numFmtId="0" fontId="17" fillId="0" borderId="12" xfId="0" applyFont="1" applyBorder="1"/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7</xdr:col>
      <xdr:colOff>482563</xdr:colOff>
      <xdr:row>9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5A326-0751-4D0F-A4E0-D43F4909E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4380" y="640080"/>
          <a:ext cx="3606763" cy="2339340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20</xdr:row>
      <xdr:rowOff>198120</xdr:rowOff>
    </xdr:from>
    <xdr:to>
      <xdr:col>3</xdr:col>
      <xdr:colOff>917423</xdr:colOff>
      <xdr:row>31</xdr:row>
      <xdr:rowOff>251460</xdr:rowOff>
    </xdr:to>
    <xdr:pic>
      <xdr:nvPicPr>
        <xdr:cNvPr id="3" name="Picture 2" descr="Dell Multi-Media Keyboard with [F1]..[F12] as “primary” and media functions as “secondary”">
          <a:extLst>
            <a:ext uri="{FF2B5EF4-FFF2-40B4-BE49-F238E27FC236}">
              <a16:creationId xmlns:a16="http://schemas.microsoft.com/office/drawing/2014/main" id="{46B44E91-A0D0-84A0-8790-A0C1BCE7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6675120"/>
          <a:ext cx="8186903" cy="3489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7</xdr:col>
      <xdr:colOff>304800</xdr:colOff>
      <xdr:row>7</xdr:row>
      <xdr:rowOff>22209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5DF1C9-94BC-4FFA-A062-824A03944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81"/>
          <a:ext cx="8724900" cy="45332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2321441</xdr:colOff>
      <xdr:row>40</xdr:row>
      <xdr:rowOff>115186</xdr:rowOff>
    </xdr:from>
    <xdr:to>
      <xdr:col>9</xdr:col>
      <xdr:colOff>983512</xdr:colOff>
      <xdr:row>48</xdr:row>
      <xdr:rowOff>124047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098C48-A5D6-CB06-1063-A6C15960B3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016" t="31983" r="1508" b="11563"/>
        <a:stretch/>
      </xdr:blipFill>
      <xdr:spPr>
        <a:xfrm>
          <a:off x="10224976" y="10393326"/>
          <a:ext cx="4430234" cy="2064488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27</xdr:row>
      <xdr:rowOff>22860</xdr:rowOff>
    </xdr:from>
    <xdr:to>
      <xdr:col>13</xdr:col>
      <xdr:colOff>964374</xdr:colOff>
      <xdr:row>32</xdr:row>
      <xdr:rowOff>3988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0AA2AE-F33C-DC1D-788C-D353D2E9A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0580" y="7018020"/>
          <a:ext cx="3181794" cy="1276528"/>
        </a:xfrm>
        <a:prstGeom prst="rect">
          <a:avLst/>
        </a:prstGeom>
      </xdr:spPr>
    </xdr:pic>
    <xdr:clientData/>
  </xdr:twoCellAnchor>
  <xdr:twoCellAnchor editAs="oneCell">
    <xdr:from>
      <xdr:col>3</xdr:col>
      <xdr:colOff>731520</xdr:colOff>
      <xdr:row>5</xdr:row>
      <xdr:rowOff>38100</xdr:rowOff>
    </xdr:from>
    <xdr:to>
      <xdr:col>7</xdr:col>
      <xdr:colOff>749645</xdr:colOff>
      <xdr:row>7</xdr:row>
      <xdr:rowOff>68580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FAFAE0-35B3-0A8E-8A95-1B1B93D5D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1980" y="1333500"/>
          <a:ext cx="7020905" cy="54864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167640</xdr:rowOff>
    </xdr:from>
    <xdr:to>
      <xdr:col>6</xdr:col>
      <xdr:colOff>1873284</xdr:colOff>
      <xdr:row>16</xdr:row>
      <xdr:rowOff>53340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94839C-C64B-3948-C223-F0284FFE5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91100" y="3535680"/>
          <a:ext cx="4791744" cy="662940"/>
        </a:xfrm>
        <a:prstGeom prst="rect">
          <a:avLst/>
        </a:prstGeom>
      </xdr:spPr>
    </xdr:pic>
    <xdr:clientData/>
  </xdr:twoCellAnchor>
  <xdr:twoCellAnchor editAs="oneCell">
    <xdr:from>
      <xdr:col>15</xdr:col>
      <xdr:colOff>2766873</xdr:colOff>
      <xdr:row>5</xdr:row>
      <xdr:rowOff>118369</xdr:rowOff>
    </xdr:from>
    <xdr:to>
      <xdr:col>16</xdr:col>
      <xdr:colOff>2206966</xdr:colOff>
      <xdr:row>9</xdr:row>
      <xdr:rowOff>92432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460499-5846-7022-2BAF-7E0C3811B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3475" y="1413029"/>
          <a:ext cx="2229161" cy="10097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23</xdr:row>
      <xdr:rowOff>0</xdr:rowOff>
    </xdr:from>
    <xdr:to>
      <xdr:col>12</xdr:col>
      <xdr:colOff>702804</xdr:colOff>
      <xdr:row>25</xdr:row>
      <xdr:rowOff>10959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8DA871-AE1B-F407-E0D8-293FD0ABE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0" y="6008914"/>
          <a:ext cx="4839375" cy="533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AF7B-D553-4A43-83DA-2597A19F3A32}">
  <dimension ref="B2:H25"/>
  <sheetViews>
    <sheetView showGridLines="0" zoomScale="58" zoomScaleNormal="58" workbookViewId="0">
      <selection activeCell="C1" sqref="C1"/>
    </sheetView>
  </sheetViews>
  <sheetFormatPr defaultRowHeight="24.6" x14ac:dyDescent="0.4"/>
  <cols>
    <col min="1" max="1" width="9.06640625" style="2"/>
    <col min="2" max="2" width="46.06640625" style="2" bestFit="1" customWidth="1"/>
    <col min="3" max="4" width="9.06640625" style="2"/>
    <col min="5" max="5" width="5.73046875" style="2" customWidth="1"/>
    <col min="6" max="6" width="12.53125" style="2" customWidth="1"/>
    <col min="7" max="16384" width="9.06640625" style="2"/>
  </cols>
  <sheetData>
    <row r="2" spans="2:2" ht="25.8" x14ac:dyDescent="0.4">
      <c r="B2" s="1" t="s">
        <v>0</v>
      </c>
    </row>
    <row r="3" spans="2:2" ht="25.8" x14ac:dyDescent="0.5">
      <c r="B3" s="3"/>
    </row>
    <row r="4" spans="2:2" ht="25.8" x14ac:dyDescent="0.4">
      <c r="B4" s="4" t="s">
        <v>1</v>
      </c>
    </row>
    <row r="5" spans="2:2" ht="25.8" x14ac:dyDescent="0.5">
      <c r="B5" s="3"/>
    </row>
    <row r="6" spans="2:2" ht="25.8" x14ac:dyDescent="0.4">
      <c r="B6" s="4" t="s">
        <v>2</v>
      </c>
    </row>
    <row r="7" spans="2:2" ht="25.8" x14ac:dyDescent="0.5">
      <c r="B7" s="3"/>
    </row>
    <row r="8" spans="2:2" ht="25.8" x14ac:dyDescent="0.4">
      <c r="B8" s="4" t="s">
        <v>3</v>
      </c>
    </row>
    <row r="9" spans="2:2" ht="25.8" x14ac:dyDescent="0.5">
      <c r="B9" s="3"/>
    </row>
    <row r="10" spans="2:2" ht="25.8" x14ac:dyDescent="0.4">
      <c r="B10" s="4" t="s">
        <v>4</v>
      </c>
    </row>
    <row r="11" spans="2:2" ht="25.8" x14ac:dyDescent="0.4">
      <c r="B11" s="5"/>
    </row>
    <row r="12" spans="2:2" ht="25.8" x14ac:dyDescent="0.4">
      <c r="B12" s="6" t="s">
        <v>5</v>
      </c>
    </row>
    <row r="13" spans="2:2" ht="25.8" x14ac:dyDescent="0.4">
      <c r="B13" s="6" t="s">
        <v>6</v>
      </c>
    </row>
    <row r="14" spans="2:2" ht="25.8" x14ac:dyDescent="0.4">
      <c r="B14" s="7"/>
    </row>
    <row r="15" spans="2:2" ht="25.8" x14ac:dyDescent="0.4">
      <c r="B15" s="6" t="s">
        <v>7</v>
      </c>
    </row>
    <row r="16" spans="2:2" ht="25.8" x14ac:dyDescent="0.4">
      <c r="B16" s="6" t="s">
        <v>8</v>
      </c>
    </row>
    <row r="17" spans="2:8" x14ac:dyDescent="0.4">
      <c r="B17" s="8"/>
    </row>
    <row r="18" spans="2:8" x14ac:dyDescent="0.4">
      <c r="B18" s="8"/>
    </row>
    <row r="19" spans="2:8" x14ac:dyDescent="0.4">
      <c r="B19" s="9" t="s">
        <v>9</v>
      </c>
    </row>
    <row r="20" spans="2:8" x14ac:dyDescent="0.4">
      <c r="B20" s="9" t="s">
        <v>10</v>
      </c>
    </row>
    <row r="22" spans="2:8" x14ac:dyDescent="0.4">
      <c r="B22"/>
      <c r="G22" s="2" t="s">
        <v>78</v>
      </c>
      <c r="H22" s="2" t="s">
        <v>212</v>
      </c>
    </row>
    <row r="23" spans="2:8" x14ac:dyDescent="0.4">
      <c r="F23" s="2" t="s">
        <v>213</v>
      </c>
      <c r="G23" s="2" t="s">
        <v>214</v>
      </c>
      <c r="H23" s="2" t="s">
        <v>215</v>
      </c>
    </row>
    <row r="24" spans="2:8" x14ac:dyDescent="0.4">
      <c r="F24" s="2" t="s">
        <v>213</v>
      </c>
      <c r="G24" s="2" t="s">
        <v>216</v>
      </c>
      <c r="H24" s="2" t="s">
        <v>217</v>
      </c>
    </row>
    <row r="25" spans="2:8" x14ac:dyDescent="0.4">
      <c r="F25" s="2" t="s">
        <v>213</v>
      </c>
      <c r="G25" s="2" t="s">
        <v>218</v>
      </c>
      <c r="H25" s="2" t="s">
        <v>219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5D98-60E9-4F66-B1DA-A86222C4113D}">
  <dimension ref="B1:K20"/>
  <sheetViews>
    <sheetView topLeftCell="G1" workbookViewId="0">
      <selection activeCell="K11" sqref="K11"/>
    </sheetView>
  </sheetViews>
  <sheetFormatPr defaultRowHeight="19.2" x14ac:dyDescent="0.35"/>
  <cols>
    <col min="1" max="2" width="9.06640625" style="22"/>
    <col min="3" max="3" width="9.9296875" style="22" bestFit="1" customWidth="1"/>
    <col min="4" max="4" width="9.06640625" style="22"/>
    <col min="5" max="5" width="9.9296875" style="22" bestFit="1" customWidth="1"/>
    <col min="6" max="9" width="9.06640625" style="22"/>
    <col min="10" max="11" width="10.3984375" style="22" bestFit="1" customWidth="1"/>
    <col min="12" max="16384" width="9.06640625" style="22"/>
  </cols>
  <sheetData>
    <row r="1" spans="2:11" x14ac:dyDescent="0.35">
      <c r="B1" s="62" t="s">
        <v>11</v>
      </c>
      <c r="C1" s="62"/>
      <c r="D1" s="62"/>
      <c r="E1" s="62"/>
      <c r="H1" s="62" t="s">
        <v>12</v>
      </c>
      <c r="I1" s="62"/>
      <c r="J1" s="62"/>
      <c r="K1" s="62"/>
    </row>
    <row r="2" spans="2:11" x14ac:dyDescent="0.35">
      <c r="B2" s="23" t="s">
        <v>13</v>
      </c>
      <c r="C2" s="23" t="s">
        <v>14</v>
      </c>
      <c r="D2" s="23" t="s">
        <v>15</v>
      </c>
      <c r="E2" s="23" t="s">
        <v>16</v>
      </c>
    </row>
    <row r="3" spans="2:11" x14ac:dyDescent="0.35">
      <c r="B3" s="24" t="s">
        <v>17</v>
      </c>
      <c r="C3" s="25">
        <v>300</v>
      </c>
      <c r="D3" s="25">
        <v>499</v>
      </c>
      <c r="E3" s="25">
        <f>C3+D3</f>
        <v>799</v>
      </c>
      <c r="H3" s="62" t="s">
        <v>18</v>
      </c>
      <c r="I3" s="62"/>
      <c r="J3" s="27">
        <v>0.15</v>
      </c>
      <c r="K3" s="27">
        <v>0.35</v>
      </c>
    </row>
    <row r="4" spans="2:11" x14ac:dyDescent="0.35">
      <c r="B4" s="24" t="s">
        <v>19</v>
      </c>
      <c r="C4" s="25">
        <v>456</v>
      </c>
      <c r="D4" s="25">
        <v>271</v>
      </c>
      <c r="E4" s="25">
        <f t="shared" ref="E4:E9" si="0">C4+D4</f>
        <v>727</v>
      </c>
      <c r="H4" s="26" t="s">
        <v>20</v>
      </c>
      <c r="I4" s="26" t="s">
        <v>21</v>
      </c>
      <c r="J4" s="26" t="s">
        <v>22</v>
      </c>
      <c r="K4" s="26" t="s">
        <v>23</v>
      </c>
    </row>
    <row r="5" spans="2:11" x14ac:dyDescent="0.35">
      <c r="B5" s="24" t="s">
        <v>24</v>
      </c>
      <c r="C5" s="25">
        <v>153</v>
      </c>
      <c r="D5" s="25">
        <v>216</v>
      </c>
      <c r="E5" s="25">
        <f t="shared" si="0"/>
        <v>369</v>
      </c>
      <c r="H5" s="24" t="s">
        <v>17</v>
      </c>
      <c r="I5" s="25">
        <v>39</v>
      </c>
      <c r="J5" s="50">
        <f>$I5*J3</f>
        <v>5.85</v>
      </c>
      <c r="K5" s="50">
        <f>$I5*K3</f>
        <v>13.649999999999999</v>
      </c>
    </row>
    <row r="6" spans="2:11" x14ac:dyDescent="0.35">
      <c r="B6" s="24" t="s">
        <v>25</v>
      </c>
      <c r="C6" s="25">
        <v>396</v>
      </c>
      <c r="D6" s="25">
        <v>101</v>
      </c>
      <c r="E6" s="25">
        <f t="shared" si="0"/>
        <v>497</v>
      </c>
      <c r="J6" s="49"/>
    </row>
    <row r="7" spans="2:11" x14ac:dyDescent="0.35">
      <c r="B7" s="24" t="s">
        <v>26</v>
      </c>
      <c r="C7" s="25">
        <v>291</v>
      </c>
      <c r="D7" s="25">
        <v>404</v>
      </c>
      <c r="E7" s="25">
        <f t="shared" si="0"/>
        <v>695</v>
      </c>
    </row>
    <row r="8" spans="2:11" x14ac:dyDescent="0.35">
      <c r="B8" s="24" t="s">
        <v>27</v>
      </c>
      <c r="C8" s="25">
        <v>480</v>
      </c>
      <c r="D8" s="25">
        <v>169</v>
      </c>
      <c r="E8" s="25">
        <f t="shared" si="0"/>
        <v>649</v>
      </c>
      <c r="H8" s="63" t="s">
        <v>28</v>
      </c>
      <c r="I8" s="64"/>
      <c r="J8" s="65"/>
    </row>
    <row r="9" spans="2:11" x14ac:dyDescent="0.35">
      <c r="B9" s="24" t="s">
        <v>29</v>
      </c>
      <c r="C9" s="25">
        <v>457</v>
      </c>
      <c r="D9" s="25">
        <v>466</v>
      </c>
      <c r="E9" s="25">
        <f t="shared" si="0"/>
        <v>923</v>
      </c>
      <c r="H9" s="62" t="s">
        <v>18</v>
      </c>
      <c r="I9" s="62"/>
      <c r="J9" s="27">
        <v>0.15</v>
      </c>
    </row>
    <row r="10" spans="2:11" x14ac:dyDescent="0.35">
      <c r="H10" s="26" t="s">
        <v>20</v>
      </c>
      <c r="I10" s="26" t="s">
        <v>21</v>
      </c>
      <c r="J10" s="26" t="s">
        <v>22</v>
      </c>
    </row>
    <row r="11" spans="2:11" x14ac:dyDescent="0.35">
      <c r="C11" s="22" t="s">
        <v>30</v>
      </c>
      <c r="D11" s="39">
        <v>3</v>
      </c>
      <c r="H11" s="24" t="s">
        <v>17</v>
      </c>
      <c r="I11" s="25">
        <v>39</v>
      </c>
      <c r="J11" s="24">
        <f>I11*J$9</f>
        <v>5.85</v>
      </c>
    </row>
    <row r="12" spans="2:11" x14ac:dyDescent="0.35">
      <c r="B12" s="63" t="s">
        <v>31</v>
      </c>
      <c r="C12" s="64"/>
      <c r="D12" s="65"/>
      <c r="H12" s="24" t="s">
        <v>19</v>
      </c>
      <c r="I12" s="25">
        <v>34</v>
      </c>
      <c r="J12" s="24">
        <f t="shared" ref="J12:J13" si="1">I12*J$9</f>
        <v>5.0999999999999996</v>
      </c>
    </row>
    <row r="13" spans="2:11" x14ac:dyDescent="0.35">
      <c r="B13" s="26" t="s">
        <v>20</v>
      </c>
      <c r="C13" s="26" t="s">
        <v>21</v>
      </c>
      <c r="D13" s="26" t="s">
        <v>32</v>
      </c>
      <c r="H13" s="24" t="s">
        <v>24</v>
      </c>
      <c r="I13" s="25">
        <v>10</v>
      </c>
      <c r="J13" s="24">
        <f t="shared" si="1"/>
        <v>1.5</v>
      </c>
    </row>
    <row r="14" spans="2:11" x14ac:dyDescent="0.35">
      <c r="B14" s="24" t="s">
        <v>17</v>
      </c>
      <c r="C14" s="25">
        <v>39</v>
      </c>
      <c r="D14" s="24">
        <f>C14*$D$11</f>
        <v>117</v>
      </c>
    </row>
    <row r="15" spans="2:11" x14ac:dyDescent="0.35">
      <c r="B15" s="24" t="s">
        <v>19</v>
      </c>
      <c r="C15" s="25">
        <v>34</v>
      </c>
      <c r="D15" s="24">
        <f t="shared" ref="D15:D20" si="2">C15*$D$11</f>
        <v>102</v>
      </c>
    </row>
    <row r="16" spans="2:11" x14ac:dyDescent="0.35">
      <c r="B16" s="24" t="s">
        <v>24</v>
      </c>
      <c r="C16" s="25">
        <v>10</v>
      </c>
      <c r="D16" s="24">
        <f t="shared" si="2"/>
        <v>30</v>
      </c>
    </row>
    <row r="17" spans="2:4" x14ac:dyDescent="0.35">
      <c r="B17" s="24" t="s">
        <v>25</v>
      </c>
      <c r="C17" s="25">
        <v>10</v>
      </c>
      <c r="D17" s="24">
        <f t="shared" si="2"/>
        <v>30</v>
      </c>
    </row>
    <row r="18" spans="2:4" x14ac:dyDescent="0.35">
      <c r="B18" s="24" t="s">
        <v>26</v>
      </c>
      <c r="C18" s="25">
        <v>45</v>
      </c>
      <c r="D18" s="24">
        <f t="shared" si="2"/>
        <v>135</v>
      </c>
    </row>
    <row r="19" spans="2:4" x14ac:dyDescent="0.35">
      <c r="B19" s="24" t="s">
        <v>27</v>
      </c>
      <c r="C19" s="25">
        <v>21</v>
      </c>
      <c r="D19" s="24">
        <f t="shared" si="2"/>
        <v>63</v>
      </c>
    </row>
    <row r="20" spans="2:4" x14ac:dyDescent="0.35">
      <c r="B20" s="24" t="s">
        <v>29</v>
      </c>
      <c r="C20" s="25">
        <v>16</v>
      </c>
      <c r="D20" s="24">
        <f t="shared" si="2"/>
        <v>48</v>
      </c>
    </row>
  </sheetData>
  <mergeCells count="6">
    <mergeCell ref="B1:E1"/>
    <mergeCell ref="H1:K1"/>
    <mergeCell ref="H3:I3"/>
    <mergeCell ref="H9:I9"/>
    <mergeCell ref="B12:D12"/>
    <mergeCell ref="H8:J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A39E-EF1E-4E56-ACF3-F650149BC935}">
  <dimension ref="B2:K20"/>
  <sheetViews>
    <sheetView showGridLines="0" zoomScale="84" workbookViewId="0">
      <selection activeCell="F15" sqref="F15"/>
    </sheetView>
  </sheetViews>
  <sheetFormatPr defaultRowHeight="19.2" x14ac:dyDescent="0.35"/>
  <cols>
    <col min="1" max="16384" width="9.06640625" style="29"/>
  </cols>
  <sheetData>
    <row r="2" spans="2:11" x14ac:dyDescent="0.35">
      <c r="B2" s="28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  <c r="J2" s="28">
        <v>9</v>
      </c>
      <c r="K2" s="28">
        <v>10</v>
      </c>
    </row>
    <row r="3" spans="2:11" x14ac:dyDescent="0.35">
      <c r="B3" s="28">
        <v>2</v>
      </c>
      <c r="C3" s="30">
        <f>$B3*C$2</f>
        <v>4</v>
      </c>
      <c r="D3" s="30">
        <f t="shared" ref="D3:K11" si="0">$B3*D$2</f>
        <v>6</v>
      </c>
      <c r="E3" s="30">
        <f t="shared" si="0"/>
        <v>8</v>
      </c>
      <c r="F3" s="30">
        <f t="shared" si="0"/>
        <v>10</v>
      </c>
      <c r="G3" s="30">
        <f t="shared" si="0"/>
        <v>12</v>
      </c>
      <c r="H3" s="30">
        <f t="shared" si="0"/>
        <v>14</v>
      </c>
      <c r="I3" s="30">
        <f t="shared" si="0"/>
        <v>16</v>
      </c>
      <c r="J3" s="30">
        <f t="shared" si="0"/>
        <v>18</v>
      </c>
      <c r="K3" s="30">
        <f t="shared" si="0"/>
        <v>20</v>
      </c>
    </row>
    <row r="4" spans="2:11" x14ac:dyDescent="0.35">
      <c r="B4" s="28">
        <v>3</v>
      </c>
      <c r="C4" s="30">
        <f t="shared" ref="C4:C11" si="1">$B4*C$2</f>
        <v>6</v>
      </c>
      <c r="D4" s="30">
        <f t="shared" si="0"/>
        <v>9</v>
      </c>
      <c r="E4" s="30">
        <f t="shared" si="0"/>
        <v>12</v>
      </c>
      <c r="F4" s="30">
        <f t="shared" si="0"/>
        <v>15</v>
      </c>
      <c r="G4" s="30">
        <f t="shared" si="0"/>
        <v>18</v>
      </c>
      <c r="H4" s="30">
        <f t="shared" si="0"/>
        <v>21</v>
      </c>
      <c r="I4" s="30">
        <f t="shared" si="0"/>
        <v>24</v>
      </c>
      <c r="J4" s="30">
        <f t="shared" si="0"/>
        <v>27</v>
      </c>
      <c r="K4" s="30">
        <f t="shared" si="0"/>
        <v>30</v>
      </c>
    </row>
    <row r="5" spans="2:11" x14ac:dyDescent="0.35">
      <c r="B5" s="28">
        <v>4</v>
      </c>
      <c r="C5" s="30">
        <f t="shared" si="1"/>
        <v>8</v>
      </c>
      <c r="D5" s="30">
        <f t="shared" si="0"/>
        <v>12</v>
      </c>
      <c r="E5" s="30">
        <f t="shared" si="0"/>
        <v>16</v>
      </c>
      <c r="F5" s="30">
        <f t="shared" si="0"/>
        <v>20</v>
      </c>
      <c r="G5" s="30">
        <f t="shared" si="0"/>
        <v>24</v>
      </c>
      <c r="H5" s="30">
        <f t="shared" si="0"/>
        <v>28</v>
      </c>
      <c r="I5" s="30">
        <f t="shared" si="0"/>
        <v>32</v>
      </c>
      <c r="J5" s="30">
        <f t="shared" si="0"/>
        <v>36</v>
      </c>
      <c r="K5" s="30">
        <f t="shared" si="0"/>
        <v>40</v>
      </c>
    </row>
    <row r="6" spans="2:11" x14ac:dyDescent="0.35">
      <c r="B6" s="28">
        <v>5</v>
      </c>
      <c r="C6" s="30">
        <f t="shared" si="1"/>
        <v>10</v>
      </c>
      <c r="D6" s="30">
        <f t="shared" si="0"/>
        <v>15</v>
      </c>
      <c r="E6" s="30">
        <f t="shared" si="0"/>
        <v>20</v>
      </c>
      <c r="F6" s="30">
        <f t="shared" si="0"/>
        <v>25</v>
      </c>
      <c r="G6" s="30">
        <f t="shared" si="0"/>
        <v>30</v>
      </c>
      <c r="H6" s="30">
        <f t="shared" si="0"/>
        <v>35</v>
      </c>
      <c r="I6" s="30">
        <f t="shared" si="0"/>
        <v>40</v>
      </c>
      <c r="J6" s="30">
        <f t="shared" si="0"/>
        <v>45</v>
      </c>
      <c r="K6" s="30">
        <f t="shared" si="0"/>
        <v>50</v>
      </c>
    </row>
    <row r="7" spans="2:11" x14ac:dyDescent="0.35">
      <c r="B7" s="28">
        <v>6</v>
      </c>
      <c r="C7" s="30">
        <f t="shared" si="1"/>
        <v>12</v>
      </c>
      <c r="D7" s="30">
        <f t="shared" si="0"/>
        <v>18</v>
      </c>
      <c r="E7" s="30">
        <f t="shared" si="0"/>
        <v>24</v>
      </c>
      <c r="F7" s="30">
        <f t="shared" si="0"/>
        <v>30</v>
      </c>
      <c r="G7" s="30">
        <f t="shared" si="0"/>
        <v>36</v>
      </c>
      <c r="H7" s="30">
        <f t="shared" si="0"/>
        <v>42</v>
      </c>
      <c r="I7" s="30">
        <f t="shared" si="0"/>
        <v>48</v>
      </c>
      <c r="J7" s="30">
        <f t="shared" si="0"/>
        <v>54</v>
      </c>
      <c r="K7" s="30">
        <f t="shared" si="0"/>
        <v>60</v>
      </c>
    </row>
    <row r="8" spans="2:11" x14ac:dyDescent="0.35">
      <c r="B8" s="28">
        <v>7</v>
      </c>
      <c r="C8" s="30">
        <f t="shared" si="1"/>
        <v>14</v>
      </c>
      <c r="D8" s="30">
        <f t="shared" si="0"/>
        <v>21</v>
      </c>
      <c r="E8" s="30">
        <f t="shared" si="0"/>
        <v>28</v>
      </c>
      <c r="F8" s="30">
        <f t="shared" si="0"/>
        <v>35</v>
      </c>
      <c r="G8" s="30">
        <f t="shared" si="0"/>
        <v>42</v>
      </c>
      <c r="H8" s="30">
        <f t="shared" si="0"/>
        <v>49</v>
      </c>
      <c r="I8" s="30">
        <f t="shared" si="0"/>
        <v>56</v>
      </c>
      <c r="J8" s="30">
        <f t="shared" si="0"/>
        <v>63</v>
      </c>
      <c r="K8" s="30">
        <f t="shared" si="0"/>
        <v>70</v>
      </c>
    </row>
    <row r="9" spans="2:11" x14ac:dyDescent="0.35">
      <c r="B9" s="28">
        <v>8</v>
      </c>
      <c r="C9" s="30">
        <f t="shared" si="1"/>
        <v>16</v>
      </c>
      <c r="D9" s="30">
        <f t="shared" si="0"/>
        <v>24</v>
      </c>
      <c r="E9" s="30">
        <f t="shared" si="0"/>
        <v>32</v>
      </c>
      <c r="F9" s="30">
        <f t="shared" si="0"/>
        <v>40</v>
      </c>
      <c r="G9" s="30">
        <f t="shared" si="0"/>
        <v>48</v>
      </c>
      <c r="H9" s="30">
        <f t="shared" si="0"/>
        <v>56</v>
      </c>
      <c r="I9" s="30">
        <f t="shared" si="0"/>
        <v>64</v>
      </c>
      <c r="J9" s="30">
        <f t="shared" si="0"/>
        <v>72</v>
      </c>
      <c r="K9" s="30">
        <f t="shared" si="0"/>
        <v>80</v>
      </c>
    </row>
    <row r="10" spans="2:11" x14ac:dyDescent="0.35">
      <c r="B10" s="28">
        <v>9</v>
      </c>
      <c r="C10" s="30">
        <f t="shared" si="1"/>
        <v>18</v>
      </c>
      <c r="D10" s="30">
        <f t="shared" si="0"/>
        <v>27</v>
      </c>
      <c r="E10" s="30">
        <f t="shared" si="0"/>
        <v>36</v>
      </c>
      <c r="F10" s="30">
        <f t="shared" si="0"/>
        <v>45</v>
      </c>
      <c r="G10" s="30">
        <f t="shared" si="0"/>
        <v>54</v>
      </c>
      <c r="H10" s="30">
        <f t="shared" si="0"/>
        <v>63</v>
      </c>
      <c r="I10" s="30">
        <f t="shared" si="0"/>
        <v>72</v>
      </c>
      <c r="J10" s="30">
        <f t="shared" si="0"/>
        <v>81</v>
      </c>
      <c r="K10" s="30">
        <f t="shared" si="0"/>
        <v>90</v>
      </c>
    </row>
    <row r="11" spans="2:11" x14ac:dyDescent="0.35">
      <c r="B11" s="28">
        <v>10</v>
      </c>
      <c r="C11" s="30">
        <f t="shared" si="1"/>
        <v>20</v>
      </c>
      <c r="D11" s="30">
        <f t="shared" si="0"/>
        <v>30</v>
      </c>
      <c r="E11" s="30">
        <f t="shared" si="0"/>
        <v>40</v>
      </c>
      <c r="F11" s="30">
        <f t="shared" si="0"/>
        <v>50</v>
      </c>
      <c r="G11" s="30">
        <f t="shared" si="0"/>
        <v>60</v>
      </c>
      <c r="H11" s="30">
        <f t="shared" si="0"/>
        <v>70</v>
      </c>
      <c r="I11" s="30">
        <f t="shared" si="0"/>
        <v>80</v>
      </c>
      <c r="J11" s="30">
        <f t="shared" si="0"/>
        <v>90</v>
      </c>
      <c r="K11" s="30">
        <f t="shared" si="0"/>
        <v>100</v>
      </c>
    </row>
    <row r="16" spans="2:11" x14ac:dyDescent="0.35">
      <c r="B16" s="28">
        <v>1</v>
      </c>
      <c r="C16" s="28">
        <v>5</v>
      </c>
      <c r="D16" s="28">
        <v>10</v>
      </c>
      <c r="E16" s="29" t="s">
        <v>292</v>
      </c>
    </row>
    <row r="17" spans="2:7" x14ac:dyDescent="0.35">
      <c r="B17" s="28">
        <v>2</v>
      </c>
      <c r="C17" s="30">
        <f>$B17*C$16</f>
        <v>10</v>
      </c>
      <c r="D17" s="30">
        <f>$B17*D$16</f>
        <v>20</v>
      </c>
      <c r="G17" s="29" t="s">
        <v>293</v>
      </c>
    </row>
    <row r="18" spans="2:7" x14ac:dyDescent="0.35">
      <c r="B18" s="28">
        <v>4</v>
      </c>
      <c r="C18" s="30">
        <f t="shared" ref="C18:D19" si="2">$B18*C$16</f>
        <v>20</v>
      </c>
      <c r="D18" s="30">
        <f t="shared" si="2"/>
        <v>40</v>
      </c>
      <c r="G18" s="29" t="s">
        <v>294</v>
      </c>
    </row>
    <row r="19" spans="2:7" x14ac:dyDescent="0.35">
      <c r="B19" s="28">
        <v>5</v>
      </c>
      <c r="C19" s="30">
        <f t="shared" si="2"/>
        <v>25</v>
      </c>
      <c r="D19" s="30">
        <f t="shared" si="2"/>
        <v>50</v>
      </c>
      <c r="G19" s="29" t="s">
        <v>296</v>
      </c>
    </row>
    <row r="20" spans="2:7" x14ac:dyDescent="0.35">
      <c r="G20" s="29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6818-50CC-4D43-ADA2-1DA98303077E}">
  <dimension ref="A2:P40"/>
  <sheetViews>
    <sheetView topLeftCell="G1" zoomScale="96" workbookViewId="0">
      <selection activeCell="L19" sqref="L19"/>
    </sheetView>
  </sheetViews>
  <sheetFormatPr defaultColWidth="10.59765625" defaultRowHeight="19.2" x14ac:dyDescent="0.35"/>
  <cols>
    <col min="1" max="5" width="10.59765625" style="29"/>
    <col min="6" max="6" width="10.1328125" style="29" bestFit="1" customWidth="1"/>
    <col min="7" max="7" width="10.1328125" style="29" customWidth="1"/>
    <col min="8" max="8" width="7.33203125" style="29" customWidth="1"/>
    <col min="9" max="14" width="10.59765625" style="29"/>
    <col min="15" max="15" width="12.53125" style="29" bestFit="1" customWidth="1"/>
    <col min="16" max="16384" width="10.59765625" style="29"/>
  </cols>
  <sheetData>
    <row r="2" spans="1:16" x14ac:dyDescent="0.35">
      <c r="A2" s="30" t="s">
        <v>33</v>
      </c>
      <c r="C2" s="31" t="s">
        <v>34</v>
      </c>
      <c r="G2" s="30" t="s">
        <v>33</v>
      </c>
      <c r="I2" s="31" t="s">
        <v>34</v>
      </c>
      <c r="M2" s="30" t="s">
        <v>35</v>
      </c>
      <c r="N2" s="30" t="s">
        <v>36</v>
      </c>
      <c r="O2" s="30" t="s">
        <v>37</v>
      </c>
    </row>
    <row r="3" spans="1:16" x14ac:dyDescent="0.35">
      <c r="A3" s="30">
        <v>93</v>
      </c>
      <c r="C3" s="30" t="s">
        <v>40</v>
      </c>
      <c r="D3" s="29">
        <f>COUNT(A3:A14)</f>
        <v>12</v>
      </c>
      <c r="G3" s="30">
        <v>93</v>
      </c>
      <c r="I3" s="30" t="s">
        <v>38</v>
      </c>
      <c r="J3" s="29">
        <f>SUM(G3:G14)</f>
        <v>4634</v>
      </c>
      <c r="M3" s="30">
        <v>2</v>
      </c>
      <c r="N3" s="30">
        <v>40</v>
      </c>
      <c r="O3" s="30">
        <f>PRODUCT(M3:N3)</f>
        <v>80</v>
      </c>
    </row>
    <row r="4" spans="1:16" x14ac:dyDescent="0.35">
      <c r="A4" s="30">
        <v>271</v>
      </c>
      <c r="C4" s="30" t="s">
        <v>41</v>
      </c>
      <c r="D4" s="29">
        <f>COUNTA(A3:A14)</f>
        <v>12</v>
      </c>
      <c r="G4" s="30">
        <v>271</v>
      </c>
      <c r="I4" s="30" t="s">
        <v>39</v>
      </c>
      <c r="J4" s="29">
        <f>AVERAGE(G3:G14)</f>
        <v>386.16666666666669</v>
      </c>
      <c r="M4" s="30">
        <v>6</v>
      </c>
      <c r="N4" s="30">
        <v>30</v>
      </c>
      <c r="O4" s="30">
        <f t="shared" ref="O4:O6" si="0">PRODUCT(M4:N4)</f>
        <v>180</v>
      </c>
    </row>
    <row r="5" spans="1:16" x14ac:dyDescent="0.35">
      <c r="A5" s="30">
        <v>692</v>
      </c>
      <c r="C5" s="30" t="s">
        <v>42</v>
      </c>
      <c r="D5" s="29">
        <f>COUNTBLANK(A3:A14)</f>
        <v>0</v>
      </c>
      <c r="G5" s="30">
        <v>692</v>
      </c>
      <c r="I5" s="30" t="s">
        <v>43</v>
      </c>
      <c r="J5" s="29">
        <f>MIN(G3:G14)</f>
        <v>23</v>
      </c>
      <c r="M5" s="30">
        <v>8</v>
      </c>
      <c r="N5" s="30">
        <v>60</v>
      </c>
      <c r="O5" s="30">
        <f t="shared" si="0"/>
        <v>480</v>
      </c>
    </row>
    <row r="6" spans="1:16" x14ac:dyDescent="0.35">
      <c r="A6" s="30">
        <v>570</v>
      </c>
      <c r="G6" s="30">
        <v>65</v>
      </c>
      <c r="I6" s="30" t="s">
        <v>44</v>
      </c>
      <c r="J6" s="29">
        <f>MAX(G3:G14)</f>
        <v>793</v>
      </c>
      <c r="M6" s="30">
        <v>15</v>
      </c>
      <c r="N6" s="30">
        <v>80</v>
      </c>
      <c r="O6" s="30">
        <f t="shared" si="0"/>
        <v>1200</v>
      </c>
    </row>
    <row r="7" spans="1:16" x14ac:dyDescent="0.35">
      <c r="A7" s="30">
        <v>415</v>
      </c>
      <c r="G7" s="30">
        <v>415</v>
      </c>
      <c r="I7" s="30" t="s">
        <v>46</v>
      </c>
      <c r="J7" s="29">
        <f>LARGE(G3:G14,5)</f>
        <v>415</v>
      </c>
      <c r="O7" s="29">
        <f>SUM(O3:O6)</f>
        <v>1940</v>
      </c>
      <c r="P7" s="29" t="s">
        <v>298</v>
      </c>
    </row>
    <row r="8" spans="1:16" x14ac:dyDescent="0.35">
      <c r="A8" s="30">
        <v>348</v>
      </c>
      <c r="G8" s="30">
        <v>348</v>
      </c>
      <c r="I8" s="30" t="s">
        <v>45</v>
      </c>
      <c r="J8" s="29">
        <f>SMALL(G3:G14,1)</f>
        <v>23</v>
      </c>
      <c r="N8" s="67" t="s">
        <v>297</v>
      </c>
      <c r="O8" s="29">
        <f>SUMPRODUCT(M3:M6,N3:N6)</f>
        <v>1940</v>
      </c>
    </row>
    <row r="9" spans="1:16" ht="38.4" customHeight="1" x14ac:dyDescent="0.35">
      <c r="A9" s="30">
        <v>714</v>
      </c>
      <c r="G9" s="30">
        <v>350</v>
      </c>
      <c r="N9" s="67"/>
    </row>
    <row r="10" spans="1:16" x14ac:dyDescent="0.35">
      <c r="A10" s="30">
        <v>793</v>
      </c>
      <c r="G10" s="30">
        <v>793</v>
      </c>
    </row>
    <row r="11" spans="1:16" x14ac:dyDescent="0.35">
      <c r="A11" s="30">
        <v>200</v>
      </c>
      <c r="G11" s="30">
        <v>23</v>
      </c>
      <c r="I11" s="29" t="s">
        <v>284</v>
      </c>
      <c r="M11" s="29" t="s">
        <v>313</v>
      </c>
    </row>
    <row r="12" spans="1:16" x14ac:dyDescent="0.35">
      <c r="A12" s="30">
        <v>705</v>
      </c>
      <c r="G12" s="30">
        <v>705</v>
      </c>
      <c r="I12" s="29" t="s">
        <v>285</v>
      </c>
    </row>
    <row r="13" spans="1:16" x14ac:dyDescent="0.35">
      <c r="A13" s="30">
        <v>678</v>
      </c>
      <c r="G13" s="30">
        <v>295</v>
      </c>
      <c r="M13" s="29" t="s">
        <v>314</v>
      </c>
    </row>
    <row r="14" spans="1:16" x14ac:dyDescent="0.35">
      <c r="A14" s="30">
        <v>584</v>
      </c>
      <c r="G14" s="30">
        <v>584</v>
      </c>
      <c r="M14" s="29" t="s">
        <v>315</v>
      </c>
    </row>
    <row r="18" spans="1:3" x14ac:dyDescent="0.35">
      <c r="A18" s="30" t="s">
        <v>291</v>
      </c>
      <c r="B18" s="30" t="s">
        <v>264</v>
      </c>
      <c r="C18" s="30" t="s">
        <v>91</v>
      </c>
    </row>
    <row r="19" spans="1:3" x14ac:dyDescent="0.35">
      <c r="A19" s="30">
        <v>1</v>
      </c>
      <c r="B19" s="30" t="s">
        <v>268</v>
      </c>
      <c r="C19" s="47">
        <v>100</v>
      </c>
    </row>
    <row r="20" spans="1:3" x14ac:dyDescent="0.35">
      <c r="A20" s="30">
        <v>2</v>
      </c>
      <c r="B20" s="30" t="s">
        <v>270</v>
      </c>
      <c r="C20" s="47">
        <v>130</v>
      </c>
    </row>
    <row r="21" spans="1:3" x14ac:dyDescent="0.35">
      <c r="A21" s="30">
        <v>3</v>
      </c>
      <c r="B21" s="30"/>
      <c r="C21" s="47" t="s">
        <v>280</v>
      </c>
    </row>
    <row r="22" spans="1:3" x14ac:dyDescent="0.35">
      <c r="A22" s="30">
        <v>4</v>
      </c>
      <c r="B22" s="30" t="s">
        <v>272</v>
      </c>
      <c r="C22" s="47">
        <v>125</v>
      </c>
    </row>
    <row r="23" spans="1:3" x14ac:dyDescent="0.35">
      <c r="A23" s="30">
        <v>5</v>
      </c>
      <c r="B23" s="30" t="s">
        <v>273</v>
      </c>
      <c r="C23" s="47"/>
    </row>
    <row r="24" spans="1:3" x14ac:dyDescent="0.35">
      <c r="A24" s="30">
        <v>6</v>
      </c>
      <c r="B24" s="30" t="s">
        <v>275</v>
      </c>
      <c r="C24" s="47">
        <v>115</v>
      </c>
    </row>
    <row r="26" spans="1:3" x14ac:dyDescent="0.35">
      <c r="A26" s="29" t="s">
        <v>276</v>
      </c>
      <c r="C26" s="29">
        <f>COUNTA(B19:B24)</f>
        <v>5</v>
      </c>
    </row>
    <row r="28" spans="1:3" x14ac:dyDescent="0.35">
      <c r="A28" s="29" t="s">
        <v>281</v>
      </c>
      <c r="C28" s="29">
        <f>COUNT(C19:C24)</f>
        <v>4</v>
      </c>
    </row>
    <row r="30" spans="1:3" x14ac:dyDescent="0.35">
      <c r="A30" s="29" t="s">
        <v>277</v>
      </c>
      <c r="C30" s="29">
        <f>COUNTBLANK(A19:C24)</f>
        <v>2</v>
      </c>
    </row>
    <row r="32" spans="1:3" x14ac:dyDescent="0.35">
      <c r="A32" s="29" t="s">
        <v>283</v>
      </c>
      <c r="C32" s="29">
        <f>COUNTA(A19:C24)</f>
        <v>16</v>
      </c>
    </row>
    <row r="33" spans="1:7" x14ac:dyDescent="0.35">
      <c r="F33" s="66" t="s">
        <v>282</v>
      </c>
      <c r="G33" s="66"/>
    </row>
    <row r="34" spans="1:7" x14ac:dyDescent="0.35">
      <c r="A34" s="30" t="s">
        <v>291</v>
      </c>
      <c r="B34" s="30" t="s">
        <v>264</v>
      </c>
      <c r="C34" s="30" t="s">
        <v>265</v>
      </c>
      <c r="D34" s="30" t="s">
        <v>266</v>
      </c>
      <c r="E34" s="30" t="s">
        <v>267</v>
      </c>
      <c r="F34" s="30" t="s">
        <v>278</v>
      </c>
      <c r="G34" s="30" t="s">
        <v>279</v>
      </c>
    </row>
    <row r="35" spans="1:7" x14ac:dyDescent="0.35">
      <c r="A35" s="30">
        <v>1</v>
      </c>
      <c r="B35" s="30" t="s">
        <v>268</v>
      </c>
      <c r="C35" s="47">
        <v>100</v>
      </c>
      <c r="D35" s="47">
        <v>115</v>
      </c>
      <c r="E35" s="34" t="s">
        <v>269</v>
      </c>
      <c r="F35" s="30">
        <f>COUNTBLANK(B35:E35)</f>
        <v>0</v>
      </c>
      <c r="G35" s="30">
        <f>COUNTA(C35:E35)</f>
        <v>3</v>
      </c>
    </row>
    <row r="36" spans="1:7" x14ac:dyDescent="0.35">
      <c r="A36" s="30">
        <v>2</v>
      </c>
      <c r="B36" s="30" t="s">
        <v>270</v>
      </c>
      <c r="C36" s="47">
        <v>130</v>
      </c>
      <c r="D36" s="47"/>
      <c r="E36" s="34" t="s">
        <v>271</v>
      </c>
      <c r="F36" s="30">
        <f t="shared" ref="F36:F40" si="1">COUNTBLANK(B36:E36)</f>
        <v>1</v>
      </c>
      <c r="G36" s="30">
        <f t="shared" ref="G36:G40" si="2">COUNTA(C36:E36)</f>
        <v>2</v>
      </c>
    </row>
    <row r="37" spans="1:7" x14ac:dyDescent="0.35">
      <c r="A37" s="30">
        <v>3</v>
      </c>
      <c r="B37" s="30"/>
      <c r="C37" s="47"/>
      <c r="D37" s="47">
        <v>145</v>
      </c>
      <c r="E37" s="34"/>
      <c r="F37" s="30">
        <f t="shared" si="1"/>
        <v>3</v>
      </c>
      <c r="G37" s="30">
        <f t="shared" si="2"/>
        <v>1</v>
      </c>
    </row>
    <row r="38" spans="1:7" x14ac:dyDescent="0.35">
      <c r="A38" s="30">
        <v>4</v>
      </c>
      <c r="B38" s="30" t="s">
        <v>272</v>
      </c>
      <c r="C38" s="47">
        <v>125</v>
      </c>
      <c r="D38" s="47"/>
      <c r="E38" s="34"/>
      <c r="F38" s="30">
        <f t="shared" si="1"/>
        <v>2</v>
      </c>
      <c r="G38" s="30">
        <f t="shared" si="2"/>
        <v>1</v>
      </c>
    </row>
    <row r="39" spans="1:7" x14ac:dyDescent="0.35">
      <c r="A39" s="30">
        <v>5</v>
      </c>
      <c r="B39" s="30" t="s">
        <v>273</v>
      </c>
      <c r="C39" s="47"/>
      <c r="D39" s="47">
        <v>130</v>
      </c>
      <c r="E39" s="34" t="s">
        <v>274</v>
      </c>
      <c r="F39" s="30">
        <f t="shared" si="1"/>
        <v>1</v>
      </c>
      <c r="G39" s="30">
        <f t="shared" si="2"/>
        <v>2</v>
      </c>
    </row>
    <row r="40" spans="1:7" x14ac:dyDescent="0.35">
      <c r="A40" s="30">
        <v>6</v>
      </c>
      <c r="B40" s="30" t="s">
        <v>275</v>
      </c>
      <c r="C40" s="47">
        <v>115</v>
      </c>
      <c r="D40" s="47"/>
      <c r="E40" s="34"/>
      <c r="F40" s="30">
        <f t="shared" si="1"/>
        <v>2</v>
      </c>
      <c r="G40" s="30">
        <f t="shared" si="2"/>
        <v>1</v>
      </c>
    </row>
  </sheetData>
  <mergeCells count="2">
    <mergeCell ref="F33:G33"/>
    <mergeCell ref="N8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E246-C367-485A-930A-3E4AFA2BB7CC}">
  <dimension ref="A1:J21"/>
  <sheetViews>
    <sheetView workbookViewId="0">
      <selection activeCell="H20" sqref="H20"/>
    </sheetView>
  </sheetViews>
  <sheetFormatPr defaultRowHeight="19.2" x14ac:dyDescent="0.35"/>
  <cols>
    <col min="1" max="1" width="8.796875" style="29" bestFit="1" customWidth="1"/>
    <col min="2" max="2" width="6.06640625" style="29" bestFit="1" customWidth="1"/>
    <col min="3" max="3" width="9.86328125" style="29" bestFit="1" customWidth="1"/>
    <col min="4" max="4" width="9.9296875" style="29" bestFit="1" customWidth="1"/>
    <col min="5" max="5" width="4" style="29" customWidth="1"/>
    <col min="6" max="6" width="9.6640625" style="29" customWidth="1"/>
    <col min="7" max="7" width="11.9296875" style="29" bestFit="1" customWidth="1"/>
    <col min="8" max="8" width="10.86328125" style="29" bestFit="1" customWidth="1"/>
    <col min="9" max="9" width="3.59765625" style="29" customWidth="1"/>
    <col min="10" max="16384" width="9.06640625" style="29"/>
  </cols>
  <sheetData>
    <row r="1" spans="1:10" x14ac:dyDescent="0.35">
      <c r="A1" s="30" t="s">
        <v>47</v>
      </c>
      <c r="B1" s="30" t="s">
        <v>48</v>
      </c>
      <c r="C1" s="30" t="s">
        <v>49</v>
      </c>
      <c r="D1" s="32" t="s">
        <v>50</v>
      </c>
    </row>
    <row r="2" spans="1:10" x14ac:dyDescent="0.35">
      <c r="A2" s="30" t="s">
        <v>51</v>
      </c>
      <c r="B2" s="30" t="s">
        <v>52</v>
      </c>
      <c r="C2" s="32">
        <v>24860</v>
      </c>
      <c r="D2" s="30" t="s">
        <v>53</v>
      </c>
      <c r="G2" s="30" t="s">
        <v>54</v>
      </c>
      <c r="H2" s="30" t="s">
        <v>55</v>
      </c>
    </row>
    <row r="3" spans="1:10" x14ac:dyDescent="0.35">
      <c r="A3" s="30" t="s">
        <v>56</v>
      </c>
      <c r="B3" s="30" t="s">
        <v>57</v>
      </c>
      <c r="C3" s="32">
        <v>21006</v>
      </c>
      <c r="D3" s="30" t="s">
        <v>58</v>
      </c>
      <c r="G3" s="30" t="s">
        <v>70</v>
      </c>
      <c r="H3" s="30">
        <f>COUNTIF(A1:A20,"mumbai")</f>
        <v>4</v>
      </c>
      <c r="J3" s="29" t="s">
        <v>59</v>
      </c>
    </row>
    <row r="4" spans="1:10" x14ac:dyDescent="0.35">
      <c r="A4" s="30" t="s">
        <v>60</v>
      </c>
      <c r="B4" s="30" t="s">
        <v>57</v>
      </c>
      <c r="C4" s="32">
        <v>36750</v>
      </c>
      <c r="D4" s="30" t="s">
        <v>61</v>
      </c>
    </row>
    <row r="5" spans="1:10" x14ac:dyDescent="0.35">
      <c r="A5" s="30" t="s">
        <v>62</v>
      </c>
      <c r="B5" s="30" t="s">
        <v>63</v>
      </c>
      <c r="C5" s="32">
        <v>41257</v>
      </c>
      <c r="D5" s="30" t="s">
        <v>64</v>
      </c>
    </row>
    <row r="6" spans="1:10" x14ac:dyDescent="0.35">
      <c r="A6" s="30" t="s">
        <v>56</v>
      </c>
      <c r="B6" s="30" t="s">
        <v>57</v>
      </c>
      <c r="C6" s="32">
        <v>24158</v>
      </c>
      <c r="D6" s="30" t="s">
        <v>53</v>
      </c>
    </row>
    <row r="7" spans="1:10" x14ac:dyDescent="0.35">
      <c r="A7" s="30" t="s">
        <v>66</v>
      </c>
      <c r="B7" s="30" t="s">
        <v>67</v>
      </c>
      <c r="C7" s="32">
        <v>39892</v>
      </c>
      <c r="D7" s="30" t="s">
        <v>58</v>
      </c>
      <c r="G7" s="30" t="s">
        <v>70</v>
      </c>
      <c r="H7" s="30">
        <f>COUNTIF(C2:C20,"&lt;20000")</f>
        <v>4</v>
      </c>
      <c r="J7" s="29" t="s">
        <v>189</v>
      </c>
    </row>
    <row r="8" spans="1:10" x14ac:dyDescent="0.35">
      <c r="A8" s="30" t="s">
        <v>68</v>
      </c>
      <c r="B8" s="30" t="s">
        <v>67</v>
      </c>
      <c r="C8" s="32">
        <v>50622</v>
      </c>
      <c r="D8" s="30" t="s">
        <v>61</v>
      </c>
    </row>
    <row r="9" spans="1:10" x14ac:dyDescent="0.35">
      <c r="A9" s="30" t="s">
        <v>68</v>
      </c>
      <c r="B9" s="30" t="s">
        <v>67</v>
      </c>
      <c r="C9" s="32">
        <v>16206</v>
      </c>
      <c r="D9" s="30" t="s">
        <v>64</v>
      </c>
    </row>
    <row r="10" spans="1:10" x14ac:dyDescent="0.35">
      <c r="A10" s="30" t="s">
        <v>51</v>
      </c>
      <c r="B10" s="30" t="s">
        <v>52</v>
      </c>
      <c r="C10" s="32">
        <v>48148</v>
      </c>
      <c r="D10" s="30" t="s">
        <v>53</v>
      </c>
    </row>
    <row r="11" spans="1:10" x14ac:dyDescent="0.35">
      <c r="A11" s="30" t="s">
        <v>69</v>
      </c>
      <c r="B11" s="30" t="s">
        <v>63</v>
      </c>
      <c r="C11" s="32">
        <v>15692</v>
      </c>
      <c r="D11" s="30" t="s">
        <v>58</v>
      </c>
      <c r="G11" s="30" t="s">
        <v>70</v>
      </c>
      <c r="H11" s="30">
        <f>COUNTIF(C2:C20,"&gt;=30000")</f>
        <v>12</v>
      </c>
      <c r="J11" s="29" t="s">
        <v>190</v>
      </c>
    </row>
    <row r="12" spans="1:10" x14ac:dyDescent="0.35">
      <c r="A12" s="30" t="s">
        <v>69</v>
      </c>
      <c r="B12" s="30" t="s">
        <v>63</v>
      </c>
      <c r="C12" s="32">
        <v>34673</v>
      </c>
      <c r="D12" s="30" t="s">
        <v>61</v>
      </c>
    </row>
    <row r="13" spans="1:10" x14ac:dyDescent="0.35">
      <c r="A13" s="30" t="s">
        <v>71</v>
      </c>
      <c r="B13" s="30" t="s">
        <v>63</v>
      </c>
      <c r="C13" s="32">
        <v>49765</v>
      </c>
      <c r="D13" s="30" t="s">
        <v>64</v>
      </c>
    </row>
    <row r="14" spans="1:10" x14ac:dyDescent="0.35">
      <c r="A14" s="30" t="s">
        <v>72</v>
      </c>
      <c r="B14" s="30" t="s">
        <v>63</v>
      </c>
      <c r="C14" s="32">
        <v>46794</v>
      </c>
      <c r="D14" s="30" t="s">
        <v>53</v>
      </c>
    </row>
    <row r="15" spans="1:10" x14ac:dyDescent="0.35">
      <c r="A15" s="30" t="s">
        <v>71</v>
      </c>
      <c r="B15" s="30" t="s">
        <v>63</v>
      </c>
      <c r="C15" s="32">
        <v>33855</v>
      </c>
      <c r="D15" s="30" t="s">
        <v>58</v>
      </c>
      <c r="G15" s="30" t="s">
        <v>73</v>
      </c>
      <c r="H15" s="32">
        <f ca="1">SUMIF(A1:A20,"mumbai",C2:C20)</f>
        <v>96017</v>
      </c>
      <c r="J15" s="29" t="s">
        <v>65</v>
      </c>
    </row>
    <row r="16" spans="1:10" x14ac:dyDescent="0.35">
      <c r="A16" s="30" t="s">
        <v>56</v>
      </c>
      <c r="B16" s="30" t="s">
        <v>57</v>
      </c>
      <c r="C16" s="32">
        <v>19786</v>
      </c>
      <c r="D16" s="30" t="s">
        <v>61</v>
      </c>
    </row>
    <row r="17" spans="1:4" x14ac:dyDescent="0.35">
      <c r="A17" s="30" t="s">
        <v>71</v>
      </c>
      <c r="B17" s="30" t="s">
        <v>63</v>
      </c>
      <c r="C17" s="32">
        <v>38416</v>
      </c>
      <c r="D17" s="30" t="s">
        <v>64</v>
      </c>
    </row>
    <row r="18" spans="1:4" x14ac:dyDescent="0.35">
      <c r="A18" s="30" t="s">
        <v>51</v>
      </c>
      <c r="B18" s="30" t="s">
        <v>52</v>
      </c>
      <c r="C18" s="32">
        <v>39770</v>
      </c>
      <c r="D18" s="30" t="s">
        <v>75</v>
      </c>
    </row>
    <row r="19" spans="1:4" x14ac:dyDescent="0.35">
      <c r="A19" s="30" t="s">
        <v>51</v>
      </c>
      <c r="B19" s="30" t="s">
        <v>52</v>
      </c>
      <c r="C19" s="32">
        <v>19019</v>
      </c>
      <c r="D19" s="30" t="s">
        <v>64</v>
      </c>
    </row>
    <row r="20" spans="1:4" x14ac:dyDescent="0.35">
      <c r="A20" s="30" t="s">
        <v>77</v>
      </c>
      <c r="B20" s="30" t="s">
        <v>52</v>
      </c>
      <c r="C20" s="32">
        <v>40300</v>
      </c>
      <c r="D20" s="30" t="s">
        <v>75</v>
      </c>
    </row>
    <row r="21" spans="1:4" ht="20.399999999999999" x14ac:dyDescent="0.35">
      <c r="A21"/>
      <c r="B21"/>
      <c r="C21"/>
      <c r="D21"/>
    </row>
  </sheetData>
  <dataValidations count="1">
    <dataValidation type="custom" operator="greaterThanOrEqual" allowBlank="1" showInputMessage="1" showErrorMessage="1" sqref="C2:C20" xr:uid="{F21D347D-F923-4796-A251-4A519C1FADFF}">
      <formula1>ISNUMBER(C2)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ACA9-DCF6-4EBB-BCEA-5A71068B09A9}">
  <dimension ref="A2:M20"/>
  <sheetViews>
    <sheetView topLeftCell="A7" workbookViewId="0">
      <selection activeCell="I15" sqref="I15:J16"/>
    </sheetView>
  </sheetViews>
  <sheetFormatPr defaultRowHeight="20.399999999999999" x14ac:dyDescent="0.35"/>
  <cols>
    <col min="2" max="2" width="9" bestFit="1" customWidth="1"/>
    <col min="3" max="3" width="9.59765625" bestFit="1" customWidth="1"/>
    <col min="6" max="6" width="9" bestFit="1" customWidth="1"/>
    <col min="7" max="7" width="9.59765625" bestFit="1" customWidth="1"/>
    <col min="10" max="10" width="10.1328125" customWidth="1"/>
    <col min="11" max="11" width="10.3984375" customWidth="1"/>
  </cols>
  <sheetData>
    <row r="2" spans="1:13" x14ac:dyDescent="0.35">
      <c r="A2" s="44" t="s">
        <v>240</v>
      </c>
      <c r="B2" s="44" t="s">
        <v>241</v>
      </c>
      <c r="C2" s="44" t="s">
        <v>242</v>
      </c>
      <c r="E2" s="44" t="s">
        <v>240</v>
      </c>
      <c r="F2" s="44" t="s">
        <v>241</v>
      </c>
      <c r="G2" s="44" t="s">
        <v>242</v>
      </c>
      <c r="I2" s="44" t="s">
        <v>240</v>
      </c>
      <c r="J2" s="44" t="s">
        <v>241</v>
      </c>
      <c r="K2" s="44" t="s">
        <v>242</v>
      </c>
    </row>
    <row r="3" spans="1:13" x14ac:dyDescent="0.35">
      <c r="A3" s="45" t="s">
        <v>243</v>
      </c>
      <c r="B3" s="45" t="s">
        <v>244</v>
      </c>
      <c r="C3" s="45">
        <f>6960-2345</f>
        <v>4615</v>
      </c>
      <c r="E3" s="45" t="s">
        <v>243</v>
      </c>
      <c r="F3" s="45" t="s">
        <v>244</v>
      </c>
      <c r="G3" s="45">
        <f>6960-2345</f>
        <v>4615</v>
      </c>
      <c r="I3" s="45" t="s">
        <v>243</v>
      </c>
      <c r="J3" s="45" t="s">
        <v>244</v>
      </c>
      <c r="K3" s="45">
        <f>6960-2345</f>
        <v>4615</v>
      </c>
    </row>
    <row r="4" spans="1:13" x14ac:dyDescent="0.35">
      <c r="A4" s="45" t="s">
        <v>245</v>
      </c>
      <c r="B4" s="45" t="s">
        <v>246</v>
      </c>
      <c r="C4" s="45">
        <v>2345</v>
      </c>
      <c r="E4" s="45" t="s">
        <v>245</v>
      </c>
      <c r="F4" s="45" t="s">
        <v>246</v>
      </c>
      <c r="G4" s="45">
        <v>2345</v>
      </c>
      <c r="I4" s="45" t="s">
        <v>245</v>
      </c>
      <c r="J4" s="45" t="s">
        <v>246</v>
      </c>
      <c r="K4" s="45">
        <v>2345</v>
      </c>
      <c r="L4" t="s">
        <v>301</v>
      </c>
      <c r="M4">
        <f>SUMIF(I2:I10,"jeff",K2:K10)</f>
        <v>9888</v>
      </c>
    </row>
    <row r="5" spans="1:13" x14ac:dyDescent="0.35">
      <c r="A5" s="45" t="s">
        <v>243</v>
      </c>
      <c r="B5" s="45" t="s">
        <v>247</v>
      </c>
      <c r="C5" s="45">
        <v>11282</v>
      </c>
      <c r="E5" s="45" t="s">
        <v>243</v>
      </c>
      <c r="F5" s="45" t="s">
        <v>247</v>
      </c>
      <c r="G5" s="45">
        <v>11282</v>
      </c>
      <c r="I5" s="45" t="s">
        <v>243</v>
      </c>
      <c r="J5" s="45" t="s">
        <v>247</v>
      </c>
      <c r="K5" s="45">
        <v>11282</v>
      </c>
      <c r="L5" t="s">
        <v>302</v>
      </c>
      <c r="M5">
        <f>SUMIF(I2:I10,"&lt;&gt;jeff",K2:K10)</f>
        <v>35607</v>
      </c>
    </row>
    <row r="6" spans="1:13" x14ac:dyDescent="0.35">
      <c r="A6" s="45" t="s">
        <v>245</v>
      </c>
      <c r="B6" s="45" t="s">
        <v>248</v>
      </c>
      <c r="C6" s="45">
        <v>4159</v>
      </c>
      <c r="E6" s="45" t="s">
        <v>245</v>
      </c>
      <c r="F6" s="45" t="s">
        <v>248</v>
      </c>
      <c r="G6" s="45">
        <v>4159</v>
      </c>
      <c r="I6" s="45" t="s">
        <v>245</v>
      </c>
      <c r="J6" s="45" t="s">
        <v>248</v>
      </c>
      <c r="K6" s="45">
        <v>4159</v>
      </c>
    </row>
    <row r="7" spans="1:13" x14ac:dyDescent="0.35">
      <c r="A7" s="45" t="s">
        <v>249</v>
      </c>
      <c r="B7" s="45" t="s">
        <v>250</v>
      </c>
      <c r="C7" s="45">
        <v>7802</v>
      </c>
      <c r="E7" s="45" t="s">
        <v>249</v>
      </c>
      <c r="F7" s="45" t="s">
        <v>250</v>
      </c>
      <c r="G7" s="45">
        <v>7802</v>
      </c>
      <c r="I7" s="45" t="s">
        <v>249</v>
      </c>
      <c r="J7" s="45" t="s">
        <v>250</v>
      </c>
      <c r="K7" s="45">
        <v>7802</v>
      </c>
    </row>
    <row r="8" spans="1:13" x14ac:dyDescent="0.35">
      <c r="A8" s="45" t="s">
        <v>243</v>
      </c>
      <c r="B8" s="45" t="s">
        <v>251</v>
      </c>
      <c r="C8" s="45">
        <v>8486</v>
      </c>
      <c r="E8" s="45" t="s">
        <v>243</v>
      </c>
      <c r="F8" s="45" t="s">
        <v>251</v>
      </c>
      <c r="G8" s="45">
        <v>8486</v>
      </c>
      <c r="I8" s="45" t="s">
        <v>243</v>
      </c>
      <c r="J8" s="45" t="s">
        <v>251</v>
      </c>
      <c r="K8" s="45">
        <v>8486</v>
      </c>
    </row>
    <row r="9" spans="1:13" x14ac:dyDescent="0.35">
      <c r="A9" s="45" t="s">
        <v>245</v>
      </c>
      <c r="B9" s="45" t="s">
        <v>252</v>
      </c>
      <c r="C9" s="45">
        <v>3384</v>
      </c>
      <c r="E9" s="45" t="s">
        <v>245</v>
      </c>
      <c r="F9" s="45" t="s">
        <v>252</v>
      </c>
      <c r="G9" s="45">
        <v>3384</v>
      </c>
      <c r="I9" s="45" t="s">
        <v>245</v>
      </c>
      <c r="J9" s="45" t="s">
        <v>252</v>
      </c>
      <c r="K9" s="45">
        <v>3384</v>
      </c>
    </row>
    <row r="10" spans="1:13" x14ac:dyDescent="0.35">
      <c r="A10" s="45" t="s">
        <v>249</v>
      </c>
      <c r="B10" s="45" t="s">
        <v>253</v>
      </c>
      <c r="C10" s="45">
        <v>3422</v>
      </c>
      <c r="E10" s="45" t="s">
        <v>249</v>
      </c>
      <c r="F10" s="45" t="s">
        <v>253</v>
      </c>
      <c r="G10" s="45">
        <v>3422</v>
      </c>
      <c r="I10" s="45" t="s">
        <v>249</v>
      </c>
      <c r="J10" s="45" t="s">
        <v>253</v>
      </c>
      <c r="K10" s="45">
        <v>3422</v>
      </c>
    </row>
    <row r="11" spans="1:13" x14ac:dyDescent="0.35">
      <c r="A11" s="46"/>
      <c r="B11" s="46"/>
      <c r="C11" s="46"/>
      <c r="E11" s="46"/>
      <c r="F11" s="46"/>
      <c r="G11" s="46"/>
      <c r="I11" s="46"/>
      <c r="J11" s="46"/>
      <c r="K11" s="46"/>
    </row>
    <row r="12" spans="1:13" x14ac:dyDescent="0.35">
      <c r="A12" s="68" t="s">
        <v>299</v>
      </c>
      <c r="B12" s="69"/>
      <c r="C12" s="72">
        <f>COUNTIF(A3:A10,"ben")</f>
        <v>3</v>
      </c>
      <c r="E12" s="68" t="s">
        <v>254</v>
      </c>
      <c r="F12" s="69"/>
      <c r="G12" s="72">
        <f>SUMIF(E3:E10,"ben",G3:G10)</f>
        <v>24383</v>
      </c>
      <c r="I12" s="68" t="s">
        <v>300</v>
      </c>
      <c r="J12" s="69"/>
      <c r="K12" s="72">
        <f>AVERAGEIF(I3:I10,"ben",K3:K10)</f>
        <v>8127.666666666667</v>
      </c>
    </row>
    <row r="13" spans="1:13" x14ac:dyDescent="0.35">
      <c r="A13" s="70"/>
      <c r="B13" s="71"/>
      <c r="C13" s="73"/>
      <c r="E13" s="70"/>
      <c r="F13" s="71"/>
      <c r="G13" s="73"/>
      <c r="I13" s="70"/>
      <c r="J13" s="71"/>
      <c r="K13" s="73"/>
    </row>
    <row r="14" spans="1:13" x14ac:dyDescent="0.35">
      <c r="A14" s="46"/>
      <c r="B14" s="46"/>
      <c r="C14" s="46"/>
      <c r="E14" s="46"/>
      <c r="F14" s="46"/>
      <c r="G14" s="46"/>
      <c r="I14" s="46"/>
      <c r="J14" s="46"/>
      <c r="K14" s="46"/>
    </row>
    <row r="15" spans="1:13" ht="20.399999999999999" customHeight="1" x14ac:dyDescent="0.35">
      <c r="A15" s="68" t="s">
        <v>256</v>
      </c>
      <c r="B15" s="69"/>
      <c r="C15" s="72">
        <f>COUNTIF(A2:A10,"ben")+COUNTIF(A2:A10,"jenny")</f>
        <v>5</v>
      </c>
      <c r="E15" s="68" t="s">
        <v>255</v>
      </c>
      <c r="F15" s="69"/>
      <c r="G15" s="72">
        <f>SUMIF(E2:E10,"ben",G2:G10)+SUMIF(E2:E10,"jenny",G2:G10)</f>
        <v>35607</v>
      </c>
      <c r="I15" s="68" t="s">
        <v>257</v>
      </c>
      <c r="J15" s="69"/>
      <c r="K15" s="72">
        <f>AVERAGEIF(I2:I10,"ben",K2:K10)+AVERAGEIF(I2:I10,"jenny",K2:K10)</f>
        <v>13739.666666666668</v>
      </c>
    </row>
    <row r="16" spans="1:13" x14ac:dyDescent="0.35">
      <c r="A16" s="70"/>
      <c r="B16" s="71"/>
      <c r="C16" s="73"/>
      <c r="E16" s="70"/>
      <c r="F16" s="71"/>
      <c r="G16" s="73"/>
      <c r="I16" s="70"/>
      <c r="J16" s="71"/>
      <c r="K16" s="73"/>
    </row>
    <row r="19" spans="3:7" x14ac:dyDescent="0.35">
      <c r="C19" t="s">
        <v>308</v>
      </c>
    </row>
    <row r="20" spans="3:7" x14ac:dyDescent="0.35">
      <c r="C20" s="51" t="s">
        <v>309</v>
      </c>
      <c r="D20" s="51"/>
      <c r="E20" s="51"/>
      <c r="F20" s="51"/>
      <c r="G20" s="51"/>
    </row>
  </sheetData>
  <mergeCells count="12">
    <mergeCell ref="A15:B16"/>
    <mergeCell ref="C15:C16"/>
    <mergeCell ref="I12:J13"/>
    <mergeCell ref="K12:K13"/>
    <mergeCell ref="I15:J16"/>
    <mergeCell ref="K15:K16"/>
    <mergeCell ref="E12:F13"/>
    <mergeCell ref="G12:G13"/>
    <mergeCell ref="E15:F16"/>
    <mergeCell ref="G15:G16"/>
    <mergeCell ref="A12:B13"/>
    <mergeCell ref="C12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B18-F52A-4F59-B065-D4939ABB03D8}">
  <dimension ref="A1:N21"/>
  <sheetViews>
    <sheetView zoomScale="118" workbookViewId="0">
      <selection activeCell="G18" sqref="G18"/>
    </sheetView>
  </sheetViews>
  <sheetFormatPr defaultRowHeight="19.2" x14ac:dyDescent="0.35"/>
  <cols>
    <col min="1" max="1" width="8.796875" style="29" bestFit="1" customWidth="1"/>
    <col min="2" max="2" width="6.06640625" style="29" bestFit="1" customWidth="1"/>
    <col min="3" max="3" width="9.86328125" style="29" bestFit="1" customWidth="1"/>
    <col min="4" max="4" width="9.9296875" style="29" bestFit="1" customWidth="1"/>
    <col min="5" max="5" width="9.06640625" style="29"/>
    <col min="6" max="6" width="9.9296875" style="29" bestFit="1" customWidth="1"/>
    <col min="7" max="16384" width="9.06640625" style="29"/>
  </cols>
  <sheetData>
    <row r="1" spans="1:14" ht="20.399999999999999" customHeight="1" x14ac:dyDescent="0.35">
      <c r="A1" s="37" t="s">
        <v>47</v>
      </c>
      <c r="B1" s="37" t="s">
        <v>48</v>
      </c>
      <c r="C1" s="37" t="s">
        <v>49</v>
      </c>
      <c r="D1" s="38" t="s">
        <v>50</v>
      </c>
      <c r="F1" s="74" t="s">
        <v>81</v>
      </c>
      <c r="G1" s="74"/>
      <c r="H1" s="74"/>
      <c r="I1" s="74"/>
      <c r="J1" s="74"/>
      <c r="K1"/>
    </row>
    <row r="2" spans="1:14" ht="20.399999999999999" x14ac:dyDescent="0.35">
      <c r="A2" s="30" t="s">
        <v>51</v>
      </c>
      <c r="B2" s="30" t="s">
        <v>84</v>
      </c>
      <c r="C2" s="32">
        <v>24860</v>
      </c>
      <c r="D2" s="30" t="s">
        <v>53</v>
      </c>
      <c r="F2" s="74"/>
      <c r="G2" s="74"/>
      <c r="H2" s="74"/>
      <c r="I2" s="74"/>
      <c r="J2" s="74"/>
      <c r="K2"/>
    </row>
    <row r="3" spans="1:14" ht="19.2" customHeight="1" x14ac:dyDescent="0.35">
      <c r="A3" s="30" t="s">
        <v>56</v>
      </c>
      <c r="B3" s="30" t="s">
        <v>85</v>
      </c>
      <c r="C3" s="32">
        <v>21006</v>
      </c>
      <c r="D3" s="30" t="s">
        <v>58</v>
      </c>
      <c r="F3"/>
      <c r="G3"/>
      <c r="K3"/>
    </row>
    <row r="4" spans="1:14" x14ac:dyDescent="0.35">
      <c r="A4" s="30" t="s">
        <v>60</v>
      </c>
      <c r="B4" s="30" t="s">
        <v>85</v>
      </c>
      <c r="C4" s="32">
        <v>36750</v>
      </c>
      <c r="D4" s="30" t="s">
        <v>61</v>
      </c>
      <c r="F4" s="32" t="s">
        <v>50</v>
      </c>
      <c r="G4" s="30" t="s">
        <v>84</v>
      </c>
    </row>
    <row r="5" spans="1:14" x14ac:dyDescent="0.35">
      <c r="A5" s="30" t="s">
        <v>62</v>
      </c>
      <c r="B5" s="30" t="s">
        <v>86</v>
      </c>
      <c r="C5" s="32">
        <v>41257</v>
      </c>
      <c r="D5" s="30" t="s">
        <v>64</v>
      </c>
      <c r="F5" s="30" t="s">
        <v>53</v>
      </c>
      <c r="G5" s="30">
        <f>COUNTIFS($B$1:$B$20,$G$4,$D$1:$D$20,F5)</f>
        <v>2</v>
      </c>
    </row>
    <row r="6" spans="1:14" x14ac:dyDescent="0.35">
      <c r="A6" s="30" t="s">
        <v>56</v>
      </c>
      <c r="B6" s="30" t="s">
        <v>85</v>
      </c>
      <c r="C6" s="32">
        <v>24158</v>
      </c>
      <c r="D6" s="30" t="s">
        <v>53</v>
      </c>
      <c r="F6" s="30" t="s">
        <v>58</v>
      </c>
      <c r="G6" s="30">
        <f t="shared" ref="G6:G9" si="0">COUNTIFS($B$1:$B$20,$G$4,$D$1:$D$20,F6)</f>
        <v>0</v>
      </c>
      <c r="M6" s="32"/>
      <c r="N6" s="30"/>
    </row>
    <row r="7" spans="1:14" x14ac:dyDescent="0.35">
      <c r="A7" s="30" t="s">
        <v>66</v>
      </c>
      <c r="B7" s="30" t="s">
        <v>87</v>
      </c>
      <c r="C7" s="32">
        <v>39892</v>
      </c>
      <c r="D7" s="30" t="s">
        <v>58</v>
      </c>
      <c r="F7" s="30" t="s">
        <v>61</v>
      </c>
      <c r="G7" s="30">
        <f t="shared" si="0"/>
        <v>0</v>
      </c>
      <c r="M7" s="30"/>
      <c r="N7" s="30"/>
    </row>
    <row r="8" spans="1:14" x14ac:dyDescent="0.35">
      <c r="A8" s="30" t="s">
        <v>68</v>
      </c>
      <c r="B8" s="30" t="s">
        <v>87</v>
      </c>
      <c r="C8" s="32">
        <v>50622</v>
      </c>
      <c r="D8" s="30" t="s">
        <v>61</v>
      </c>
      <c r="F8" s="30" t="s">
        <v>64</v>
      </c>
      <c r="G8" s="30">
        <f t="shared" si="0"/>
        <v>1</v>
      </c>
      <c r="M8" s="30"/>
      <c r="N8" s="30"/>
    </row>
    <row r="9" spans="1:14" x14ac:dyDescent="0.35">
      <c r="A9" s="30" t="s">
        <v>68</v>
      </c>
      <c r="B9" s="30" t="s">
        <v>87</v>
      </c>
      <c r="C9" s="32">
        <v>16206</v>
      </c>
      <c r="D9" s="30" t="s">
        <v>64</v>
      </c>
      <c r="F9" s="30" t="s">
        <v>75</v>
      </c>
      <c r="G9" s="30">
        <f t="shared" si="0"/>
        <v>2</v>
      </c>
      <c r="M9" s="30"/>
      <c r="N9" s="30"/>
    </row>
    <row r="10" spans="1:14" x14ac:dyDescent="0.35">
      <c r="A10" s="30" t="s">
        <v>51</v>
      </c>
      <c r="B10" s="30" t="s">
        <v>84</v>
      </c>
      <c r="C10" s="32">
        <v>48148</v>
      </c>
      <c r="D10" s="30" t="s">
        <v>53</v>
      </c>
      <c r="M10" s="30"/>
      <c r="N10" s="30"/>
    </row>
    <row r="11" spans="1:14" x14ac:dyDescent="0.35">
      <c r="A11" s="30" t="s">
        <v>69</v>
      </c>
      <c r="B11" s="30" t="s">
        <v>86</v>
      </c>
      <c r="C11" s="32">
        <v>15692</v>
      </c>
      <c r="D11" s="30" t="s">
        <v>58</v>
      </c>
      <c r="F11" s="74" t="s">
        <v>82</v>
      </c>
      <c r="G11" s="74"/>
      <c r="H11" s="74"/>
      <c r="I11" s="74"/>
      <c r="J11" s="74"/>
      <c r="M11" s="30"/>
      <c r="N11" s="30"/>
    </row>
    <row r="12" spans="1:14" x14ac:dyDescent="0.35">
      <c r="A12" s="30" t="s">
        <v>69</v>
      </c>
      <c r="B12" s="30" t="s">
        <v>86</v>
      </c>
      <c r="C12" s="32">
        <v>34673</v>
      </c>
      <c r="D12" s="30" t="s">
        <v>61</v>
      </c>
      <c r="F12" s="74"/>
      <c r="G12" s="74"/>
      <c r="H12" s="74"/>
      <c r="I12" s="74"/>
      <c r="J12" s="74"/>
    </row>
    <row r="13" spans="1:14" x14ac:dyDescent="0.35">
      <c r="A13" s="30" t="s">
        <v>71</v>
      </c>
      <c r="B13" s="30" t="s">
        <v>86</v>
      </c>
      <c r="C13" s="32">
        <v>49765</v>
      </c>
      <c r="D13" s="30" t="s">
        <v>64</v>
      </c>
    </row>
    <row r="14" spans="1:14" ht="20.399999999999999" customHeight="1" x14ac:dyDescent="0.35">
      <c r="A14" s="30" t="s">
        <v>72</v>
      </c>
      <c r="B14" s="30" t="s">
        <v>86</v>
      </c>
      <c r="C14" s="32">
        <v>46794</v>
      </c>
      <c r="D14" s="30" t="s">
        <v>53</v>
      </c>
      <c r="F14" s="32" t="s">
        <v>50</v>
      </c>
      <c r="G14" s="30" t="s">
        <v>84</v>
      </c>
    </row>
    <row r="15" spans="1:14" x14ac:dyDescent="0.35">
      <c r="A15" s="30" t="s">
        <v>71</v>
      </c>
      <c r="B15" s="30" t="s">
        <v>86</v>
      </c>
      <c r="C15" s="32">
        <v>33855</v>
      </c>
      <c r="D15" s="30" t="s">
        <v>58</v>
      </c>
      <c r="F15" s="30" t="s">
        <v>53</v>
      </c>
      <c r="G15" s="30">
        <f>SUMIFS($C$1:$C$20,$D$1:$D$20,F15,$B$1:$B$20,$G$14)</f>
        <v>73008</v>
      </c>
      <c r="I15" s="29" t="s">
        <v>307</v>
      </c>
    </row>
    <row r="16" spans="1:14" x14ac:dyDescent="0.35">
      <c r="A16" s="30" t="s">
        <v>56</v>
      </c>
      <c r="B16" s="30" t="s">
        <v>85</v>
      </c>
      <c r="C16" s="32">
        <v>19786</v>
      </c>
      <c r="D16" s="30" t="s">
        <v>61</v>
      </c>
      <c r="F16" s="30" t="s">
        <v>58</v>
      </c>
      <c r="G16" s="30">
        <f t="shared" ref="G16:G19" si="1">SUMIFS($C$1:$C$20,$D$1:$D$20,F16,$B$1:$B$20,$G$14)</f>
        <v>0</v>
      </c>
    </row>
    <row r="17" spans="1:7" x14ac:dyDescent="0.35">
      <c r="A17" s="30" t="s">
        <v>71</v>
      </c>
      <c r="B17" s="30" t="s">
        <v>86</v>
      </c>
      <c r="C17" s="32">
        <v>38416</v>
      </c>
      <c r="D17" s="30" t="s">
        <v>64</v>
      </c>
      <c r="F17" s="30" t="s">
        <v>61</v>
      </c>
      <c r="G17" s="30">
        <f t="shared" si="1"/>
        <v>0</v>
      </c>
    </row>
    <row r="18" spans="1:7" x14ac:dyDescent="0.35">
      <c r="A18" s="30" t="s">
        <v>51</v>
      </c>
      <c r="B18" s="30" t="s">
        <v>84</v>
      </c>
      <c r="C18" s="32">
        <v>39770</v>
      </c>
      <c r="D18" s="30" t="s">
        <v>75</v>
      </c>
      <c r="F18" s="30" t="s">
        <v>64</v>
      </c>
      <c r="G18" s="30">
        <f t="shared" si="1"/>
        <v>19019</v>
      </c>
    </row>
    <row r="19" spans="1:7" x14ac:dyDescent="0.35">
      <c r="A19" s="30" t="s">
        <v>51</v>
      </c>
      <c r="B19" s="30" t="s">
        <v>84</v>
      </c>
      <c r="C19" s="32">
        <v>19019</v>
      </c>
      <c r="D19" s="30" t="s">
        <v>64</v>
      </c>
      <c r="F19" s="30" t="s">
        <v>75</v>
      </c>
      <c r="G19" s="30">
        <f t="shared" si="1"/>
        <v>80070</v>
      </c>
    </row>
    <row r="20" spans="1:7" x14ac:dyDescent="0.35">
      <c r="A20" s="30" t="s">
        <v>77</v>
      </c>
      <c r="B20" s="30" t="s">
        <v>84</v>
      </c>
      <c r="C20" s="32">
        <v>40300</v>
      </c>
      <c r="D20" s="30" t="s">
        <v>75</v>
      </c>
    </row>
    <row r="21" spans="1:7" ht="20.399999999999999" x14ac:dyDescent="0.35">
      <c r="A21"/>
      <c r="B21"/>
      <c r="C21"/>
      <c r="D21"/>
    </row>
  </sheetData>
  <mergeCells count="2">
    <mergeCell ref="F1:J2"/>
    <mergeCell ref="F11:J12"/>
  </mergeCells>
  <dataValidations count="2">
    <dataValidation type="custom" operator="greaterThanOrEqual" allowBlank="1" showInputMessage="1" showErrorMessage="1" sqref="C2:C20" xr:uid="{C5D9708B-4D78-4323-B03D-C11BAE3A5EC3}">
      <formula1>ISNUMBER(C2)</formula1>
    </dataValidation>
    <dataValidation type="list" allowBlank="1" showInputMessage="1" showErrorMessage="1" sqref="G4 G14 N6" xr:uid="{81572036-9F76-44B7-8457-22D44E10EA88}">
      <formula1>"West,South,East,North"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58F1-FFF4-44A3-9A56-C72AC7E0B47E}">
  <dimension ref="A1:V21"/>
  <sheetViews>
    <sheetView workbookViewId="0">
      <selection sqref="A1:A20"/>
    </sheetView>
  </sheetViews>
  <sheetFormatPr defaultRowHeight="19.2" x14ac:dyDescent="0.35"/>
  <cols>
    <col min="1" max="1" width="8.796875" style="29" bestFit="1" customWidth="1"/>
    <col min="2" max="2" width="6.06640625" style="29" bestFit="1" customWidth="1"/>
    <col min="3" max="3" width="9.86328125" style="29" bestFit="1" customWidth="1"/>
    <col min="4" max="4" width="9.9296875" style="29" bestFit="1" customWidth="1"/>
    <col min="5" max="5" width="9.06640625" style="29"/>
    <col min="6" max="6" width="9.9296875" style="29" bestFit="1" customWidth="1"/>
    <col min="7" max="16384" width="9.06640625" style="29"/>
  </cols>
  <sheetData>
    <row r="1" spans="1:22" ht="20.399999999999999" customHeight="1" x14ac:dyDescent="0.35">
      <c r="A1" s="37" t="s">
        <v>47</v>
      </c>
      <c r="B1" s="37" t="s">
        <v>48</v>
      </c>
      <c r="C1" s="37" t="s">
        <v>49</v>
      </c>
      <c r="D1" s="38" t="s">
        <v>50</v>
      </c>
      <c r="F1" s="75" t="s">
        <v>81</v>
      </c>
      <c r="G1" s="75"/>
      <c r="I1" s="75" t="s">
        <v>82</v>
      </c>
      <c r="J1" s="75"/>
      <c r="K1"/>
      <c r="L1" s="75" t="s">
        <v>83</v>
      </c>
      <c r="M1" s="75"/>
      <c r="N1" s="75"/>
      <c r="P1" s="75" t="s">
        <v>88</v>
      </c>
      <c r="Q1" s="75"/>
      <c r="R1" s="75"/>
      <c r="T1" s="75" t="s">
        <v>89</v>
      </c>
      <c r="U1" s="75"/>
      <c r="V1" s="75"/>
    </row>
    <row r="2" spans="1:22" ht="20.399999999999999" x14ac:dyDescent="0.35">
      <c r="A2" s="30" t="s">
        <v>51</v>
      </c>
      <c r="B2" s="30" t="s">
        <v>84</v>
      </c>
      <c r="C2" s="32">
        <v>24860</v>
      </c>
      <c r="D2" s="30" t="s">
        <v>53</v>
      </c>
      <c r="F2" s="75"/>
      <c r="G2" s="75"/>
      <c r="I2" s="75"/>
      <c r="J2" s="75"/>
      <c r="K2"/>
      <c r="L2" s="75"/>
      <c r="M2" s="75"/>
      <c r="N2" s="75"/>
      <c r="P2" s="75"/>
      <c r="Q2" s="75"/>
      <c r="R2" s="75"/>
      <c r="T2" s="75"/>
      <c r="U2" s="75"/>
      <c r="V2" s="75"/>
    </row>
    <row r="3" spans="1:22" ht="20.399999999999999" x14ac:dyDescent="0.35">
      <c r="A3" s="30" t="s">
        <v>56</v>
      </c>
      <c r="B3" s="30" t="s">
        <v>85</v>
      </c>
      <c r="C3" s="32">
        <v>21006</v>
      </c>
      <c r="D3" s="30" t="s">
        <v>58</v>
      </c>
      <c r="F3" s="76"/>
      <c r="G3" s="76"/>
      <c r="I3" s="75"/>
      <c r="J3" s="75"/>
      <c r="K3"/>
      <c r="L3" s="75"/>
      <c r="M3" s="75"/>
      <c r="N3" s="75"/>
      <c r="P3" s="75"/>
      <c r="Q3" s="75"/>
      <c r="R3" s="75"/>
      <c r="T3" s="75"/>
      <c r="U3" s="75"/>
      <c r="V3" s="75"/>
    </row>
    <row r="4" spans="1:22" x14ac:dyDescent="0.35">
      <c r="A4" s="30" t="s">
        <v>60</v>
      </c>
      <c r="B4" s="30" t="s">
        <v>85</v>
      </c>
      <c r="C4" s="32">
        <v>36750</v>
      </c>
      <c r="D4" s="30" t="s">
        <v>61</v>
      </c>
    </row>
    <row r="5" spans="1:22" x14ac:dyDescent="0.35">
      <c r="A5" s="30" t="s">
        <v>62</v>
      </c>
      <c r="B5" s="30" t="s">
        <v>86</v>
      </c>
      <c r="C5" s="32">
        <v>41257</v>
      </c>
      <c r="D5" s="30" t="s">
        <v>64</v>
      </c>
      <c r="F5" s="32" t="s">
        <v>50</v>
      </c>
      <c r="G5" s="30" t="s">
        <v>84</v>
      </c>
      <c r="I5" s="32" t="s">
        <v>50</v>
      </c>
      <c r="J5" s="30" t="s">
        <v>84</v>
      </c>
      <c r="L5" s="32" t="s">
        <v>50</v>
      </c>
      <c r="M5" s="30" t="s">
        <v>84</v>
      </c>
      <c r="P5" s="32" t="s">
        <v>50</v>
      </c>
      <c r="Q5" s="30" t="s">
        <v>84</v>
      </c>
      <c r="T5" s="32" t="s">
        <v>50</v>
      </c>
      <c r="U5" s="30" t="s">
        <v>84</v>
      </c>
    </row>
    <row r="6" spans="1:22" x14ac:dyDescent="0.35">
      <c r="A6" s="30" t="s">
        <v>56</v>
      </c>
      <c r="B6" s="30" t="s">
        <v>85</v>
      </c>
      <c r="C6" s="32">
        <v>24158</v>
      </c>
      <c r="D6" s="30" t="s">
        <v>53</v>
      </c>
      <c r="F6" s="30" t="s">
        <v>53</v>
      </c>
      <c r="G6" s="30">
        <f>COUNTIFS(department,F6,region,$G$5)</f>
        <v>2</v>
      </c>
      <c r="I6" s="30" t="s">
        <v>53</v>
      </c>
      <c r="J6" s="30">
        <f>SUMIFS(salary,department,I6,region,$J$5)</f>
        <v>73008</v>
      </c>
      <c r="L6" s="30" t="s">
        <v>53</v>
      </c>
      <c r="M6" s="30">
        <f>(IFERROR(AVERAGEIFS(salary,department,L6,region,$M$5),0))</f>
        <v>36504</v>
      </c>
      <c r="P6" s="30" t="s">
        <v>53</v>
      </c>
      <c r="Q6" s="30">
        <f>_xlfn.MINIFS(salary,department,P6,region,$Q$5)</f>
        <v>24860</v>
      </c>
      <c r="T6" s="30" t="s">
        <v>53</v>
      </c>
      <c r="U6" s="30">
        <f>_xlfn.MAXIFS(salary,department,T6,region,$U$5)</f>
        <v>48148</v>
      </c>
    </row>
    <row r="7" spans="1:22" x14ac:dyDescent="0.35">
      <c r="A7" s="30" t="s">
        <v>66</v>
      </c>
      <c r="B7" s="30" t="s">
        <v>87</v>
      </c>
      <c r="C7" s="32">
        <v>39892</v>
      </c>
      <c r="D7" s="30" t="s">
        <v>58</v>
      </c>
      <c r="F7" s="30" t="s">
        <v>58</v>
      </c>
      <c r="G7" s="30">
        <f>COUNTIFS(department,F7,region,$G$5)</f>
        <v>0</v>
      </c>
      <c r="I7" s="30" t="s">
        <v>58</v>
      </c>
      <c r="J7" s="30">
        <f>SUMIFS(salary,department,I7,region,$J$5)</f>
        <v>0</v>
      </c>
      <c r="L7" s="30" t="s">
        <v>58</v>
      </c>
      <c r="M7" s="30">
        <f>(IFERROR(AVERAGEIFS(salary,department,L7,region,$M$5),0))</f>
        <v>0</v>
      </c>
      <c r="P7" s="30" t="s">
        <v>58</v>
      </c>
      <c r="Q7" s="30">
        <f>_xlfn.MINIFS(salary,department,P7,region,$Q$5)</f>
        <v>0</v>
      </c>
      <c r="T7" s="30" t="s">
        <v>58</v>
      </c>
      <c r="U7" s="30">
        <f>_xlfn.MAXIFS(salary,department,T7,region,$U$5)</f>
        <v>0</v>
      </c>
    </row>
    <row r="8" spans="1:22" x14ac:dyDescent="0.35">
      <c r="A8" s="30" t="s">
        <v>68</v>
      </c>
      <c r="B8" s="30" t="s">
        <v>87</v>
      </c>
      <c r="C8" s="32">
        <v>50622</v>
      </c>
      <c r="D8" s="30" t="s">
        <v>61</v>
      </c>
      <c r="F8" s="30" t="s">
        <v>61</v>
      </c>
      <c r="G8" s="30">
        <f>COUNTIFS(department,F8,region,$G$5)</f>
        <v>0</v>
      </c>
      <c r="I8" s="30" t="s">
        <v>61</v>
      </c>
      <c r="J8" s="30">
        <f>SUMIFS(salary,department,I8,region,$J$5)</f>
        <v>0</v>
      </c>
      <c r="L8" s="30" t="s">
        <v>61</v>
      </c>
      <c r="M8" s="30">
        <f>(IFERROR(AVERAGEIFS(salary,department,L8,region,$M$5),0))</f>
        <v>0</v>
      </c>
      <c r="P8" s="30" t="s">
        <v>61</v>
      </c>
      <c r="Q8" s="30">
        <f>_xlfn.MINIFS(salary,department,P8,region,$Q$5)</f>
        <v>0</v>
      </c>
      <c r="T8" s="30" t="s">
        <v>61</v>
      </c>
      <c r="U8" s="30">
        <f>_xlfn.MAXIFS(salary,department,T8,region,$U$5)</f>
        <v>0</v>
      </c>
    </row>
    <row r="9" spans="1:22" x14ac:dyDescent="0.35">
      <c r="A9" s="30" t="s">
        <v>68</v>
      </c>
      <c r="B9" s="30" t="s">
        <v>87</v>
      </c>
      <c r="C9" s="32">
        <v>16206</v>
      </c>
      <c r="D9" s="30" t="s">
        <v>64</v>
      </c>
      <c r="F9" s="30" t="s">
        <v>64</v>
      </c>
      <c r="G9" s="30">
        <f>COUNTIFS(department,F9,region,$G$5)</f>
        <v>1</v>
      </c>
      <c r="I9" s="30" t="s">
        <v>64</v>
      </c>
      <c r="J9" s="30">
        <f>SUMIFS(salary,department,I9,region,$J$5)</f>
        <v>19019</v>
      </c>
      <c r="L9" s="30" t="s">
        <v>64</v>
      </c>
      <c r="M9" s="30">
        <f>(IFERROR(AVERAGEIFS(salary,department,L9,region,$M$5),0))</f>
        <v>19019</v>
      </c>
      <c r="P9" s="30" t="s">
        <v>64</v>
      </c>
      <c r="Q9" s="30">
        <f>_xlfn.MINIFS(salary,department,P9,region,$Q$5)</f>
        <v>19019</v>
      </c>
      <c r="T9" s="30" t="s">
        <v>64</v>
      </c>
      <c r="U9" s="30">
        <f>_xlfn.MAXIFS(salary,department,T9,region,$U$5)</f>
        <v>19019</v>
      </c>
    </row>
    <row r="10" spans="1:22" x14ac:dyDescent="0.35">
      <c r="A10" s="30" t="s">
        <v>51</v>
      </c>
      <c r="B10" s="30" t="s">
        <v>84</v>
      </c>
      <c r="C10" s="32">
        <v>48148</v>
      </c>
      <c r="D10" s="30" t="s">
        <v>53</v>
      </c>
      <c r="F10" s="30" t="s">
        <v>75</v>
      </c>
      <c r="G10" s="30">
        <f>COUNTIFS(department,F10,region,$G$5)</f>
        <v>2</v>
      </c>
      <c r="I10" s="30" t="s">
        <v>75</v>
      </c>
      <c r="J10" s="30">
        <f>SUMIFS(salary,department,I10,region,$J$5)</f>
        <v>80070</v>
      </c>
      <c r="L10" s="30" t="s">
        <v>75</v>
      </c>
      <c r="M10" s="30">
        <f>(IFERROR(AVERAGEIFS(salary,department,L10,region,$M$5),0))</f>
        <v>40035</v>
      </c>
      <c r="P10" s="30" t="s">
        <v>75</v>
      </c>
      <c r="Q10" s="30">
        <f>_xlfn.MINIFS(salary,department,P10,region,$Q$5)</f>
        <v>39770</v>
      </c>
      <c r="T10" s="30" t="s">
        <v>75</v>
      </c>
      <c r="U10" s="30">
        <f>_xlfn.MAXIFS(salary,department,T10,region,$U$5)</f>
        <v>40300</v>
      </c>
    </row>
    <row r="11" spans="1:22" x14ac:dyDescent="0.35">
      <c r="A11" s="30" t="s">
        <v>69</v>
      </c>
      <c r="B11" s="30" t="s">
        <v>86</v>
      </c>
      <c r="C11" s="32">
        <v>15692</v>
      </c>
      <c r="D11" s="30" t="s">
        <v>58</v>
      </c>
    </row>
    <row r="12" spans="1:22" x14ac:dyDescent="0.35">
      <c r="A12" s="30" t="s">
        <v>69</v>
      </c>
      <c r="B12" s="30" t="s">
        <v>86</v>
      </c>
      <c r="C12" s="32">
        <v>34673</v>
      </c>
      <c r="D12" s="30" t="s">
        <v>61</v>
      </c>
    </row>
    <row r="13" spans="1:22" x14ac:dyDescent="0.35">
      <c r="A13" s="30" t="s">
        <v>71</v>
      </c>
      <c r="B13" s="30" t="s">
        <v>86</v>
      </c>
      <c r="C13" s="32">
        <v>49765</v>
      </c>
      <c r="D13" s="30" t="s">
        <v>64</v>
      </c>
      <c r="F13" s="29" t="s">
        <v>303</v>
      </c>
    </row>
    <row r="14" spans="1:22" ht="20.399999999999999" customHeight="1" x14ac:dyDescent="0.35">
      <c r="A14" s="30" t="s">
        <v>72</v>
      </c>
      <c r="B14" s="30" t="s">
        <v>86</v>
      </c>
      <c r="C14" s="32">
        <v>46794</v>
      </c>
      <c r="D14" s="30" t="s">
        <v>53</v>
      </c>
      <c r="F14" s="29" t="s">
        <v>304</v>
      </c>
      <c r="H14" s="29" t="s">
        <v>305</v>
      </c>
      <c r="K14" s="29" t="s">
        <v>306</v>
      </c>
    </row>
    <row r="15" spans="1:22" x14ac:dyDescent="0.35">
      <c r="A15" s="30" t="s">
        <v>71</v>
      </c>
      <c r="B15" s="30" t="s">
        <v>86</v>
      </c>
      <c r="C15" s="32">
        <v>33855</v>
      </c>
      <c r="D15" s="30" t="s">
        <v>58</v>
      </c>
    </row>
    <row r="16" spans="1:22" x14ac:dyDescent="0.35">
      <c r="A16" s="30" t="s">
        <v>56</v>
      </c>
      <c r="B16" s="30" t="s">
        <v>85</v>
      </c>
      <c r="C16" s="32">
        <v>19786</v>
      </c>
      <c r="D16" s="30" t="s">
        <v>61</v>
      </c>
    </row>
    <row r="17" spans="1:6" x14ac:dyDescent="0.35">
      <c r="A17" s="30" t="s">
        <v>71</v>
      </c>
      <c r="B17" s="30" t="s">
        <v>86</v>
      </c>
      <c r="C17" s="32">
        <v>38416</v>
      </c>
      <c r="D17" s="30" t="s">
        <v>64</v>
      </c>
      <c r="F17" s="29" t="s">
        <v>310</v>
      </c>
    </row>
    <row r="18" spans="1:6" x14ac:dyDescent="0.35">
      <c r="A18" s="30" t="s">
        <v>51</v>
      </c>
      <c r="B18" s="30" t="s">
        <v>84</v>
      </c>
      <c r="C18" s="32">
        <v>39770</v>
      </c>
      <c r="D18" s="30" t="s">
        <v>75</v>
      </c>
      <c r="F18" s="29" t="s">
        <v>311</v>
      </c>
    </row>
    <row r="19" spans="1:6" x14ac:dyDescent="0.35">
      <c r="A19" s="30" t="s">
        <v>51</v>
      </c>
      <c r="B19" s="30" t="s">
        <v>84</v>
      </c>
      <c r="C19" s="32">
        <v>19019</v>
      </c>
      <c r="D19" s="30" t="s">
        <v>64</v>
      </c>
    </row>
    <row r="20" spans="1:6" x14ac:dyDescent="0.35">
      <c r="A20" s="30" t="s">
        <v>77</v>
      </c>
      <c r="B20" s="30" t="s">
        <v>84</v>
      </c>
      <c r="C20" s="32">
        <v>40300</v>
      </c>
      <c r="D20" s="30" t="s">
        <v>75</v>
      </c>
      <c r="F20" s="29" t="s">
        <v>312</v>
      </c>
    </row>
    <row r="21" spans="1:6" ht="20.399999999999999" x14ac:dyDescent="0.35">
      <c r="A21"/>
      <c r="B21"/>
      <c r="C21"/>
      <c r="D21"/>
    </row>
  </sheetData>
  <mergeCells count="5">
    <mergeCell ref="F1:G3"/>
    <mergeCell ref="L1:N3"/>
    <mergeCell ref="P1:R3"/>
    <mergeCell ref="T1:V3"/>
    <mergeCell ref="I1:J3"/>
  </mergeCells>
  <dataValidations count="2">
    <dataValidation type="custom" operator="greaterThanOrEqual" allowBlank="1" showInputMessage="1" showErrorMessage="1" sqref="C2:C20" xr:uid="{884ADE90-5BEA-45EE-937D-DBBF9AA6DF98}">
      <formula1>ISNUMBER(C2)</formula1>
    </dataValidation>
    <dataValidation type="list" allowBlank="1" showInputMessage="1" showErrorMessage="1" sqref="G5 J5 M5 Q5 U5" xr:uid="{A4306765-88EE-4052-97A9-E67B7A96DA64}">
      <formula1>"West,South,East,North"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AB12-87E1-48F0-96D7-3F1E1D7EE36C}">
  <dimension ref="A1:J30"/>
  <sheetViews>
    <sheetView topLeftCell="A10" workbookViewId="0">
      <selection activeCell="H18" sqref="H18"/>
    </sheetView>
  </sheetViews>
  <sheetFormatPr defaultRowHeight="19.2" x14ac:dyDescent="0.35"/>
  <cols>
    <col min="1" max="1" width="8.9296875" style="29" customWidth="1"/>
    <col min="2" max="2" width="9.06640625" style="29"/>
    <col min="3" max="3" width="8.33203125" style="29" customWidth="1"/>
    <col min="4" max="7" width="9.06640625" style="29"/>
    <col min="8" max="8" width="12.265625" style="29" bestFit="1" customWidth="1"/>
    <col min="9" max="16384" width="9.06640625" style="29"/>
  </cols>
  <sheetData>
    <row r="1" spans="1:10" x14ac:dyDescent="0.35">
      <c r="A1" s="33" t="s">
        <v>316</v>
      </c>
      <c r="B1" s="33" t="s">
        <v>91</v>
      </c>
      <c r="C1" s="33" t="s">
        <v>90</v>
      </c>
    </row>
    <row r="2" spans="1:10" x14ac:dyDescent="0.35">
      <c r="A2" s="30" t="s">
        <v>17</v>
      </c>
      <c r="B2" s="30">
        <v>16718</v>
      </c>
      <c r="C2" s="34">
        <f>RANK(B2,$B$1:$B$9)</f>
        <v>7</v>
      </c>
    </row>
    <row r="3" spans="1:10" x14ac:dyDescent="0.35">
      <c r="A3" s="30" t="s">
        <v>115</v>
      </c>
      <c r="B3" s="30">
        <v>12845</v>
      </c>
      <c r="C3" s="34">
        <f t="shared" ref="C3:C9" si="0">RANK(B3,$B$1:$B$9)</f>
        <v>8</v>
      </c>
    </row>
    <row r="4" spans="1:10" x14ac:dyDescent="0.35">
      <c r="A4" s="30" t="s">
        <v>191</v>
      </c>
      <c r="B4" s="30">
        <v>21790</v>
      </c>
      <c r="C4" s="34">
        <f t="shared" si="0"/>
        <v>6</v>
      </c>
    </row>
    <row r="5" spans="1:10" x14ac:dyDescent="0.35">
      <c r="A5" s="30" t="s">
        <v>192</v>
      </c>
      <c r="B5" s="30">
        <v>39012</v>
      </c>
      <c r="C5" s="34">
        <f t="shared" si="0"/>
        <v>3</v>
      </c>
    </row>
    <row r="6" spans="1:10" x14ac:dyDescent="0.35">
      <c r="A6" s="30" t="s">
        <v>26</v>
      </c>
      <c r="B6" s="30">
        <v>41654</v>
      </c>
      <c r="C6" s="34">
        <f t="shared" si="0"/>
        <v>2</v>
      </c>
    </row>
    <row r="7" spans="1:10" x14ac:dyDescent="0.35">
      <c r="A7" s="30" t="s">
        <v>193</v>
      </c>
      <c r="B7" s="30">
        <v>33407</v>
      </c>
      <c r="C7" s="34">
        <f t="shared" si="0"/>
        <v>5</v>
      </c>
    </row>
    <row r="8" spans="1:10" x14ac:dyDescent="0.35">
      <c r="A8" s="30" t="s">
        <v>194</v>
      </c>
      <c r="B8" s="30">
        <v>49180</v>
      </c>
      <c r="C8" s="34">
        <f t="shared" si="0"/>
        <v>1</v>
      </c>
    </row>
    <row r="9" spans="1:10" x14ac:dyDescent="0.35">
      <c r="A9" s="30" t="s">
        <v>29</v>
      </c>
      <c r="B9" s="30">
        <v>35057</v>
      </c>
      <c r="C9" s="34">
        <f t="shared" si="0"/>
        <v>4</v>
      </c>
    </row>
    <row r="10" spans="1:10" x14ac:dyDescent="0.35">
      <c r="F10" s="35" t="s">
        <v>93</v>
      </c>
    </row>
    <row r="11" spans="1:10" x14ac:dyDescent="0.35">
      <c r="F11" s="30">
        <v>4</v>
      </c>
      <c r="H11" s="29" t="s">
        <v>94</v>
      </c>
      <c r="I11" s="29">
        <f>AVERAGE(F11:F28)</f>
        <v>19.111111111111111</v>
      </c>
      <c r="J11" s="29" t="s">
        <v>95</v>
      </c>
    </row>
    <row r="12" spans="1:10" x14ac:dyDescent="0.35">
      <c r="F12" s="30">
        <v>7</v>
      </c>
      <c r="H12" s="29" t="s">
        <v>96</v>
      </c>
      <c r="I12" s="29">
        <f>MEDIAN(F11:F28)</f>
        <v>20</v>
      </c>
      <c r="J12" s="29" t="s">
        <v>97</v>
      </c>
    </row>
    <row r="13" spans="1:10" x14ac:dyDescent="0.35">
      <c r="A13" s="29" t="s">
        <v>98</v>
      </c>
      <c r="F13" s="30">
        <v>7</v>
      </c>
      <c r="H13" s="29" t="s">
        <v>99</v>
      </c>
      <c r="I13" s="29">
        <f>MODE(F11:F28)</f>
        <v>7</v>
      </c>
      <c r="J13" s="29" t="s">
        <v>100</v>
      </c>
    </row>
    <row r="14" spans="1:10" x14ac:dyDescent="0.35">
      <c r="A14" s="37" t="s">
        <v>101</v>
      </c>
      <c r="B14" s="37" t="s">
        <v>102</v>
      </c>
      <c r="C14" s="37" t="s">
        <v>92</v>
      </c>
      <c r="F14" s="30">
        <v>8</v>
      </c>
    </row>
    <row r="15" spans="1:10" x14ac:dyDescent="0.35">
      <c r="A15" s="30">
        <v>100</v>
      </c>
      <c r="B15" s="30">
        <v>25</v>
      </c>
      <c r="C15" s="30">
        <f>MOD(A15,B15)</f>
        <v>0</v>
      </c>
      <c r="F15" s="30">
        <v>12</v>
      </c>
      <c r="H15" s="29">
        <f>MEDIAN(F11:F28)</f>
        <v>20</v>
      </c>
    </row>
    <row r="16" spans="1:10" x14ac:dyDescent="0.35">
      <c r="A16" s="30">
        <v>36</v>
      </c>
      <c r="B16" s="30">
        <v>4</v>
      </c>
      <c r="C16" s="30">
        <f t="shared" ref="C16:C25" si="1">MOD(A16,B16)</f>
        <v>0</v>
      </c>
      <c r="F16" s="30">
        <v>13</v>
      </c>
    </row>
    <row r="17" spans="1:8" x14ac:dyDescent="0.35">
      <c r="A17" s="30">
        <v>15</v>
      </c>
      <c r="B17" s="30">
        <v>4</v>
      </c>
      <c r="C17" s="30">
        <f t="shared" si="1"/>
        <v>3</v>
      </c>
      <c r="F17" s="30">
        <v>15</v>
      </c>
      <c r="H17" s="29" cm="1">
        <f t="array" ref="H17:H18">_xlfn.MODE.MULT(F11:F28)</f>
        <v>7</v>
      </c>
    </row>
    <row r="18" spans="1:8" x14ac:dyDescent="0.35">
      <c r="A18" s="30">
        <v>8</v>
      </c>
      <c r="B18" s="30">
        <v>4</v>
      </c>
      <c r="C18" s="30">
        <f t="shared" si="1"/>
        <v>0</v>
      </c>
      <c r="F18" s="30">
        <v>17</v>
      </c>
      <c r="H18" s="29">
        <v>25</v>
      </c>
    </row>
    <row r="19" spans="1:8" x14ac:dyDescent="0.35">
      <c r="A19" s="30">
        <v>8</v>
      </c>
      <c r="B19" s="30">
        <v>3</v>
      </c>
      <c r="C19" s="30">
        <f t="shared" si="1"/>
        <v>2</v>
      </c>
      <c r="F19" s="30">
        <v>19</v>
      </c>
    </row>
    <row r="20" spans="1:8" x14ac:dyDescent="0.35">
      <c r="A20" s="30">
        <v>13</v>
      </c>
      <c r="B20" s="30">
        <v>3</v>
      </c>
      <c r="C20" s="30">
        <f t="shared" si="1"/>
        <v>1</v>
      </c>
      <c r="F20" s="30">
        <v>21</v>
      </c>
    </row>
    <row r="21" spans="1:8" x14ac:dyDescent="0.35">
      <c r="A21" s="30">
        <v>0.75</v>
      </c>
      <c r="B21" s="30">
        <v>0.25</v>
      </c>
      <c r="C21" s="30">
        <f t="shared" si="1"/>
        <v>0</v>
      </c>
      <c r="F21" s="30">
        <v>22</v>
      </c>
    </row>
    <row r="22" spans="1:8" x14ac:dyDescent="0.35">
      <c r="A22" s="30">
        <v>0.75</v>
      </c>
      <c r="B22" s="30">
        <v>0.1</v>
      </c>
      <c r="C22" s="30">
        <f t="shared" si="1"/>
        <v>4.9999999999999961E-2</v>
      </c>
      <c r="F22" s="30">
        <v>24</v>
      </c>
    </row>
    <row r="23" spans="1:8" x14ac:dyDescent="0.35">
      <c r="A23" s="30">
        <v>-3</v>
      </c>
      <c r="B23" s="30">
        <v>2</v>
      </c>
      <c r="C23" s="30">
        <f t="shared" si="1"/>
        <v>1</v>
      </c>
      <c r="F23" s="30">
        <v>25</v>
      </c>
    </row>
    <row r="24" spans="1:8" x14ac:dyDescent="0.35">
      <c r="A24" s="30">
        <v>3</v>
      </c>
      <c r="B24" s="30">
        <v>-2</v>
      </c>
      <c r="C24" s="30">
        <f t="shared" si="1"/>
        <v>-1</v>
      </c>
      <c r="F24" s="30">
        <v>25</v>
      </c>
    </row>
    <row r="25" spans="1:8" x14ac:dyDescent="0.35">
      <c r="A25" s="30">
        <v>-3</v>
      </c>
      <c r="B25" s="30">
        <v>-2</v>
      </c>
      <c r="C25" s="30">
        <f t="shared" si="1"/>
        <v>-1</v>
      </c>
      <c r="F25" s="30">
        <v>29</v>
      </c>
    </row>
    <row r="26" spans="1:8" x14ac:dyDescent="0.35">
      <c r="F26" s="30">
        <v>30</v>
      </c>
    </row>
    <row r="27" spans="1:8" x14ac:dyDescent="0.35">
      <c r="A27" s="77" t="s">
        <v>103</v>
      </c>
      <c r="B27" s="77"/>
      <c r="C27" s="77"/>
      <c r="F27" s="30">
        <v>32</v>
      </c>
    </row>
    <row r="28" spans="1:8" x14ac:dyDescent="0.35">
      <c r="A28" s="77"/>
      <c r="B28" s="77"/>
      <c r="C28" s="77"/>
      <c r="F28" s="30">
        <v>34</v>
      </c>
    </row>
    <row r="29" spans="1:8" x14ac:dyDescent="0.35">
      <c r="A29" s="77"/>
      <c r="B29" s="77"/>
      <c r="C29" s="77"/>
    </row>
    <row r="30" spans="1:8" x14ac:dyDescent="0.35">
      <c r="A30" s="77"/>
      <c r="B30" s="77"/>
      <c r="C30" s="77"/>
    </row>
  </sheetData>
  <mergeCells count="1">
    <mergeCell ref="A27:C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EAE3-BC16-4FBE-AD19-135E5195C566}">
  <dimension ref="A1:I20"/>
  <sheetViews>
    <sheetView workbookViewId="0">
      <selection activeCell="I13" sqref="I13"/>
    </sheetView>
  </sheetViews>
  <sheetFormatPr defaultRowHeight="19.2" x14ac:dyDescent="0.35"/>
  <cols>
    <col min="1" max="1" width="11.73046875" style="29" bestFit="1" customWidth="1"/>
    <col min="2" max="8" width="9.06640625" style="29"/>
    <col min="9" max="9" width="10.73046875" style="29" bestFit="1" customWidth="1"/>
    <col min="10" max="16384" width="9.06640625" style="29"/>
  </cols>
  <sheetData>
    <row r="1" spans="1:9" x14ac:dyDescent="0.35">
      <c r="A1" s="35" t="s">
        <v>104</v>
      </c>
      <c r="B1" s="35" t="s">
        <v>105</v>
      </c>
      <c r="F1" s="30" t="s">
        <v>93</v>
      </c>
      <c r="G1" s="30" t="s">
        <v>106</v>
      </c>
      <c r="H1" s="30" t="s">
        <v>107</v>
      </c>
      <c r="I1" s="30" t="s">
        <v>108</v>
      </c>
    </row>
    <row r="2" spans="1:9" x14ac:dyDescent="0.35">
      <c r="A2" s="29">
        <v>-350</v>
      </c>
      <c r="B2" s="29">
        <f>ABS(A2)</f>
        <v>350</v>
      </c>
      <c r="F2" s="30">
        <v>50.89</v>
      </c>
      <c r="G2" s="30">
        <f>ROUND(F2,0)</f>
        <v>51</v>
      </c>
      <c r="H2" s="30">
        <f>ROUNDUP(F2,0)</f>
        <v>51</v>
      </c>
      <c r="I2" s="30">
        <f>ROUNDDOWN(F2,0)</f>
        <v>50</v>
      </c>
    </row>
    <row r="3" spans="1:9" x14ac:dyDescent="0.35">
      <c r="A3" s="29">
        <v>-250</v>
      </c>
      <c r="B3" s="29">
        <f t="shared" ref="B3:B5" si="0">ABS(A3)</f>
        <v>250</v>
      </c>
      <c r="F3" s="30">
        <v>35.654600000000002</v>
      </c>
      <c r="G3" s="30">
        <f t="shared" ref="G3:G7" si="1">ROUND(F3,0)</f>
        <v>36</v>
      </c>
      <c r="H3" s="30">
        <f t="shared" ref="H3:H7" si="2">ROUNDUP(F3,0)</f>
        <v>36</v>
      </c>
      <c r="I3" s="30">
        <f t="shared" ref="I3:I7" si="3">ROUNDDOWN(F3,0)</f>
        <v>35</v>
      </c>
    </row>
    <row r="4" spans="1:9" x14ac:dyDescent="0.35">
      <c r="A4" s="29">
        <v>-500</v>
      </c>
      <c r="B4" s="29">
        <f t="shared" si="0"/>
        <v>500</v>
      </c>
      <c r="F4" s="30">
        <v>851.55</v>
      </c>
      <c r="G4" s="30">
        <f t="shared" si="1"/>
        <v>852</v>
      </c>
      <c r="H4" s="30">
        <f t="shared" si="2"/>
        <v>852</v>
      </c>
      <c r="I4" s="30">
        <f t="shared" si="3"/>
        <v>851</v>
      </c>
    </row>
    <row r="5" spans="1:9" x14ac:dyDescent="0.35">
      <c r="A5" s="29">
        <v>-800</v>
      </c>
      <c r="B5" s="29">
        <f t="shared" si="0"/>
        <v>800</v>
      </c>
      <c r="F5" s="30">
        <v>816.31200000000001</v>
      </c>
      <c r="G5" s="30">
        <f t="shared" si="1"/>
        <v>816</v>
      </c>
      <c r="H5" s="30">
        <f t="shared" si="2"/>
        <v>817</v>
      </c>
      <c r="I5" s="30">
        <f t="shared" si="3"/>
        <v>816</v>
      </c>
    </row>
    <row r="6" spans="1:9" x14ac:dyDescent="0.35">
      <c r="F6" s="30">
        <v>1.3</v>
      </c>
      <c r="G6" s="30">
        <f t="shared" si="1"/>
        <v>1</v>
      </c>
      <c r="H6" s="30">
        <f t="shared" si="2"/>
        <v>2</v>
      </c>
      <c r="I6" s="30">
        <f t="shared" si="3"/>
        <v>1</v>
      </c>
    </row>
    <row r="7" spans="1:9" x14ac:dyDescent="0.35">
      <c r="F7" s="30">
        <v>2.4500000000000002</v>
      </c>
      <c r="G7" s="30">
        <f t="shared" si="1"/>
        <v>2</v>
      </c>
      <c r="H7" s="30">
        <f t="shared" si="2"/>
        <v>3</v>
      </c>
      <c r="I7" s="30">
        <f t="shared" si="3"/>
        <v>2</v>
      </c>
    </row>
    <row r="8" spans="1:9" x14ac:dyDescent="0.35">
      <c r="A8" s="29" t="s">
        <v>109</v>
      </c>
      <c r="B8" s="29" t="s">
        <v>110</v>
      </c>
    </row>
    <row r="9" spans="1:9" x14ac:dyDescent="0.35">
      <c r="A9" s="29">
        <v>1.8962651631609999</v>
      </c>
      <c r="B9" s="29">
        <f>INT(A9)</f>
        <v>1</v>
      </c>
    </row>
    <row r="10" spans="1:9" x14ac:dyDescent="0.35">
      <c r="A10" s="29">
        <v>651653.21651000006</v>
      </c>
      <c r="B10" s="29">
        <f t="shared" ref="B10:B11" si="4">INT(A10)</f>
        <v>651653</v>
      </c>
    </row>
    <row r="11" spans="1:9" x14ac:dyDescent="0.35">
      <c r="A11" s="29">
        <v>-52.651299999999999</v>
      </c>
      <c r="B11" s="29">
        <f t="shared" si="4"/>
        <v>-53</v>
      </c>
    </row>
    <row r="13" spans="1:9" x14ac:dyDescent="0.35">
      <c r="A13" s="29" t="s">
        <v>33</v>
      </c>
      <c r="B13" s="29" t="s">
        <v>111</v>
      </c>
    </row>
    <row r="14" spans="1:9" x14ac:dyDescent="0.35">
      <c r="A14" s="29">
        <v>50</v>
      </c>
      <c r="B14" s="29">
        <f>SIGN(A14)</f>
        <v>1</v>
      </c>
    </row>
    <row r="15" spans="1:9" x14ac:dyDescent="0.35">
      <c r="A15" s="29">
        <v>60</v>
      </c>
      <c r="B15" s="29">
        <f t="shared" ref="B15:B20" si="5">SIGN(A15)</f>
        <v>1</v>
      </c>
    </row>
    <row r="16" spans="1:9" x14ac:dyDescent="0.35">
      <c r="A16" s="29">
        <v>-80</v>
      </c>
      <c r="B16" s="29">
        <f t="shared" si="5"/>
        <v>-1</v>
      </c>
    </row>
    <row r="17" spans="1:2" x14ac:dyDescent="0.35">
      <c r="A17" s="29">
        <v>30</v>
      </c>
      <c r="B17" s="29">
        <f t="shared" si="5"/>
        <v>1</v>
      </c>
    </row>
    <row r="18" spans="1:2" x14ac:dyDescent="0.35">
      <c r="A18" s="29">
        <v>0</v>
      </c>
      <c r="B18" s="29">
        <f t="shared" si="5"/>
        <v>0</v>
      </c>
    </row>
    <row r="19" spans="1:2" x14ac:dyDescent="0.35">
      <c r="A19" s="29">
        <v>-20</v>
      </c>
      <c r="B19" s="29">
        <f t="shared" si="5"/>
        <v>-1</v>
      </c>
    </row>
    <row r="20" spans="1:2" x14ac:dyDescent="0.35">
      <c r="A20" s="29">
        <v>40</v>
      </c>
      <c r="B20" s="29">
        <f t="shared" si="5"/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1124-8F9E-4669-84E9-BCE6DA0C62E1}">
  <dimension ref="B1:R19"/>
  <sheetViews>
    <sheetView workbookViewId="0">
      <selection activeCell="P15" sqref="P15"/>
    </sheetView>
  </sheetViews>
  <sheetFormatPr defaultRowHeight="20.399999999999999" x14ac:dyDescent="0.35"/>
  <cols>
    <col min="5" max="5" width="21.19921875" bestFit="1" customWidth="1"/>
    <col min="11" max="11" width="21.19921875" bestFit="1" customWidth="1"/>
    <col min="17" max="17" width="21.19921875" bestFit="1" customWidth="1"/>
  </cols>
  <sheetData>
    <row r="1" spans="2:18" x14ac:dyDescent="0.35">
      <c r="B1" s="78" t="s">
        <v>203</v>
      </c>
      <c r="C1" s="78"/>
      <c r="H1" s="78" t="s">
        <v>204</v>
      </c>
      <c r="I1" s="78"/>
      <c r="N1" s="78" t="s">
        <v>205</v>
      </c>
      <c r="O1" s="78"/>
    </row>
    <row r="2" spans="2:18" x14ac:dyDescent="0.35">
      <c r="B2" t="s">
        <v>33</v>
      </c>
      <c r="C2" t="s">
        <v>92</v>
      </c>
      <c r="E2" t="s">
        <v>195</v>
      </c>
      <c r="F2" t="s">
        <v>92</v>
      </c>
      <c r="H2" t="s">
        <v>33</v>
      </c>
      <c r="I2" t="s">
        <v>92</v>
      </c>
      <c r="K2" t="s">
        <v>195</v>
      </c>
      <c r="L2" t="s">
        <v>92</v>
      </c>
      <c r="N2" t="s">
        <v>33</v>
      </c>
      <c r="O2" t="s">
        <v>92</v>
      </c>
    </row>
    <row r="3" spans="2:18" x14ac:dyDescent="0.35">
      <c r="B3">
        <v>40</v>
      </c>
      <c r="C3" t="str">
        <f>IF(B3&gt;500,"good","bad")</f>
        <v>bad</v>
      </c>
      <c r="E3" t="s">
        <v>196</v>
      </c>
      <c r="F3" t="s">
        <v>197</v>
      </c>
      <c r="H3">
        <v>40</v>
      </c>
      <c r="I3" t="str">
        <f>IF(H3&lt;300,"bad",IF(H3&lt;=500,"ok","good"))</f>
        <v>bad</v>
      </c>
      <c r="K3" t="s">
        <v>200</v>
      </c>
      <c r="L3" t="s">
        <v>197</v>
      </c>
      <c r="N3">
        <v>40</v>
      </c>
      <c r="O3" t="str" cm="1">
        <f t="array" ref="O3">_xlfn.IFS(N3&lt;300,"bad",N3&lt;=500,"ok",N3&gt;500,"good")</f>
        <v>bad</v>
      </c>
    </row>
    <row r="4" spans="2:18" x14ac:dyDescent="0.35">
      <c r="B4">
        <v>596</v>
      </c>
      <c r="C4" t="str">
        <f t="shared" ref="C4:C19" si="0">IF(B4&gt;500,"good","bad")</f>
        <v>good</v>
      </c>
      <c r="E4" t="s">
        <v>198</v>
      </c>
      <c r="F4" t="s">
        <v>199</v>
      </c>
      <c r="H4">
        <v>596</v>
      </c>
      <c r="I4" t="str">
        <f>IF(H4&lt;300,"bad",IF(H4&lt;=500,"ok","good"))</f>
        <v>good</v>
      </c>
      <c r="K4" t="s">
        <v>201</v>
      </c>
      <c r="L4" t="s">
        <v>202</v>
      </c>
      <c r="N4">
        <v>596</v>
      </c>
      <c r="O4" t="str" cm="1">
        <f t="array" ref="O4">_xlfn.IFS(N4&lt;300,"bad",N4&lt;=500,"ok",N4&gt;500,"good")</f>
        <v>good</v>
      </c>
    </row>
    <row r="5" spans="2:18" x14ac:dyDescent="0.35">
      <c r="B5">
        <v>23</v>
      </c>
      <c r="C5" t="str">
        <f t="shared" si="0"/>
        <v>bad</v>
      </c>
      <c r="H5">
        <v>23</v>
      </c>
      <c r="I5" t="str">
        <f t="shared" ref="I5:I19" si="1">IF(H5&lt;300,"bad",IF(H5&lt;=500,"ok","good"))</f>
        <v>bad</v>
      </c>
      <c r="K5" t="s">
        <v>198</v>
      </c>
      <c r="L5" t="s">
        <v>199</v>
      </c>
      <c r="N5">
        <v>23</v>
      </c>
      <c r="O5" t="str" cm="1">
        <f t="array" ref="O5">_xlfn.IFS(N5&lt;300,"bad",N5&lt;=500,"ok",N5&gt;500,"good")</f>
        <v>bad</v>
      </c>
    </row>
    <row r="6" spans="2:18" x14ac:dyDescent="0.35">
      <c r="B6">
        <v>516</v>
      </c>
      <c r="C6" t="str">
        <f t="shared" si="0"/>
        <v>good</v>
      </c>
      <c r="H6">
        <v>516</v>
      </c>
      <c r="I6" t="str">
        <f t="shared" si="1"/>
        <v>good</v>
      </c>
      <c r="N6">
        <v>516</v>
      </c>
      <c r="O6" t="str" cm="1">
        <f t="array" ref="O6">_xlfn.IFS(N6&lt;300,"bad",N6&lt;=500,"ok",N6&gt;500,"good")</f>
        <v>good</v>
      </c>
    </row>
    <row r="7" spans="2:18" x14ac:dyDescent="0.35">
      <c r="B7">
        <v>341</v>
      </c>
      <c r="C7" t="str">
        <f t="shared" si="0"/>
        <v>bad</v>
      </c>
      <c r="H7">
        <v>341</v>
      </c>
      <c r="I7" t="str">
        <f t="shared" si="1"/>
        <v>ok</v>
      </c>
      <c r="K7" s="52" t="s">
        <v>317</v>
      </c>
      <c r="N7">
        <v>341</v>
      </c>
      <c r="O7" t="str" cm="1">
        <f t="array" ref="O7">_xlfn.IFS(N7&lt;300,"bad",N7&lt;=500,"ok",N7&gt;500,"good")</f>
        <v>ok</v>
      </c>
    </row>
    <row r="8" spans="2:18" x14ac:dyDescent="0.35">
      <c r="B8">
        <v>572</v>
      </c>
      <c r="C8" t="str">
        <f t="shared" si="0"/>
        <v>good</v>
      </c>
      <c r="H8">
        <v>572</v>
      </c>
      <c r="I8" t="str">
        <f t="shared" si="1"/>
        <v>good</v>
      </c>
      <c r="N8">
        <v>572</v>
      </c>
      <c r="O8" t="str" cm="1">
        <f t="array" ref="O8">_xlfn.IFS(N8&lt;300,"bad",N8&lt;=500,"ok",N8&gt;500,"good")</f>
        <v>good</v>
      </c>
    </row>
    <row r="9" spans="2:18" x14ac:dyDescent="0.35">
      <c r="B9">
        <v>13</v>
      </c>
      <c r="C9" t="str">
        <f t="shared" si="0"/>
        <v>bad</v>
      </c>
      <c r="H9">
        <v>13</v>
      </c>
      <c r="I9" t="str">
        <f t="shared" si="1"/>
        <v>bad</v>
      </c>
      <c r="N9">
        <v>13</v>
      </c>
      <c r="O9" t="str" cm="1">
        <f t="array" ref="O9">_xlfn.IFS(N9&lt;300,"bad",N9&lt;=500,"ok",N9&gt;500,"good")</f>
        <v>bad</v>
      </c>
    </row>
    <row r="10" spans="2:18" x14ac:dyDescent="0.35">
      <c r="B10">
        <v>481</v>
      </c>
      <c r="C10" t="str">
        <f t="shared" si="0"/>
        <v>bad</v>
      </c>
      <c r="H10">
        <v>481</v>
      </c>
      <c r="I10" t="str">
        <f t="shared" si="1"/>
        <v>ok</v>
      </c>
      <c r="N10">
        <v>481</v>
      </c>
      <c r="O10" t="str" cm="1">
        <f t="array" ref="O10">_xlfn.IFS(N10&lt;300,"bad",N10&lt;=500,"ok",N10&gt;500,"good")</f>
        <v>ok</v>
      </c>
    </row>
    <row r="11" spans="2:18" x14ac:dyDescent="0.35">
      <c r="B11">
        <v>707</v>
      </c>
      <c r="C11" t="str">
        <f t="shared" si="0"/>
        <v>good</v>
      </c>
      <c r="H11">
        <v>707</v>
      </c>
      <c r="I11" t="str">
        <f t="shared" si="1"/>
        <v>good</v>
      </c>
      <c r="N11">
        <v>707</v>
      </c>
      <c r="O11" t="str" cm="1">
        <f t="array" ref="O11">_xlfn.IFS(N11&lt;300,"bad",N11&lt;=500,"ok",N11&gt;500,"good")</f>
        <v>good</v>
      </c>
    </row>
    <row r="12" spans="2:18" x14ac:dyDescent="0.35">
      <c r="B12">
        <v>760</v>
      </c>
      <c r="C12" t="str">
        <f t="shared" si="0"/>
        <v>good</v>
      </c>
      <c r="H12">
        <v>760</v>
      </c>
      <c r="I12" t="str">
        <f t="shared" si="1"/>
        <v>good</v>
      </c>
      <c r="N12">
        <v>760</v>
      </c>
      <c r="O12" t="str" cm="1">
        <f t="array" ref="O12">_xlfn.IFS(N12&lt;300,"bad",N12&lt;=500,"ok",N12&gt;500,"good")</f>
        <v>good</v>
      </c>
    </row>
    <row r="13" spans="2:18" x14ac:dyDescent="0.35">
      <c r="B13">
        <v>177</v>
      </c>
      <c r="C13" t="str">
        <f t="shared" si="0"/>
        <v>bad</v>
      </c>
      <c r="H13">
        <v>177</v>
      </c>
      <c r="I13" t="str">
        <f t="shared" si="1"/>
        <v>bad</v>
      </c>
      <c r="N13">
        <v>177</v>
      </c>
      <c r="O13" t="str" cm="1">
        <f t="array" ref="O13">_xlfn.IFS(N13&lt;300,"bad",N13&lt;=500,"ok",N13&gt;500,"good")</f>
        <v>bad</v>
      </c>
    </row>
    <row r="14" spans="2:18" x14ac:dyDescent="0.35">
      <c r="B14">
        <v>650</v>
      </c>
      <c r="C14" t="str">
        <f t="shared" si="0"/>
        <v>good</v>
      </c>
      <c r="H14">
        <v>650</v>
      </c>
      <c r="I14" t="str">
        <f t="shared" si="1"/>
        <v>good</v>
      </c>
      <c r="N14">
        <v>650</v>
      </c>
      <c r="O14" t="str" cm="1">
        <f t="array" ref="O14">_xlfn.IFS(N14&lt;300,"bad",N14&lt;=500,"ok",N14&gt;500,"good")</f>
        <v>good</v>
      </c>
      <c r="Q14" t="s">
        <v>195</v>
      </c>
      <c r="R14" t="s">
        <v>92</v>
      </c>
    </row>
    <row r="15" spans="2:18" x14ac:dyDescent="0.35">
      <c r="B15">
        <v>762</v>
      </c>
      <c r="C15" t="str">
        <f t="shared" si="0"/>
        <v>good</v>
      </c>
      <c r="H15">
        <v>762</v>
      </c>
      <c r="I15" t="str">
        <f t="shared" si="1"/>
        <v>good</v>
      </c>
      <c r="N15">
        <v>762</v>
      </c>
      <c r="O15" t="str" cm="1">
        <f t="array" ref="O15">_xlfn.IFS(N15&lt;300,"bad",N15&lt;=500,"ok",N15&gt;500,"good")</f>
        <v>good</v>
      </c>
      <c r="Q15" t="s">
        <v>200</v>
      </c>
      <c r="R15" t="s">
        <v>197</v>
      </c>
    </row>
    <row r="16" spans="2:18" x14ac:dyDescent="0.35">
      <c r="B16">
        <v>821</v>
      </c>
      <c r="C16" t="str">
        <f t="shared" si="0"/>
        <v>good</v>
      </c>
      <c r="H16">
        <v>821</v>
      </c>
      <c r="I16" t="str">
        <f t="shared" si="1"/>
        <v>good</v>
      </c>
      <c r="N16">
        <v>821</v>
      </c>
      <c r="O16" t="str" cm="1">
        <f t="array" ref="O16">_xlfn.IFS(N16&lt;300,"bad",N16&lt;=500,"ok",N16&gt;500,"good")</f>
        <v>good</v>
      </c>
      <c r="Q16" t="s">
        <v>201</v>
      </c>
      <c r="R16" t="s">
        <v>202</v>
      </c>
    </row>
    <row r="17" spans="2:18" x14ac:dyDescent="0.35">
      <c r="B17">
        <v>752</v>
      </c>
      <c r="C17" t="str">
        <f t="shared" si="0"/>
        <v>good</v>
      </c>
      <c r="H17">
        <v>752</v>
      </c>
      <c r="I17" t="str">
        <f t="shared" si="1"/>
        <v>good</v>
      </c>
      <c r="N17">
        <v>752</v>
      </c>
      <c r="O17" t="str" cm="1">
        <f t="array" ref="O17">_xlfn.IFS(N17&lt;300,"bad",N17&lt;=500,"ok",N17&gt;500,"good")</f>
        <v>good</v>
      </c>
      <c r="Q17" t="s">
        <v>198</v>
      </c>
      <c r="R17" t="s">
        <v>199</v>
      </c>
    </row>
    <row r="18" spans="2:18" x14ac:dyDescent="0.35">
      <c r="B18">
        <v>835</v>
      </c>
      <c r="C18" t="str">
        <f t="shared" si="0"/>
        <v>good</v>
      </c>
      <c r="H18">
        <v>835</v>
      </c>
      <c r="I18" t="str">
        <f t="shared" si="1"/>
        <v>good</v>
      </c>
      <c r="N18">
        <v>835</v>
      </c>
      <c r="O18" t="str" cm="1">
        <f t="array" ref="O18">_xlfn.IFS(N18&lt;300,"bad",N18&lt;=500,"ok",N18&gt;500,"good")</f>
        <v>good</v>
      </c>
    </row>
    <row r="19" spans="2:18" x14ac:dyDescent="0.35">
      <c r="B19">
        <v>921</v>
      </c>
      <c r="C19" t="str">
        <f t="shared" si="0"/>
        <v>good</v>
      </c>
      <c r="H19">
        <v>921</v>
      </c>
      <c r="I19" t="str">
        <f t="shared" si="1"/>
        <v>good</v>
      </c>
      <c r="N19">
        <v>921</v>
      </c>
      <c r="O19" t="str" cm="1">
        <f t="array" ref="O19">_xlfn.IFS(N19&lt;300,"bad",N19&lt;=500,"ok",N19&gt;500,"good")</f>
        <v>good</v>
      </c>
    </row>
  </sheetData>
  <mergeCells count="3">
    <mergeCell ref="B1:C1"/>
    <mergeCell ref="H1:I1"/>
    <mergeCell ref="N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5130-2AD9-453C-BD05-E162032AA646}">
  <dimension ref="B1:L34"/>
  <sheetViews>
    <sheetView topLeftCell="C1" zoomScale="70" zoomScaleNormal="70" workbookViewId="0">
      <selection activeCell="H35" sqref="H35"/>
    </sheetView>
  </sheetViews>
  <sheetFormatPr defaultRowHeight="19.2" x14ac:dyDescent="0.35"/>
  <cols>
    <col min="1" max="16384" width="9.06640625" style="29"/>
  </cols>
  <sheetData>
    <row r="1" spans="2:12" ht="20.399999999999999" customHeight="1" x14ac:dyDescent="0.35">
      <c r="G1" s="79" t="s">
        <v>289</v>
      </c>
      <c r="H1" s="79"/>
      <c r="I1" s="79"/>
      <c r="J1" s="79"/>
      <c r="K1" s="79"/>
      <c r="L1" s="79"/>
    </row>
    <row r="2" spans="2:12" x14ac:dyDescent="0.35">
      <c r="B2" s="30" t="s">
        <v>112</v>
      </c>
      <c r="C2" s="30" t="s">
        <v>113</v>
      </c>
      <c r="D2" s="30" t="s">
        <v>92</v>
      </c>
      <c r="E2" s="30" t="s">
        <v>15</v>
      </c>
      <c r="G2" s="29" t="s">
        <v>287</v>
      </c>
    </row>
    <row r="3" spans="2:12" x14ac:dyDescent="0.35">
      <c r="B3" s="30" t="s">
        <v>114</v>
      </c>
      <c r="C3" s="30">
        <v>56</v>
      </c>
      <c r="D3" s="30" t="str">
        <f>IF(OR(B3="abhay",B3="kumar"),"present","absent")</f>
        <v>absent</v>
      </c>
      <c r="E3" s="30" t="str">
        <f>IF(OR(B3="kumar",C3&gt;50),"yes","no")</f>
        <v>yes</v>
      </c>
      <c r="G3" s="29" t="s">
        <v>209</v>
      </c>
    </row>
    <row r="4" spans="2:12" x14ac:dyDescent="0.35">
      <c r="B4" s="30" t="s">
        <v>115</v>
      </c>
      <c r="C4" s="30">
        <v>76</v>
      </c>
      <c r="D4" s="30" t="str">
        <f t="shared" ref="D4:D13" si="0">IF(OR(B4="abhay",B4="kumar"),"present","absent")</f>
        <v>present</v>
      </c>
      <c r="E4" s="30" t="str">
        <f t="shared" ref="E4:E13" si="1">IF(OR(B4="kumar",C4&gt;50),"yes","no")</f>
        <v>yes</v>
      </c>
      <c r="G4" s="80" t="s">
        <v>122</v>
      </c>
      <c r="H4" s="80"/>
      <c r="I4" s="80"/>
      <c r="J4" s="80"/>
      <c r="K4" s="80"/>
      <c r="L4" s="80"/>
    </row>
    <row r="5" spans="2:12" x14ac:dyDescent="0.35">
      <c r="B5" s="30" t="s">
        <v>116</v>
      </c>
      <c r="C5" s="30">
        <v>99</v>
      </c>
      <c r="D5" s="30" t="str">
        <f t="shared" si="0"/>
        <v>present</v>
      </c>
      <c r="E5" s="30" t="str">
        <f t="shared" si="1"/>
        <v>yes</v>
      </c>
      <c r="G5" s="80"/>
      <c r="H5" s="80"/>
      <c r="I5" s="80"/>
      <c r="J5" s="80"/>
      <c r="K5" s="80"/>
      <c r="L5" s="80"/>
    </row>
    <row r="6" spans="2:12" x14ac:dyDescent="0.35">
      <c r="B6" s="30" t="s">
        <v>117</v>
      </c>
      <c r="C6" s="30">
        <v>78</v>
      </c>
      <c r="D6" s="30" t="str">
        <f t="shared" si="0"/>
        <v>absent</v>
      </c>
      <c r="E6" s="30" t="str">
        <f t="shared" si="1"/>
        <v>yes</v>
      </c>
    </row>
    <row r="7" spans="2:12" x14ac:dyDescent="0.35">
      <c r="B7" s="30" t="s">
        <v>118</v>
      </c>
      <c r="C7" s="30">
        <v>70</v>
      </c>
      <c r="D7" s="30" t="str">
        <f t="shared" si="0"/>
        <v>absent</v>
      </c>
      <c r="E7" s="30" t="str">
        <f t="shared" si="1"/>
        <v>yes</v>
      </c>
      <c r="G7" s="29" t="s">
        <v>14</v>
      </c>
      <c r="H7" s="53" t="s">
        <v>318</v>
      </c>
    </row>
    <row r="8" spans="2:12" x14ac:dyDescent="0.35">
      <c r="B8" s="30" t="s">
        <v>115</v>
      </c>
      <c r="C8" s="30">
        <v>91</v>
      </c>
      <c r="D8" s="30" t="str">
        <f t="shared" si="0"/>
        <v>present</v>
      </c>
      <c r="E8" s="30" t="str">
        <f t="shared" si="1"/>
        <v>yes</v>
      </c>
    </row>
    <row r="9" spans="2:12" x14ac:dyDescent="0.35">
      <c r="B9" s="30" t="s">
        <v>119</v>
      </c>
      <c r="C9" s="30">
        <v>51</v>
      </c>
      <c r="D9" s="30" t="str">
        <f t="shared" si="0"/>
        <v>absent</v>
      </c>
      <c r="E9" s="30" t="str">
        <f t="shared" si="1"/>
        <v>yes</v>
      </c>
      <c r="G9" s="29" t="s">
        <v>210</v>
      </c>
    </row>
    <row r="10" spans="2:12" x14ac:dyDescent="0.35">
      <c r="B10" s="30" t="s">
        <v>120</v>
      </c>
      <c r="C10" s="30">
        <v>59</v>
      </c>
      <c r="D10" s="30" t="str">
        <f t="shared" si="0"/>
        <v>absent</v>
      </c>
      <c r="E10" s="30" t="str">
        <f t="shared" si="1"/>
        <v>yes</v>
      </c>
      <c r="G10" s="77" t="s">
        <v>206</v>
      </c>
      <c r="H10" s="77"/>
      <c r="I10" s="77"/>
      <c r="J10" s="77"/>
      <c r="K10" s="77"/>
      <c r="L10" s="77"/>
    </row>
    <row r="11" spans="2:12" x14ac:dyDescent="0.35">
      <c r="B11" s="30" t="s">
        <v>121</v>
      </c>
      <c r="C11" s="30">
        <v>52</v>
      </c>
      <c r="D11" s="30" t="str">
        <f t="shared" si="0"/>
        <v>absent</v>
      </c>
      <c r="E11" s="30" t="str">
        <f t="shared" si="1"/>
        <v>yes</v>
      </c>
      <c r="G11" s="77"/>
      <c r="H11" s="77"/>
      <c r="I11" s="77"/>
      <c r="J11" s="77"/>
      <c r="K11" s="77"/>
      <c r="L11" s="77"/>
    </row>
    <row r="12" spans="2:12" x14ac:dyDescent="0.35">
      <c r="B12" s="30" t="s">
        <v>115</v>
      </c>
      <c r="C12" s="30">
        <v>25</v>
      </c>
      <c r="D12" s="30" t="str">
        <f t="shared" si="0"/>
        <v>present</v>
      </c>
      <c r="E12" s="30" t="str">
        <f t="shared" si="1"/>
        <v>yes</v>
      </c>
      <c r="G12" s="77"/>
      <c r="H12" s="77"/>
      <c r="I12" s="77"/>
      <c r="J12" s="77"/>
      <c r="K12" s="77"/>
      <c r="L12" s="77"/>
    </row>
    <row r="13" spans="2:12" x14ac:dyDescent="0.35">
      <c r="B13" s="30" t="s">
        <v>116</v>
      </c>
      <c r="C13" s="30">
        <v>35</v>
      </c>
      <c r="D13" s="30" t="str">
        <f t="shared" si="0"/>
        <v>present</v>
      </c>
      <c r="E13" s="30" t="str">
        <f t="shared" si="1"/>
        <v>no</v>
      </c>
    </row>
    <row r="14" spans="2:12" x14ac:dyDescent="0.35">
      <c r="D14" s="30"/>
      <c r="E14" s="30"/>
      <c r="G14" s="29" t="s">
        <v>15</v>
      </c>
      <c r="H14" s="54" t="s">
        <v>319</v>
      </c>
    </row>
    <row r="17" spans="2:12" ht="20.399999999999999" customHeight="1" x14ac:dyDescent="0.35">
      <c r="G17" s="79" t="s">
        <v>290</v>
      </c>
      <c r="H17" s="79"/>
      <c r="I17" s="79"/>
      <c r="J17" s="79"/>
      <c r="K17" s="79"/>
      <c r="L17" s="79"/>
    </row>
    <row r="18" spans="2:12" x14ac:dyDescent="0.35">
      <c r="B18" s="30" t="s">
        <v>112</v>
      </c>
      <c r="C18" s="30" t="s">
        <v>113</v>
      </c>
      <c r="D18" s="30" t="s">
        <v>92</v>
      </c>
      <c r="E18" s="30" t="s">
        <v>15</v>
      </c>
      <c r="G18" s="29" t="s">
        <v>288</v>
      </c>
    </row>
    <row r="19" spans="2:12" x14ac:dyDescent="0.35">
      <c r="B19" s="30" t="s">
        <v>114</v>
      </c>
      <c r="C19" s="30">
        <v>56</v>
      </c>
      <c r="D19" s="30" t="str">
        <f>IF(AND(B19="kumar",C19&gt;50),"pass","fail")</f>
        <v>fail</v>
      </c>
      <c r="E19" s="30" t="str">
        <f>IF(AND(C19&lt;=90,C19&gt;=70),"selected","not selected")</f>
        <v>not selected</v>
      </c>
    </row>
    <row r="20" spans="2:12" x14ac:dyDescent="0.35">
      <c r="B20" s="55" t="s">
        <v>115</v>
      </c>
      <c r="C20" s="30">
        <v>76</v>
      </c>
      <c r="D20" s="30" t="str">
        <f t="shared" ref="D20:D33" si="2">IF(AND(B20="kumar",C20&gt;50),"pass","fail")</f>
        <v>pass</v>
      </c>
      <c r="E20" s="30" t="str">
        <f t="shared" ref="E20:E33" si="3">IF(AND(C20&lt;=90,C20&gt;=70),"selected","not selected")</f>
        <v>selected</v>
      </c>
      <c r="G20" s="29" t="s">
        <v>209</v>
      </c>
    </row>
    <row r="21" spans="2:12" x14ac:dyDescent="0.35">
      <c r="B21" s="30" t="s">
        <v>116</v>
      </c>
      <c r="C21" s="30">
        <v>99</v>
      </c>
      <c r="D21" s="30" t="str">
        <f t="shared" si="2"/>
        <v>fail</v>
      </c>
      <c r="E21" s="30" t="str">
        <f t="shared" si="3"/>
        <v>not selected</v>
      </c>
      <c r="G21" s="67" t="s">
        <v>207</v>
      </c>
      <c r="H21" s="67"/>
      <c r="I21" s="67"/>
      <c r="J21" s="67"/>
    </row>
    <row r="22" spans="2:12" x14ac:dyDescent="0.35">
      <c r="B22" s="30" t="s">
        <v>117</v>
      </c>
      <c r="C22" s="30">
        <v>78</v>
      </c>
      <c r="D22" s="30" t="str">
        <f t="shared" si="2"/>
        <v>fail</v>
      </c>
      <c r="E22" s="30" t="str">
        <f t="shared" si="3"/>
        <v>selected</v>
      </c>
      <c r="G22" s="67"/>
      <c r="H22" s="67"/>
      <c r="I22" s="67"/>
      <c r="J22" s="67"/>
    </row>
    <row r="23" spans="2:12" x14ac:dyDescent="0.35">
      <c r="B23" s="30" t="s">
        <v>118</v>
      </c>
      <c r="C23" s="30">
        <v>70</v>
      </c>
      <c r="D23" s="30" t="str">
        <f t="shared" si="2"/>
        <v>fail</v>
      </c>
      <c r="E23" s="30" t="str">
        <f t="shared" si="3"/>
        <v>selected</v>
      </c>
      <c r="G23" s="67"/>
      <c r="H23" s="67"/>
      <c r="I23" s="67"/>
      <c r="J23" s="67"/>
    </row>
    <row r="24" spans="2:12" x14ac:dyDescent="0.35">
      <c r="B24" s="30" t="s">
        <v>115</v>
      </c>
      <c r="C24" s="30">
        <v>91</v>
      </c>
      <c r="D24" s="30" t="str">
        <f t="shared" si="2"/>
        <v>pass</v>
      </c>
      <c r="E24" s="30" t="str">
        <f t="shared" si="3"/>
        <v>not selected</v>
      </c>
      <c r="G24" s="67"/>
      <c r="H24" s="67"/>
      <c r="I24" s="67"/>
      <c r="J24" s="67"/>
    </row>
    <row r="25" spans="2:12" x14ac:dyDescent="0.35">
      <c r="B25" s="30" t="s">
        <v>119</v>
      </c>
      <c r="C25" s="30">
        <v>51</v>
      </c>
      <c r="D25" s="30" t="str">
        <f t="shared" si="2"/>
        <v>fail</v>
      </c>
      <c r="E25" s="30" t="str">
        <f t="shared" si="3"/>
        <v>not selected</v>
      </c>
    </row>
    <row r="26" spans="2:12" x14ac:dyDescent="0.35">
      <c r="B26" s="30" t="s">
        <v>120</v>
      </c>
      <c r="C26" s="30">
        <v>59</v>
      </c>
      <c r="D26" s="30" t="str">
        <f t="shared" si="2"/>
        <v>fail</v>
      </c>
      <c r="E26" s="30" t="str">
        <f t="shared" si="3"/>
        <v>not selected</v>
      </c>
      <c r="G26" s="29" t="s">
        <v>14</v>
      </c>
      <c r="H26" s="53" t="s">
        <v>320</v>
      </c>
    </row>
    <row r="27" spans="2:12" x14ac:dyDescent="0.35">
      <c r="B27" s="30" t="s">
        <v>121</v>
      </c>
      <c r="C27" s="30">
        <v>85</v>
      </c>
      <c r="D27" s="30" t="str">
        <f t="shared" si="2"/>
        <v>fail</v>
      </c>
      <c r="E27" s="30" t="str">
        <f t="shared" si="3"/>
        <v>selected</v>
      </c>
    </row>
    <row r="28" spans="2:12" x14ac:dyDescent="0.35">
      <c r="B28" s="30" t="s">
        <v>115</v>
      </c>
      <c r="C28" s="30">
        <v>25</v>
      </c>
      <c r="D28" s="30" t="str">
        <f t="shared" si="2"/>
        <v>fail</v>
      </c>
      <c r="E28" s="30" t="str">
        <f t="shared" si="3"/>
        <v>not selected</v>
      </c>
      <c r="G28" s="29" t="s">
        <v>210</v>
      </c>
    </row>
    <row r="29" spans="2:12" x14ac:dyDescent="0.35">
      <c r="B29" s="30" t="s">
        <v>116</v>
      </c>
      <c r="C29" s="30">
        <v>35</v>
      </c>
      <c r="D29" s="30" t="str">
        <f t="shared" si="2"/>
        <v>fail</v>
      </c>
      <c r="E29" s="30" t="str">
        <f t="shared" si="3"/>
        <v>not selected</v>
      </c>
      <c r="G29" s="77" t="s">
        <v>208</v>
      </c>
      <c r="H29" s="77"/>
      <c r="I29" s="77"/>
      <c r="J29" s="77"/>
    </row>
    <row r="30" spans="2:12" x14ac:dyDescent="0.35">
      <c r="B30" s="30" t="s">
        <v>120</v>
      </c>
      <c r="C30" s="30">
        <v>10</v>
      </c>
      <c r="D30" s="30" t="str">
        <f t="shared" si="2"/>
        <v>fail</v>
      </c>
      <c r="E30" s="30" t="str">
        <f t="shared" si="3"/>
        <v>not selected</v>
      </c>
      <c r="G30" s="77"/>
      <c r="H30" s="77"/>
      <c r="I30" s="77"/>
      <c r="J30" s="77"/>
    </row>
    <row r="31" spans="2:12" x14ac:dyDescent="0.35">
      <c r="B31" s="30" t="s">
        <v>115</v>
      </c>
      <c r="C31" s="30">
        <v>50</v>
      </c>
      <c r="D31" s="30" t="str">
        <f t="shared" si="2"/>
        <v>fail</v>
      </c>
      <c r="E31" s="30" t="str">
        <f t="shared" si="3"/>
        <v>not selected</v>
      </c>
      <c r="G31" s="77"/>
      <c r="H31" s="77"/>
      <c r="I31" s="77"/>
      <c r="J31" s="77"/>
    </row>
    <row r="32" spans="2:12" x14ac:dyDescent="0.35">
      <c r="B32" s="30" t="s">
        <v>211</v>
      </c>
      <c r="C32" s="30">
        <v>30</v>
      </c>
      <c r="D32" s="30" t="str">
        <f t="shared" si="2"/>
        <v>fail</v>
      </c>
      <c r="E32" s="30" t="str">
        <f t="shared" si="3"/>
        <v>not selected</v>
      </c>
      <c r="G32" s="77"/>
      <c r="H32" s="77"/>
      <c r="I32" s="77"/>
      <c r="J32" s="77"/>
    </row>
    <row r="33" spans="2:8" x14ac:dyDescent="0.35">
      <c r="B33" s="30" t="s">
        <v>115</v>
      </c>
      <c r="C33" s="30">
        <v>60</v>
      </c>
      <c r="D33" s="30" t="str">
        <f t="shared" si="2"/>
        <v>pass</v>
      </c>
      <c r="E33" s="30" t="str">
        <f t="shared" si="3"/>
        <v>not selected</v>
      </c>
    </row>
    <row r="34" spans="2:8" x14ac:dyDescent="0.35">
      <c r="G34" s="29" t="s">
        <v>15</v>
      </c>
      <c r="H34" s="53" t="s">
        <v>321</v>
      </c>
    </row>
  </sheetData>
  <mergeCells count="6">
    <mergeCell ref="G1:L1"/>
    <mergeCell ref="G21:J24"/>
    <mergeCell ref="G29:J32"/>
    <mergeCell ref="G10:L12"/>
    <mergeCell ref="G4:L5"/>
    <mergeCell ref="G17:L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3E3B-99B2-4E59-90F8-161216549ED7}">
  <dimension ref="B1:J25"/>
  <sheetViews>
    <sheetView topLeftCell="A13" zoomScale="92" zoomScaleNormal="110" workbookViewId="0">
      <selection activeCell="L11" sqref="L11"/>
    </sheetView>
  </sheetViews>
  <sheetFormatPr defaultRowHeight="20.399999999999999" x14ac:dyDescent="0.35"/>
  <cols>
    <col min="7" max="7" width="13.6640625" bestFit="1" customWidth="1"/>
  </cols>
  <sheetData>
    <row r="1" spans="2:10" ht="21" x14ac:dyDescent="0.35">
      <c r="C1" s="48" t="s">
        <v>238</v>
      </c>
      <c r="D1" s="43"/>
      <c r="E1" s="43"/>
      <c r="F1" s="43"/>
      <c r="G1" s="43"/>
      <c r="H1" s="43"/>
    </row>
    <row r="3" spans="2:10" x14ac:dyDescent="0.35">
      <c r="B3" s="40" t="s">
        <v>221</v>
      </c>
      <c r="C3" s="40" t="s">
        <v>222</v>
      </c>
      <c r="D3" s="40" t="s">
        <v>223</v>
      </c>
      <c r="E3" s="40" t="s">
        <v>224</v>
      </c>
      <c r="F3" s="40" t="s">
        <v>225</v>
      </c>
      <c r="G3" s="40" t="s">
        <v>226</v>
      </c>
    </row>
    <row r="4" spans="2:10" x14ac:dyDescent="0.35">
      <c r="B4" s="41" t="s">
        <v>227</v>
      </c>
      <c r="C4" s="42" t="s">
        <v>228</v>
      </c>
      <c r="D4" s="42" t="s">
        <v>228</v>
      </c>
      <c r="E4" s="42" t="s">
        <v>229</v>
      </c>
      <c r="F4" s="42" t="s">
        <v>228</v>
      </c>
      <c r="G4" s="41" t="str">
        <f>IF(AND(C4="pass",D4="pass",E4="pass",F4="pass"),"yes","no")</f>
        <v>no</v>
      </c>
    </row>
    <row r="5" spans="2:10" x14ac:dyDescent="0.35">
      <c r="B5" s="41" t="s">
        <v>230</v>
      </c>
      <c r="C5" s="42" t="s">
        <v>228</v>
      </c>
      <c r="D5" s="42" t="s">
        <v>228</v>
      </c>
      <c r="E5" s="42" t="s">
        <v>228</v>
      </c>
      <c r="F5" s="42" t="s">
        <v>228</v>
      </c>
      <c r="G5" s="41" t="str">
        <f t="shared" ref="G5:G12" si="0">IF(AND(C5="pass",D5="pass",E5="pass",F5="pass"),"yes","no")</f>
        <v>yes</v>
      </c>
      <c r="I5" s="56" t="s">
        <v>323</v>
      </c>
    </row>
    <row r="6" spans="2:10" x14ac:dyDescent="0.35">
      <c r="B6" s="41" t="s">
        <v>231</v>
      </c>
      <c r="C6" s="42" t="s">
        <v>228</v>
      </c>
      <c r="D6" s="42" t="s">
        <v>229</v>
      </c>
      <c r="E6" s="42" t="s">
        <v>228</v>
      </c>
      <c r="F6" s="42" t="s">
        <v>228</v>
      </c>
      <c r="G6" s="41" t="str">
        <f t="shared" si="0"/>
        <v>no</v>
      </c>
      <c r="J6" t="s">
        <v>325</v>
      </c>
    </row>
    <row r="7" spans="2:10" x14ac:dyDescent="0.35">
      <c r="B7" s="41" t="s">
        <v>232</v>
      </c>
      <c r="C7" s="42" t="s">
        <v>228</v>
      </c>
      <c r="D7" s="42" t="s">
        <v>228</v>
      </c>
      <c r="E7" s="42" t="s">
        <v>228</v>
      </c>
      <c r="F7" s="42" t="s">
        <v>228</v>
      </c>
      <c r="G7" s="41" t="str">
        <f t="shared" si="0"/>
        <v>yes</v>
      </c>
      <c r="I7" s="56" t="s">
        <v>324</v>
      </c>
    </row>
    <row r="8" spans="2:10" x14ac:dyDescent="0.35">
      <c r="B8" s="41" t="s">
        <v>233</v>
      </c>
      <c r="C8" s="42" t="s">
        <v>228</v>
      </c>
      <c r="D8" s="42" t="s">
        <v>229</v>
      </c>
      <c r="E8" s="42" t="s">
        <v>228</v>
      </c>
      <c r="F8" s="42" t="s">
        <v>228</v>
      </c>
      <c r="G8" s="41" t="str">
        <f>IF(AND(C8="pass",D8="pass",E8="pass",F8="pass"),"yes","no")</f>
        <v>no</v>
      </c>
      <c r="J8" t="s">
        <v>325</v>
      </c>
    </row>
    <row r="9" spans="2:10" x14ac:dyDescent="0.35">
      <c r="B9" s="41" t="s">
        <v>234</v>
      </c>
      <c r="C9" s="42" t="s">
        <v>229</v>
      </c>
      <c r="D9" s="42" t="s">
        <v>228</v>
      </c>
      <c r="E9" s="42" t="s">
        <v>228</v>
      </c>
      <c r="F9" s="42" t="s">
        <v>228</v>
      </c>
      <c r="G9" s="41" t="str">
        <f t="shared" si="0"/>
        <v>no</v>
      </c>
      <c r="I9" s="56" t="s">
        <v>326</v>
      </c>
    </row>
    <row r="10" spans="2:10" x14ac:dyDescent="0.35">
      <c r="B10" s="41" t="s">
        <v>235</v>
      </c>
      <c r="C10" s="42" t="s">
        <v>228</v>
      </c>
      <c r="D10" s="42" t="s">
        <v>228</v>
      </c>
      <c r="E10" s="42" t="s">
        <v>228</v>
      </c>
      <c r="F10" s="42" t="s">
        <v>229</v>
      </c>
      <c r="G10" s="41" t="str">
        <f t="shared" si="0"/>
        <v>no</v>
      </c>
    </row>
    <row r="11" spans="2:10" x14ac:dyDescent="0.35">
      <c r="B11" s="41" t="s">
        <v>236</v>
      </c>
      <c r="C11" s="42" t="s">
        <v>228</v>
      </c>
      <c r="D11" s="42" t="s">
        <v>228</v>
      </c>
      <c r="E11" s="42" t="s">
        <v>229</v>
      </c>
      <c r="F11" s="42" t="s">
        <v>228</v>
      </c>
      <c r="G11" s="41" t="str">
        <f t="shared" si="0"/>
        <v>no</v>
      </c>
    </row>
    <row r="12" spans="2:10" x14ac:dyDescent="0.35">
      <c r="B12" s="41" t="s">
        <v>237</v>
      </c>
      <c r="C12" s="42" t="s">
        <v>228</v>
      </c>
      <c r="D12" s="42" t="s">
        <v>228</v>
      </c>
      <c r="E12" s="42" t="s">
        <v>228</v>
      </c>
      <c r="F12" s="42" t="s">
        <v>228</v>
      </c>
      <c r="G12" s="41" t="str">
        <f t="shared" si="0"/>
        <v>yes</v>
      </c>
    </row>
    <row r="14" spans="2:10" ht="21" x14ac:dyDescent="0.35">
      <c r="C14" s="48" t="s">
        <v>239</v>
      </c>
    </row>
    <row r="16" spans="2:10" x14ac:dyDescent="0.35">
      <c r="B16" s="40" t="s">
        <v>221</v>
      </c>
      <c r="C16" s="40" t="s">
        <v>222</v>
      </c>
      <c r="D16" s="40" t="s">
        <v>223</v>
      </c>
      <c r="E16" s="40" t="s">
        <v>224</v>
      </c>
      <c r="F16" s="40" t="s">
        <v>225</v>
      </c>
      <c r="G16" s="40" t="s">
        <v>226</v>
      </c>
    </row>
    <row r="17" spans="2:9" x14ac:dyDescent="0.35">
      <c r="B17" s="41" t="s">
        <v>227</v>
      </c>
      <c r="C17" s="42" t="s">
        <v>228</v>
      </c>
      <c r="D17" s="42" t="s">
        <v>228</v>
      </c>
      <c r="E17" s="42" t="s">
        <v>229</v>
      </c>
      <c r="F17" s="42" t="s">
        <v>228</v>
      </c>
      <c r="G17" s="41" t="str">
        <f>IF(COUNTIF(C17:F17,"pass")&gt;=3,"yes","no")</f>
        <v>yes</v>
      </c>
    </row>
    <row r="18" spans="2:9" x14ac:dyDescent="0.35">
      <c r="B18" s="41" t="s">
        <v>230</v>
      </c>
      <c r="C18" s="42" t="s">
        <v>228</v>
      </c>
      <c r="D18" s="42" t="s">
        <v>228</v>
      </c>
      <c r="E18" s="42" t="s">
        <v>228</v>
      </c>
      <c r="F18" s="42" t="s">
        <v>228</v>
      </c>
      <c r="G18" s="41" t="str">
        <f t="shared" ref="G18:G25" si="1">IF(COUNTIF(C18:F18,"pass")&gt;=3,"yes","no")</f>
        <v>yes</v>
      </c>
      <c r="I18" s="57" t="s">
        <v>322</v>
      </c>
    </row>
    <row r="19" spans="2:9" x14ac:dyDescent="0.35">
      <c r="B19" s="41" t="s">
        <v>231</v>
      </c>
      <c r="C19" s="42" t="s">
        <v>228</v>
      </c>
      <c r="D19" s="42" t="s">
        <v>229</v>
      </c>
      <c r="E19" s="42" t="s">
        <v>229</v>
      </c>
      <c r="F19" s="42" t="s">
        <v>228</v>
      </c>
      <c r="G19" s="41" t="str">
        <f t="shared" si="1"/>
        <v>no</v>
      </c>
    </row>
    <row r="20" spans="2:9" x14ac:dyDescent="0.35">
      <c r="B20" s="41" t="s">
        <v>232</v>
      </c>
      <c r="C20" s="42" t="s">
        <v>228</v>
      </c>
      <c r="D20" s="42" t="s">
        <v>228</v>
      </c>
      <c r="E20" s="42" t="s">
        <v>228</v>
      </c>
      <c r="F20" s="42" t="s">
        <v>228</v>
      </c>
      <c r="G20" s="41" t="str">
        <f t="shared" si="1"/>
        <v>yes</v>
      </c>
    </row>
    <row r="21" spans="2:9" x14ac:dyDescent="0.35">
      <c r="B21" s="41" t="s">
        <v>233</v>
      </c>
      <c r="C21" s="42" t="s">
        <v>228</v>
      </c>
      <c r="D21" s="42" t="s">
        <v>229</v>
      </c>
      <c r="E21" s="42" t="s">
        <v>228</v>
      </c>
      <c r="F21" s="42" t="s">
        <v>228</v>
      </c>
      <c r="G21" s="41" t="str">
        <f t="shared" si="1"/>
        <v>yes</v>
      </c>
    </row>
    <row r="22" spans="2:9" x14ac:dyDescent="0.35">
      <c r="B22" s="41" t="s">
        <v>234</v>
      </c>
      <c r="C22" s="42" t="s">
        <v>229</v>
      </c>
      <c r="D22" s="42" t="s">
        <v>228</v>
      </c>
      <c r="E22" s="42" t="s">
        <v>228</v>
      </c>
      <c r="F22" s="42" t="s">
        <v>228</v>
      </c>
      <c r="G22" s="41" t="str">
        <f t="shared" si="1"/>
        <v>yes</v>
      </c>
    </row>
    <row r="23" spans="2:9" x14ac:dyDescent="0.35">
      <c r="B23" s="41" t="s">
        <v>235</v>
      </c>
      <c r="C23" s="42" t="s">
        <v>228</v>
      </c>
      <c r="D23" s="42" t="s">
        <v>228</v>
      </c>
      <c r="E23" s="42" t="s">
        <v>228</v>
      </c>
      <c r="F23" s="42" t="s">
        <v>229</v>
      </c>
      <c r="G23" s="41" t="str">
        <f t="shared" si="1"/>
        <v>yes</v>
      </c>
    </row>
    <row r="24" spans="2:9" x14ac:dyDescent="0.35">
      <c r="B24" s="41" t="s">
        <v>236</v>
      </c>
      <c r="C24" s="42" t="s">
        <v>229</v>
      </c>
      <c r="D24" s="42" t="s">
        <v>228</v>
      </c>
      <c r="E24" s="42" t="s">
        <v>229</v>
      </c>
      <c r="F24" s="42" t="s">
        <v>228</v>
      </c>
      <c r="G24" s="41" t="str">
        <f t="shared" si="1"/>
        <v>no</v>
      </c>
    </row>
    <row r="25" spans="2:9" x14ac:dyDescent="0.35">
      <c r="B25" s="41" t="s">
        <v>237</v>
      </c>
      <c r="C25" s="42" t="s">
        <v>228</v>
      </c>
      <c r="D25" s="42" t="s">
        <v>228</v>
      </c>
      <c r="E25" s="42" t="s">
        <v>228</v>
      </c>
      <c r="F25" s="42" t="s">
        <v>228</v>
      </c>
      <c r="G25" s="41" t="str">
        <f t="shared" si="1"/>
        <v>yes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3E25-F4BA-49A2-8DCE-A5BC3564771A}">
  <dimension ref="A1:H19"/>
  <sheetViews>
    <sheetView topLeftCell="E6" workbookViewId="0">
      <selection activeCell="G18" sqref="G18"/>
    </sheetView>
  </sheetViews>
  <sheetFormatPr defaultRowHeight="20.399999999999999" x14ac:dyDescent="0.35"/>
  <cols>
    <col min="1" max="1" width="9.9296875" bestFit="1" customWidth="1"/>
    <col min="5" max="5" width="13.86328125" bestFit="1" customWidth="1"/>
    <col min="6" max="6" width="15.3984375" bestFit="1" customWidth="1"/>
    <col min="7" max="7" width="17.06640625" bestFit="1" customWidth="1"/>
    <col min="8" max="8" width="10.46484375" bestFit="1" customWidth="1"/>
  </cols>
  <sheetData>
    <row r="1" spans="1:8" x14ac:dyDescent="0.35">
      <c r="E1" t="s">
        <v>123</v>
      </c>
      <c r="F1" t="s">
        <v>92</v>
      </c>
    </row>
    <row r="2" spans="1:8" x14ac:dyDescent="0.35">
      <c r="E2" t="s">
        <v>124</v>
      </c>
      <c r="F2" s="14">
        <f ca="1">NOW()</f>
        <v>45748.570210648148</v>
      </c>
    </row>
    <row r="3" spans="1:8" x14ac:dyDescent="0.35">
      <c r="A3" t="s">
        <v>327</v>
      </c>
      <c r="E3" t="s">
        <v>125</v>
      </c>
      <c r="F3" s="13">
        <f ca="1">TODAY()</f>
        <v>45748</v>
      </c>
    </row>
    <row r="4" spans="1:8" x14ac:dyDescent="0.35">
      <c r="A4" t="s">
        <v>328</v>
      </c>
      <c r="E4" t="s">
        <v>126</v>
      </c>
      <c r="F4">
        <f ca="1">YEAR(F2)</f>
        <v>2025</v>
      </c>
      <c r="H4" s="13"/>
    </row>
    <row r="5" spans="1:8" x14ac:dyDescent="0.35">
      <c r="E5" t="s">
        <v>127</v>
      </c>
      <c r="F5">
        <f ca="1">MONTH(F3)</f>
        <v>4</v>
      </c>
    </row>
    <row r="6" spans="1:8" x14ac:dyDescent="0.35">
      <c r="E6" t="s">
        <v>128</v>
      </c>
      <c r="F6">
        <f ca="1">DAY(F2)</f>
        <v>1</v>
      </c>
    </row>
    <row r="7" spans="1:8" x14ac:dyDescent="0.35">
      <c r="A7" s="13">
        <v>45744</v>
      </c>
      <c r="E7" t="s">
        <v>129</v>
      </c>
      <c r="F7" s="13">
        <f ca="1">DATE(F4,F5,F6)</f>
        <v>45748</v>
      </c>
    </row>
    <row r="8" spans="1:8" x14ac:dyDescent="0.35">
      <c r="A8" s="58">
        <v>0.5805555555555556</v>
      </c>
      <c r="E8" t="s">
        <v>130</v>
      </c>
      <c r="F8">
        <f ca="1">HOUR(F2)</f>
        <v>13</v>
      </c>
    </row>
    <row r="9" spans="1:8" x14ac:dyDescent="0.35">
      <c r="E9" t="s">
        <v>131</v>
      </c>
      <c r="F9">
        <f ca="1">MINUTE(F2)</f>
        <v>41</v>
      </c>
    </row>
    <row r="10" spans="1:8" x14ac:dyDescent="0.35">
      <c r="E10" t="s">
        <v>132</v>
      </c>
      <c r="F10">
        <f ca="1">SECOND(F2)</f>
        <v>6</v>
      </c>
    </row>
    <row r="11" spans="1:8" x14ac:dyDescent="0.35">
      <c r="E11" t="s">
        <v>133</v>
      </c>
      <c r="F11" s="15">
        <f ca="1">TIME(F8,F9,F10)</f>
        <v>0.57020833333333332</v>
      </c>
    </row>
    <row r="12" spans="1:8" x14ac:dyDescent="0.35">
      <c r="E12" t="s">
        <v>134</v>
      </c>
      <c r="F12">
        <f ca="1">WEEKDAY(F2,2)</f>
        <v>2</v>
      </c>
    </row>
    <row r="13" spans="1:8" x14ac:dyDescent="0.35">
      <c r="E13" t="s">
        <v>135</v>
      </c>
      <c r="F13">
        <f ca="1">WEEKNUM(F3,2)</f>
        <v>14</v>
      </c>
    </row>
    <row r="14" spans="1:8" x14ac:dyDescent="0.35">
      <c r="E14" t="s">
        <v>136</v>
      </c>
      <c r="F14" t="str">
        <f ca="1">TEXT(F3,"ddd")</f>
        <v>Tue</v>
      </c>
    </row>
    <row r="15" spans="1:8" x14ac:dyDescent="0.35">
      <c r="E15" t="s">
        <v>137</v>
      </c>
      <c r="F15" t="str">
        <f ca="1">TEXT(F2,"dddd")</f>
        <v>Tuesday</v>
      </c>
      <c r="G15" s="59" t="s">
        <v>329</v>
      </c>
    </row>
    <row r="16" spans="1:8" x14ac:dyDescent="0.35">
      <c r="E16" t="s">
        <v>138</v>
      </c>
      <c r="F16" t="str">
        <f ca="1">TEXT(F2,"mmm")</f>
        <v>Apr</v>
      </c>
    </row>
    <row r="17" spans="5:8" x14ac:dyDescent="0.35">
      <c r="E17" t="s">
        <v>139</v>
      </c>
      <c r="F17" t="str">
        <f ca="1">TEXT(F2,"mmmm")</f>
        <v>April</v>
      </c>
      <c r="G17" t="str">
        <f ca="1">TEXT(NOW(),"mmm-yyyy")</f>
        <v>Apr-2025</v>
      </c>
    </row>
    <row r="18" spans="5:8" x14ac:dyDescent="0.35">
      <c r="E18" t="s">
        <v>140</v>
      </c>
      <c r="F18" t="str">
        <f ca="1">TEXT(F2,"dddd")</f>
        <v>Tuesday</v>
      </c>
      <c r="H18" t="s">
        <v>330</v>
      </c>
    </row>
    <row r="19" spans="5:8" x14ac:dyDescent="0.35">
      <c r="E19" t="s">
        <v>141</v>
      </c>
      <c r="F19" t="str">
        <f ca="1">TEXT(F2,"yyyy")</f>
        <v>2025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B316-082F-4399-BBB9-2BB9CDA06106}">
  <dimension ref="A2:E18"/>
  <sheetViews>
    <sheetView topLeftCell="H1" zoomScale="25" zoomScaleNormal="25" workbookViewId="0">
      <selection activeCell="E5" sqref="E5"/>
    </sheetView>
  </sheetViews>
  <sheetFormatPr defaultRowHeight="20.399999999999999" x14ac:dyDescent="0.35"/>
  <cols>
    <col min="1" max="1" width="9" bestFit="1" customWidth="1"/>
    <col min="2" max="2" width="6.53125" bestFit="1" customWidth="1"/>
    <col min="3" max="3" width="9.19921875" bestFit="1" customWidth="1"/>
    <col min="4" max="4" width="20.33203125" bestFit="1" customWidth="1"/>
    <col min="5" max="5" width="10.46484375" bestFit="1" customWidth="1"/>
  </cols>
  <sheetData>
    <row r="2" spans="1:5" ht="70.2" customHeight="1" x14ac:dyDescent="0.35"/>
    <row r="3" spans="1:5" ht="100.2" customHeight="1" x14ac:dyDescent="0.35"/>
    <row r="4" spans="1:5" ht="45.6" customHeight="1" x14ac:dyDescent="0.35">
      <c r="D4" s="13"/>
      <c r="E4" s="13"/>
    </row>
    <row r="5" spans="1:5" x14ac:dyDescent="0.35">
      <c r="D5" s="13"/>
      <c r="E5" s="13"/>
    </row>
    <row r="6" spans="1:5" ht="50.4" customHeight="1" x14ac:dyDescent="0.35"/>
    <row r="7" spans="1:5" ht="68.400000000000006" customHeight="1" x14ac:dyDescent="0.35"/>
    <row r="10" spans="1:5" x14ac:dyDescent="0.35">
      <c r="A10" s="81" t="s">
        <v>142</v>
      </c>
      <c r="B10" s="81"/>
      <c r="C10" s="81"/>
      <c r="D10" s="81"/>
    </row>
    <row r="11" spans="1:5" x14ac:dyDescent="0.35">
      <c r="A11" s="10" t="s">
        <v>129</v>
      </c>
      <c r="B11" s="10" t="s">
        <v>143</v>
      </c>
      <c r="C11" s="10" t="s">
        <v>92</v>
      </c>
      <c r="D11" s="10" t="s">
        <v>144</v>
      </c>
    </row>
    <row r="12" spans="1:5" x14ac:dyDescent="0.35">
      <c r="A12" s="16">
        <v>43554</v>
      </c>
      <c r="B12" s="10">
        <v>1</v>
      </c>
      <c r="C12" s="16">
        <f>EOMONTH(A12,B12)</f>
        <v>43585</v>
      </c>
      <c r="D12" s="10" t="s">
        <v>145</v>
      </c>
    </row>
    <row r="13" spans="1:5" x14ac:dyDescent="0.35">
      <c r="A13" s="16">
        <v>43554</v>
      </c>
      <c r="B13" s="10">
        <v>-1</v>
      </c>
      <c r="C13" s="16">
        <f t="shared" ref="C13:C18" si="0">EOMONTH(A13,B13)</f>
        <v>43524</v>
      </c>
      <c r="D13" s="10" t="s">
        <v>146</v>
      </c>
    </row>
    <row r="14" spans="1:5" x14ac:dyDescent="0.35">
      <c r="A14" s="16">
        <v>43511</v>
      </c>
      <c r="B14" s="10">
        <v>3</v>
      </c>
      <c r="C14" s="16">
        <f t="shared" si="0"/>
        <v>43616</v>
      </c>
      <c r="D14" s="10" t="s">
        <v>147</v>
      </c>
    </row>
    <row r="15" spans="1:5" x14ac:dyDescent="0.35">
      <c r="A15" s="16">
        <v>43511</v>
      </c>
      <c r="B15" s="10">
        <v>-6</v>
      </c>
      <c r="C15" s="16">
        <f t="shared" si="0"/>
        <v>43343</v>
      </c>
      <c r="D15" s="10" t="s">
        <v>148</v>
      </c>
    </row>
    <row r="16" spans="1:5" x14ac:dyDescent="0.35">
      <c r="A16" s="16">
        <v>43539</v>
      </c>
      <c r="B16" s="10">
        <v>18</v>
      </c>
      <c r="C16" s="16">
        <f t="shared" si="0"/>
        <v>44104</v>
      </c>
      <c r="D16" s="10" t="s">
        <v>149</v>
      </c>
    </row>
    <row r="17" spans="1:4" x14ac:dyDescent="0.35">
      <c r="A17" s="16">
        <v>43286</v>
      </c>
      <c r="B17" s="10">
        <v>24</v>
      </c>
      <c r="C17" s="16">
        <f t="shared" si="0"/>
        <v>44043</v>
      </c>
      <c r="D17" s="10" t="s">
        <v>150</v>
      </c>
    </row>
    <row r="18" spans="1:4" x14ac:dyDescent="0.35">
      <c r="A18" s="16">
        <v>43355</v>
      </c>
      <c r="B18" s="10">
        <v>60</v>
      </c>
      <c r="C18" s="16">
        <f t="shared" si="0"/>
        <v>45199</v>
      </c>
      <c r="D18" s="10" t="s">
        <v>151</v>
      </c>
    </row>
  </sheetData>
  <mergeCells count="1">
    <mergeCell ref="A10:D1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86D4-BF56-44B3-8AAA-D8D6C35EB2B2}">
  <dimension ref="A1:R48"/>
  <sheetViews>
    <sheetView topLeftCell="N8" zoomScale="78" zoomScaleNormal="100" workbookViewId="0">
      <selection activeCell="O19" sqref="O19"/>
    </sheetView>
  </sheetViews>
  <sheetFormatPr defaultRowHeight="20.399999999999999" x14ac:dyDescent="0.35"/>
  <cols>
    <col min="1" max="1" width="14.06640625" bestFit="1" customWidth="1"/>
    <col min="4" max="5" width="11.46484375" bestFit="1" customWidth="1"/>
    <col min="6" max="6" width="14.06640625" bestFit="1" customWidth="1"/>
    <col min="7" max="7" width="24.265625" bestFit="1" customWidth="1"/>
    <col min="8" max="8" width="11.19921875" customWidth="1"/>
    <col min="9" max="9" width="15.06640625" bestFit="1" customWidth="1"/>
    <col min="11" max="11" width="10.1328125" bestFit="1" customWidth="1"/>
    <col min="13" max="13" width="12" bestFit="1" customWidth="1"/>
    <col min="14" max="14" width="10.9296875" bestFit="1" customWidth="1"/>
    <col min="15" max="15" width="12.59765625" customWidth="1"/>
    <col min="16" max="17" width="24.3984375" bestFit="1" customWidth="1"/>
    <col min="18" max="18" width="14.6640625" bestFit="1" customWidth="1"/>
    <col min="19" max="19" width="4.06640625" bestFit="1" customWidth="1"/>
    <col min="20" max="20" width="5.59765625" bestFit="1" customWidth="1"/>
    <col min="21" max="21" width="36.33203125" bestFit="1" customWidth="1"/>
  </cols>
  <sheetData>
    <row r="1" spans="1:18" x14ac:dyDescent="0.35">
      <c r="D1" s="88" t="s">
        <v>152</v>
      </c>
      <c r="E1" s="88"/>
      <c r="F1" s="88"/>
      <c r="G1" s="88"/>
      <c r="M1" s="89" t="s">
        <v>153</v>
      </c>
      <c r="N1" s="89"/>
    </row>
    <row r="2" spans="1:18" x14ac:dyDescent="0.35">
      <c r="D2" s="81" t="s">
        <v>154</v>
      </c>
      <c r="E2" s="81"/>
      <c r="F2" s="81"/>
      <c r="G2" s="81"/>
      <c r="M2" s="12" t="s">
        <v>155</v>
      </c>
      <c r="N2" s="12" t="s">
        <v>156</v>
      </c>
      <c r="P2" s="10" t="s">
        <v>157</v>
      </c>
      <c r="Q2" s="10" t="s">
        <v>92</v>
      </c>
      <c r="R2" s="10" t="s">
        <v>158</v>
      </c>
    </row>
    <row r="3" spans="1:18" x14ac:dyDescent="0.35">
      <c r="A3" t="s">
        <v>154</v>
      </c>
      <c r="D3" s="10" t="s">
        <v>159</v>
      </c>
      <c r="E3" s="10" t="s">
        <v>160</v>
      </c>
      <c r="F3" s="10" t="s">
        <v>154</v>
      </c>
      <c r="G3" s="10" t="s">
        <v>161</v>
      </c>
      <c r="I3" s="88" t="s">
        <v>162</v>
      </c>
      <c r="J3" s="88"/>
      <c r="M3" s="17">
        <v>27615</v>
      </c>
      <c r="N3" s="17">
        <f ca="1">TODAY()</f>
        <v>45748</v>
      </c>
      <c r="P3" s="10" t="s">
        <v>163</v>
      </c>
      <c r="Q3" s="11">
        <f ca="1">DATEDIF(M3,N3,"y")</f>
        <v>49</v>
      </c>
      <c r="R3" s="11" t="s">
        <v>164</v>
      </c>
    </row>
    <row r="4" spans="1:18" x14ac:dyDescent="0.35">
      <c r="A4" t="s">
        <v>165</v>
      </c>
      <c r="D4" s="17">
        <v>45658</v>
      </c>
      <c r="E4" s="17">
        <f>EOMONTH(D4,0)</f>
        <v>45688</v>
      </c>
      <c r="F4" s="10">
        <f>NETWORKDAYS(D4,E4)</f>
        <v>23</v>
      </c>
      <c r="G4" s="10">
        <f>NETWORKDAYS(D4,E4,Jan_HD)</f>
        <v>21</v>
      </c>
      <c r="I4" s="12" t="s">
        <v>166</v>
      </c>
      <c r="J4" s="12" t="s">
        <v>167</v>
      </c>
      <c r="K4" t="s">
        <v>286</v>
      </c>
      <c r="M4" s="18"/>
      <c r="N4" s="18"/>
      <c r="P4" s="10" t="s">
        <v>168</v>
      </c>
      <c r="Q4" s="11">
        <f ca="1">DATEDIF(M3,N3,"m")</f>
        <v>595</v>
      </c>
      <c r="R4" s="11" t="s">
        <v>169</v>
      </c>
    </row>
    <row r="5" spans="1:18" x14ac:dyDescent="0.35">
      <c r="A5" t="s">
        <v>170</v>
      </c>
      <c r="D5" s="17">
        <v>45870</v>
      </c>
      <c r="E5" s="17">
        <f>EOMONTH(D5,0)</f>
        <v>45900</v>
      </c>
      <c r="F5" s="10">
        <f>NETWORKDAYS(D4,E4)</f>
        <v>23</v>
      </c>
      <c r="G5" s="10">
        <f>NETWORKDAYS(D5,E5,Aug_HD)</f>
        <v>20</v>
      </c>
      <c r="I5" s="10" t="s">
        <v>171</v>
      </c>
      <c r="J5" s="16">
        <v>45658</v>
      </c>
      <c r="K5" t="str">
        <f>TEXT(J5,"dddd")</f>
        <v>Wednesday</v>
      </c>
      <c r="M5" s="18"/>
      <c r="N5" s="18"/>
      <c r="P5" s="10" t="s">
        <v>172</v>
      </c>
      <c r="Q5" s="11">
        <f ca="1">DATEDIF(M3,N3,"d")</f>
        <v>18133</v>
      </c>
      <c r="R5" s="11" t="s">
        <v>173</v>
      </c>
    </row>
    <row r="6" spans="1:18" x14ac:dyDescent="0.35">
      <c r="A6" t="s">
        <v>174</v>
      </c>
      <c r="I6" s="10" t="s">
        <v>175</v>
      </c>
      <c r="J6" s="16">
        <v>45671</v>
      </c>
      <c r="K6" t="str">
        <f t="shared" ref="K6:K7" si="0">TEXT(J6,"dddd")</f>
        <v>Tuesday</v>
      </c>
      <c r="M6" s="18"/>
      <c r="N6" s="18"/>
    </row>
    <row r="7" spans="1:18" x14ac:dyDescent="0.35">
      <c r="A7" t="s">
        <v>176</v>
      </c>
      <c r="I7" s="10" t="s">
        <v>177</v>
      </c>
      <c r="J7" s="16">
        <v>45683</v>
      </c>
      <c r="K7" t="str">
        <f t="shared" si="0"/>
        <v>Sunday</v>
      </c>
      <c r="M7" s="18"/>
      <c r="N7" s="18"/>
    </row>
    <row r="8" spans="1:18" x14ac:dyDescent="0.35">
      <c r="D8" s="90"/>
      <c r="E8" s="90"/>
      <c r="F8" s="90"/>
      <c r="G8" s="90"/>
      <c r="M8" s="18"/>
      <c r="N8" s="18"/>
    </row>
    <row r="9" spans="1:18" x14ac:dyDescent="0.35">
      <c r="D9" s="88" t="s">
        <v>178</v>
      </c>
      <c r="E9" s="88"/>
      <c r="F9" s="88"/>
      <c r="G9" s="88"/>
      <c r="I9" s="88" t="s">
        <v>179</v>
      </c>
      <c r="J9" s="88"/>
      <c r="M9" s="18"/>
      <c r="N9" s="18"/>
    </row>
    <row r="10" spans="1:18" x14ac:dyDescent="0.35">
      <c r="D10" s="81" t="s">
        <v>165</v>
      </c>
      <c r="E10" s="81"/>
      <c r="F10" s="81"/>
      <c r="G10" s="81"/>
      <c r="I10" s="12" t="s">
        <v>166</v>
      </c>
      <c r="J10" s="12" t="s">
        <v>167</v>
      </c>
      <c r="K10" t="s">
        <v>286</v>
      </c>
      <c r="M10" s="18"/>
      <c r="N10" s="18"/>
    </row>
    <row r="11" spans="1:18" x14ac:dyDescent="0.35">
      <c r="D11" s="10" t="s">
        <v>159</v>
      </c>
      <c r="E11" s="10" t="s">
        <v>160</v>
      </c>
      <c r="F11" s="10" t="s">
        <v>165</v>
      </c>
      <c r="G11" s="10" t="s">
        <v>180</v>
      </c>
      <c r="I11" s="10" t="s">
        <v>181</v>
      </c>
      <c r="J11" s="16">
        <v>45884</v>
      </c>
      <c r="K11" t="str">
        <f>TEXT(J11,"dddd")</f>
        <v>Friday</v>
      </c>
      <c r="M11" s="19" t="s">
        <v>182</v>
      </c>
      <c r="N11" s="19" t="s">
        <v>156</v>
      </c>
      <c r="P11" s="10" t="s">
        <v>220</v>
      </c>
      <c r="Q11" s="10" t="s">
        <v>168</v>
      </c>
      <c r="R11" s="10" t="s">
        <v>172</v>
      </c>
    </row>
    <row r="12" spans="1:18" x14ac:dyDescent="0.35">
      <c r="D12" s="17">
        <v>45658</v>
      </c>
      <c r="E12" s="17">
        <f>EOMONTH(D12,0)</f>
        <v>45688</v>
      </c>
      <c r="F12" s="10">
        <f>NETWORKDAYS.INTL(D12,E12,11)</f>
        <v>27</v>
      </c>
      <c r="G12" s="10">
        <f>NETWORKDAYS.INTL(D12,E12,11,Jan_HD)</f>
        <v>25</v>
      </c>
      <c r="M12" s="17">
        <v>44477</v>
      </c>
      <c r="N12" s="17">
        <f ca="1">TODAY()</f>
        <v>45748</v>
      </c>
      <c r="P12" s="10">
        <f ca="1">DATEDIF(M12,N12,"y")</f>
        <v>3</v>
      </c>
      <c r="Q12" s="10">
        <f ca="1">DATEDIF(M12,N12,"yM")</f>
        <v>5</v>
      </c>
      <c r="R12" s="10">
        <f ca="1">DATEDIF(M12,N12,"md")</f>
        <v>24</v>
      </c>
    </row>
    <row r="13" spans="1:18" x14ac:dyDescent="0.35">
      <c r="D13" s="17">
        <v>45870</v>
      </c>
      <c r="E13" s="17">
        <f>EOMONTH(D13,0)</f>
        <v>45900</v>
      </c>
      <c r="F13" s="10">
        <f>NETWORKDAYS.INTL(D13,E13,11)</f>
        <v>26</v>
      </c>
      <c r="G13" s="10">
        <f>NETWORKDAYS.INTL(D13,E13,11,Aug_HD)</f>
        <v>25</v>
      </c>
      <c r="M13" s="17">
        <v>44799</v>
      </c>
      <c r="N13" s="17">
        <f t="shared" ref="N13:N15" ca="1" si="1">TODAY()</f>
        <v>45748</v>
      </c>
      <c r="P13" s="10">
        <f t="shared" ref="P13:P15" ca="1" si="2">DATEDIF(M13,N13,"y")</f>
        <v>2</v>
      </c>
      <c r="Q13" s="10">
        <f t="shared" ref="Q13:Q15" ca="1" si="3">DATEDIF(M13,N13,"yM")</f>
        <v>7</v>
      </c>
      <c r="R13" s="10">
        <f t="shared" ref="R13:R15" ca="1" si="4">DATEDIF(M13,N13,"md")</f>
        <v>6</v>
      </c>
    </row>
    <row r="14" spans="1:18" x14ac:dyDescent="0.35">
      <c r="M14" s="17">
        <v>44526</v>
      </c>
      <c r="N14" s="17">
        <f t="shared" ca="1" si="1"/>
        <v>45748</v>
      </c>
      <c r="P14" s="10">
        <f t="shared" ca="1" si="2"/>
        <v>3</v>
      </c>
      <c r="Q14" s="10">
        <f t="shared" ca="1" si="3"/>
        <v>4</v>
      </c>
      <c r="R14" s="10">
        <f t="shared" ca="1" si="4"/>
        <v>6</v>
      </c>
    </row>
    <row r="15" spans="1:18" x14ac:dyDescent="0.35">
      <c r="M15" s="17">
        <v>44915</v>
      </c>
      <c r="N15" s="17">
        <f t="shared" ca="1" si="1"/>
        <v>45748</v>
      </c>
      <c r="P15" s="10">
        <f t="shared" ca="1" si="2"/>
        <v>2</v>
      </c>
      <c r="Q15" s="10">
        <f t="shared" ca="1" si="3"/>
        <v>3</v>
      </c>
      <c r="R15" s="10">
        <f t="shared" ca="1" si="4"/>
        <v>12</v>
      </c>
    </row>
    <row r="18" spans="4:17" x14ac:dyDescent="0.35">
      <c r="D18" s="82" t="s">
        <v>152</v>
      </c>
      <c r="E18" s="83"/>
      <c r="F18" s="83"/>
      <c r="G18" s="84"/>
      <c r="P18" t="s">
        <v>343</v>
      </c>
      <c r="Q18">
        <f ca="1">DATEDIF(N19,O19,"y")</f>
        <v>23</v>
      </c>
    </row>
    <row r="19" spans="4:17" x14ac:dyDescent="0.35">
      <c r="D19" s="85" t="s">
        <v>170</v>
      </c>
      <c r="E19" s="86"/>
      <c r="F19" s="86"/>
      <c r="G19" s="87"/>
      <c r="N19" s="13">
        <v>37006</v>
      </c>
      <c r="O19" s="13">
        <f ca="1">TODAY()</f>
        <v>45748</v>
      </c>
      <c r="P19" t="s">
        <v>344</v>
      </c>
      <c r="Q19">
        <f ca="1">DATEDIF(N19,O19,"ym")</f>
        <v>11</v>
      </c>
    </row>
    <row r="20" spans="4:17" x14ac:dyDescent="0.35">
      <c r="D20" s="10" t="s">
        <v>183</v>
      </c>
      <c r="E20" s="10" t="s">
        <v>184</v>
      </c>
      <c r="F20" s="10" t="s">
        <v>185</v>
      </c>
      <c r="G20" s="10" t="s">
        <v>186</v>
      </c>
      <c r="P20" t="s">
        <v>345</v>
      </c>
      <c r="Q20">
        <f ca="1">DATEDIF(N19,O19,"md")</f>
        <v>7</v>
      </c>
    </row>
    <row r="21" spans="4:17" x14ac:dyDescent="0.35">
      <c r="D21" s="17">
        <v>45658</v>
      </c>
      <c r="E21" s="11">
        <v>20</v>
      </c>
      <c r="F21" s="36">
        <f>WORKDAY(D21,E21)</f>
        <v>45686</v>
      </c>
      <c r="G21" s="36">
        <f>WORKDAY(D21,E21,Jan_HD)</f>
        <v>45687</v>
      </c>
    </row>
    <row r="22" spans="4:17" x14ac:dyDescent="0.35">
      <c r="D22" s="17">
        <v>45870</v>
      </c>
      <c r="E22" s="11">
        <v>18</v>
      </c>
      <c r="F22" s="36">
        <f>WORKDAY(D22,E22)</f>
        <v>45896</v>
      </c>
      <c r="G22" s="36">
        <f>WORKDAY(D22,E22,Aug_HD)</f>
        <v>45897</v>
      </c>
    </row>
    <row r="23" spans="4:17" x14ac:dyDescent="0.35">
      <c r="Q23" t="str">
        <f ca="1">CONCATENATE(Q18,"-years ",Q19,"-months ",Q20,"-days")</f>
        <v>23-years 11-months 7-days</v>
      </c>
    </row>
    <row r="28" spans="4:17" x14ac:dyDescent="0.35">
      <c r="D28" s="82" t="s">
        <v>178</v>
      </c>
      <c r="E28" s="83"/>
      <c r="F28" s="83"/>
      <c r="G28" s="84"/>
    </row>
    <row r="29" spans="4:17" x14ac:dyDescent="0.35">
      <c r="D29" s="85" t="s">
        <v>174</v>
      </c>
      <c r="E29" s="86"/>
      <c r="F29" s="86"/>
      <c r="G29" s="87"/>
    </row>
    <row r="30" spans="4:17" x14ac:dyDescent="0.35">
      <c r="D30" s="10" t="s">
        <v>183</v>
      </c>
      <c r="E30" s="10" t="s">
        <v>184</v>
      </c>
      <c r="F30" s="10" t="s">
        <v>185</v>
      </c>
      <c r="G30" s="10" t="s">
        <v>186</v>
      </c>
    </row>
    <row r="31" spans="4:17" x14ac:dyDescent="0.35">
      <c r="D31" s="17">
        <v>45658</v>
      </c>
      <c r="E31" s="11">
        <v>20</v>
      </c>
      <c r="F31" s="36">
        <f>WORKDAY.INTL(D31,E31,11)</f>
        <v>45681</v>
      </c>
      <c r="G31" s="36">
        <f>WORKDAY.INTL(D31,E31,11,Jan_HD)</f>
        <v>45682</v>
      </c>
    </row>
    <row r="32" spans="4:17" x14ac:dyDescent="0.35">
      <c r="D32" s="17">
        <v>45870</v>
      </c>
      <c r="E32" s="11">
        <v>18</v>
      </c>
      <c r="F32" s="36">
        <f>WORKDAY.INTL(D32,E32)</f>
        <v>45896</v>
      </c>
      <c r="G32" s="36">
        <f>WORKDAY.INTL(D32,E32,11,Aug_HD)</f>
        <v>45892</v>
      </c>
    </row>
    <row r="34" spans="11:16" x14ac:dyDescent="0.35">
      <c r="L34" t="s">
        <v>339</v>
      </c>
      <c r="N34" t="s">
        <v>340</v>
      </c>
    </row>
    <row r="36" spans="11:16" x14ac:dyDescent="0.35">
      <c r="L36" t="s">
        <v>341</v>
      </c>
      <c r="M36" s="13">
        <f ca="1">EOMONTH(TODAY(),0)+1</f>
        <v>45778</v>
      </c>
      <c r="O36" t="s">
        <v>342</v>
      </c>
      <c r="P36" s="13">
        <f ca="1">EOMONTH(TODAY(),1)</f>
        <v>45808</v>
      </c>
    </row>
    <row r="45" spans="11:16" x14ac:dyDescent="0.35">
      <c r="K45" s="13">
        <v>45748</v>
      </c>
    </row>
    <row r="46" spans="11:16" x14ac:dyDescent="0.35">
      <c r="K46" t="s">
        <v>336</v>
      </c>
      <c r="M46" s="13">
        <f>EOMONTH(K45,0)</f>
        <v>45777</v>
      </c>
    </row>
    <row r="47" spans="11:16" x14ac:dyDescent="0.35">
      <c r="K47" t="s">
        <v>337</v>
      </c>
      <c r="M47" s="13">
        <f>EOMONTH(K45,-1)</f>
        <v>45747</v>
      </c>
    </row>
    <row r="48" spans="11:16" x14ac:dyDescent="0.35">
      <c r="K48" t="s">
        <v>338</v>
      </c>
      <c r="M48" s="13">
        <f>EOMONTH(K45,1)</f>
        <v>45808</v>
      </c>
    </row>
  </sheetData>
  <mergeCells count="12">
    <mergeCell ref="D9:G9"/>
    <mergeCell ref="I9:J9"/>
    <mergeCell ref="D1:G1"/>
    <mergeCell ref="M1:N1"/>
    <mergeCell ref="D2:G2"/>
    <mergeCell ref="I3:J3"/>
    <mergeCell ref="D8:G8"/>
    <mergeCell ref="D10:G10"/>
    <mergeCell ref="D18:G18"/>
    <mergeCell ref="D19:G19"/>
    <mergeCell ref="D28:G28"/>
    <mergeCell ref="D29:G2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B877-97A3-4AF6-AAA7-720849BBD0FE}">
  <dimension ref="C2:E16"/>
  <sheetViews>
    <sheetView workbookViewId="0">
      <selection activeCell="B12" sqref="B12"/>
    </sheetView>
  </sheetViews>
  <sheetFormatPr defaultRowHeight="20.399999999999999" x14ac:dyDescent="0.35"/>
  <cols>
    <col min="3" max="3" width="10.46484375" bestFit="1" customWidth="1"/>
  </cols>
  <sheetData>
    <row r="2" spans="3:5" x14ac:dyDescent="0.35">
      <c r="D2" t="s">
        <v>187</v>
      </c>
    </row>
    <row r="3" spans="3:5" x14ac:dyDescent="0.35">
      <c r="C3" s="20" t="s">
        <v>167</v>
      </c>
      <c r="D3" s="20" t="s">
        <v>188</v>
      </c>
    </row>
    <row r="4" spans="3:5" x14ac:dyDescent="0.35">
      <c r="C4" s="21">
        <f ca="1">TODAY()-RANDBETWEEN(0,200)</f>
        <v>45662</v>
      </c>
      <c r="D4" s="10" t="str">
        <f ca="1">IF(WEEKDAY(C4,2)&gt;5,"weekends","weekdays")</f>
        <v>weekends</v>
      </c>
      <c r="E4" t="str">
        <f ca="1">IF(OR(TEXT(C4,"ddd")="sat",TEXT(C4,"ddd")="sun"),"weakends","weekdays")</f>
        <v>weakends</v>
      </c>
    </row>
    <row r="5" spans="3:5" x14ac:dyDescent="0.35">
      <c r="C5" s="21">
        <f t="shared" ref="C5:C16" ca="1" si="0">TODAY()-RANDBETWEEN(0,200)</f>
        <v>45672</v>
      </c>
      <c r="D5" s="10" t="str">
        <f t="shared" ref="D5:D16" ca="1" si="1">IF(WEEKDAY(C5,2)&gt;5,"weekends","weekdays")</f>
        <v>weekdays</v>
      </c>
      <c r="E5" t="str">
        <f t="shared" ref="E5:E16" ca="1" si="2">IF(OR(TEXT(C5,"ddd")="sat",TEXT(C5,"ddd")="sun"),"weakends","weekdays")</f>
        <v>weekdays</v>
      </c>
    </row>
    <row r="6" spans="3:5" x14ac:dyDescent="0.35">
      <c r="C6" s="21">
        <f t="shared" ca="1" si="0"/>
        <v>45628</v>
      </c>
      <c r="D6" s="10" t="str">
        <f t="shared" ca="1" si="1"/>
        <v>weekdays</v>
      </c>
      <c r="E6" t="str">
        <f t="shared" ca="1" si="2"/>
        <v>weekdays</v>
      </c>
    </row>
    <row r="7" spans="3:5" x14ac:dyDescent="0.35">
      <c r="C7" s="21">
        <f t="shared" ca="1" si="0"/>
        <v>45655</v>
      </c>
      <c r="D7" s="10" t="str">
        <f t="shared" ca="1" si="1"/>
        <v>weekends</v>
      </c>
      <c r="E7" t="str">
        <f t="shared" ca="1" si="2"/>
        <v>weakends</v>
      </c>
    </row>
    <row r="8" spans="3:5" x14ac:dyDescent="0.35">
      <c r="C8" s="21">
        <f t="shared" ca="1" si="0"/>
        <v>45591</v>
      </c>
      <c r="D8" s="10" t="str">
        <f t="shared" ca="1" si="1"/>
        <v>weekends</v>
      </c>
      <c r="E8" t="str">
        <f t="shared" ca="1" si="2"/>
        <v>weakends</v>
      </c>
    </row>
    <row r="9" spans="3:5" x14ac:dyDescent="0.35">
      <c r="C9" s="21">
        <f t="shared" ca="1" si="0"/>
        <v>45697</v>
      </c>
      <c r="D9" s="10" t="str">
        <f t="shared" ca="1" si="1"/>
        <v>weekends</v>
      </c>
      <c r="E9" t="str">
        <f t="shared" ca="1" si="2"/>
        <v>weakends</v>
      </c>
    </row>
    <row r="10" spans="3:5" x14ac:dyDescent="0.35">
      <c r="C10" s="21">
        <f t="shared" ca="1" si="0"/>
        <v>45686</v>
      </c>
      <c r="D10" s="10" t="str">
        <f t="shared" ca="1" si="1"/>
        <v>weekdays</v>
      </c>
      <c r="E10" t="str">
        <f t="shared" ca="1" si="2"/>
        <v>weekdays</v>
      </c>
    </row>
    <row r="11" spans="3:5" x14ac:dyDescent="0.35">
      <c r="C11" s="21">
        <f t="shared" ca="1" si="0"/>
        <v>45625</v>
      </c>
      <c r="D11" s="10" t="str">
        <f t="shared" ca="1" si="1"/>
        <v>weekdays</v>
      </c>
      <c r="E11" t="str">
        <f t="shared" ca="1" si="2"/>
        <v>weekdays</v>
      </c>
    </row>
    <row r="12" spans="3:5" x14ac:dyDescent="0.35">
      <c r="C12" s="21">
        <f t="shared" ca="1" si="0"/>
        <v>45563</v>
      </c>
      <c r="D12" s="10" t="str">
        <f t="shared" ca="1" si="1"/>
        <v>weekends</v>
      </c>
      <c r="E12" t="str">
        <f t="shared" ca="1" si="2"/>
        <v>weakends</v>
      </c>
    </row>
    <row r="13" spans="3:5" x14ac:dyDescent="0.35">
      <c r="C13" s="21">
        <f t="shared" ca="1" si="0"/>
        <v>45662</v>
      </c>
      <c r="D13" s="10" t="str">
        <f t="shared" ca="1" si="1"/>
        <v>weekends</v>
      </c>
      <c r="E13" t="str">
        <f t="shared" ca="1" si="2"/>
        <v>weakends</v>
      </c>
    </row>
    <row r="14" spans="3:5" x14ac:dyDescent="0.35">
      <c r="C14" s="21">
        <f t="shared" ca="1" si="0"/>
        <v>45748</v>
      </c>
      <c r="D14" s="10" t="str">
        <f t="shared" ca="1" si="1"/>
        <v>weekdays</v>
      </c>
      <c r="E14" t="str">
        <f t="shared" ca="1" si="2"/>
        <v>weekdays</v>
      </c>
    </row>
    <row r="15" spans="3:5" x14ac:dyDescent="0.35">
      <c r="C15" s="21">
        <f t="shared" ca="1" si="0"/>
        <v>45631</v>
      </c>
      <c r="D15" s="10" t="str">
        <f t="shared" ca="1" si="1"/>
        <v>weekdays</v>
      </c>
      <c r="E15" t="str">
        <f t="shared" ca="1" si="2"/>
        <v>weekdays</v>
      </c>
    </row>
    <row r="16" spans="3:5" x14ac:dyDescent="0.35">
      <c r="C16" s="21">
        <f t="shared" ca="1" si="0"/>
        <v>45684</v>
      </c>
      <c r="D16" s="10" t="str">
        <f t="shared" ca="1" si="1"/>
        <v>weekdays</v>
      </c>
      <c r="E16" t="str">
        <f t="shared" ca="1" si="2"/>
        <v>weekdays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9352-7612-450C-9D52-232A8AF7ACF5}">
  <dimension ref="A1:L25"/>
  <sheetViews>
    <sheetView tabSelected="1" topLeftCell="E3" zoomScale="70" workbookViewId="0">
      <selection activeCell="H5" sqref="H5"/>
    </sheetView>
  </sheetViews>
  <sheetFormatPr defaultRowHeight="20.399999999999999" x14ac:dyDescent="0.35"/>
  <cols>
    <col min="3" max="3" width="12.1328125" customWidth="1"/>
    <col min="7" max="7" width="10.265625" bestFit="1" customWidth="1"/>
  </cols>
  <sheetData>
    <row r="1" spans="1:12" x14ac:dyDescent="0.35">
      <c r="A1" s="30" t="s">
        <v>47</v>
      </c>
      <c r="B1" s="30" t="s">
        <v>48</v>
      </c>
      <c r="C1" s="30" t="s">
        <v>49</v>
      </c>
      <c r="D1" s="32" t="s">
        <v>50</v>
      </c>
      <c r="E1" s="29"/>
      <c r="F1" s="29"/>
      <c r="G1" s="29"/>
      <c r="H1" s="29"/>
      <c r="I1" s="29"/>
      <c r="J1" s="29"/>
      <c r="K1" s="29"/>
      <c r="L1" s="29"/>
    </row>
    <row r="2" spans="1:12" x14ac:dyDescent="0.35">
      <c r="A2" s="30" t="s">
        <v>51</v>
      </c>
      <c r="B2" s="30" t="s">
        <v>52</v>
      </c>
      <c r="C2" s="32">
        <v>24860</v>
      </c>
      <c r="D2" s="30" t="s">
        <v>53</v>
      </c>
      <c r="E2" s="29"/>
      <c r="F2" s="29" t="s">
        <v>80</v>
      </c>
      <c r="G2" s="29" t="s">
        <v>78</v>
      </c>
      <c r="H2" s="29" t="s">
        <v>79</v>
      </c>
      <c r="L2" s="29"/>
    </row>
    <row r="3" spans="1:12" x14ac:dyDescent="0.35">
      <c r="A3" s="30" t="s">
        <v>56</v>
      </c>
      <c r="B3" s="30" t="s">
        <v>57</v>
      </c>
      <c r="C3" s="32">
        <v>21006</v>
      </c>
      <c r="D3" s="30" t="s">
        <v>58</v>
      </c>
      <c r="E3" s="29"/>
      <c r="F3" s="29"/>
    </row>
    <row r="4" spans="1:12" x14ac:dyDescent="0.35">
      <c r="A4" s="30" t="s">
        <v>60</v>
      </c>
      <c r="B4" s="30" t="s">
        <v>57</v>
      </c>
      <c r="C4" s="32">
        <v>36750</v>
      </c>
      <c r="D4" s="30" t="s">
        <v>61</v>
      </c>
      <c r="E4" s="29"/>
      <c r="F4" s="29"/>
      <c r="G4" s="30" t="s">
        <v>54</v>
      </c>
      <c r="H4" s="30" t="s">
        <v>55</v>
      </c>
      <c r="I4" s="29"/>
      <c r="J4" s="29"/>
    </row>
    <row r="5" spans="1:12" x14ac:dyDescent="0.35">
      <c r="A5" s="30" t="s">
        <v>62</v>
      </c>
      <c r="B5" s="30" t="s">
        <v>63</v>
      </c>
      <c r="C5" s="32">
        <v>41257</v>
      </c>
      <c r="D5" s="30" t="s">
        <v>64</v>
      </c>
      <c r="E5" s="29"/>
      <c r="F5" s="29"/>
      <c r="G5" s="30" t="s">
        <v>74</v>
      </c>
      <c r="H5" s="30"/>
      <c r="I5" s="29"/>
      <c r="J5" s="29" t="s">
        <v>258</v>
      </c>
    </row>
    <row r="6" spans="1:12" x14ac:dyDescent="0.35">
      <c r="A6" s="30" t="s">
        <v>56</v>
      </c>
      <c r="B6" s="30" t="s">
        <v>57</v>
      </c>
      <c r="C6" s="32">
        <v>24158</v>
      </c>
      <c r="D6" s="30" t="s">
        <v>53</v>
      </c>
      <c r="E6" s="29"/>
      <c r="G6" s="30" t="s">
        <v>76</v>
      </c>
      <c r="H6" s="30"/>
      <c r="I6" s="29"/>
      <c r="J6" s="29" t="s">
        <v>259</v>
      </c>
      <c r="K6" s="29"/>
    </row>
    <row r="7" spans="1:12" x14ac:dyDescent="0.35">
      <c r="A7" s="30" t="s">
        <v>66</v>
      </c>
      <c r="B7" s="30" t="s">
        <v>67</v>
      </c>
      <c r="C7" s="32">
        <v>39892</v>
      </c>
      <c r="D7" s="30" t="s">
        <v>58</v>
      </c>
      <c r="E7" s="29"/>
    </row>
    <row r="8" spans="1:12" x14ac:dyDescent="0.35">
      <c r="A8" s="30" t="s">
        <v>68</v>
      </c>
      <c r="B8" s="30" t="s">
        <v>67</v>
      </c>
      <c r="C8" s="32">
        <v>50622</v>
      </c>
      <c r="D8" s="30" t="s">
        <v>61</v>
      </c>
      <c r="E8" s="29"/>
      <c r="L8" s="29"/>
    </row>
    <row r="9" spans="1:12" x14ac:dyDescent="0.35">
      <c r="A9" s="30" t="s">
        <v>68</v>
      </c>
      <c r="B9" s="30" t="s">
        <v>67</v>
      </c>
      <c r="C9" s="32">
        <v>16206</v>
      </c>
      <c r="D9" s="30" t="s">
        <v>64</v>
      </c>
      <c r="E9" s="29"/>
      <c r="F9" s="29" t="s">
        <v>331</v>
      </c>
      <c r="G9" s="60" cm="1">
        <f t="array" ref="G9">MIN(IF(loc="mumbai",sal))</f>
        <v>19019</v>
      </c>
      <c r="K9" s="29"/>
      <c r="L9" s="29"/>
    </row>
    <row r="10" spans="1:12" x14ac:dyDescent="0.35">
      <c r="A10" s="30" t="s">
        <v>51</v>
      </c>
      <c r="B10" s="30" t="s">
        <v>52</v>
      </c>
      <c r="C10" s="32">
        <v>48148</v>
      </c>
      <c r="D10" s="30" t="s">
        <v>53</v>
      </c>
      <c r="E10" s="29"/>
      <c r="F10" s="29" t="s">
        <v>332</v>
      </c>
      <c r="G10" s="61" cm="1">
        <f t="array" ref="G10">MAX(IF(loc="mumbai",sal))</f>
        <v>48148</v>
      </c>
      <c r="H10" s="29"/>
      <c r="I10" s="29"/>
      <c r="J10" s="29"/>
      <c r="K10" s="29"/>
      <c r="L10" s="29"/>
    </row>
    <row r="11" spans="1:12" x14ac:dyDescent="0.35">
      <c r="A11" s="30" t="s">
        <v>69</v>
      </c>
      <c r="B11" s="30" t="s">
        <v>63</v>
      </c>
      <c r="C11" s="32">
        <v>15692</v>
      </c>
      <c r="D11" s="30" t="s">
        <v>58</v>
      </c>
      <c r="E11" s="29"/>
      <c r="G11" s="29"/>
      <c r="H11" s="29"/>
      <c r="I11" s="29"/>
      <c r="J11" s="29"/>
      <c r="K11" s="29"/>
      <c r="L11" s="29"/>
    </row>
    <row r="12" spans="1:12" x14ac:dyDescent="0.35">
      <c r="A12" s="30" t="s">
        <v>69</v>
      </c>
      <c r="B12" s="30" t="s">
        <v>63</v>
      </c>
      <c r="C12" s="32">
        <v>34673</v>
      </c>
      <c r="D12" s="30" t="s">
        <v>61</v>
      </c>
      <c r="E12" s="29"/>
      <c r="G12" s="30" t="s">
        <v>54</v>
      </c>
      <c r="H12" s="30" t="s">
        <v>55</v>
      </c>
      <c r="I12" s="29"/>
      <c r="J12" s="29"/>
      <c r="K12" s="29"/>
      <c r="L12" s="29"/>
    </row>
    <row r="13" spans="1:12" x14ac:dyDescent="0.35">
      <c r="A13" s="30" t="s">
        <v>71</v>
      </c>
      <c r="B13" s="30" t="s">
        <v>63</v>
      </c>
      <c r="C13" s="32">
        <v>49765</v>
      </c>
      <c r="D13" s="30" t="s">
        <v>64</v>
      </c>
      <c r="E13" s="29"/>
      <c r="G13" s="30" t="s">
        <v>262</v>
      </c>
      <c r="H13" s="30" cm="1">
        <f t="array" ref="H13">MIN(IF((A2:A20="Mumbai")*(D2:D20="Training"),C2:C20))</f>
        <v>24860</v>
      </c>
      <c r="I13" s="29"/>
      <c r="J13" s="29" t="s">
        <v>260</v>
      </c>
      <c r="K13" s="29"/>
      <c r="L13" s="29"/>
    </row>
    <row r="14" spans="1:12" x14ac:dyDescent="0.35">
      <c r="A14" s="30" t="s">
        <v>72</v>
      </c>
      <c r="B14" s="30" t="s">
        <v>63</v>
      </c>
      <c r="C14" s="32">
        <v>46794</v>
      </c>
      <c r="D14" s="30" t="s">
        <v>53</v>
      </c>
      <c r="E14" s="29"/>
      <c r="F14" s="29"/>
      <c r="G14" s="30" t="s">
        <v>263</v>
      </c>
      <c r="H14" s="30" cm="1">
        <f t="array" ref="H14">MAX(IF((A2:A20="Mumbai")*(D2:D20="Training"),C2:C20))</f>
        <v>48148</v>
      </c>
      <c r="I14" s="29"/>
      <c r="J14" s="29" t="s">
        <v>261</v>
      </c>
      <c r="K14" s="29"/>
      <c r="L14" s="29"/>
    </row>
    <row r="15" spans="1:12" x14ac:dyDescent="0.35">
      <c r="A15" s="30" t="s">
        <v>71</v>
      </c>
      <c r="B15" s="30" t="s">
        <v>63</v>
      </c>
      <c r="C15" s="32">
        <v>33855</v>
      </c>
      <c r="D15" s="30" t="s">
        <v>58</v>
      </c>
      <c r="E15" s="29"/>
      <c r="F15" s="29"/>
      <c r="G15" s="29"/>
      <c r="H15" s="29"/>
      <c r="I15" s="29"/>
      <c r="J15" s="29"/>
      <c r="K15" s="29"/>
      <c r="L15" s="29"/>
    </row>
    <row r="16" spans="1:12" x14ac:dyDescent="0.35">
      <c r="A16" s="30" t="s">
        <v>56</v>
      </c>
      <c r="B16" s="30" t="s">
        <v>57</v>
      </c>
      <c r="C16" s="32">
        <v>19786</v>
      </c>
      <c r="D16" s="30" t="s">
        <v>61</v>
      </c>
      <c r="E16" s="29"/>
      <c r="F16" s="29"/>
      <c r="G16" s="29"/>
      <c r="H16" s="29"/>
      <c r="I16" s="29"/>
      <c r="J16" s="29"/>
      <c r="K16" s="29"/>
      <c r="L16" s="29"/>
    </row>
    <row r="17" spans="1:12" x14ac:dyDescent="0.35">
      <c r="A17" s="30" t="s">
        <v>71</v>
      </c>
      <c r="B17" s="30" t="s">
        <v>63</v>
      </c>
      <c r="C17" s="32">
        <v>38416</v>
      </c>
      <c r="D17" s="30" t="s">
        <v>64</v>
      </c>
      <c r="E17" s="29"/>
      <c r="F17" s="29" t="s">
        <v>331</v>
      </c>
      <c r="G17" s="29" t="s">
        <v>333</v>
      </c>
      <c r="H17" s="29"/>
      <c r="I17" s="29"/>
      <c r="J17" s="29"/>
      <c r="K17" s="29"/>
      <c r="L17" s="29"/>
    </row>
    <row r="18" spans="1:12" x14ac:dyDescent="0.35">
      <c r="A18" s="30" t="s">
        <v>51</v>
      </c>
      <c r="B18" s="30" t="s">
        <v>52</v>
      </c>
      <c r="C18" s="32">
        <v>39770</v>
      </c>
      <c r="D18" s="30" t="s">
        <v>75</v>
      </c>
      <c r="E18" s="29"/>
      <c r="F18" s="29"/>
      <c r="G18" s="29"/>
      <c r="H18" s="29"/>
      <c r="I18" s="29"/>
      <c r="J18" s="29"/>
      <c r="K18" s="29"/>
      <c r="L18" s="29"/>
    </row>
    <row r="19" spans="1:12" x14ac:dyDescent="0.35">
      <c r="A19" s="30" t="s">
        <v>51</v>
      </c>
      <c r="B19" s="30" t="s">
        <v>52</v>
      </c>
      <c r="C19" s="32">
        <v>19019</v>
      </c>
      <c r="D19" s="30" t="s">
        <v>64</v>
      </c>
      <c r="E19" s="29"/>
      <c r="F19" s="29"/>
      <c r="G19" s="29"/>
      <c r="H19" s="29"/>
      <c r="I19" s="29"/>
      <c r="J19" s="29"/>
      <c r="K19" s="29"/>
      <c r="L19" s="29"/>
    </row>
    <row r="20" spans="1:12" x14ac:dyDescent="0.35">
      <c r="A20" s="30" t="s">
        <v>77</v>
      </c>
      <c r="B20" s="30" t="s">
        <v>52</v>
      </c>
      <c r="C20" s="32">
        <v>40300</v>
      </c>
      <c r="D20" s="30" t="s">
        <v>75</v>
      </c>
      <c r="E20" s="29"/>
      <c r="F20" s="29"/>
      <c r="G20" s="29"/>
      <c r="H20" s="29"/>
      <c r="I20" s="29" t="s">
        <v>335</v>
      </c>
      <c r="J20" s="29"/>
      <c r="K20" s="29"/>
      <c r="L20" s="29"/>
    </row>
    <row r="22" spans="1:12" x14ac:dyDescent="0.35">
      <c r="I22" t="s">
        <v>334</v>
      </c>
    </row>
    <row r="24" spans="1:12" x14ac:dyDescent="0.35">
      <c r="G24" cm="1">
        <f t="array" ref="G24">MIN(IF((A2:A20="Mumbai")*(D2:D20="Training"),C2:C20))</f>
        <v>24860</v>
      </c>
    </row>
    <row r="25" spans="1:12" x14ac:dyDescent="0.35">
      <c r="G25" cm="1">
        <f t="array" ref="G25">MAX(IF((A2:A20="Mumbai")*(D2:D20="Training"),C2:C20))</f>
        <v>48148</v>
      </c>
    </row>
  </sheetData>
  <dataValidations count="1">
    <dataValidation type="custom" operator="greaterThanOrEqual" allowBlank="1" showInputMessage="1" showErrorMessage="1" sqref="C2:C20" xr:uid="{7C1B8877-B0D8-4EEE-88DD-8F2E119DCB42}">
      <formula1>ISNUMBER(C2)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9</vt:i4>
      </vt:variant>
    </vt:vector>
  </HeadingPairs>
  <TitlesOfParts>
    <vt:vector size="27" baseType="lpstr">
      <vt:lpstr>Demo</vt:lpstr>
      <vt:lpstr>Absolute &amp; Reference</vt:lpstr>
      <vt:lpstr>Mixed reference</vt:lpstr>
      <vt:lpstr>Basic aggregate</vt:lpstr>
      <vt:lpstr>Basic Arithmetic</vt:lpstr>
      <vt:lpstr>Arithmetic Task</vt:lpstr>
      <vt:lpstr>Countifs &amp; Sumifs with Freeze</vt:lpstr>
      <vt:lpstr>Sumifs, Counifs,averageifs etc</vt:lpstr>
      <vt:lpstr>Rank</vt:lpstr>
      <vt:lpstr>Round</vt:lpstr>
      <vt:lpstr>Basic if,Nested if,ifs</vt:lpstr>
      <vt:lpstr>IF- or - and</vt:lpstr>
      <vt:lpstr>logical Task</vt:lpstr>
      <vt:lpstr>Basic Date functions</vt:lpstr>
      <vt:lpstr>Definitions</vt:lpstr>
      <vt:lpstr>Advance Date functions</vt:lpstr>
      <vt:lpstr>Task</vt:lpstr>
      <vt:lpstr>Minif and Maxif &amp; ifs</vt:lpstr>
      <vt:lpstr>Aug_HD</vt:lpstr>
      <vt:lpstr>city</vt:lpstr>
      <vt:lpstr>dep</vt:lpstr>
      <vt:lpstr>department</vt:lpstr>
      <vt:lpstr>Jan_HD</vt:lpstr>
      <vt:lpstr>loc</vt:lpstr>
      <vt:lpstr>region</vt:lpstr>
      <vt:lpstr>sal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MOHAMMED</dc:creator>
  <cp:lastModifiedBy>dasari udaykiran</cp:lastModifiedBy>
  <dcterms:created xsi:type="dcterms:W3CDTF">2024-05-06T18:33:37Z</dcterms:created>
  <dcterms:modified xsi:type="dcterms:W3CDTF">2025-04-01T08:14:59Z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2024-05-06T18:46:28Z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11528b95-41de-4af4-9429-a2dae4c3f54c</vt:lpwstr>
  </property>
  <property fmtid="{D5CDD505-2E9C-101B-9397-08002B2CF9AE}" pid="8" name="MSIP_Label_defa4170-0d19-0005-0004-bc88714345d2_ContentBits">
    <vt:lpwstr>0</vt:lpwstr>
  </property>
</Properties>
</file>