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/>
  <xr:revisionPtr revIDLastSave="0" documentId="13_ncr:1_{D249D968-2109-4B11-AB74-04C6B1550881}" xr6:coauthVersionLast="47" xr6:coauthVersionMax="47" xr10:uidLastSave="{00000000-0000-0000-0000-000000000000}"/>
  <bookViews>
    <workbookView xWindow="-108" yWindow="-108" windowWidth="23256" windowHeight="12456" firstSheet="2" activeTab="4" xr2:uid="{00000000-000D-0000-FFFF-FFFF00000000}"/>
  </bookViews>
  <sheets>
    <sheet name="1. Storey drift check" sheetId="2" r:id="rId1"/>
    <sheet name="2. Torsional irregularity check" sheetId="1" r:id="rId2"/>
    <sheet name="3. Mass Irregularity Check " sheetId="6" r:id="rId3"/>
    <sheet name="4. Modal Participation Graph " sheetId="4" r:id="rId4"/>
    <sheet name="5 Eccentricity Check Block " sheetId="7" r:id="rId5"/>
  </sheets>
  <externalReferences>
    <externalReference r:id="rId6"/>
    <externalReference r:id="rId7"/>
  </externalReferences>
  <definedNames>
    <definedName name="Bar_Dia">[1]!Steel_Grade[Bar Dia]</definedName>
    <definedName name="Check">#REF!</definedName>
    <definedName name="Concrete_Grade_">[1]!Concrete_Grade[Concrete Grade]</definedName>
    <definedName name="dia_rebar">'[2]IS-Table'!$T$15:$T$25</definedName>
    <definedName name="fck">#REF!</definedName>
    <definedName name="Grade_Conc">'[2]IS-Table'!$J$10:$J$17</definedName>
    <definedName name="Grade_Steel">'[2]IS-Table'!$T$10:$T$12</definedName>
    <definedName name="LL">#REF!</definedName>
    <definedName name="_xlnm.Print_Area" localSheetId="0">'1. Storey drift check'!$A$1:$Q$20</definedName>
    <definedName name="_xlnm.Print_Area" localSheetId="2">'3. Mass Irregularity Check '!$A$1:$H$10</definedName>
    <definedName name="_xlnm.Print_Area" localSheetId="3">'4. Modal Participation Graph '!$A$1:$I$15</definedName>
    <definedName name="_xlnm.Print_Area" localSheetId="4">'5 Eccentricity Check Block '!$A$1:$J$8</definedName>
    <definedName name="riser">#REF!</definedName>
    <definedName name="Slab_Type">[1]!Steel_Grade[Slab Type]</definedName>
    <definedName name="Steel_Grade_">#REF!</definedName>
    <definedName name="tread">#REF!</definedName>
    <definedName name="xu\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7" l="1"/>
  <c r="L12" i="7"/>
  <c r="J4" i="7"/>
  <c r="I4" i="7"/>
  <c r="A4" i="7"/>
  <c r="B4" i="7"/>
  <c r="C4" i="7"/>
  <c r="D4" i="7"/>
  <c r="H4" i="7" s="1"/>
  <c r="E4" i="7"/>
  <c r="F4" i="7"/>
  <c r="G4" i="7"/>
  <c r="A8" i="7"/>
  <c r="B8" i="7"/>
  <c r="C8" i="7"/>
  <c r="D8" i="7"/>
  <c r="E8" i="7"/>
  <c r="F8" i="7"/>
  <c r="H8" i="7"/>
  <c r="J8" i="7" s="1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G8" i="7" l="1"/>
  <c r="I8" i="7" s="1"/>
  <c r="H7" i="7"/>
  <c r="J7" i="7" s="1"/>
  <c r="H5" i="7"/>
  <c r="J5" i="7" s="1"/>
  <c r="G7" i="7"/>
  <c r="I7" i="7" s="1"/>
  <c r="G5" i="7"/>
  <c r="I5" i="7" s="1"/>
  <c r="H6" i="7"/>
  <c r="J6" i="7" s="1"/>
  <c r="G6" i="7"/>
  <c r="I6" i="7" s="1"/>
  <c r="E4" i="6"/>
  <c r="A5" i="6"/>
  <c r="B5" i="6"/>
  <c r="C5" i="6"/>
  <c r="D5" i="6"/>
  <c r="G5" i="6" s="1"/>
  <c r="H5" i="6" s="1"/>
  <c r="A6" i="6"/>
  <c r="B6" i="6"/>
  <c r="C6" i="6"/>
  <c r="E6" i="6" s="1"/>
  <c r="F6" i="6" s="1"/>
  <c r="D6" i="6"/>
  <c r="G6" i="6" s="1"/>
  <c r="H6" i="6" s="1"/>
  <c r="A7" i="6"/>
  <c r="B7" i="6"/>
  <c r="C7" i="6"/>
  <c r="E7" i="6" s="1"/>
  <c r="F7" i="6" s="1"/>
  <c r="D7" i="6"/>
  <c r="G7" i="6" s="1"/>
  <c r="H7" i="6" s="1"/>
  <c r="V11" i="1"/>
  <c r="V10" i="1"/>
  <c r="V9" i="1"/>
  <c r="V8" i="1"/>
  <c r="V7" i="1"/>
  <c r="V21" i="1"/>
  <c r="V20" i="1"/>
  <c r="V19" i="1"/>
  <c r="V18" i="1"/>
  <c r="V17" i="1"/>
  <c r="N17" i="2"/>
  <c r="P17" i="2" s="1"/>
  <c r="N18" i="2"/>
  <c r="P18" i="2" s="1"/>
  <c r="N19" i="2"/>
  <c r="N20" i="2"/>
  <c r="P20" i="2" s="1"/>
  <c r="N16" i="2"/>
  <c r="P16" i="2" s="1"/>
  <c r="E17" i="2"/>
  <c r="G17" i="2" s="1"/>
  <c r="E18" i="2"/>
  <c r="G18" i="2" s="1"/>
  <c r="E19" i="2"/>
  <c r="E20" i="2"/>
  <c r="G20" i="2" s="1"/>
  <c r="E16" i="2"/>
  <c r="G16" i="2" s="1"/>
  <c r="P19" i="2"/>
  <c r="G19" i="2"/>
  <c r="N7" i="2"/>
  <c r="P7" i="2" s="1"/>
  <c r="N8" i="2"/>
  <c r="P8" i="2" s="1"/>
  <c r="N9" i="2"/>
  <c r="P9" i="2" s="1"/>
  <c r="N10" i="2"/>
  <c r="N11" i="2"/>
  <c r="P11" i="2" s="1"/>
  <c r="P10" i="2"/>
  <c r="E8" i="2"/>
  <c r="E9" i="2"/>
  <c r="E10" i="2"/>
  <c r="E11" i="2"/>
  <c r="E7" i="2"/>
  <c r="D8" i="6"/>
  <c r="G8" i="6" s="1"/>
  <c r="H8" i="6" s="1"/>
  <c r="C8" i="6"/>
  <c r="E8" i="6" s="1"/>
  <c r="F8" i="6" s="1"/>
  <c r="B8" i="6"/>
  <c r="A8" i="6"/>
  <c r="D4" i="6"/>
  <c r="G4" i="6" s="1"/>
  <c r="C4" i="6"/>
  <c r="B4" i="6"/>
  <c r="A4" i="6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N21" i="1"/>
  <c r="N20" i="1"/>
  <c r="N19" i="1"/>
  <c r="N18" i="1"/>
  <c r="N17" i="1"/>
  <c r="F21" i="1"/>
  <c r="F20" i="1"/>
  <c r="F19" i="1"/>
  <c r="F18" i="1"/>
  <c r="F17" i="1"/>
  <c r="N11" i="1"/>
  <c r="N10" i="1"/>
  <c r="O10" i="1" s="1"/>
  <c r="N9" i="1"/>
  <c r="O9" i="1" s="1"/>
  <c r="N8" i="1"/>
  <c r="N7" i="1"/>
  <c r="F8" i="1"/>
  <c r="F9" i="1"/>
  <c r="F10" i="1"/>
  <c r="F11" i="1"/>
  <c r="F7" i="1"/>
  <c r="E5" i="6" l="1"/>
  <c r="F5" i="6" s="1"/>
  <c r="X21" i="1"/>
  <c r="W21" i="1"/>
  <c r="H7" i="1"/>
  <c r="G7" i="1"/>
  <c r="H19" i="1"/>
  <c r="G19" i="1"/>
  <c r="X7" i="1"/>
  <c r="W7" i="1"/>
  <c r="X20" i="1"/>
  <c r="W20" i="1"/>
  <c r="H11" i="1"/>
  <c r="G11" i="1"/>
  <c r="H20" i="1"/>
  <c r="G20" i="1"/>
  <c r="X8" i="1"/>
  <c r="W8" i="1"/>
  <c r="H18" i="1"/>
  <c r="G18" i="1"/>
  <c r="H10" i="1"/>
  <c r="G10" i="1"/>
  <c r="H21" i="1"/>
  <c r="G21" i="1"/>
  <c r="X9" i="1"/>
  <c r="W9" i="1"/>
  <c r="H17" i="1"/>
  <c r="G17" i="1"/>
  <c r="H9" i="1"/>
  <c r="G9" i="1"/>
  <c r="P17" i="1"/>
  <c r="O17" i="1"/>
  <c r="X10" i="1"/>
  <c r="W10" i="1"/>
  <c r="P18" i="1"/>
  <c r="O18" i="1"/>
  <c r="P7" i="1"/>
  <c r="O7" i="1"/>
  <c r="P19" i="1"/>
  <c r="O19" i="1"/>
  <c r="P20" i="1"/>
  <c r="O20" i="1"/>
  <c r="H8" i="1"/>
  <c r="G8" i="1"/>
  <c r="X11" i="1"/>
  <c r="W11" i="1"/>
  <c r="P8" i="1"/>
  <c r="O8" i="1"/>
  <c r="P21" i="1"/>
  <c r="O21" i="1"/>
  <c r="X17" i="1"/>
  <c r="W17" i="1"/>
  <c r="X18" i="1"/>
  <c r="W18" i="1"/>
  <c r="P11" i="1"/>
  <c r="O11" i="1"/>
  <c r="X19" i="1"/>
  <c r="W19" i="1"/>
  <c r="P9" i="1"/>
  <c r="P10" i="1"/>
  <c r="F4" i="6"/>
  <c r="H4" i="6"/>
  <c r="G11" i="2" l="1"/>
  <c r="G10" i="2"/>
  <c r="G9" i="2"/>
  <c r="G8" i="2"/>
  <c r="G7" i="2"/>
</calcChain>
</file>

<file path=xl/sharedStrings.xml><?xml version="1.0" encoding="utf-8"?>
<sst xmlns="http://schemas.openxmlformats.org/spreadsheetml/2006/main" count="326" uniqueCount="96">
  <si>
    <t>Floor</t>
  </si>
  <si>
    <t>ΔA</t>
  </si>
  <si>
    <t>ΔB</t>
  </si>
  <si>
    <t>Δmax</t>
  </si>
  <si>
    <t>Check if</t>
  </si>
  <si>
    <t>mm</t>
  </si>
  <si>
    <t>Check for Torsional Irregularity</t>
  </si>
  <si>
    <t>Δmin</t>
  </si>
  <si>
    <t>(Δmax &lt; 1.5 Δmin)</t>
  </si>
  <si>
    <t>EQx(+10% Eccentricity)</t>
  </si>
  <si>
    <t>EQx(-10% Eccentricity)</t>
  </si>
  <si>
    <t>EQy(-10% Eccentricity)</t>
  </si>
  <si>
    <t>EQy(+10% Eccentricity)</t>
  </si>
  <si>
    <t>Storey
level</t>
  </si>
  <si>
    <t xml:space="preserve">Total displacement </t>
  </si>
  <si>
    <t xml:space="preserve">Storey drift </t>
  </si>
  <si>
    <t xml:space="preserve">Storey height </t>
  </si>
  <si>
    <r>
      <rPr>
        <b/>
        <sz val="11"/>
        <color theme="1"/>
        <rFont val="Calibri"/>
        <family val="2"/>
      </rPr>
      <t>Δ</t>
    </r>
    <r>
      <rPr>
        <b/>
        <vertAlign val="subscript"/>
        <sz val="11"/>
        <color theme="1"/>
        <rFont val="Calibri"/>
        <family val="2"/>
      </rPr>
      <t>x</t>
    </r>
    <r>
      <rPr>
        <b/>
        <sz val="11"/>
        <color theme="1"/>
        <rFont val="Calibri"/>
        <family val="2"/>
      </rPr>
      <t xml:space="preserve"> in </t>
    </r>
    <r>
      <rPr>
        <b/>
        <sz val="11"/>
        <color theme="1"/>
        <rFont val="Calibri"/>
        <family val="2"/>
        <scheme val="minor"/>
      </rPr>
      <t>mm</t>
    </r>
  </si>
  <si>
    <r>
      <rPr>
        <b/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mm</t>
    </r>
  </si>
  <si>
    <t>h in mm</t>
  </si>
  <si>
    <t xml:space="preserve">Check for Storey Drift </t>
  </si>
  <si>
    <t>Drift criteria (NBC 105:2020)</t>
  </si>
  <si>
    <r>
      <rPr>
        <b/>
        <sz val="11"/>
        <color theme="1"/>
        <rFont val="Calibri"/>
        <family val="2"/>
      </rPr>
      <t>D</t>
    </r>
    <r>
      <rPr>
        <b/>
        <vertAlign val="subscript"/>
        <sz val="11"/>
        <color theme="1"/>
        <rFont val="Calibri"/>
        <family val="2"/>
      </rPr>
      <t>x</t>
    </r>
    <r>
      <rPr>
        <b/>
        <sz val="11"/>
        <color theme="1"/>
        <rFont val="Calibri"/>
        <family val="2"/>
      </rPr>
      <t xml:space="preserve"> </t>
    </r>
  </si>
  <si>
    <t>Check</t>
  </si>
  <si>
    <t>Hence drift ratio for all stories are within permissible limit, 0.025</t>
  </si>
  <si>
    <t>Maximum</t>
  </si>
  <si>
    <t>Average</t>
  </si>
  <si>
    <t>Ratio</t>
  </si>
  <si>
    <t>Minimum</t>
  </si>
  <si>
    <t>TABLE:  Modal Participating Mass Ratios</t>
  </si>
  <si>
    <t>Case</t>
  </si>
  <si>
    <t>Mode</t>
  </si>
  <si>
    <t>Period</t>
  </si>
  <si>
    <t>UX</t>
  </si>
  <si>
    <t>UY</t>
  </si>
  <si>
    <t>UZ</t>
  </si>
  <si>
    <t>Sum UX</t>
  </si>
  <si>
    <t>Sum UY</t>
  </si>
  <si>
    <t>RX</t>
  </si>
  <si>
    <t>RY</t>
  </si>
  <si>
    <t>RZ</t>
  </si>
  <si>
    <t>Sum RX</t>
  </si>
  <si>
    <t>Sum RY</t>
  </si>
  <si>
    <t>SumUX</t>
  </si>
  <si>
    <t>SumUY</t>
  </si>
  <si>
    <t>SumUZ</t>
  </si>
  <si>
    <t>SumRX</t>
  </si>
  <si>
    <t>SumRY</t>
  </si>
  <si>
    <t>SumRZ</t>
  </si>
  <si>
    <t>sec</t>
  </si>
  <si>
    <t>Modal</t>
  </si>
  <si>
    <t>TABLE:  Centers of Mass and Rigidity</t>
  </si>
  <si>
    <t>Story</t>
  </si>
  <si>
    <t>Diaphragm</t>
  </si>
  <si>
    <t>Mass X</t>
  </si>
  <si>
    <t>Mass Y</t>
  </si>
  <si>
    <r>
      <t>W</t>
    </r>
    <r>
      <rPr>
        <b/>
        <vertAlign val="subscript"/>
        <sz val="11"/>
        <color theme="1"/>
        <rFont val="Times New Roman"/>
        <family val="1"/>
      </rPr>
      <t>i</t>
    </r>
    <r>
      <rPr>
        <b/>
        <sz val="11"/>
        <color theme="1"/>
        <rFont val="Times New Roman"/>
        <family val="1"/>
      </rPr>
      <t>/W</t>
    </r>
    <r>
      <rPr>
        <b/>
        <vertAlign val="subscript"/>
        <sz val="11"/>
        <color theme="1"/>
        <rFont val="Times New Roman"/>
        <family val="1"/>
      </rPr>
      <t>i-1</t>
    </r>
    <r>
      <rPr>
        <b/>
        <sz val="11"/>
        <color theme="1"/>
        <rFont val="Times New Roman"/>
        <family val="1"/>
      </rPr>
      <t>&lt;1.5</t>
    </r>
  </si>
  <si>
    <t>XCM</t>
  </si>
  <si>
    <t>YCM</t>
  </si>
  <si>
    <t>Cumulative X</t>
  </si>
  <si>
    <t>Cumulative Y</t>
  </si>
  <si>
    <t>XCCM</t>
  </si>
  <si>
    <t>YCCM</t>
  </si>
  <si>
    <t>XCR</t>
  </si>
  <si>
    <t>YCR</t>
  </si>
  <si>
    <t>kg</t>
  </si>
  <si>
    <t>X-dir</t>
  </si>
  <si>
    <t>Y-dir</t>
  </si>
  <si>
    <t>m</t>
  </si>
  <si>
    <t>Story3</t>
  </si>
  <si>
    <t>D1</t>
  </si>
  <si>
    <t>Story2</t>
  </si>
  <si>
    <t>Story1</t>
  </si>
  <si>
    <t xml:space="preserve">Eccentricity Check </t>
  </si>
  <si>
    <t xml:space="preserve">% Eccentricity </t>
  </si>
  <si>
    <t>Cum Mass X</t>
  </si>
  <si>
    <t>Cum Mass Y</t>
  </si>
  <si>
    <t>X</t>
  </si>
  <si>
    <t>Y</t>
  </si>
  <si>
    <t>Length along X=</t>
  </si>
  <si>
    <t>Length along Y=</t>
  </si>
  <si>
    <t>Modal Participating Mass Ratios</t>
  </si>
  <si>
    <t>R Factor Multiplied</t>
  </si>
  <si>
    <r>
      <rPr>
        <b/>
        <sz val="11"/>
        <color theme="1"/>
        <rFont val="Calibri"/>
        <family val="2"/>
      </rPr>
      <t xml:space="preserve">Δy in </t>
    </r>
    <r>
      <rPr>
        <b/>
        <sz val="11"/>
        <color theme="1"/>
        <rFont val="Calibri"/>
        <family val="2"/>
        <scheme val="minor"/>
      </rPr>
      <t>mm</t>
    </r>
  </si>
  <si>
    <t>Story5</t>
  </si>
  <si>
    <t>Story4</t>
  </si>
  <si>
    <t xml:space="preserve">Eqx in Serviceable Limit State </t>
  </si>
  <si>
    <t xml:space="preserve">Eqx in Ultimate Limit State </t>
  </si>
  <si>
    <t>Hence drift ratio for all stories are within permissible limit, 0.006</t>
  </si>
  <si>
    <t xml:space="preserve">Eqy in Ultimate Limit State </t>
  </si>
  <si>
    <t xml:space="preserve">Eqy in Serviceable Limit State </t>
  </si>
  <si>
    <t>Eqx</t>
  </si>
  <si>
    <t>Eqy</t>
  </si>
  <si>
    <t>Max/Min</t>
  </si>
  <si>
    <t xml:space="preserve">Mass Irregularity Check </t>
  </si>
  <si>
    <t>Centers of Mass and Rigidity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</si>
</sst>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b/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/>
    <xf numFmtId="0" fontId="1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0" xfId="0" applyFont="1" applyFill="1"/>
    <xf numFmtId="0" fontId="0" fillId="3" borderId="0" xfId="0" applyFill="1"/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4" xfId="0" applyBorder="1"/>
    <xf numFmtId="165" fontId="0" fillId="0" borderId="1" xfId="0" applyNumberFormat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2" fontId="7" fillId="0" borderId="1" xfId="0" applyNumberFormat="1" applyFont="1" applyBorder="1"/>
    <xf numFmtId="0" fontId="7" fillId="0" borderId="1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7" fillId="0" borderId="0" xfId="0" applyFont="1"/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0" borderId="4" xfId="0" applyFont="1" applyBorder="1"/>
    <xf numFmtId="0" fontId="7" fillId="0" borderId="0" xfId="0" applyFont="1" applyAlignment="1">
      <alignment horizontal="right"/>
    </xf>
    <xf numFmtId="0" fontId="7" fillId="0" borderId="0" xfId="0" applyFont="1" applyAlignment="1">
      <alignment vertical="center" wrapText="1"/>
    </xf>
    <xf numFmtId="0" fontId="8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25">
    <dxf>
      <fill>
        <patternFill>
          <bgColor rgb="FF00B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Modal Participating Mass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16983244356955"/>
          <c:y val="0.13653560634792253"/>
          <c:w val="0.80851412824774738"/>
          <c:h val="0.71135253366233142"/>
        </c:manualLayout>
      </c:layout>
      <c:scatterChart>
        <c:scatterStyle val="lineMarker"/>
        <c:varyColors val="0"/>
        <c:ser>
          <c:idx val="0"/>
          <c:order val="0"/>
          <c:tx>
            <c:v>X-Direction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'4. Modal Participation Graph '!$B$4:$B$15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'4. Modal Participation Graph '!$F$4:$F$15</c:f>
              <c:numCache>
                <c:formatCode>0.000</c:formatCode>
                <c:ptCount val="12"/>
                <c:pt idx="0">
                  <c:v>2.69E-2</c:v>
                </c:pt>
                <c:pt idx="1">
                  <c:v>0.77180000000000004</c:v>
                </c:pt>
                <c:pt idx="2">
                  <c:v>0.83350000000000002</c:v>
                </c:pt>
                <c:pt idx="3">
                  <c:v>0.84350000000000003</c:v>
                </c:pt>
                <c:pt idx="4">
                  <c:v>0.91279999999999994</c:v>
                </c:pt>
                <c:pt idx="5">
                  <c:v>0.93310000000000004</c:v>
                </c:pt>
                <c:pt idx="6">
                  <c:v>0.93799999999999994</c:v>
                </c:pt>
                <c:pt idx="7">
                  <c:v>0.9627</c:v>
                </c:pt>
                <c:pt idx="8">
                  <c:v>0.96279999999999999</c:v>
                </c:pt>
                <c:pt idx="9">
                  <c:v>0.96630000000000005</c:v>
                </c:pt>
                <c:pt idx="10">
                  <c:v>0.98939999999999995</c:v>
                </c:pt>
                <c:pt idx="11">
                  <c:v>0.99170000000000003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E-4E4F-B1F0-DCFB597F6933}"/>
            </c:ext>
          </c:extLst>
        </c:ser>
        <c:ser>
          <c:idx val="1"/>
          <c:order val="1"/>
          <c:tx>
            <c:v>Y-Direction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'4. Modal Participation Graph '!$B$4:$B$15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'4. Modal Participation Graph '!$G$4:$G$15</c:f>
              <c:numCache>
                <c:formatCode>0.000</c:formatCode>
                <c:ptCount val="12"/>
                <c:pt idx="0">
                  <c:v>0.67049999999999998</c:v>
                </c:pt>
                <c:pt idx="1">
                  <c:v>0.73109999999999997</c:v>
                </c:pt>
                <c:pt idx="2">
                  <c:v>0.83069999999999999</c:v>
                </c:pt>
                <c:pt idx="3">
                  <c:v>0.8931</c:v>
                </c:pt>
                <c:pt idx="4">
                  <c:v>0.91349999999999998</c:v>
                </c:pt>
                <c:pt idx="5">
                  <c:v>0.9294</c:v>
                </c:pt>
                <c:pt idx="6">
                  <c:v>0.95950000000000002</c:v>
                </c:pt>
                <c:pt idx="7">
                  <c:v>0.96120000000000005</c:v>
                </c:pt>
                <c:pt idx="8">
                  <c:v>0.96120000000000005</c:v>
                </c:pt>
                <c:pt idx="9">
                  <c:v>0.98609999999999998</c:v>
                </c:pt>
                <c:pt idx="10">
                  <c:v>0.99039999999999995</c:v>
                </c:pt>
                <c:pt idx="11">
                  <c:v>0.99039999999999995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AE-4E4F-B1F0-DCFB597F6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26008"/>
        <c:axId val="457063352"/>
      </c:scatterChart>
      <c:valAx>
        <c:axId val="38672600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modes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63352"/>
        <c:crosses val="autoZero"/>
        <c:crossBetween val="midCat"/>
      </c:valAx>
      <c:valAx>
        <c:axId val="45706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Modal Participating Mass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26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457864570620274"/>
          <c:y val="0.34537908580924309"/>
          <c:w val="0.25997301057064298"/>
          <c:h val="0.169052979585259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Eccentricity  Comparision of x and y direction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3615539919116071"/>
          <c:y val="5.03373224433501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76369837138261"/>
          <c:y val="0.21835412993592587"/>
          <c:w val="0.76696827876025353"/>
          <c:h val="0.57140174704120472"/>
        </c:manualLayout>
      </c:layout>
      <c:barChart>
        <c:barDir val="col"/>
        <c:grouping val="clustered"/>
        <c:varyColors val="0"/>
        <c:ser>
          <c:idx val="0"/>
          <c:order val="0"/>
          <c:tx>
            <c:v>X-Direction 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'5 Eccentricity Check Block '!$A$4:$A$7</c:f>
              <c:strCache>
                <c:ptCount val="4"/>
                <c:pt idx="0">
                  <c:v>Story5</c:v>
                </c:pt>
                <c:pt idx="1">
                  <c:v>Story4</c:v>
                </c:pt>
                <c:pt idx="2">
                  <c:v>Story3</c:v>
                </c:pt>
                <c:pt idx="3">
                  <c:v>Story2</c:v>
                </c:pt>
              </c:strCache>
            </c:strRef>
          </c:cat>
          <c:val>
            <c:numRef>
              <c:f>'5 Eccentricity Check Block '!$I$4:$I$7</c:f>
              <c:numCache>
                <c:formatCode>0.00</c:formatCode>
                <c:ptCount val="4"/>
                <c:pt idx="0">
                  <c:v>27.655999999999999</c:v>
                </c:pt>
                <c:pt idx="1">
                  <c:v>4.5179999999999998</c:v>
                </c:pt>
                <c:pt idx="2">
                  <c:v>2.9510000000000001</c:v>
                </c:pt>
                <c:pt idx="3">
                  <c:v>2.8780000000000001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A-4324-B3ED-EC583498B265}"/>
            </c:ext>
          </c:extLst>
        </c:ser>
        <c:ser>
          <c:idx val="1"/>
          <c:order val="1"/>
          <c:tx>
            <c:v>Y-Eccentricity 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'5 Eccentricity Check Block '!$A$4:$A$7</c:f>
              <c:strCache>
                <c:ptCount val="4"/>
                <c:pt idx="0">
                  <c:v>Story5</c:v>
                </c:pt>
                <c:pt idx="1">
                  <c:v>Story4</c:v>
                </c:pt>
                <c:pt idx="2">
                  <c:v>Story3</c:v>
                </c:pt>
                <c:pt idx="3">
                  <c:v>Story2</c:v>
                </c:pt>
              </c:strCache>
            </c:strRef>
          </c:cat>
          <c:val>
            <c:numRef>
              <c:f>'5 Eccentricity Check Block '!$J$4:$J$7</c:f>
              <c:numCache>
                <c:formatCode>0.00</c:formatCode>
                <c:ptCount val="4"/>
                <c:pt idx="0">
                  <c:v>30.826000000000001</c:v>
                </c:pt>
                <c:pt idx="1">
                  <c:v>0.61</c:v>
                </c:pt>
                <c:pt idx="2">
                  <c:v>1.2310000000000001</c:v>
                </c:pt>
                <c:pt idx="3">
                  <c:v>1.2889999999999999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8A-4324-B3ED-EC583498B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6730712"/>
        <c:axId val="386733064"/>
      </c:barChart>
      <c:catAx>
        <c:axId val="386730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Building Floor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33064"/>
        <c:crosses val="autoZero"/>
        <c:auto val="1"/>
        <c:lblAlgn val="ctr"/>
        <c:lblOffset val="100"/>
        <c:noMultiLvlLbl val="0"/>
      </c:catAx>
      <c:valAx>
        <c:axId val="38673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Eccentricity in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3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80683</xdr:colOff>
      <xdr:row>1</xdr:row>
      <xdr:rowOff>188258</xdr:rowOff>
    </xdr:from>
    <xdr:to>
      <xdr:col>25</xdr:col>
      <xdr:colOff>427921</xdr:colOff>
      <xdr:row>8</xdr:row>
      <xdr:rowOff>129887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11EC6A-5BBC-43DD-91BE-6C7A2767CC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1012" y="367552"/>
          <a:ext cx="5224038" cy="14925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97972</xdr:colOff>
      <xdr:row>18</xdr:row>
      <xdr:rowOff>32655</xdr:rowOff>
    </xdr:from>
    <xdr:to>
      <xdr:col>9</xdr:col>
      <xdr:colOff>97972</xdr:colOff>
      <xdr:row>39</xdr:row>
      <xdr:rowOff>43541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24B09-3226-4753-AE21-BA7ABCA7C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627913</xdr:colOff>
      <xdr:row>10</xdr:row>
      <xdr:rowOff>77317</xdr:rowOff>
    </xdr:from>
    <xdr:to>
      <xdr:col>9</xdr:col>
      <xdr:colOff>10243</xdr:colOff>
      <xdr:row>28</xdr:row>
      <xdr:rowOff>53180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B48288-C119-4F61-BAFC-2DDFDD7CC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BMC%20Rebuild%20Check/Calculation%20sheet/Design%20of%20Sla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I%20GF/Desktop/Read%20Nepal/Design%20of%20Dog%20legged%20stairc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ata Sheet"/>
      <sheetName val="Home Page"/>
      <sheetName val="Cantilever Slab"/>
      <sheetName val="ONE WAY SLAB"/>
      <sheetName val="Two Way Slab Design "/>
      <sheetName val="Two Way Slab information sheet"/>
      <sheetName val="Design of Slab"/>
    </sheetNames>
    <sheetDataSet>
      <sheetData sheetId="0" refreshError="1"/>
      <sheetData sheetId="1">
        <row r="2">
          <cell r="B2" t="str">
            <v>Fe 250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S-Table"/>
      <sheetName val="Open Newel stair "/>
      <sheetName val="Design of Dog Legged Stairs"/>
    </sheetNames>
    <sheetDataSet>
      <sheetData sheetId="0">
        <row r="10">
          <cell r="J10" t="str">
            <v>M 15</v>
          </cell>
          <cell r="T10" t="str">
            <v>fe 415</v>
          </cell>
        </row>
        <row r="11">
          <cell r="J11" t="str">
            <v>M 20</v>
          </cell>
          <cell r="T11" t="str">
            <v>fe 500</v>
          </cell>
        </row>
        <row r="12">
          <cell r="J12" t="str">
            <v>M 25</v>
          </cell>
          <cell r="T12" t="str">
            <v>fe 250</v>
          </cell>
        </row>
        <row r="13">
          <cell r="J13" t="str">
            <v>M 30</v>
          </cell>
        </row>
        <row r="14">
          <cell r="J14" t="str">
            <v xml:space="preserve"> M 35</v>
          </cell>
        </row>
        <row r="15">
          <cell r="J15" t="str">
            <v>M 40</v>
          </cell>
          <cell r="T15">
            <v>7</v>
          </cell>
        </row>
        <row r="16">
          <cell r="J16" t="str">
            <v>M 45</v>
          </cell>
          <cell r="T16">
            <v>8</v>
          </cell>
        </row>
        <row r="17">
          <cell r="J17" t="str">
            <v>M 50</v>
          </cell>
          <cell r="T17">
            <v>10</v>
          </cell>
        </row>
        <row r="18">
          <cell r="T18">
            <v>12</v>
          </cell>
        </row>
        <row r="19">
          <cell r="T19">
            <v>14</v>
          </cell>
        </row>
        <row r="20">
          <cell r="T20">
            <v>16</v>
          </cell>
        </row>
        <row r="21">
          <cell r="T21">
            <v>18</v>
          </cell>
        </row>
        <row r="22">
          <cell r="T22">
            <v>20</v>
          </cell>
        </row>
        <row r="23">
          <cell r="T23">
            <v>25</v>
          </cell>
        </row>
        <row r="24">
          <cell r="T24">
            <v>28</v>
          </cell>
        </row>
        <row r="25">
          <cell r="T25">
            <v>32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C26"/>
  <sheetViews>
    <sheetView zoomScale="63" zoomScaleNormal="85" zoomScaleSheetLayoutView="150" workbookViewId="0">
      <selection activeCell="J27" sqref="J27"/>
    </sheetView>
  </sheetViews>
  <sheetFormatPr defaultRowHeight="14.4" x14ac:dyDescent="0.3"/>
  <cols>
    <col min="2" max="2" width="16.5546875" bestFit="1" customWidth="1"/>
    <col min="3" max="3" width="9.44140625" customWidth="1"/>
    <col min="4" max="4" width="10.77734375" customWidth="1"/>
    <col min="5" max="5" width="11.21875" customWidth="1"/>
    <col min="6" max="6" width="12.21875" customWidth="1"/>
    <col min="11" max="11" width="8.88671875" customWidth="1"/>
    <col min="14" max="14" width="11.109375" customWidth="1"/>
  </cols>
  <sheetData>
    <row r="2" spans="1:16" ht="18" x14ac:dyDescent="0.35">
      <c r="A2" s="47" t="s">
        <v>20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16" ht="15.6" x14ac:dyDescent="0.3">
      <c r="A3" s="44" t="s">
        <v>24</v>
      </c>
    </row>
    <row r="4" spans="1:16" x14ac:dyDescent="0.3">
      <c r="A4" s="45" t="s">
        <v>13</v>
      </c>
      <c r="B4" s="46" t="s">
        <v>87</v>
      </c>
      <c r="C4" s="46"/>
      <c r="D4" s="46"/>
      <c r="E4" s="46"/>
      <c r="F4" s="46"/>
      <c r="G4" s="46"/>
      <c r="J4" s="45" t="s">
        <v>13</v>
      </c>
      <c r="K4" s="46" t="s">
        <v>89</v>
      </c>
      <c r="L4" s="46"/>
      <c r="M4" s="46"/>
      <c r="N4" s="46"/>
      <c r="O4" s="46"/>
      <c r="P4" s="46"/>
    </row>
    <row r="5" spans="1:16" ht="30" customHeight="1" x14ac:dyDescent="0.3">
      <c r="A5" s="45"/>
      <c r="B5" s="9" t="s">
        <v>14</v>
      </c>
      <c r="C5" s="9" t="s">
        <v>15</v>
      </c>
      <c r="D5" s="9" t="s">
        <v>16</v>
      </c>
      <c r="E5" s="9" t="s">
        <v>82</v>
      </c>
      <c r="F5" s="11" t="s">
        <v>21</v>
      </c>
      <c r="G5" s="13" t="s">
        <v>23</v>
      </c>
      <c r="J5" s="45"/>
      <c r="K5" s="9" t="s">
        <v>14</v>
      </c>
      <c r="L5" s="9" t="s">
        <v>15</v>
      </c>
      <c r="M5" s="9" t="s">
        <v>16</v>
      </c>
      <c r="N5" s="9" t="s">
        <v>82</v>
      </c>
      <c r="O5" s="11" t="s">
        <v>21</v>
      </c>
      <c r="P5" s="13" t="s">
        <v>23</v>
      </c>
    </row>
    <row r="6" spans="1:16" ht="15.6" x14ac:dyDescent="0.35">
      <c r="A6" s="45"/>
      <c r="B6" s="6" t="s">
        <v>17</v>
      </c>
      <c r="C6" s="6" t="s">
        <v>18</v>
      </c>
      <c r="D6" s="6" t="s">
        <v>19</v>
      </c>
      <c r="E6" s="12" t="s">
        <v>22</v>
      </c>
      <c r="F6" s="10"/>
      <c r="G6" s="10"/>
      <c r="J6" s="45"/>
      <c r="K6" s="6" t="s">
        <v>83</v>
      </c>
      <c r="L6" s="6" t="s">
        <v>18</v>
      </c>
      <c r="M6" s="6" t="s">
        <v>19</v>
      </c>
      <c r="N6" s="12" t="s">
        <v>22</v>
      </c>
      <c r="O6" s="10"/>
      <c r="P6" s="10"/>
    </row>
    <row r="7" spans="1:16" x14ac:dyDescent="0.3">
      <c r="A7" s="60" t="s">
        <v>84</v>
      </c>
      <c r="B7" s="7">
        <v>47.064999999999998</v>
      </c>
      <c r="C7" s="64">
        <v>1.9070000000000001E-3</v>
      </c>
      <c r="D7" s="7">
        <v>14.25</v>
      </c>
      <c r="E7" s="8">
        <f>4*C7</f>
        <v>7.6280000000000002E-3</v>
      </c>
      <c r="F7" s="10">
        <v>2.5000000000000001E-2</v>
      </c>
      <c r="G7" s="5" t="str">
        <f>IF(E7&lt;F7,"OK","NG")</f>
        <v>OK</v>
      </c>
      <c r="J7" s="61" t="s">
        <v>84</v>
      </c>
      <c r="K7" s="7">
        <v>53.585000000000001</v>
      </c>
      <c r="L7" s="8">
        <v>1.9789999999999999E-3</v>
      </c>
      <c r="M7" s="7">
        <v>14.25</v>
      </c>
      <c r="N7" s="8">
        <f>4*L7</f>
        <v>7.9159999999999994E-3</v>
      </c>
      <c r="O7" s="10">
        <v>2.5000000000000001E-2</v>
      </c>
      <c r="P7" s="5" t="str">
        <f>IF(N7&lt;O7,"OK","NG")</f>
        <v>OK</v>
      </c>
    </row>
    <row r="8" spans="1:16" x14ac:dyDescent="0.3">
      <c r="A8" s="60" t="s">
        <v>85</v>
      </c>
      <c r="B8" s="7">
        <v>41.874000000000002</v>
      </c>
      <c r="C8" s="64">
        <v>2.4689999999999998E-3</v>
      </c>
      <c r="D8" s="7">
        <v>11.4</v>
      </c>
      <c r="E8" s="8">
        <f t="shared" ref="E8:E11" si="0">4*C8</f>
        <v>9.8759999999999994E-3</v>
      </c>
      <c r="F8" s="10">
        <v>2.5000000000000001E-2</v>
      </c>
      <c r="G8" s="5" t="str">
        <f t="shared" ref="G8:G11" si="1">IF(E8&lt;F8,"OK","NG")</f>
        <v>OK</v>
      </c>
      <c r="J8" s="61" t="s">
        <v>85</v>
      </c>
      <c r="K8" s="7">
        <v>47.942999999999998</v>
      </c>
      <c r="L8" s="8">
        <v>2.7759999999999998E-3</v>
      </c>
      <c r="M8" s="7">
        <v>11.4</v>
      </c>
      <c r="N8" s="8">
        <f t="shared" ref="N8:N11" si="2">4*L8</f>
        <v>1.1103999999999999E-2</v>
      </c>
      <c r="O8" s="10">
        <v>2.5000000000000001E-2</v>
      </c>
      <c r="P8" s="5" t="str">
        <f t="shared" ref="P8:P9" si="3">IF(N8&lt;O8,"OK","NG")</f>
        <v>OK</v>
      </c>
    </row>
    <row r="9" spans="1:16" x14ac:dyDescent="0.3">
      <c r="A9" s="60" t="s">
        <v>69</v>
      </c>
      <c r="B9" s="7">
        <v>34.682000000000002</v>
      </c>
      <c r="C9" s="64">
        <v>3.9890000000000004E-3</v>
      </c>
      <c r="D9" s="7">
        <v>8.5500000000000007</v>
      </c>
      <c r="E9" s="8">
        <f t="shared" si="0"/>
        <v>1.5956000000000001E-2</v>
      </c>
      <c r="F9" s="10">
        <v>2.5000000000000001E-2</v>
      </c>
      <c r="G9" s="5" t="str">
        <f t="shared" si="1"/>
        <v>OK</v>
      </c>
      <c r="J9" s="61" t="s">
        <v>69</v>
      </c>
      <c r="K9" s="7">
        <v>39.408999999999999</v>
      </c>
      <c r="L9" s="8">
        <v>4.5469999999999998E-3</v>
      </c>
      <c r="M9" s="7">
        <v>8.5500000000000007</v>
      </c>
      <c r="N9" s="8">
        <f t="shared" si="2"/>
        <v>1.8187999999999999E-2</v>
      </c>
      <c r="O9" s="10">
        <v>2.5000000000000001E-2</v>
      </c>
      <c r="P9" s="5" t="str">
        <f t="shared" si="3"/>
        <v>OK</v>
      </c>
    </row>
    <row r="10" spans="1:16" x14ac:dyDescent="0.3">
      <c r="A10" s="60" t="s">
        <v>71</v>
      </c>
      <c r="B10" s="7">
        <v>23.312999999999999</v>
      </c>
      <c r="C10" s="64">
        <v>4.8079999999999998E-3</v>
      </c>
      <c r="D10" s="7">
        <v>5.7</v>
      </c>
      <c r="E10" s="8">
        <f t="shared" si="0"/>
        <v>1.9231999999999999E-2</v>
      </c>
      <c r="F10" s="10">
        <v>2.5000000000000001E-2</v>
      </c>
      <c r="G10" s="5" t="str">
        <f>IF(E12&lt;F10,"OK","NG")</f>
        <v>OK</v>
      </c>
      <c r="J10" s="61" t="s">
        <v>71</v>
      </c>
      <c r="K10" s="7">
        <v>26.457000000000001</v>
      </c>
      <c r="L10" s="8">
        <v>5.5230000000000001E-3</v>
      </c>
      <c r="M10" s="7">
        <v>5.7</v>
      </c>
      <c r="N10" s="8">
        <f t="shared" si="2"/>
        <v>2.2092000000000001E-2</v>
      </c>
      <c r="O10" s="10">
        <v>2.5000000000000001E-2</v>
      </c>
      <c r="P10" s="5" t="str">
        <f>IF(N12&lt;O10,"OK","NG")</f>
        <v>OK</v>
      </c>
    </row>
    <row r="11" spans="1:16" x14ac:dyDescent="0.3">
      <c r="A11" s="60" t="s">
        <v>72</v>
      </c>
      <c r="B11" s="7">
        <v>9.6110000000000007</v>
      </c>
      <c r="C11" s="64">
        <v>3.3340000000000002E-3</v>
      </c>
      <c r="D11" s="7">
        <v>2.85</v>
      </c>
      <c r="E11" s="8">
        <f t="shared" si="0"/>
        <v>1.3336000000000001E-2</v>
      </c>
      <c r="F11" s="10">
        <v>2.5000000000000001E-2</v>
      </c>
      <c r="G11" s="5" t="str">
        <f t="shared" si="1"/>
        <v>OK</v>
      </c>
      <c r="J11" s="61" t="s">
        <v>72</v>
      </c>
      <c r="K11" s="7">
        <v>10.74</v>
      </c>
      <c r="L11" s="8">
        <v>3.7680000000000001E-3</v>
      </c>
      <c r="M11" s="7">
        <v>2.85</v>
      </c>
      <c r="N11" s="8">
        <f t="shared" si="2"/>
        <v>1.5072E-2</v>
      </c>
      <c r="O11" s="10">
        <v>2.5000000000000001E-2</v>
      </c>
      <c r="P11" s="5" t="str">
        <f t="shared" ref="P11" si="4">IF(N11&lt;O11,"OK","NG")</f>
        <v>OK</v>
      </c>
    </row>
    <row r="12" spans="1:16" ht="15.6" x14ac:dyDescent="0.3">
      <c r="A12" s="44" t="s">
        <v>88</v>
      </c>
      <c r="C12" s="26"/>
    </row>
    <row r="13" spans="1:16" x14ac:dyDescent="0.3">
      <c r="A13" s="45" t="s">
        <v>13</v>
      </c>
      <c r="B13" s="46" t="s">
        <v>86</v>
      </c>
      <c r="C13" s="46"/>
      <c r="D13" s="46"/>
      <c r="E13" s="46"/>
      <c r="F13" s="46"/>
      <c r="G13" s="46"/>
      <c r="J13" s="45" t="s">
        <v>13</v>
      </c>
      <c r="K13" s="46" t="s">
        <v>90</v>
      </c>
      <c r="L13" s="46"/>
      <c r="M13" s="46"/>
      <c r="N13" s="46"/>
      <c r="O13" s="46"/>
      <c r="P13" s="46"/>
    </row>
    <row r="14" spans="1:16" ht="30" customHeight="1" x14ac:dyDescent="0.3">
      <c r="A14" s="45"/>
      <c r="B14" s="9" t="s">
        <v>14</v>
      </c>
      <c r="C14" s="9" t="s">
        <v>15</v>
      </c>
      <c r="D14" s="9" t="s">
        <v>16</v>
      </c>
      <c r="E14" s="9" t="s">
        <v>82</v>
      </c>
      <c r="F14" s="11" t="s">
        <v>21</v>
      </c>
      <c r="G14" s="13" t="s">
        <v>23</v>
      </c>
      <c r="J14" s="45"/>
      <c r="K14" s="9" t="s">
        <v>14</v>
      </c>
      <c r="L14" s="9" t="s">
        <v>15</v>
      </c>
      <c r="M14" s="9" t="s">
        <v>16</v>
      </c>
      <c r="N14" s="9" t="s">
        <v>82</v>
      </c>
      <c r="O14" s="11" t="s">
        <v>21</v>
      </c>
      <c r="P14" s="13" t="s">
        <v>23</v>
      </c>
    </row>
    <row r="15" spans="1:16" ht="15.6" x14ac:dyDescent="0.35">
      <c r="A15" s="45"/>
      <c r="B15" s="6" t="s">
        <v>17</v>
      </c>
      <c r="C15" s="6" t="s">
        <v>18</v>
      </c>
      <c r="D15" s="6" t="s">
        <v>19</v>
      </c>
      <c r="E15" s="12" t="s">
        <v>22</v>
      </c>
      <c r="F15" s="10"/>
      <c r="G15" s="10"/>
      <c r="J15" s="45"/>
      <c r="K15" s="6" t="s">
        <v>83</v>
      </c>
      <c r="L15" s="6" t="s">
        <v>18</v>
      </c>
      <c r="M15" s="6" t="s">
        <v>19</v>
      </c>
      <c r="N15" s="12" t="s">
        <v>22</v>
      </c>
      <c r="O15" s="10"/>
      <c r="P15" s="10"/>
    </row>
    <row r="16" spans="1:16" x14ac:dyDescent="0.3">
      <c r="A16" s="63" t="s">
        <v>84</v>
      </c>
      <c r="B16" s="7">
        <v>45.268999999999998</v>
      </c>
      <c r="C16" s="26">
        <v>1.8339999999999999E-3</v>
      </c>
      <c r="D16" s="7">
        <v>14.25</v>
      </c>
      <c r="E16" s="8">
        <f>C16</f>
        <v>1.8339999999999999E-3</v>
      </c>
      <c r="F16" s="10">
        <v>6.0000000000000001E-3</v>
      </c>
      <c r="G16" s="5" t="str">
        <f>IF(E16&lt;F16,"OK","NG")</f>
        <v>OK</v>
      </c>
      <c r="J16" s="62" t="s">
        <v>84</v>
      </c>
      <c r="K16" s="7">
        <v>51.539000000000001</v>
      </c>
      <c r="L16" s="26">
        <v>1.9040000000000001E-3</v>
      </c>
      <c r="M16" s="7">
        <v>14.25</v>
      </c>
      <c r="N16" s="8">
        <f>L16</f>
        <v>1.9040000000000001E-3</v>
      </c>
      <c r="O16" s="10">
        <v>6.0000000000000001E-3</v>
      </c>
      <c r="P16" s="5" t="str">
        <f>IF(N16&lt;O16,"OK","NG")</f>
        <v>OK</v>
      </c>
    </row>
    <row r="17" spans="1:29" x14ac:dyDescent="0.3">
      <c r="A17" s="63" t="s">
        <v>85</v>
      </c>
      <c r="B17" s="7">
        <v>40.276000000000003</v>
      </c>
      <c r="C17" s="26">
        <v>2.3749999999999999E-3</v>
      </c>
      <c r="D17" s="7">
        <v>11.4</v>
      </c>
      <c r="E17" s="8">
        <f t="shared" ref="E17:E20" si="5">C17</f>
        <v>2.3749999999999999E-3</v>
      </c>
      <c r="F17" s="10">
        <v>6.0000000000000001E-3</v>
      </c>
      <c r="G17" s="5" t="str">
        <f t="shared" ref="G17:G18" si="6">IF(E17&lt;F17,"OK","NG")</f>
        <v>OK</v>
      </c>
      <c r="J17" s="62" t="s">
        <v>85</v>
      </c>
      <c r="K17" s="7">
        <v>46.113</v>
      </c>
      <c r="L17" s="26">
        <v>2.6700000000000001E-3</v>
      </c>
      <c r="M17" s="7">
        <v>11.4</v>
      </c>
      <c r="N17" s="8">
        <f t="shared" ref="N17:N20" si="7">L17</f>
        <v>2.6700000000000001E-3</v>
      </c>
      <c r="O17" s="10">
        <v>6.0000000000000001E-3</v>
      </c>
      <c r="P17" s="5" t="str">
        <f t="shared" ref="P17:P18" si="8">IF(N17&lt;O17,"OK","NG")</f>
        <v>OK</v>
      </c>
    </row>
    <row r="18" spans="1:29" x14ac:dyDescent="0.3">
      <c r="A18" s="63" t="s">
        <v>69</v>
      </c>
      <c r="B18" s="7">
        <v>33.357999999999997</v>
      </c>
      <c r="C18" s="26">
        <v>3.8370000000000001E-3</v>
      </c>
      <c r="D18" s="7">
        <v>8.5500000000000007</v>
      </c>
      <c r="E18" s="8">
        <f t="shared" si="5"/>
        <v>3.8370000000000001E-3</v>
      </c>
      <c r="F18" s="10">
        <v>6.0000000000000001E-3</v>
      </c>
      <c r="G18" s="5" t="str">
        <f t="shared" si="6"/>
        <v>OK</v>
      </c>
      <c r="J18" s="62" t="s">
        <v>69</v>
      </c>
      <c r="K18" s="7">
        <v>37.905000000000001</v>
      </c>
      <c r="L18" s="26">
        <v>4.3730000000000002E-3</v>
      </c>
      <c r="M18" s="7">
        <v>8.5500000000000007</v>
      </c>
      <c r="N18" s="8">
        <f t="shared" si="7"/>
        <v>4.3730000000000002E-3</v>
      </c>
      <c r="O18" s="10">
        <v>6.0000000000000001E-3</v>
      </c>
      <c r="P18" s="5" t="str">
        <f t="shared" si="8"/>
        <v>OK</v>
      </c>
    </row>
    <row r="19" spans="1:29" x14ac:dyDescent="0.3">
      <c r="A19" s="63" t="s">
        <v>71</v>
      </c>
      <c r="B19" s="7">
        <v>22.422999999999998</v>
      </c>
      <c r="C19" s="26">
        <v>4.6239999999999996E-3</v>
      </c>
      <c r="D19" s="7">
        <v>5.7</v>
      </c>
      <c r="E19" s="8">
        <f t="shared" si="5"/>
        <v>4.6239999999999996E-3</v>
      </c>
      <c r="F19" s="10">
        <v>6.0000000000000001E-3</v>
      </c>
      <c r="G19" s="5" t="str">
        <f>IF(E21&lt;F19,"OK","NG")</f>
        <v>OK</v>
      </c>
      <c r="J19" s="62" t="s">
        <v>71</v>
      </c>
      <c r="K19" s="7">
        <v>25.446999999999999</v>
      </c>
      <c r="L19" s="26">
        <v>5.3119999999999999E-3</v>
      </c>
      <c r="M19" s="7">
        <v>5.7</v>
      </c>
      <c r="N19" s="8">
        <f t="shared" si="7"/>
        <v>5.3119999999999999E-3</v>
      </c>
      <c r="O19" s="10">
        <v>6.0000000000000001E-3</v>
      </c>
      <c r="P19" s="5" t="str">
        <f>IF(N21&lt;O19,"OK","NG")</f>
        <v>OK</v>
      </c>
    </row>
    <row r="20" spans="1:29" x14ac:dyDescent="0.3">
      <c r="A20" s="63" t="s">
        <v>72</v>
      </c>
      <c r="B20" s="7">
        <v>9.2439999999999998</v>
      </c>
      <c r="C20" s="26">
        <v>3.2070000000000002E-3</v>
      </c>
      <c r="D20" s="7">
        <v>2.85</v>
      </c>
      <c r="E20" s="8">
        <f t="shared" si="5"/>
        <v>3.2070000000000002E-3</v>
      </c>
      <c r="F20" s="10">
        <v>6.0000000000000001E-3</v>
      </c>
      <c r="G20" s="5" t="str">
        <f t="shared" ref="G20" si="9">IF(E20&lt;F20,"OK","NG")</f>
        <v>OK</v>
      </c>
      <c r="J20" s="62" t="s">
        <v>72</v>
      </c>
      <c r="K20" s="7">
        <v>10.33</v>
      </c>
      <c r="L20" s="26">
        <v>3.6240000000000001E-3</v>
      </c>
      <c r="M20" s="7">
        <v>2.85</v>
      </c>
      <c r="N20" s="8">
        <f t="shared" si="7"/>
        <v>3.6240000000000001E-3</v>
      </c>
      <c r="O20" s="10">
        <v>6.0000000000000001E-3</v>
      </c>
      <c r="P20" s="5" t="str">
        <f t="shared" ref="P20" si="10">IF(N20&lt;O20,"OK","NG")</f>
        <v>OK</v>
      </c>
    </row>
    <row r="21" spans="1:29" x14ac:dyDescent="0.3">
      <c r="Y21" s="26"/>
      <c r="Z21" s="26"/>
      <c r="AA21" s="26"/>
      <c r="AB21" s="26"/>
      <c r="AC21" s="26"/>
    </row>
    <row r="22" spans="1:29" x14ac:dyDescent="0.3">
      <c r="Y22" s="26"/>
      <c r="Z22" s="26"/>
      <c r="AA22" s="26"/>
      <c r="AB22" s="26"/>
      <c r="AC22" s="26"/>
    </row>
    <row r="23" spans="1:29" x14ac:dyDescent="0.3">
      <c r="Y23" s="26"/>
      <c r="Z23" s="26"/>
      <c r="AA23" s="26"/>
      <c r="AB23" s="26"/>
      <c r="AC23" s="26"/>
    </row>
    <row r="24" spans="1:29" x14ac:dyDescent="0.3">
      <c r="Y24" s="26"/>
      <c r="Z24" s="26"/>
      <c r="AA24" s="26"/>
      <c r="AB24" s="26"/>
      <c r="AC24" s="26"/>
    </row>
    <row r="25" spans="1:29" x14ac:dyDescent="0.3">
      <c r="Y25" s="26"/>
      <c r="Z25" s="26"/>
      <c r="AA25" s="26"/>
      <c r="AB25" s="26"/>
      <c r="AC25" s="26"/>
    </row>
    <row r="26" spans="1:29" x14ac:dyDescent="0.3">
      <c r="Y26" s="26"/>
      <c r="Z26" s="26"/>
      <c r="AA26" s="26"/>
      <c r="AB26" s="26"/>
      <c r="AC26" s="26"/>
    </row>
  </sheetData>
  <mergeCells count="9">
    <mergeCell ref="A13:A15"/>
    <mergeCell ref="B13:G13"/>
    <mergeCell ref="J13:J15"/>
    <mergeCell ref="K13:P13"/>
    <mergeCell ref="A2:P2"/>
    <mergeCell ref="A4:A6"/>
    <mergeCell ref="B4:G4"/>
    <mergeCell ref="J4:J6"/>
    <mergeCell ref="K4:P4"/>
  </mergeCells>
  <conditionalFormatting sqref="G7:G11">
    <cfRule type="cellIs" dxfId="24" priority="4" operator="greaterThan">
      <formula>0.025</formula>
    </cfRule>
    <cfRule type="containsText" dxfId="23" priority="25" operator="containsText" text="NG">
      <formula>NOT(ISERROR(SEARCH("NG",G7)))</formula>
    </cfRule>
    <cfRule type="containsText" dxfId="22" priority="26" operator="containsText" text="OK">
      <formula>NOT(ISERROR(SEARCH("OK",G7)))</formula>
    </cfRule>
  </conditionalFormatting>
  <conditionalFormatting sqref="P7:P11">
    <cfRule type="cellIs" dxfId="21" priority="3" operator="greaterThan">
      <formula>0.025</formula>
    </cfRule>
    <cfRule type="containsText" dxfId="20" priority="9" operator="containsText" text="NG">
      <formula>NOT(ISERROR(SEARCH("NG",P7)))</formula>
    </cfRule>
    <cfRule type="containsText" dxfId="19" priority="10" operator="containsText" text="OK">
      <formula>NOT(ISERROR(SEARCH("OK",P7)))</formula>
    </cfRule>
  </conditionalFormatting>
  <conditionalFormatting sqref="G16:G20">
    <cfRule type="cellIs" dxfId="18" priority="2" operator="greaterThan">
      <formula>0.006</formula>
    </cfRule>
    <cfRule type="containsText" dxfId="17" priority="7" operator="containsText" text="NG">
      <formula>NOT(ISERROR(SEARCH("NG",G16)))</formula>
    </cfRule>
    <cfRule type="containsText" dxfId="16" priority="8" operator="containsText" text="OK">
      <formula>NOT(ISERROR(SEARCH("OK",G16)))</formula>
    </cfRule>
  </conditionalFormatting>
  <conditionalFormatting sqref="P16:P20">
    <cfRule type="cellIs" dxfId="15" priority="1" operator="greaterThan">
      <formula>0.006</formula>
    </cfRule>
    <cfRule type="containsText" dxfId="14" priority="5" operator="containsText" text="NG">
      <formula>NOT(ISERROR(SEARCH("NG",P16)))</formula>
    </cfRule>
    <cfRule type="containsText" dxfId="13" priority="6" operator="containsText" text="OK">
      <formula>NOT(ISERROR(SEARCH("OK",P16)))</formula>
    </cfRule>
  </conditionalFormatting>
  <pageMargins left="0.7" right="0.7" top="0.75" bottom="0.75" header="0.3" footer="0.3"/>
  <pageSetup scale="53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21"/>
  <sheetViews>
    <sheetView topLeftCell="B1" zoomScale="85" zoomScaleNormal="85" workbookViewId="0">
      <selection activeCell="R27" sqref="R27"/>
    </sheetView>
  </sheetViews>
  <sheetFormatPr defaultRowHeight="14.4" x14ac:dyDescent="0.3"/>
  <cols>
    <col min="2" max="2" width="13.21875" customWidth="1"/>
    <col min="3" max="3" width="9.33203125" bestFit="1" customWidth="1"/>
    <col min="4" max="4" width="11" customWidth="1"/>
    <col min="5" max="5" width="9.6640625" customWidth="1"/>
    <col min="6" max="7" width="10.88671875" customWidth="1"/>
    <col min="8" max="8" width="16.6640625" bestFit="1" customWidth="1"/>
    <col min="16" max="16" width="18.109375" bestFit="1" customWidth="1"/>
    <col min="24" max="24" width="18.109375" bestFit="1" customWidth="1"/>
  </cols>
  <sheetData>
    <row r="2" spans="1:24" ht="18" x14ac:dyDescent="0.35">
      <c r="B2" s="47" t="s">
        <v>6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</row>
    <row r="3" spans="1:24" x14ac:dyDescent="0.3">
      <c r="A3" s="4"/>
    </row>
    <row r="4" spans="1:24" x14ac:dyDescent="0.3">
      <c r="B4" s="48" t="s">
        <v>0</v>
      </c>
      <c r="C4" s="48" t="s">
        <v>91</v>
      </c>
      <c r="D4" s="48"/>
      <c r="E4" s="48"/>
      <c r="F4" s="48"/>
      <c r="G4" s="48"/>
      <c r="H4" s="48"/>
      <c r="J4" s="48" t="s">
        <v>0</v>
      </c>
      <c r="K4" s="48" t="s">
        <v>9</v>
      </c>
      <c r="L4" s="48"/>
      <c r="M4" s="48"/>
      <c r="N4" s="48"/>
      <c r="O4" s="48"/>
      <c r="P4" s="48"/>
      <c r="R4" s="48" t="s">
        <v>0</v>
      </c>
      <c r="S4" s="48" t="s">
        <v>10</v>
      </c>
      <c r="T4" s="48"/>
      <c r="U4" s="48"/>
      <c r="V4" s="48"/>
      <c r="W4" s="48"/>
      <c r="X4" s="48"/>
    </row>
    <row r="5" spans="1:24" ht="28.8" x14ac:dyDescent="0.3">
      <c r="B5" s="48"/>
      <c r="C5" s="1" t="s">
        <v>25</v>
      </c>
      <c r="D5" s="1" t="s">
        <v>26</v>
      </c>
      <c r="E5" s="1" t="s">
        <v>27</v>
      </c>
      <c r="F5" s="1" t="s">
        <v>28</v>
      </c>
      <c r="G5" s="1" t="s">
        <v>93</v>
      </c>
      <c r="H5" s="1" t="s">
        <v>4</v>
      </c>
      <c r="J5" s="48"/>
      <c r="K5" s="1" t="s">
        <v>25</v>
      </c>
      <c r="L5" s="1" t="s">
        <v>26</v>
      </c>
      <c r="M5" s="1" t="s">
        <v>27</v>
      </c>
      <c r="N5" s="1" t="s">
        <v>28</v>
      </c>
      <c r="O5" s="1" t="s">
        <v>93</v>
      </c>
      <c r="P5" s="1" t="s">
        <v>4</v>
      </c>
      <c r="R5" s="48"/>
      <c r="S5" s="1" t="s">
        <v>1</v>
      </c>
      <c r="T5" s="1" t="s">
        <v>2</v>
      </c>
      <c r="U5" s="1" t="s">
        <v>3</v>
      </c>
      <c r="V5" s="1" t="s">
        <v>7</v>
      </c>
      <c r="W5" s="1" t="s">
        <v>93</v>
      </c>
      <c r="X5" s="1" t="s">
        <v>4</v>
      </c>
    </row>
    <row r="6" spans="1:24" x14ac:dyDescent="0.3">
      <c r="B6" s="48"/>
      <c r="C6" s="1" t="s">
        <v>5</v>
      </c>
      <c r="D6" s="1" t="s">
        <v>5</v>
      </c>
      <c r="E6" s="1" t="s">
        <v>5</v>
      </c>
      <c r="F6" s="1" t="s">
        <v>5</v>
      </c>
      <c r="G6" s="1" t="s">
        <v>27</v>
      </c>
      <c r="H6" s="1" t="s">
        <v>8</v>
      </c>
      <c r="J6" s="48"/>
      <c r="K6" s="1" t="s">
        <v>5</v>
      </c>
      <c r="L6" s="1" t="s">
        <v>5</v>
      </c>
      <c r="M6" s="1" t="s">
        <v>5</v>
      </c>
      <c r="N6" s="1" t="s">
        <v>5</v>
      </c>
      <c r="O6" s="1" t="s">
        <v>27</v>
      </c>
      <c r="P6" s="1" t="s">
        <v>8</v>
      </c>
      <c r="R6" s="48"/>
      <c r="S6" s="1" t="s">
        <v>5</v>
      </c>
      <c r="T6" s="1" t="s">
        <v>5</v>
      </c>
      <c r="U6" s="1" t="s">
        <v>5</v>
      </c>
      <c r="V6" s="1" t="s">
        <v>5</v>
      </c>
      <c r="W6" s="1" t="s">
        <v>27</v>
      </c>
      <c r="X6" s="1" t="s">
        <v>8</v>
      </c>
    </row>
    <row r="7" spans="1:24" x14ac:dyDescent="0.3">
      <c r="B7" s="59" t="s">
        <v>84</v>
      </c>
      <c r="C7" s="63">
        <v>46.665999999999997</v>
      </c>
      <c r="D7" s="63">
        <v>45.366</v>
      </c>
      <c r="E7" s="63">
        <v>1.0289999999999999</v>
      </c>
      <c r="F7" s="3">
        <f>2*D7-C7</f>
        <v>44.066000000000003</v>
      </c>
      <c r="G7" s="3">
        <f>C7/F7</f>
        <v>1.059002405482685</v>
      </c>
      <c r="H7" s="2" t="str">
        <f>IF(C7/F7&gt;1.5,"Torsionally Irregular","Torsionally Regular")</f>
        <v>Torsionally Regular</v>
      </c>
      <c r="J7" s="59" t="s">
        <v>84</v>
      </c>
      <c r="K7" s="63">
        <v>55.701000000000001</v>
      </c>
      <c r="L7" s="63">
        <v>51.021999999999998</v>
      </c>
      <c r="M7" s="63">
        <v>1.0920000000000001</v>
      </c>
      <c r="N7" s="3">
        <f>2*L7-K7</f>
        <v>46.342999999999996</v>
      </c>
      <c r="O7" s="3">
        <f>K7/N7</f>
        <v>1.2019290939300435</v>
      </c>
      <c r="P7" s="2" t="str">
        <f>IF(K7/N7&gt;1.5,"Torsionally Irregular","Torsionally Regular")</f>
        <v>Torsionally Regular</v>
      </c>
      <c r="R7" s="59" t="s">
        <v>84</v>
      </c>
      <c r="S7" s="63">
        <v>41.792000000000002</v>
      </c>
      <c r="T7" s="63">
        <v>39.710999999999999</v>
      </c>
      <c r="U7" s="63">
        <v>1.052</v>
      </c>
      <c r="V7" s="3">
        <f>2*T7-S7</f>
        <v>37.629999999999995</v>
      </c>
      <c r="W7" s="3">
        <f>S7/V7</f>
        <v>1.1106032420940741</v>
      </c>
      <c r="X7" s="2" t="str">
        <f>IF(S7/V7&gt;1.5,"Torsionally Irregular","Torsionally Regular")</f>
        <v>Torsionally Regular</v>
      </c>
    </row>
    <row r="8" spans="1:24" x14ac:dyDescent="0.3">
      <c r="B8" s="59" t="s">
        <v>85</v>
      </c>
      <c r="C8" s="63">
        <v>41.265999999999998</v>
      </c>
      <c r="D8" s="63">
        <v>37.869</v>
      </c>
      <c r="E8" s="63">
        <v>1.0900000000000001</v>
      </c>
      <c r="F8" s="3">
        <f t="shared" ref="F8:F11" si="0">2*D8-C8</f>
        <v>34.472000000000001</v>
      </c>
      <c r="G8" s="3">
        <f t="shared" ref="G8:G11" si="1">C8/F8</f>
        <v>1.1970874912972846</v>
      </c>
      <c r="H8" s="2" t="str">
        <f t="shared" ref="H8:H11" si="2">IF(C8/F8&gt;1.5,"Torsionally Irregular","Torsionally Regular")</f>
        <v>Torsionally Regular</v>
      </c>
      <c r="J8" s="59" t="s">
        <v>85</v>
      </c>
      <c r="K8" s="63">
        <v>49.631999999999998</v>
      </c>
      <c r="L8" s="63">
        <v>37.813000000000002</v>
      </c>
      <c r="M8" s="63">
        <v>1.3129999999999999</v>
      </c>
      <c r="N8" s="3">
        <f t="shared" ref="N8:N11" si="3">2*L8-K8</f>
        <v>25.994000000000007</v>
      </c>
      <c r="O8" s="3">
        <f t="shared" ref="O8:O11" si="4">K8/N8</f>
        <v>1.9093636993152261</v>
      </c>
      <c r="P8" s="2" t="str">
        <f t="shared" ref="P8:P11" si="5">IF(K8/N8&gt;1.5,"Torsionally Irregular","Torsionally Regular")</f>
        <v>Torsionally Irregular</v>
      </c>
      <c r="R8" s="59" t="s">
        <v>85</v>
      </c>
      <c r="S8" s="63">
        <v>42.948999999999998</v>
      </c>
      <c r="T8" s="63">
        <v>37.924999999999997</v>
      </c>
      <c r="U8" s="63">
        <v>1.1319999999999999</v>
      </c>
      <c r="V8" s="3">
        <f t="shared" ref="V8:V11" si="6">2*T8-S8</f>
        <v>32.900999999999996</v>
      </c>
      <c r="W8" s="3">
        <f t="shared" ref="W8:W11" si="7">S8/V8</f>
        <v>1.3054010516397678</v>
      </c>
      <c r="X8" s="2" t="str">
        <f t="shared" ref="X8:X11" si="8">IF(S8/V8&gt;1.5,"Torsionally Irregular","Torsionally Regular")</f>
        <v>Torsionally Regular</v>
      </c>
    </row>
    <row r="9" spans="1:24" x14ac:dyDescent="0.3">
      <c r="B9" s="59" t="s">
        <v>69</v>
      </c>
      <c r="C9" s="63">
        <v>34.228999999999999</v>
      </c>
      <c r="D9" s="63">
        <v>31.698</v>
      </c>
      <c r="E9" s="63">
        <v>1.08</v>
      </c>
      <c r="F9" s="3">
        <f t="shared" si="0"/>
        <v>29.167000000000002</v>
      </c>
      <c r="G9" s="3">
        <f t="shared" si="1"/>
        <v>1.1735523022594028</v>
      </c>
      <c r="H9" s="2" t="str">
        <f t="shared" si="2"/>
        <v>Torsionally Regular</v>
      </c>
      <c r="J9" s="59" t="s">
        <v>69</v>
      </c>
      <c r="K9" s="63">
        <v>41.304000000000002</v>
      </c>
      <c r="L9" s="63">
        <v>31.651</v>
      </c>
      <c r="M9" s="63">
        <v>1.3049999999999999</v>
      </c>
      <c r="N9" s="3">
        <f t="shared" si="3"/>
        <v>21.997999999999998</v>
      </c>
      <c r="O9" s="3">
        <f t="shared" si="4"/>
        <v>1.8776252386580601</v>
      </c>
      <c r="P9" s="2" t="str">
        <f t="shared" si="5"/>
        <v>Torsionally Irregular</v>
      </c>
      <c r="R9" s="59" t="s">
        <v>69</v>
      </c>
      <c r="S9" s="63">
        <v>36.334000000000003</v>
      </c>
      <c r="T9" s="63">
        <v>31.744</v>
      </c>
      <c r="U9" s="63">
        <v>1.145</v>
      </c>
      <c r="V9" s="3">
        <f t="shared" si="6"/>
        <v>27.153999999999996</v>
      </c>
      <c r="W9" s="3">
        <f t="shared" si="7"/>
        <v>1.3380717389703178</v>
      </c>
      <c r="X9" s="2" t="str">
        <f t="shared" si="8"/>
        <v>Torsionally Regular</v>
      </c>
    </row>
    <row r="10" spans="1:24" x14ac:dyDescent="0.3">
      <c r="B10" s="59" t="s">
        <v>71</v>
      </c>
      <c r="C10" s="63">
        <v>23.030999999999999</v>
      </c>
      <c r="D10" s="63">
        <v>21.454000000000001</v>
      </c>
      <c r="E10" s="63">
        <v>1.0740000000000001</v>
      </c>
      <c r="F10" s="3">
        <f t="shared" si="0"/>
        <v>19.877000000000002</v>
      </c>
      <c r="G10" s="3">
        <f t="shared" si="1"/>
        <v>1.158675856517583</v>
      </c>
      <c r="H10" s="2" t="str">
        <f t="shared" si="2"/>
        <v>Torsionally Regular</v>
      </c>
      <c r="J10" s="59" t="s">
        <v>71</v>
      </c>
      <c r="K10" s="63">
        <v>27.827000000000002</v>
      </c>
      <c r="L10" s="63">
        <v>21.419</v>
      </c>
      <c r="M10" s="63">
        <v>1.2989999999999999</v>
      </c>
      <c r="N10" s="3">
        <f t="shared" si="3"/>
        <v>15.010999999999999</v>
      </c>
      <c r="O10" s="3">
        <f t="shared" si="4"/>
        <v>1.8537738991406305</v>
      </c>
      <c r="P10" s="2" t="str">
        <f t="shared" si="5"/>
        <v>Torsionally Irregular</v>
      </c>
      <c r="R10" s="59" t="s">
        <v>71</v>
      </c>
      <c r="S10" s="63">
        <v>24.741</v>
      </c>
      <c r="T10" s="63">
        <v>21.488</v>
      </c>
      <c r="U10" s="63">
        <v>1.151</v>
      </c>
      <c r="V10" s="3">
        <f t="shared" si="6"/>
        <v>18.234999999999999</v>
      </c>
      <c r="W10" s="3">
        <f t="shared" si="7"/>
        <v>1.3567863997806417</v>
      </c>
      <c r="X10" s="2" t="str">
        <f t="shared" si="8"/>
        <v>Torsionally Regular</v>
      </c>
    </row>
    <row r="11" spans="1:24" x14ac:dyDescent="0.3">
      <c r="B11" s="59" t="s">
        <v>72</v>
      </c>
      <c r="C11" s="63">
        <v>9.5020000000000007</v>
      </c>
      <c r="D11" s="63">
        <v>8.8940000000000001</v>
      </c>
      <c r="E11" s="63">
        <v>1.0680000000000001</v>
      </c>
      <c r="F11" s="3">
        <f t="shared" si="0"/>
        <v>8.2859999999999996</v>
      </c>
      <c r="G11" s="3">
        <f t="shared" si="1"/>
        <v>1.1467535602220615</v>
      </c>
      <c r="H11" s="2" t="str">
        <f t="shared" si="2"/>
        <v>Torsionally Regular</v>
      </c>
      <c r="J11" s="59" t="s">
        <v>72</v>
      </c>
      <c r="K11" s="63">
        <v>11.472</v>
      </c>
      <c r="L11" s="63">
        <v>8.8770000000000007</v>
      </c>
      <c r="M11" s="63">
        <v>1.292</v>
      </c>
      <c r="N11" s="3">
        <f t="shared" si="3"/>
        <v>6.2820000000000018</v>
      </c>
      <c r="O11" s="3">
        <f t="shared" si="4"/>
        <v>1.8261700095510978</v>
      </c>
      <c r="P11" s="2" t="str">
        <f t="shared" si="5"/>
        <v>Torsionally Irregular</v>
      </c>
      <c r="R11" s="59" t="s">
        <v>72</v>
      </c>
      <c r="S11" s="63">
        <v>10.288</v>
      </c>
      <c r="T11" s="63">
        <v>8.91</v>
      </c>
      <c r="U11" s="63">
        <v>1.155</v>
      </c>
      <c r="V11" s="3">
        <f t="shared" si="6"/>
        <v>7.532</v>
      </c>
      <c r="W11" s="3">
        <f t="shared" si="7"/>
        <v>1.3659054699946893</v>
      </c>
      <c r="X11" s="2" t="str">
        <f t="shared" si="8"/>
        <v>Torsionally Regular</v>
      </c>
    </row>
    <row r="14" spans="1:24" x14ac:dyDescent="0.3">
      <c r="B14" s="48" t="s">
        <v>0</v>
      </c>
      <c r="C14" s="48" t="s">
        <v>92</v>
      </c>
      <c r="D14" s="48"/>
      <c r="E14" s="48"/>
      <c r="F14" s="48"/>
      <c r="G14" s="48"/>
      <c r="H14" s="48"/>
      <c r="J14" s="48" t="s">
        <v>0</v>
      </c>
      <c r="K14" s="48" t="s">
        <v>12</v>
      </c>
      <c r="L14" s="48"/>
      <c r="M14" s="48"/>
      <c r="N14" s="48"/>
      <c r="O14" s="48"/>
      <c r="P14" s="48"/>
      <c r="R14" s="48" t="s">
        <v>0</v>
      </c>
      <c r="S14" s="48" t="s">
        <v>11</v>
      </c>
      <c r="T14" s="48"/>
      <c r="U14" s="48"/>
      <c r="V14" s="48"/>
      <c r="W14" s="48"/>
      <c r="X14" s="48"/>
    </row>
    <row r="15" spans="1:24" x14ac:dyDescent="0.3">
      <c r="B15" s="48"/>
      <c r="C15" s="1" t="s">
        <v>1</v>
      </c>
      <c r="D15" s="1" t="s">
        <v>2</v>
      </c>
      <c r="E15" s="1" t="s">
        <v>3</v>
      </c>
      <c r="F15" s="1" t="s">
        <v>7</v>
      </c>
      <c r="G15" s="1" t="s">
        <v>93</v>
      </c>
      <c r="H15" s="1" t="s">
        <v>4</v>
      </c>
      <c r="J15" s="48"/>
      <c r="K15" s="1" t="s">
        <v>1</v>
      </c>
      <c r="L15" s="1" t="s">
        <v>2</v>
      </c>
      <c r="M15" s="1" t="s">
        <v>3</v>
      </c>
      <c r="N15" s="1" t="s">
        <v>7</v>
      </c>
      <c r="O15" s="1" t="s">
        <v>93</v>
      </c>
      <c r="P15" s="1" t="s">
        <v>4</v>
      </c>
      <c r="R15" s="48"/>
      <c r="S15" s="1" t="s">
        <v>1</v>
      </c>
      <c r="T15" s="1" t="s">
        <v>2</v>
      </c>
      <c r="U15" s="1" t="s">
        <v>3</v>
      </c>
      <c r="V15" s="1" t="s">
        <v>7</v>
      </c>
      <c r="W15" s="1" t="s">
        <v>93</v>
      </c>
      <c r="X15" s="1" t="s">
        <v>4</v>
      </c>
    </row>
    <row r="16" spans="1:24" x14ac:dyDescent="0.3">
      <c r="B16" s="48"/>
      <c r="C16" s="1" t="s">
        <v>5</v>
      </c>
      <c r="D16" s="1" t="s">
        <v>5</v>
      </c>
      <c r="E16" s="1" t="s">
        <v>5</v>
      </c>
      <c r="F16" s="1" t="s">
        <v>5</v>
      </c>
      <c r="G16" s="1" t="s">
        <v>27</v>
      </c>
      <c r="H16" s="1" t="s">
        <v>8</v>
      </c>
      <c r="J16" s="48"/>
      <c r="K16" s="1" t="s">
        <v>5</v>
      </c>
      <c r="L16" s="1" t="s">
        <v>5</v>
      </c>
      <c r="M16" s="1" t="s">
        <v>5</v>
      </c>
      <c r="N16" s="1" t="s">
        <v>5</v>
      </c>
      <c r="O16" s="1" t="s">
        <v>27</v>
      </c>
      <c r="P16" s="1" t="s">
        <v>8</v>
      </c>
      <c r="R16" s="48"/>
      <c r="S16" s="1" t="s">
        <v>5</v>
      </c>
      <c r="T16" s="1" t="s">
        <v>5</v>
      </c>
      <c r="U16" s="1" t="s">
        <v>5</v>
      </c>
      <c r="V16" s="1" t="s">
        <v>5</v>
      </c>
      <c r="W16" s="1" t="s">
        <v>27</v>
      </c>
      <c r="X16" s="1" t="s">
        <v>8</v>
      </c>
    </row>
    <row r="17" spans="2:24" x14ac:dyDescent="0.3">
      <c r="B17" s="59" t="s">
        <v>84</v>
      </c>
      <c r="C17" s="63">
        <v>52.91</v>
      </c>
      <c r="D17" s="63">
        <v>50.719000000000001</v>
      </c>
      <c r="E17" s="63">
        <v>1.0429999999999999</v>
      </c>
      <c r="F17" s="10">
        <f>2*D17-C17</f>
        <v>48.528000000000006</v>
      </c>
      <c r="G17" s="3">
        <f>C17/F17</f>
        <v>1.0902983844378502</v>
      </c>
      <c r="H17" s="2" t="str">
        <f>IF(C17/F17&gt;1.5,"Torsionally Irregular","Torsionally Regular")</f>
        <v>Torsionally Regular</v>
      </c>
      <c r="J17" s="59" t="s">
        <v>84</v>
      </c>
      <c r="K17" s="63">
        <v>59.915999999999997</v>
      </c>
      <c r="L17" s="63">
        <v>54.87</v>
      </c>
      <c r="M17" s="63">
        <v>1.0920000000000001</v>
      </c>
      <c r="N17" s="3">
        <f>2*L17-K17</f>
        <v>49.823999999999998</v>
      </c>
      <c r="O17" s="3">
        <f>K17/N17</f>
        <v>1.202552986512524</v>
      </c>
      <c r="P17" s="2" t="str">
        <f>IF(K17/N17&gt;1.5,"Torsionally Irregular","Torsionally Regular")</f>
        <v>Torsionally Regular</v>
      </c>
      <c r="R17" s="59" t="s">
        <v>84</v>
      </c>
      <c r="S17" s="63">
        <v>47.231000000000002</v>
      </c>
      <c r="T17" s="63">
        <v>46.567999999999998</v>
      </c>
      <c r="U17" s="63">
        <v>1.014</v>
      </c>
      <c r="V17" s="3">
        <f>2*T17-S17</f>
        <v>45.904999999999994</v>
      </c>
      <c r="W17" s="3">
        <f>S17/V17</f>
        <v>1.028885742293868</v>
      </c>
      <c r="X17" s="2" t="str">
        <f>IF(S17/V17&gt;1.5,"Torsionally Irregular","Torsionally Regular")</f>
        <v>Torsionally Regular</v>
      </c>
    </row>
    <row r="18" spans="2:24" x14ac:dyDescent="0.3">
      <c r="B18" s="59" t="s">
        <v>85</v>
      </c>
      <c r="C18" s="63">
        <v>47.317</v>
      </c>
      <c r="D18" s="63">
        <v>42.468000000000004</v>
      </c>
      <c r="E18" s="63">
        <v>1.1140000000000001</v>
      </c>
      <c r="F18" s="10">
        <f t="shared" ref="F18:F21" si="9">2*D18-C18</f>
        <v>37.619000000000007</v>
      </c>
      <c r="G18" s="3">
        <f t="shared" ref="G18:G21" si="10">C18/F18</f>
        <v>1.2577952630319782</v>
      </c>
      <c r="H18" s="2" t="str">
        <f t="shared" ref="H18:H21" si="11">IF(C18/F18&gt;1.5,"Torsionally Irregular","Torsionally Regular")</f>
        <v>Torsionally Regular</v>
      </c>
      <c r="J18" s="59" t="s">
        <v>85</v>
      </c>
      <c r="K18" s="63">
        <v>53.726999999999997</v>
      </c>
      <c r="L18" s="63">
        <v>43.084000000000003</v>
      </c>
      <c r="M18" s="63">
        <v>1.2470000000000001</v>
      </c>
      <c r="N18" s="3">
        <f t="shared" ref="N18:N21" si="12">2*L18-K18</f>
        <v>32.44100000000001</v>
      </c>
      <c r="O18" s="3">
        <f t="shared" ref="O18:O21" si="13">K18/N18</f>
        <v>1.6561450016953849</v>
      </c>
      <c r="P18" s="2" t="str">
        <f t="shared" ref="P18:P21" si="14">IF(K18/N18&gt;1.5,"Torsionally Irregular","Torsionally Regular")</f>
        <v>Torsionally Irregular</v>
      </c>
      <c r="R18" s="59" t="s">
        <v>85</v>
      </c>
      <c r="S18" s="63">
        <v>42.795000000000002</v>
      </c>
      <c r="T18" s="63">
        <v>41.851999999999997</v>
      </c>
      <c r="U18" s="63">
        <v>1.0229999999999999</v>
      </c>
      <c r="V18" s="3">
        <f t="shared" ref="V18:V21" si="15">2*T18-S18</f>
        <v>40.908999999999992</v>
      </c>
      <c r="W18" s="3">
        <f t="shared" ref="W18:W21" si="16">S18/V18</f>
        <v>1.0461023246718328</v>
      </c>
      <c r="X18" s="2" t="str">
        <f t="shared" ref="X18:X21" si="17">IF(S18/V18&gt;1.5,"Torsionally Irregular","Torsionally Regular")</f>
        <v>Torsionally Regular</v>
      </c>
    </row>
    <row r="19" spans="2:24" x14ac:dyDescent="0.3">
      <c r="B19" s="59" t="s">
        <v>69</v>
      </c>
      <c r="C19" s="63">
        <v>39.408999999999999</v>
      </c>
      <c r="D19" s="63">
        <v>35.53</v>
      </c>
      <c r="E19" s="63">
        <v>1.109</v>
      </c>
      <c r="F19" s="10">
        <f t="shared" si="9"/>
        <v>31.651000000000003</v>
      </c>
      <c r="G19" s="3">
        <f t="shared" si="10"/>
        <v>1.2451107389971878</v>
      </c>
      <c r="H19" s="2" t="str">
        <f t="shared" si="11"/>
        <v>Torsionally Regular</v>
      </c>
      <c r="J19" s="59" t="s">
        <v>69</v>
      </c>
      <c r="K19" s="63">
        <v>44.820999999999998</v>
      </c>
      <c r="L19" s="63">
        <v>36.055</v>
      </c>
      <c r="M19" s="63">
        <v>1.2430000000000001</v>
      </c>
      <c r="N19" s="3">
        <f t="shared" si="12"/>
        <v>27.289000000000001</v>
      </c>
      <c r="O19" s="3">
        <f t="shared" si="13"/>
        <v>1.6424566675217118</v>
      </c>
      <c r="P19" s="2" t="str">
        <f t="shared" si="14"/>
        <v>Torsionally Irregular</v>
      </c>
      <c r="R19" s="59" t="s">
        <v>69</v>
      </c>
      <c r="S19" s="63">
        <v>36.015000000000001</v>
      </c>
      <c r="T19" s="63">
        <v>35.006</v>
      </c>
      <c r="U19" s="63">
        <v>1.0289999999999999</v>
      </c>
      <c r="V19" s="3">
        <f t="shared" si="15"/>
        <v>33.997</v>
      </c>
      <c r="W19" s="3">
        <f t="shared" si="16"/>
        <v>1.0593581786628232</v>
      </c>
      <c r="X19" s="2" t="str">
        <f t="shared" si="17"/>
        <v>Torsionally Regular</v>
      </c>
    </row>
    <row r="20" spans="2:24" x14ac:dyDescent="0.3">
      <c r="B20" s="59" t="s">
        <v>71</v>
      </c>
      <c r="C20" s="63">
        <v>26.452000000000002</v>
      </c>
      <c r="D20" s="63">
        <v>23.923999999999999</v>
      </c>
      <c r="E20" s="63">
        <v>1.1060000000000001</v>
      </c>
      <c r="F20" s="10">
        <f t="shared" si="9"/>
        <v>21.395999999999997</v>
      </c>
      <c r="G20" s="3">
        <f t="shared" si="10"/>
        <v>1.2363058515610397</v>
      </c>
      <c r="H20" s="2" t="str">
        <f t="shared" si="11"/>
        <v>Torsionally Regular</v>
      </c>
      <c r="J20" s="59" t="s">
        <v>71</v>
      </c>
      <c r="K20" s="63">
        <v>30.116</v>
      </c>
      <c r="L20" s="63">
        <v>24.277999999999999</v>
      </c>
      <c r="M20" s="63">
        <v>1.24</v>
      </c>
      <c r="N20" s="3">
        <f t="shared" si="12"/>
        <v>18.439999999999998</v>
      </c>
      <c r="O20" s="3">
        <f t="shared" si="13"/>
        <v>1.633188720173536</v>
      </c>
      <c r="P20" s="2" t="str">
        <f t="shared" si="14"/>
        <v>Torsionally Irregular</v>
      </c>
      <c r="R20" s="59" t="s">
        <v>71</v>
      </c>
      <c r="S20" s="63">
        <v>24.353000000000002</v>
      </c>
      <c r="T20" s="63">
        <v>23.57</v>
      </c>
      <c r="U20" s="63">
        <v>1.0329999999999999</v>
      </c>
      <c r="V20" s="3">
        <f t="shared" si="15"/>
        <v>22.786999999999999</v>
      </c>
      <c r="W20" s="3">
        <f t="shared" si="16"/>
        <v>1.0687233949181552</v>
      </c>
      <c r="X20" s="2" t="str">
        <f t="shared" si="17"/>
        <v>Torsionally Regular</v>
      </c>
    </row>
    <row r="21" spans="2:24" x14ac:dyDescent="0.3">
      <c r="B21" s="59" t="s">
        <v>72</v>
      </c>
      <c r="C21" s="63">
        <v>10.74</v>
      </c>
      <c r="D21" s="63">
        <v>9.7330000000000005</v>
      </c>
      <c r="E21" s="63">
        <v>1.103</v>
      </c>
      <c r="F21" s="10">
        <f t="shared" si="9"/>
        <v>8.7260000000000009</v>
      </c>
      <c r="G21" s="3">
        <f t="shared" si="10"/>
        <v>1.2308044923217969</v>
      </c>
      <c r="H21" s="2" t="str">
        <f t="shared" si="11"/>
        <v>Torsionally Regular</v>
      </c>
      <c r="J21" s="59" t="s">
        <v>72</v>
      </c>
      <c r="K21" s="63">
        <v>12.243</v>
      </c>
      <c r="L21" s="63">
        <v>9.8759999999999994</v>
      </c>
      <c r="M21" s="63">
        <v>1.24</v>
      </c>
      <c r="N21" s="3">
        <f t="shared" si="12"/>
        <v>7.5089999999999986</v>
      </c>
      <c r="O21" s="3">
        <f t="shared" si="13"/>
        <v>1.630443467838594</v>
      </c>
      <c r="P21" s="2" t="str">
        <f t="shared" si="14"/>
        <v>Torsionally Irregular</v>
      </c>
      <c r="R21" s="59" t="s">
        <v>72</v>
      </c>
      <c r="S21" s="63">
        <v>9.9450000000000003</v>
      </c>
      <c r="T21" s="63">
        <v>9.59</v>
      </c>
      <c r="U21" s="63">
        <v>1.0369999999999999</v>
      </c>
      <c r="V21" s="3">
        <f t="shared" si="15"/>
        <v>9.2349999999999994</v>
      </c>
      <c r="W21" s="3">
        <f t="shared" si="16"/>
        <v>1.0768814293448836</v>
      </c>
      <c r="X21" s="2" t="str">
        <f t="shared" si="17"/>
        <v>Torsionally Regular</v>
      </c>
    </row>
  </sheetData>
  <mergeCells count="13">
    <mergeCell ref="B2:X2"/>
    <mergeCell ref="B4:B6"/>
    <mergeCell ref="C4:H4"/>
    <mergeCell ref="J4:J6"/>
    <mergeCell ref="K4:P4"/>
    <mergeCell ref="B14:B16"/>
    <mergeCell ref="C14:H14"/>
    <mergeCell ref="R14:R16"/>
    <mergeCell ref="S14:X14"/>
    <mergeCell ref="R4:R6"/>
    <mergeCell ref="S4:X4"/>
    <mergeCell ref="J14:J16"/>
    <mergeCell ref="K14:P14"/>
  </mergeCells>
  <conditionalFormatting sqref="H7:H11">
    <cfRule type="containsText" dxfId="12" priority="17" operator="containsText" text="Torsionally Irregular">
      <formula>NOT(ISERROR(SEARCH("Torsionally Irregular",H7)))</formula>
    </cfRule>
    <cfRule type="containsText" dxfId="11" priority="18" operator="containsText" text="Torsionally Regular">
      <formula>NOT(ISERROR(SEARCH("Torsionally Regular",H7)))</formula>
    </cfRule>
  </conditionalFormatting>
  <conditionalFormatting sqref="P7:P11">
    <cfRule type="containsText" dxfId="10" priority="9" operator="containsText" text="Torsionally Irregular">
      <formula>NOT(ISERROR(SEARCH("Torsionally Irregular",P7)))</formula>
    </cfRule>
    <cfRule type="containsText" dxfId="9" priority="10" operator="containsText" text="Torsionally Regular">
      <formula>NOT(ISERROR(SEARCH("Torsionally Regular",P7)))</formula>
    </cfRule>
  </conditionalFormatting>
  <conditionalFormatting sqref="H17:H21">
    <cfRule type="containsText" dxfId="8" priority="7" operator="containsText" text="Torsionally Irregular">
      <formula>NOT(ISERROR(SEARCH("Torsionally Irregular",H17)))</formula>
    </cfRule>
    <cfRule type="containsText" dxfId="7" priority="8" operator="containsText" text="Torsionally Regular">
      <formula>NOT(ISERROR(SEARCH("Torsionally Regular",H17)))</formula>
    </cfRule>
  </conditionalFormatting>
  <conditionalFormatting sqref="P17:P21">
    <cfRule type="containsText" dxfId="6" priority="5" operator="containsText" text="Torsionally Irregular">
      <formula>NOT(ISERROR(SEARCH("Torsionally Irregular",P17)))</formula>
    </cfRule>
    <cfRule type="containsText" dxfId="5" priority="6" operator="containsText" text="Torsionally Regular">
      <formula>NOT(ISERROR(SEARCH("Torsionally Regular",P17)))</formula>
    </cfRule>
  </conditionalFormatting>
  <conditionalFormatting sqref="X17:X21">
    <cfRule type="containsText" dxfId="4" priority="3" operator="containsText" text="Torsionally Irregular">
      <formula>NOT(ISERROR(SEARCH("Torsionally Irregular",X17)))</formula>
    </cfRule>
    <cfRule type="containsText" dxfId="3" priority="4" operator="containsText" text="Torsionally Regular">
      <formula>NOT(ISERROR(SEARCH("Torsionally Regular",X17)))</formula>
    </cfRule>
  </conditionalFormatting>
  <conditionalFormatting sqref="X7:X11">
    <cfRule type="containsText" dxfId="2" priority="1" operator="containsText" text="Torsionally Irregular">
      <formula>NOT(ISERROR(SEARCH("Torsionally Irregular",X7)))</formula>
    </cfRule>
    <cfRule type="containsText" dxfId="1" priority="2" operator="containsText" text="Torsionally Regular">
      <formula>NOT(ISERROR(SEARCH("Torsionally Regular",X7)))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67F3C-89AF-4659-B591-A9F90DDB788E}">
  <dimension ref="A1:U9"/>
  <sheetViews>
    <sheetView zoomScaleNormal="100" zoomScaleSheetLayoutView="70" workbookViewId="0">
      <selection activeCell="G4" sqref="G4"/>
    </sheetView>
  </sheetViews>
  <sheetFormatPr defaultColWidth="9.109375" defaultRowHeight="14.4" x14ac:dyDescent="0.3"/>
  <cols>
    <col min="1" max="1" width="14" customWidth="1"/>
    <col min="2" max="2" width="10.5546875" customWidth="1"/>
    <col min="3" max="4" width="12.109375" bestFit="1" customWidth="1"/>
    <col min="5" max="5" width="12" customWidth="1"/>
    <col min="6" max="6" width="16.109375" customWidth="1"/>
    <col min="7" max="7" width="11.109375" customWidth="1"/>
    <col min="8" max="8" width="9.109375" customWidth="1"/>
    <col min="10" max="10" width="33.88671875" bestFit="1" customWidth="1"/>
    <col min="16" max="16" width="16.6640625" bestFit="1" customWidth="1"/>
  </cols>
  <sheetData>
    <row r="1" spans="1:21" x14ac:dyDescent="0.3">
      <c r="A1" s="49" t="s">
        <v>94</v>
      </c>
      <c r="B1" s="50"/>
      <c r="C1" s="50"/>
      <c r="D1" s="50"/>
      <c r="E1" s="50"/>
      <c r="F1" s="50"/>
      <c r="G1" s="50"/>
      <c r="H1" s="51"/>
      <c r="J1" s="14" t="s">
        <v>51</v>
      </c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1" ht="16.2" x14ac:dyDescent="0.35">
      <c r="A2" s="52" t="s">
        <v>52</v>
      </c>
      <c r="B2" s="52" t="s">
        <v>53</v>
      </c>
      <c r="C2" s="28" t="s">
        <v>54</v>
      </c>
      <c r="D2" s="28" t="s">
        <v>55</v>
      </c>
      <c r="E2" s="28" t="s">
        <v>56</v>
      </c>
      <c r="F2" s="28" t="s">
        <v>23</v>
      </c>
      <c r="G2" s="28" t="s">
        <v>56</v>
      </c>
      <c r="H2" s="28" t="s">
        <v>23</v>
      </c>
      <c r="J2" s="18" t="s">
        <v>52</v>
      </c>
      <c r="K2" s="18" t="s">
        <v>53</v>
      </c>
      <c r="L2" s="18" t="s">
        <v>54</v>
      </c>
      <c r="M2" s="18" t="s">
        <v>55</v>
      </c>
      <c r="N2" s="18" t="s">
        <v>57</v>
      </c>
      <c r="O2" s="18" t="s">
        <v>58</v>
      </c>
      <c r="P2" s="18" t="s">
        <v>59</v>
      </c>
      <c r="Q2" s="18" t="s">
        <v>60</v>
      </c>
      <c r="R2" s="18" t="s">
        <v>61</v>
      </c>
      <c r="S2" s="18" t="s">
        <v>62</v>
      </c>
      <c r="T2" s="18" t="s">
        <v>63</v>
      </c>
      <c r="U2" s="19" t="s">
        <v>64</v>
      </c>
    </row>
    <row r="3" spans="1:21" x14ac:dyDescent="0.3">
      <c r="A3" s="53"/>
      <c r="B3" s="53"/>
      <c r="C3" s="29" t="s">
        <v>65</v>
      </c>
      <c r="D3" s="29" t="s">
        <v>65</v>
      </c>
      <c r="E3" s="28" t="s">
        <v>66</v>
      </c>
      <c r="F3" s="28"/>
      <c r="G3" s="28" t="s">
        <v>67</v>
      </c>
      <c r="H3" s="28"/>
      <c r="J3" s="21"/>
      <c r="K3" s="21"/>
      <c r="L3" s="21" t="s">
        <v>65</v>
      </c>
      <c r="M3" s="21" t="s">
        <v>65</v>
      </c>
      <c r="N3" s="21" t="s">
        <v>68</v>
      </c>
      <c r="O3" s="21" t="s">
        <v>68</v>
      </c>
      <c r="P3" s="21" t="s">
        <v>65</v>
      </c>
      <c r="Q3" s="21" t="s">
        <v>65</v>
      </c>
      <c r="R3" s="21" t="s">
        <v>68</v>
      </c>
      <c r="S3" s="21" t="s">
        <v>68</v>
      </c>
      <c r="T3" s="21" t="s">
        <v>68</v>
      </c>
      <c r="U3" s="22" t="s">
        <v>68</v>
      </c>
    </row>
    <row r="4" spans="1:21" x14ac:dyDescent="0.3">
      <c r="A4" s="30" t="str">
        <f>J4</f>
        <v>Story5</v>
      </c>
      <c r="B4" s="30" t="str">
        <f>K4</f>
        <v>D1</v>
      </c>
      <c r="C4" s="31">
        <f>L4</f>
        <v>20590.849999999999</v>
      </c>
      <c r="D4" s="31">
        <f>M4</f>
        <v>20590.849999999999</v>
      </c>
      <c r="E4" s="32">
        <f>IFERROR(ROUND(C4/C5,3),"")</f>
        <v>0.218</v>
      </c>
      <c r="F4" s="32" t="str">
        <f>IF(E4&lt;1.5,"OK",IF(E4="","","Mass Irregularity"))</f>
        <v>OK</v>
      </c>
      <c r="G4" s="32">
        <f>IFERROR(ROUND(D4/D5,3),"")</f>
        <v>0.218</v>
      </c>
      <c r="H4" s="40" t="str">
        <f>IF(G4&lt;1.5,"OK",IF(G4="",""," Mass Irregularity"))</f>
        <v>OK</v>
      </c>
      <c r="I4" s="25"/>
      <c r="J4" s="26" t="s">
        <v>84</v>
      </c>
      <c r="K4" s="26" t="s">
        <v>70</v>
      </c>
      <c r="L4" s="26">
        <v>20590.849999999999</v>
      </c>
      <c r="M4" s="26">
        <v>20590.849999999999</v>
      </c>
      <c r="N4" s="26">
        <v>7.35</v>
      </c>
      <c r="O4" s="26">
        <v>9.2249999999999996</v>
      </c>
      <c r="P4" s="26">
        <v>20590.849999999999</v>
      </c>
      <c r="Q4" s="26">
        <v>20590.849999999999</v>
      </c>
      <c r="R4" s="26">
        <v>7.35</v>
      </c>
      <c r="S4" s="26">
        <v>9.2249999999999996</v>
      </c>
      <c r="T4" s="26">
        <v>6.2713999999999999</v>
      </c>
      <c r="U4" s="26">
        <v>8.0228000000000002</v>
      </c>
    </row>
    <row r="5" spans="1:21" x14ac:dyDescent="0.3">
      <c r="A5" s="30" t="str">
        <f t="shared" ref="A5:A6" si="0">J5</f>
        <v>Story4</v>
      </c>
      <c r="B5" s="30" t="str">
        <f t="shared" ref="B5:B6" si="1">K5</f>
        <v>D1</v>
      </c>
      <c r="C5" s="31">
        <f t="shared" ref="C5:C6" si="2">L5</f>
        <v>94508.7</v>
      </c>
      <c r="D5" s="31">
        <f t="shared" ref="D5:D6" si="3">M5</f>
        <v>94508.7</v>
      </c>
      <c r="E5" s="32">
        <f t="shared" ref="E5" si="4">IFERROR(ROUND(C5/C6,3),"")</f>
        <v>0.65700000000000003</v>
      </c>
      <c r="F5" s="32" t="str">
        <f t="shared" ref="F5:F7" si="5">IF(E5&lt;1.5,"OK",IF(E5="","","Mass Irregularity"))</f>
        <v>OK</v>
      </c>
      <c r="G5" s="32">
        <f t="shared" ref="G5:G7" si="6">IFERROR(ROUND(D5/D6,3),"")</f>
        <v>0.65700000000000003</v>
      </c>
      <c r="H5" s="40" t="str">
        <f t="shared" ref="H5:H7" si="7">IF(G5&lt;1.5,"OK",IF(G5="",""," Mass Irregularity"))</f>
        <v>OK</v>
      </c>
      <c r="I5" s="25"/>
      <c r="J5" s="26" t="s">
        <v>85</v>
      </c>
      <c r="K5" s="26" t="s">
        <v>70</v>
      </c>
      <c r="L5" s="26">
        <v>94508.7</v>
      </c>
      <c r="M5" s="26">
        <v>94508.7</v>
      </c>
      <c r="N5" s="26">
        <v>4.5829000000000004</v>
      </c>
      <c r="O5" s="26">
        <v>5.5583</v>
      </c>
      <c r="P5" s="26">
        <v>115099.55</v>
      </c>
      <c r="Q5" s="26">
        <v>115099.55</v>
      </c>
      <c r="R5" s="26">
        <v>5.0780000000000003</v>
      </c>
      <c r="S5" s="26">
        <v>6.2142999999999997</v>
      </c>
      <c r="T5" s="26">
        <v>4.1627000000000001</v>
      </c>
      <c r="U5" s="26">
        <v>5.6265000000000001</v>
      </c>
    </row>
    <row r="6" spans="1:21" x14ac:dyDescent="0.3">
      <c r="A6" s="30" t="str">
        <f t="shared" si="0"/>
        <v>Story3</v>
      </c>
      <c r="B6" s="30" t="str">
        <f t="shared" si="1"/>
        <v>D1</v>
      </c>
      <c r="C6" s="31">
        <f t="shared" si="2"/>
        <v>143921.54</v>
      </c>
      <c r="D6" s="31">
        <f t="shared" si="3"/>
        <v>143921.54</v>
      </c>
      <c r="E6" s="32">
        <f>IFERROR(ROUND(C6/C7,3),"")</f>
        <v>1</v>
      </c>
      <c r="F6" s="32" t="str">
        <f t="shared" si="5"/>
        <v>OK</v>
      </c>
      <c r="G6" s="32">
        <f t="shared" si="6"/>
        <v>1</v>
      </c>
      <c r="H6" s="40" t="str">
        <f t="shared" si="7"/>
        <v>OK</v>
      </c>
      <c r="I6" s="25"/>
      <c r="J6" s="26" t="s">
        <v>69</v>
      </c>
      <c r="K6" s="26" t="s">
        <v>70</v>
      </c>
      <c r="L6" s="26">
        <v>143921.54</v>
      </c>
      <c r="M6" s="26">
        <v>143921.54</v>
      </c>
      <c r="N6" s="26">
        <v>4.4249000000000001</v>
      </c>
      <c r="O6" s="26">
        <v>5.4865000000000004</v>
      </c>
      <c r="P6" s="26">
        <v>259021.08</v>
      </c>
      <c r="Q6" s="26">
        <v>259021.08</v>
      </c>
      <c r="R6" s="26">
        <v>4.7150999999999996</v>
      </c>
      <c r="S6" s="26">
        <v>5.8098999999999998</v>
      </c>
      <c r="T6" s="26">
        <v>4.1505000000000001</v>
      </c>
      <c r="U6" s="26">
        <v>5.6241000000000003</v>
      </c>
    </row>
    <row r="7" spans="1:21" x14ac:dyDescent="0.3">
      <c r="A7" s="30" t="str">
        <f t="shared" ref="A7:D8" si="8">J7</f>
        <v>Story2</v>
      </c>
      <c r="B7" s="30" t="str">
        <f t="shared" si="8"/>
        <v>D1</v>
      </c>
      <c r="C7" s="31">
        <f t="shared" si="8"/>
        <v>143921.54</v>
      </c>
      <c r="D7" s="31">
        <f t="shared" si="8"/>
        <v>143921.54</v>
      </c>
      <c r="E7" s="32">
        <f>IFERROR(ROUND(C7/C8,3),"")</f>
        <v>0.996</v>
      </c>
      <c r="F7" s="32" t="str">
        <f t="shared" si="5"/>
        <v>OK</v>
      </c>
      <c r="G7" s="32">
        <f t="shared" si="6"/>
        <v>0.996</v>
      </c>
      <c r="H7" s="40" t="str">
        <f t="shared" si="7"/>
        <v>OK</v>
      </c>
      <c r="I7" s="25"/>
      <c r="J7" s="26" t="s">
        <v>71</v>
      </c>
      <c r="K7" s="26" t="s">
        <v>70</v>
      </c>
      <c r="L7" s="26">
        <v>143921.54</v>
      </c>
      <c r="M7" s="26">
        <v>143921.54</v>
      </c>
      <c r="N7" s="26">
        <v>4.4249000000000001</v>
      </c>
      <c r="O7" s="26">
        <v>5.4865000000000004</v>
      </c>
      <c r="P7" s="26">
        <v>402942.62</v>
      </c>
      <c r="Q7" s="26">
        <v>402942.62</v>
      </c>
      <c r="R7" s="26">
        <v>4.6113999999999997</v>
      </c>
      <c r="S7" s="26">
        <v>5.6943999999999999</v>
      </c>
      <c r="T7" s="26">
        <v>4.1571999999999996</v>
      </c>
      <c r="U7" s="26">
        <v>5.6304999999999996</v>
      </c>
    </row>
    <row r="8" spans="1:21" ht="15" thickBot="1" x14ac:dyDescent="0.35">
      <c r="A8" s="30" t="str">
        <f t="shared" si="8"/>
        <v>Story1</v>
      </c>
      <c r="B8" s="30" t="str">
        <f t="shared" si="8"/>
        <v>D1</v>
      </c>
      <c r="C8" s="31">
        <f t="shared" si="8"/>
        <v>144516.07999999999</v>
      </c>
      <c r="D8" s="31">
        <f t="shared" si="8"/>
        <v>144516.07999999999</v>
      </c>
      <c r="E8" s="32" t="str">
        <f>IFERROR(ROUND(C8/#REF!,3),"")</f>
        <v/>
      </c>
      <c r="F8" s="32" t="str">
        <f t="shared" ref="F8" si="9">IF(E8&lt;1.5,"OK",IF(E8="","","Mass Irregularity"))</f>
        <v/>
      </c>
      <c r="G8" s="32" t="str">
        <f>IFERROR(ROUND(D8/#REF!,3),"")</f>
        <v/>
      </c>
      <c r="H8" s="32" t="str">
        <f t="shared" ref="H8" si="10">IF(G8&lt;1.5,"OK",IF(G8="",""," Mass Irregularity"))</f>
        <v/>
      </c>
      <c r="I8" s="25"/>
      <c r="J8" s="26" t="s">
        <v>72</v>
      </c>
      <c r="K8" s="26" t="s">
        <v>70</v>
      </c>
      <c r="L8" s="26">
        <v>144516.07999999999</v>
      </c>
      <c r="M8" s="26">
        <v>144516.07999999999</v>
      </c>
      <c r="N8" s="26">
        <v>4.4316000000000004</v>
      </c>
      <c r="O8" s="26">
        <v>5.5019</v>
      </c>
      <c r="P8" s="26">
        <v>547458.71</v>
      </c>
      <c r="Q8" s="26">
        <v>547458.71</v>
      </c>
      <c r="R8" s="26">
        <v>4.5639000000000003</v>
      </c>
      <c r="S8" s="26">
        <v>5.6436000000000002</v>
      </c>
      <c r="T8" s="26">
        <v>4.1742999999999997</v>
      </c>
      <c r="U8" s="26">
        <v>5.6435000000000004</v>
      </c>
    </row>
    <row r="9" spans="1:21" ht="15" thickBot="1" x14ac:dyDescent="0.35">
      <c r="A9" s="33"/>
      <c r="B9" s="34"/>
      <c r="C9" s="34"/>
      <c r="D9" s="34"/>
      <c r="E9" s="34"/>
      <c r="F9" s="34"/>
      <c r="G9" s="34"/>
      <c r="H9" s="35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</row>
  </sheetData>
  <mergeCells count="3">
    <mergeCell ref="A1:H1"/>
    <mergeCell ref="A2:A3"/>
    <mergeCell ref="B2:B3"/>
  </mergeCells>
  <conditionalFormatting sqref="H4:H7">
    <cfRule type="containsText" dxfId="0" priority="1" operator="containsText" text="ok">
      <formula>NOT(ISERROR(SEARCH("ok",H4)))</formula>
    </cfRule>
  </conditionalFormatting>
  <pageMargins left="0.7" right="0.7" top="0.75" bottom="0.75" header="0.3" footer="0.3"/>
  <pageSetup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FFB8B-5E0E-4B75-A16F-9AAB789D740E}">
  <dimension ref="A1:Y15"/>
  <sheetViews>
    <sheetView view="pageBreakPreview" zoomScale="70" zoomScaleNormal="80" zoomScaleSheetLayoutView="70" workbookViewId="0">
      <selection activeCell="N5" sqref="N5"/>
    </sheetView>
  </sheetViews>
  <sheetFormatPr defaultColWidth="9.109375" defaultRowHeight="14.4" x14ac:dyDescent="0.3"/>
  <cols>
    <col min="1" max="3" width="8.6640625" customWidth="1"/>
    <col min="4" max="5" width="6" bestFit="1" customWidth="1"/>
    <col min="6" max="9" width="8.6640625" customWidth="1"/>
    <col min="14" max="14" width="10.33203125" bestFit="1" customWidth="1"/>
  </cols>
  <sheetData>
    <row r="1" spans="1:25" x14ac:dyDescent="0.3">
      <c r="A1" s="54" t="s">
        <v>81</v>
      </c>
      <c r="B1" s="55"/>
      <c r="C1" s="55"/>
      <c r="D1" s="55"/>
      <c r="E1" s="55"/>
      <c r="F1" s="55"/>
      <c r="G1" s="55"/>
      <c r="H1" s="55"/>
      <c r="I1" s="55"/>
      <c r="K1" s="14" t="s">
        <v>29</v>
      </c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x14ac:dyDescent="0.3">
      <c r="A2" s="16" t="s">
        <v>30</v>
      </c>
      <c r="B2" s="17" t="s">
        <v>31</v>
      </c>
      <c r="C2" s="17" t="s">
        <v>32</v>
      </c>
      <c r="D2" s="17" t="s">
        <v>33</v>
      </c>
      <c r="E2" s="17" t="s">
        <v>34</v>
      </c>
      <c r="F2" s="17" t="s">
        <v>36</v>
      </c>
      <c r="G2" s="17" t="s">
        <v>37</v>
      </c>
      <c r="H2" s="17" t="s">
        <v>41</v>
      </c>
      <c r="I2" s="17" t="s">
        <v>42</v>
      </c>
      <c r="K2" s="18" t="s">
        <v>30</v>
      </c>
      <c r="L2" s="18" t="s">
        <v>31</v>
      </c>
      <c r="M2" s="18" t="s">
        <v>32</v>
      </c>
      <c r="N2" s="18" t="s">
        <v>33</v>
      </c>
      <c r="O2" s="18" t="s">
        <v>34</v>
      </c>
      <c r="P2" s="18" t="s">
        <v>35</v>
      </c>
      <c r="Q2" s="18" t="s">
        <v>43</v>
      </c>
      <c r="R2" s="18" t="s">
        <v>44</v>
      </c>
      <c r="S2" s="18" t="s">
        <v>45</v>
      </c>
      <c r="T2" s="18" t="s">
        <v>38</v>
      </c>
      <c r="U2" s="18" t="s">
        <v>39</v>
      </c>
      <c r="V2" s="18" t="s">
        <v>40</v>
      </c>
      <c r="W2" s="18" t="s">
        <v>46</v>
      </c>
      <c r="X2" s="18" t="s">
        <v>47</v>
      </c>
      <c r="Y2" s="19" t="s">
        <v>48</v>
      </c>
    </row>
    <row r="3" spans="1:25" x14ac:dyDescent="0.3">
      <c r="A3" s="20"/>
      <c r="B3" s="2"/>
      <c r="C3" s="2" t="s">
        <v>49</v>
      </c>
      <c r="D3" s="2"/>
      <c r="E3" s="2"/>
      <c r="F3" s="2"/>
      <c r="G3" s="2"/>
      <c r="H3" s="2"/>
      <c r="I3" s="2"/>
      <c r="K3" s="21"/>
      <c r="L3" s="21"/>
      <c r="M3" s="21" t="s">
        <v>49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</row>
    <row r="4" spans="1:25" x14ac:dyDescent="0.3">
      <c r="A4" s="23" t="str">
        <f>K4</f>
        <v>Modal</v>
      </c>
      <c r="B4" s="10">
        <f>L4</f>
        <v>1</v>
      </c>
      <c r="C4" s="24">
        <f>M4</f>
        <v>0.93</v>
      </c>
      <c r="D4" s="24">
        <f>N4</f>
        <v>2.69E-2</v>
      </c>
      <c r="E4" s="24">
        <f>O4</f>
        <v>0.67049999999999998</v>
      </c>
      <c r="F4" s="24">
        <f t="shared" ref="F4:F12" si="0">Q4</f>
        <v>2.69E-2</v>
      </c>
      <c r="G4" s="24">
        <f t="shared" ref="G4:G12" si="1">R4</f>
        <v>0.67049999999999998</v>
      </c>
      <c r="H4" s="24">
        <f t="shared" ref="H4:H12" si="2">W4</f>
        <v>0.1646</v>
      </c>
      <c r="I4" s="24">
        <f t="shared" ref="I4:I12" si="3">X4</f>
        <v>1.04E-2</v>
      </c>
      <c r="J4" s="25"/>
      <c r="K4" s="26" t="s">
        <v>50</v>
      </c>
      <c r="L4" s="26">
        <v>1</v>
      </c>
      <c r="M4" s="26">
        <v>0.93</v>
      </c>
      <c r="N4" s="26">
        <v>2.69E-2</v>
      </c>
      <c r="O4" s="26">
        <v>0.67049999999999998</v>
      </c>
      <c r="P4" s="26">
        <v>0</v>
      </c>
      <c r="Q4" s="26">
        <v>2.69E-2</v>
      </c>
      <c r="R4" s="26">
        <v>0.67049999999999998</v>
      </c>
      <c r="S4" s="26">
        <v>0</v>
      </c>
      <c r="T4" s="26">
        <v>0.1646</v>
      </c>
      <c r="U4" s="26">
        <v>1.04E-2</v>
      </c>
      <c r="V4" s="26">
        <v>0.13170000000000001</v>
      </c>
      <c r="W4" s="26">
        <v>0.1646</v>
      </c>
      <c r="X4" s="26">
        <v>1.04E-2</v>
      </c>
      <c r="Y4" s="26">
        <v>0.13170000000000001</v>
      </c>
    </row>
    <row r="5" spans="1:25" x14ac:dyDescent="0.3">
      <c r="A5" s="23" t="str">
        <f t="shared" ref="A5:A12" si="4">K5</f>
        <v>Modal</v>
      </c>
      <c r="B5" s="10">
        <f t="shared" ref="B5:E12" si="5">L5</f>
        <v>2</v>
      </c>
      <c r="C5" s="24">
        <f t="shared" si="5"/>
        <v>0.86399999999999999</v>
      </c>
      <c r="D5" s="24">
        <f t="shared" si="5"/>
        <v>0.74480000000000002</v>
      </c>
      <c r="E5" s="24">
        <f t="shared" si="5"/>
        <v>6.0600000000000001E-2</v>
      </c>
      <c r="F5" s="24">
        <f t="shared" si="0"/>
        <v>0.77180000000000004</v>
      </c>
      <c r="G5" s="24">
        <f t="shared" si="1"/>
        <v>0.73109999999999997</v>
      </c>
      <c r="H5" s="24">
        <f t="shared" si="2"/>
        <v>0.1757</v>
      </c>
      <c r="I5" s="24">
        <f t="shared" si="3"/>
        <v>0.18099999999999999</v>
      </c>
      <c r="J5" s="25"/>
      <c r="K5" s="26" t="s">
        <v>50</v>
      </c>
      <c r="L5" s="26">
        <v>2</v>
      </c>
      <c r="M5" s="26">
        <v>0.86399999999999999</v>
      </c>
      <c r="N5" s="26">
        <v>0.74480000000000002</v>
      </c>
      <c r="O5" s="26">
        <v>6.0600000000000001E-2</v>
      </c>
      <c r="P5" s="26">
        <v>0</v>
      </c>
      <c r="Q5" s="26">
        <v>0.77180000000000004</v>
      </c>
      <c r="R5" s="26">
        <v>0.73109999999999997</v>
      </c>
      <c r="S5" s="26">
        <v>0</v>
      </c>
      <c r="T5" s="26">
        <v>1.11E-2</v>
      </c>
      <c r="U5" s="26">
        <v>0.1706</v>
      </c>
      <c r="V5" s="26">
        <v>2.64E-2</v>
      </c>
      <c r="W5" s="26">
        <v>0.1757</v>
      </c>
      <c r="X5" s="26">
        <v>0.18099999999999999</v>
      </c>
      <c r="Y5" s="26">
        <v>0.15809999999999999</v>
      </c>
    </row>
    <row r="6" spans="1:25" x14ac:dyDescent="0.3">
      <c r="A6" s="23" t="str">
        <f t="shared" si="4"/>
        <v>Modal</v>
      </c>
      <c r="B6" s="10">
        <f t="shared" si="5"/>
        <v>3</v>
      </c>
      <c r="C6" s="24">
        <f t="shared" si="5"/>
        <v>0.76600000000000001</v>
      </c>
      <c r="D6" s="24">
        <f t="shared" si="5"/>
        <v>6.1800000000000001E-2</v>
      </c>
      <c r="E6" s="24">
        <f t="shared" si="5"/>
        <v>9.9599999999999994E-2</v>
      </c>
      <c r="F6" s="24">
        <f t="shared" si="0"/>
        <v>0.83350000000000002</v>
      </c>
      <c r="G6" s="24">
        <f t="shared" si="1"/>
        <v>0.83069999999999999</v>
      </c>
      <c r="H6" s="24">
        <f t="shared" si="2"/>
        <v>0.18479999999999999</v>
      </c>
      <c r="I6" s="24">
        <f t="shared" si="3"/>
        <v>0.1837</v>
      </c>
      <c r="J6" s="25"/>
      <c r="K6" s="26" t="s">
        <v>50</v>
      </c>
      <c r="L6" s="26">
        <v>3</v>
      </c>
      <c r="M6" s="26">
        <v>0.76600000000000001</v>
      </c>
      <c r="N6" s="26">
        <v>6.1800000000000001E-2</v>
      </c>
      <c r="O6" s="26">
        <v>9.9599999999999994E-2</v>
      </c>
      <c r="P6" s="26">
        <v>0</v>
      </c>
      <c r="Q6" s="26">
        <v>0.83350000000000002</v>
      </c>
      <c r="R6" s="26">
        <v>0.83069999999999999</v>
      </c>
      <c r="S6" s="26">
        <v>0</v>
      </c>
      <c r="T6" s="26">
        <v>9.1000000000000004E-3</v>
      </c>
      <c r="U6" s="26">
        <v>2.7000000000000001E-3</v>
      </c>
      <c r="V6" s="26">
        <v>0.67459999999999998</v>
      </c>
      <c r="W6" s="26">
        <v>0.18479999999999999</v>
      </c>
      <c r="X6" s="26">
        <v>0.1837</v>
      </c>
      <c r="Y6" s="26">
        <v>0.83260000000000001</v>
      </c>
    </row>
    <row r="7" spans="1:25" x14ac:dyDescent="0.3">
      <c r="A7" s="23" t="str">
        <f t="shared" si="4"/>
        <v>Modal</v>
      </c>
      <c r="B7" s="10">
        <f t="shared" si="5"/>
        <v>4</v>
      </c>
      <c r="C7" s="24">
        <f t="shared" si="5"/>
        <v>0.313</v>
      </c>
      <c r="D7" s="24">
        <f t="shared" si="5"/>
        <v>0.01</v>
      </c>
      <c r="E7" s="24">
        <f t="shared" si="5"/>
        <v>6.25E-2</v>
      </c>
      <c r="F7" s="24">
        <f t="shared" si="0"/>
        <v>0.84350000000000003</v>
      </c>
      <c r="G7" s="24">
        <f t="shared" si="1"/>
        <v>0.8931</v>
      </c>
      <c r="H7" s="24">
        <f t="shared" si="2"/>
        <v>0.60519999999999996</v>
      </c>
      <c r="I7" s="24">
        <f t="shared" si="3"/>
        <v>0.25290000000000001</v>
      </c>
      <c r="J7" s="25"/>
      <c r="K7" s="26" t="s">
        <v>50</v>
      </c>
      <c r="L7" s="26">
        <v>4</v>
      </c>
      <c r="M7" s="26">
        <v>0.313</v>
      </c>
      <c r="N7" s="26">
        <v>0.01</v>
      </c>
      <c r="O7" s="26">
        <v>6.25E-2</v>
      </c>
      <c r="P7" s="26">
        <v>0</v>
      </c>
      <c r="Q7" s="26">
        <v>0.84350000000000003</v>
      </c>
      <c r="R7" s="26">
        <v>0.8931</v>
      </c>
      <c r="S7" s="26">
        <v>0</v>
      </c>
      <c r="T7" s="26">
        <v>0.4204</v>
      </c>
      <c r="U7" s="26">
        <v>6.9199999999999998E-2</v>
      </c>
      <c r="V7" s="26">
        <v>2.4799999999999999E-2</v>
      </c>
      <c r="W7" s="26">
        <v>0.60519999999999996</v>
      </c>
      <c r="X7" s="26">
        <v>0.25290000000000001</v>
      </c>
      <c r="Y7" s="26">
        <v>0.85740000000000005</v>
      </c>
    </row>
    <row r="8" spans="1:25" x14ac:dyDescent="0.3">
      <c r="A8" s="23" t="str">
        <f t="shared" si="4"/>
        <v>Modal</v>
      </c>
      <c r="B8" s="10">
        <f t="shared" si="5"/>
        <v>5</v>
      </c>
      <c r="C8" s="24">
        <f t="shared" si="5"/>
        <v>0.29399999999999998</v>
      </c>
      <c r="D8" s="24">
        <f t="shared" si="5"/>
        <v>6.93E-2</v>
      </c>
      <c r="E8" s="24">
        <f t="shared" si="5"/>
        <v>2.0400000000000001E-2</v>
      </c>
      <c r="F8" s="24">
        <f t="shared" si="0"/>
        <v>0.91279999999999994</v>
      </c>
      <c r="G8" s="24">
        <f t="shared" si="1"/>
        <v>0.91349999999999998</v>
      </c>
      <c r="H8" s="24">
        <f t="shared" si="2"/>
        <v>0.73619999999999997</v>
      </c>
      <c r="I8" s="24">
        <f t="shared" si="3"/>
        <v>0.72119999999999995</v>
      </c>
      <c r="J8" s="25"/>
      <c r="K8" s="26" t="s">
        <v>50</v>
      </c>
      <c r="L8" s="26">
        <v>5</v>
      </c>
      <c r="M8" s="26">
        <v>0.29399999999999998</v>
      </c>
      <c r="N8" s="26">
        <v>6.93E-2</v>
      </c>
      <c r="O8" s="26">
        <v>2.0400000000000001E-2</v>
      </c>
      <c r="P8" s="26">
        <v>0</v>
      </c>
      <c r="Q8" s="26">
        <v>0.91279999999999994</v>
      </c>
      <c r="R8" s="26">
        <v>0.91349999999999998</v>
      </c>
      <c r="S8" s="26">
        <v>0</v>
      </c>
      <c r="T8" s="26">
        <v>0.13100000000000001</v>
      </c>
      <c r="U8" s="26">
        <v>0.46829999999999999</v>
      </c>
      <c r="V8" s="26">
        <v>3.5000000000000001E-3</v>
      </c>
      <c r="W8" s="26">
        <v>0.73619999999999997</v>
      </c>
      <c r="X8" s="26">
        <v>0.72119999999999995</v>
      </c>
      <c r="Y8" s="26">
        <v>0.8609</v>
      </c>
    </row>
    <row r="9" spans="1:25" x14ac:dyDescent="0.3">
      <c r="A9" s="23" t="str">
        <f t="shared" si="4"/>
        <v>Modal</v>
      </c>
      <c r="B9" s="10">
        <f t="shared" si="5"/>
        <v>6</v>
      </c>
      <c r="C9" s="24">
        <f t="shared" si="5"/>
        <v>0.245</v>
      </c>
      <c r="D9" s="24">
        <f t="shared" si="5"/>
        <v>2.0299999999999999E-2</v>
      </c>
      <c r="E9" s="24">
        <f t="shared" si="5"/>
        <v>1.5900000000000001E-2</v>
      </c>
      <c r="F9" s="24">
        <f t="shared" si="0"/>
        <v>0.93310000000000004</v>
      </c>
      <c r="G9" s="24">
        <f t="shared" si="1"/>
        <v>0.9294</v>
      </c>
      <c r="H9" s="24">
        <f t="shared" si="2"/>
        <v>0.8206</v>
      </c>
      <c r="I9" s="24">
        <f t="shared" si="3"/>
        <v>0.82489999999999997</v>
      </c>
      <c r="J9" s="25"/>
      <c r="K9" s="26" t="s">
        <v>50</v>
      </c>
      <c r="L9" s="26">
        <v>6</v>
      </c>
      <c r="M9" s="26">
        <v>0.245</v>
      </c>
      <c r="N9" s="26">
        <v>2.0299999999999999E-2</v>
      </c>
      <c r="O9" s="26">
        <v>1.5900000000000001E-2</v>
      </c>
      <c r="P9" s="26">
        <v>0</v>
      </c>
      <c r="Q9" s="26">
        <v>0.93310000000000004</v>
      </c>
      <c r="R9" s="26">
        <v>0.9294</v>
      </c>
      <c r="S9" s="26">
        <v>0</v>
      </c>
      <c r="T9" s="26">
        <v>8.4400000000000003E-2</v>
      </c>
      <c r="U9" s="26">
        <v>0.1037</v>
      </c>
      <c r="V9" s="26">
        <v>6.9000000000000006E-2</v>
      </c>
      <c r="W9" s="26">
        <v>0.8206</v>
      </c>
      <c r="X9" s="26">
        <v>0.82489999999999997</v>
      </c>
      <c r="Y9" s="26">
        <v>0.92989999999999995</v>
      </c>
    </row>
    <row r="10" spans="1:25" x14ac:dyDescent="0.3">
      <c r="A10" s="23" t="str">
        <f t="shared" si="4"/>
        <v>Modal</v>
      </c>
      <c r="B10" s="10">
        <f t="shared" si="5"/>
        <v>7</v>
      </c>
      <c r="C10" s="24">
        <f t="shared" si="5"/>
        <v>0.20200000000000001</v>
      </c>
      <c r="D10" s="24">
        <f t="shared" si="5"/>
        <v>5.0000000000000001E-3</v>
      </c>
      <c r="E10" s="24">
        <f t="shared" si="5"/>
        <v>3.0099999999999998E-2</v>
      </c>
      <c r="F10" s="24">
        <f t="shared" si="0"/>
        <v>0.93799999999999994</v>
      </c>
      <c r="G10" s="24">
        <f t="shared" si="1"/>
        <v>0.95950000000000002</v>
      </c>
      <c r="H10" s="24">
        <f t="shared" si="2"/>
        <v>0.88719999999999999</v>
      </c>
      <c r="I10" s="24">
        <f t="shared" si="3"/>
        <v>0.83840000000000003</v>
      </c>
      <c r="J10" s="25"/>
      <c r="K10" s="26" t="s">
        <v>50</v>
      </c>
      <c r="L10" s="26">
        <v>7</v>
      </c>
      <c r="M10" s="26">
        <v>0.20200000000000001</v>
      </c>
      <c r="N10" s="26">
        <v>5.0000000000000001E-3</v>
      </c>
      <c r="O10" s="26">
        <v>3.0099999999999998E-2</v>
      </c>
      <c r="P10" s="26">
        <v>0</v>
      </c>
      <c r="Q10" s="26">
        <v>0.93799999999999994</v>
      </c>
      <c r="R10" s="26">
        <v>0.95950000000000002</v>
      </c>
      <c r="S10" s="26">
        <v>0</v>
      </c>
      <c r="T10" s="26">
        <v>6.6600000000000006E-2</v>
      </c>
      <c r="U10" s="26">
        <v>1.35E-2</v>
      </c>
      <c r="V10" s="26">
        <v>1.6999999999999999E-3</v>
      </c>
      <c r="W10" s="26">
        <v>0.88719999999999999</v>
      </c>
      <c r="X10" s="26">
        <v>0.83840000000000003</v>
      </c>
      <c r="Y10" s="26">
        <v>0.93149999999999999</v>
      </c>
    </row>
    <row r="11" spans="1:25" x14ac:dyDescent="0.3">
      <c r="A11" s="23" t="str">
        <f t="shared" si="4"/>
        <v>Modal</v>
      </c>
      <c r="B11" s="10">
        <f t="shared" si="5"/>
        <v>8</v>
      </c>
      <c r="C11" s="24">
        <f t="shared" si="5"/>
        <v>0.19500000000000001</v>
      </c>
      <c r="D11" s="24">
        <f t="shared" si="5"/>
        <v>2.47E-2</v>
      </c>
      <c r="E11" s="24">
        <f t="shared" si="5"/>
        <v>1.6999999999999999E-3</v>
      </c>
      <c r="F11" s="24">
        <f t="shared" si="0"/>
        <v>0.9627</v>
      </c>
      <c r="G11" s="24">
        <f t="shared" si="1"/>
        <v>0.96120000000000005</v>
      </c>
      <c r="H11" s="24">
        <f t="shared" si="2"/>
        <v>0.88919999999999999</v>
      </c>
      <c r="I11" s="24">
        <f t="shared" si="3"/>
        <v>0.89480000000000004</v>
      </c>
      <c r="J11" s="25"/>
      <c r="K11" s="26" t="s">
        <v>50</v>
      </c>
      <c r="L11" s="26">
        <v>8</v>
      </c>
      <c r="M11" s="26">
        <v>0.19500000000000001</v>
      </c>
      <c r="N11" s="26">
        <v>2.47E-2</v>
      </c>
      <c r="O11" s="26">
        <v>1.6999999999999999E-3</v>
      </c>
      <c r="P11" s="26">
        <v>0</v>
      </c>
      <c r="Q11" s="26">
        <v>0.9627</v>
      </c>
      <c r="R11" s="26">
        <v>0.96120000000000005</v>
      </c>
      <c r="S11" s="26">
        <v>0</v>
      </c>
      <c r="T11" s="26">
        <v>1.9E-3</v>
      </c>
      <c r="U11" s="26">
        <v>5.6399999999999999E-2</v>
      </c>
      <c r="V11" s="26">
        <v>1.54E-2</v>
      </c>
      <c r="W11" s="26">
        <v>0.88919999999999999</v>
      </c>
      <c r="X11" s="26">
        <v>0.89480000000000004</v>
      </c>
      <c r="Y11" s="26">
        <v>0.94689999999999996</v>
      </c>
    </row>
    <row r="12" spans="1:25" x14ac:dyDescent="0.3">
      <c r="A12" s="23" t="str">
        <f t="shared" si="4"/>
        <v>Modal</v>
      </c>
      <c r="B12" s="10">
        <f t="shared" si="5"/>
        <v>9</v>
      </c>
      <c r="C12" s="24">
        <f t="shared" si="5"/>
        <v>0.17100000000000001</v>
      </c>
      <c r="D12" s="24">
        <f t="shared" si="5"/>
        <v>3.8130000000000003E-5</v>
      </c>
      <c r="E12" s="24">
        <f t="shared" si="5"/>
        <v>1.243E-5</v>
      </c>
      <c r="F12" s="24">
        <f t="shared" si="0"/>
        <v>0.96279999999999999</v>
      </c>
      <c r="G12" s="24">
        <f t="shared" si="1"/>
        <v>0.96120000000000005</v>
      </c>
      <c r="H12" s="24">
        <f t="shared" si="2"/>
        <v>0.88919999999999999</v>
      </c>
      <c r="I12" s="24">
        <f t="shared" si="3"/>
        <v>0.89480000000000004</v>
      </c>
      <c r="J12" s="25"/>
      <c r="K12" s="26" t="s">
        <v>50</v>
      </c>
      <c r="L12" s="26">
        <v>9</v>
      </c>
      <c r="M12" s="26">
        <v>0.17100000000000001</v>
      </c>
      <c r="N12" s="27">
        <v>3.8130000000000003E-5</v>
      </c>
      <c r="O12" s="27">
        <v>1.243E-5</v>
      </c>
      <c r="P12" s="26">
        <v>0</v>
      </c>
      <c r="Q12" s="26">
        <v>0.96279999999999999</v>
      </c>
      <c r="R12" s="26">
        <v>0.96120000000000005</v>
      </c>
      <c r="S12" s="26">
        <v>0</v>
      </c>
      <c r="T12" s="26">
        <v>1E-4</v>
      </c>
      <c r="U12" s="26">
        <v>1E-4</v>
      </c>
      <c r="V12" s="26">
        <v>1.11E-2</v>
      </c>
      <c r="W12" s="26">
        <v>0.88919999999999999</v>
      </c>
      <c r="X12" s="26">
        <v>0.89480000000000004</v>
      </c>
      <c r="Y12" s="26">
        <v>0.95799999999999996</v>
      </c>
    </row>
    <row r="13" spans="1:25" x14ac:dyDescent="0.3">
      <c r="A13" s="23" t="str">
        <f t="shared" ref="A13:A15" si="6">K13</f>
        <v>Modal</v>
      </c>
      <c r="B13" s="10">
        <f t="shared" ref="B13:B15" si="7">L13</f>
        <v>10</v>
      </c>
      <c r="C13" s="24">
        <f t="shared" ref="C13:C15" si="8">M13</f>
        <v>0.14199999999999999</v>
      </c>
      <c r="D13" s="24">
        <f t="shared" ref="D13:D15" si="9">N13</f>
        <v>3.5000000000000001E-3</v>
      </c>
      <c r="E13" s="24">
        <f t="shared" ref="E13:E15" si="10">O13</f>
        <v>2.4799999999999999E-2</v>
      </c>
      <c r="F13" s="24">
        <f t="shared" ref="F13:F15" si="11">Q13</f>
        <v>0.96630000000000005</v>
      </c>
      <c r="G13" s="24">
        <f t="shared" ref="G13:G15" si="12">R13</f>
        <v>0.98609999999999998</v>
      </c>
      <c r="H13" s="24">
        <f t="shared" ref="H13:H15" si="13">W13</f>
        <v>0.95279999999999998</v>
      </c>
      <c r="I13" s="24">
        <f t="shared" ref="I13:I15" si="14">X13</f>
        <v>0.90280000000000005</v>
      </c>
      <c r="K13" s="26" t="s">
        <v>50</v>
      </c>
      <c r="L13" s="26">
        <v>10</v>
      </c>
      <c r="M13" s="26">
        <v>0.14199999999999999</v>
      </c>
      <c r="N13" s="26">
        <v>3.5000000000000001E-3</v>
      </c>
      <c r="O13" s="26">
        <v>2.4799999999999999E-2</v>
      </c>
      <c r="P13" s="26">
        <v>0</v>
      </c>
      <c r="Q13" s="26">
        <v>0.96630000000000005</v>
      </c>
      <c r="R13" s="26">
        <v>0.98609999999999998</v>
      </c>
      <c r="S13" s="26">
        <v>0</v>
      </c>
      <c r="T13" s="26">
        <v>6.3500000000000001E-2</v>
      </c>
      <c r="U13" s="26">
        <v>8.0000000000000002E-3</v>
      </c>
      <c r="V13" s="26">
        <v>1E-4</v>
      </c>
      <c r="W13" s="26">
        <v>0.95279999999999998</v>
      </c>
      <c r="X13" s="26">
        <v>0.90280000000000005</v>
      </c>
      <c r="Y13" s="26">
        <v>0.95809999999999995</v>
      </c>
    </row>
    <row r="14" spans="1:25" x14ac:dyDescent="0.3">
      <c r="A14" s="23" t="str">
        <f t="shared" si="6"/>
        <v>Modal</v>
      </c>
      <c r="B14" s="10">
        <f t="shared" si="7"/>
        <v>11</v>
      </c>
      <c r="C14" s="24">
        <f t="shared" si="8"/>
        <v>0.14000000000000001</v>
      </c>
      <c r="D14" s="24">
        <f t="shared" si="9"/>
        <v>2.3099999999999999E-2</v>
      </c>
      <c r="E14" s="24">
        <f t="shared" si="10"/>
        <v>4.3E-3</v>
      </c>
      <c r="F14" s="24">
        <f t="shared" si="11"/>
        <v>0.98939999999999995</v>
      </c>
      <c r="G14" s="24">
        <f t="shared" si="12"/>
        <v>0.99039999999999995</v>
      </c>
      <c r="H14" s="24">
        <f t="shared" si="13"/>
        <v>0.96309999999999996</v>
      </c>
      <c r="I14" s="24">
        <f t="shared" si="14"/>
        <v>0.95779999999999998</v>
      </c>
      <c r="K14" s="26" t="s">
        <v>50</v>
      </c>
      <c r="L14" s="26">
        <v>11</v>
      </c>
      <c r="M14" s="26">
        <v>0.14000000000000001</v>
      </c>
      <c r="N14" s="26">
        <v>2.3099999999999999E-2</v>
      </c>
      <c r="O14" s="26">
        <v>4.3E-3</v>
      </c>
      <c r="P14" s="26">
        <v>0</v>
      </c>
      <c r="Q14" s="26">
        <v>0.98939999999999995</v>
      </c>
      <c r="R14" s="26">
        <v>0.99039999999999995</v>
      </c>
      <c r="S14" s="26">
        <v>0</v>
      </c>
      <c r="T14" s="26">
        <v>1.03E-2</v>
      </c>
      <c r="U14" s="26">
        <v>5.5E-2</v>
      </c>
      <c r="V14" s="26">
        <v>5.4999999999999997E-3</v>
      </c>
      <c r="W14" s="26">
        <v>0.96309999999999996</v>
      </c>
      <c r="X14" s="26">
        <v>0.95779999999999998</v>
      </c>
      <c r="Y14" s="26">
        <v>0.96360000000000001</v>
      </c>
    </row>
    <row r="15" spans="1:25" x14ac:dyDescent="0.3">
      <c r="A15" s="23" t="str">
        <f t="shared" si="6"/>
        <v>Modal</v>
      </c>
      <c r="B15" s="10">
        <f t="shared" si="7"/>
        <v>12</v>
      </c>
      <c r="C15" s="24">
        <f t="shared" si="8"/>
        <v>0.126</v>
      </c>
      <c r="D15" s="24">
        <f t="shared" si="9"/>
        <v>2.3E-3</v>
      </c>
      <c r="E15" s="24">
        <f t="shared" si="10"/>
        <v>4.159E-5</v>
      </c>
      <c r="F15" s="24">
        <f t="shared" si="11"/>
        <v>0.99170000000000003</v>
      </c>
      <c r="G15" s="24">
        <f t="shared" si="12"/>
        <v>0.99039999999999995</v>
      </c>
      <c r="H15" s="24">
        <f t="shared" si="13"/>
        <v>0.96309999999999996</v>
      </c>
      <c r="I15" s="24">
        <f t="shared" si="14"/>
        <v>0.96630000000000005</v>
      </c>
      <c r="K15" s="26" t="s">
        <v>50</v>
      </c>
      <c r="L15" s="26">
        <v>12</v>
      </c>
      <c r="M15" s="26">
        <v>0.126</v>
      </c>
      <c r="N15" s="26">
        <v>2.3E-3</v>
      </c>
      <c r="O15" s="27">
        <v>4.159E-5</v>
      </c>
      <c r="P15" s="26">
        <v>0</v>
      </c>
      <c r="Q15" s="26">
        <v>0.99170000000000003</v>
      </c>
      <c r="R15" s="26">
        <v>0.99039999999999995</v>
      </c>
      <c r="S15" s="26">
        <v>0</v>
      </c>
      <c r="T15" s="27">
        <v>3.799E-5</v>
      </c>
      <c r="U15" s="26">
        <v>8.5000000000000006E-3</v>
      </c>
      <c r="V15" s="26">
        <v>2.64E-2</v>
      </c>
      <c r="W15" s="26">
        <v>0.96309999999999996</v>
      </c>
      <c r="X15" s="26">
        <v>0.96630000000000005</v>
      </c>
      <c r="Y15" s="26">
        <v>0.99</v>
      </c>
    </row>
  </sheetData>
  <mergeCells count="1">
    <mergeCell ref="A1:I1"/>
  </mergeCells>
  <pageMargins left="0.7" right="0.7" top="0.75" bottom="0.75" header="0.3" footer="0.3"/>
  <pageSetup scale="50" orientation="portrait" r:id="rId1"/>
  <colBreaks count="1" manualBreakCount="1">
    <brk id="14" max="23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758B1-30A4-4F63-AF97-25C6A3F03873}">
  <dimension ref="A1:W12"/>
  <sheetViews>
    <sheetView tabSelected="1" view="pageBreakPreview" zoomScaleNormal="100" zoomScaleSheetLayoutView="100" workbookViewId="0">
      <selection activeCell="L12" sqref="L12"/>
    </sheetView>
  </sheetViews>
  <sheetFormatPr defaultColWidth="9.109375" defaultRowHeight="13.8" x14ac:dyDescent="0.25"/>
  <cols>
    <col min="1" max="1" width="12.6640625" style="36" bestFit="1" customWidth="1"/>
    <col min="2" max="2" width="11.109375" style="36" bestFit="1" customWidth="1"/>
    <col min="3" max="3" width="8.109375" style="36" bestFit="1" customWidth="1"/>
    <col min="4" max="4" width="7.109375" style="36" bestFit="1" customWidth="1"/>
    <col min="5" max="5" width="8.109375" style="36" bestFit="1" customWidth="1"/>
    <col min="6" max="6" width="11.33203125" style="36" customWidth="1"/>
    <col min="7" max="7" width="15.109375" style="36" customWidth="1"/>
    <col min="8" max="8" width="10.6640625" style="36" bestFit="1" customWidth="1"/>
    <col min="9" max="9" width="9.33203125" style="36" bestFit="1" customWidth="1"/>
    <col min="10" max="10" width="9.33203125" style="36" customWidth="1"/>
    <col min="11" max="13" width="9.109375" style="36"/>
    <col min="14" max="14" width="10.44140625" style="36" bestFit="1" customWidth="1"/>
    <col min="15" max="16384" width="9.109375" style="36"/>
  </cols>
  <sheetData>
    <row r="1" spans="1:23" ht="15" thickBot="1" x14ac:dyDescent="0.35">
      <c r="A1" s="56" t="s">
        <v>95</v>
      </c>
      <c r="B1" s="56"/>
      <c r="C1" s="56"/>
      <c r="D1" s="56"/>
      <c r="E1" s="56"/>
      <c r="F1" s="56"/>
      <c r="G1" s="56"/>
      <c r="H1" s="56"/>
      <c r="I1" s="56"/>
      <c r="J1" s="56"/>
      <c r="L1" s="14" t="s">
        <v>51</v>
      </c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ht="14.4" x14ac:dyDescent="0.3">
      <c r="A2" s="37" t="s">
        <v>52</v>
      </c>
      <c r="B2" s="38" t="s">
        <v>53</v>
      </c>
      <c r="C2" s="38" t="s">
        <v>57</v>
      </c>
      <c r="D2" s="38" t="s">
        <v>58</v>
      </c>
      <c r="E2" s="38" t="s">
        <v>63</v>
      </c>
      <c r="F2" s="38" t="s">
        <v>64</v>
      </c>
      <c r="G2" s="57" t="s">
        <v>73</v>
      </c>
      <c r="H2" s="57"/>
      <c r="I2" s="58" t="s">
        <v>74</v>
      </c>
      <c r="J2" s="58"/>
      <c r="L2" s="18" t="s">
        <v>52</v>
      </c>
      <c r="M2" s="18" t="s">
        <v>53</v>
      </c>
      <c r="N2" s="18" t="s">
        <v>54</v>
      </c>
      <c r="O2" s="18" t="s">
        <v>55</v>
      </c>
      <c r="P2" s="18" t="s">
        <v>57</v>
      </c>
      <c r="Q2" s="18" t="s">
        <v>58</v>
      </c>
      <c r="R2" s="18" t="s">
        <v>75</v>
      </c>
      <c r="S2" s="18" t="s">
        <v>76</v>
      </c>
      <c r="T2" s="18" t="s">
        <v>61</v>
      </c>
      <c r="U2" s="18" t="s">
        <v>62</v>
      </c>
      <c r="V2" s="18" t="s">
        <v>63</v>
      </c>
      <c r="W2" s="19" t="s">
        <v>64</v>
      </c>
    </row>
    <row r="3" spans="1:23" ht="14.4" x14ac:dyDescent="0.3">
      <c r="A3" s="39"/>
      <c r="B3" s="29"/>
      <c r="C3" s="29" t="s">
        <v>68</v>
      </c>
      <c r="D3" s="29" t="s">
        <v>68</v>
      </c>
      <c r="E3" s="29" t="s">
        <v>68</v>
      </c>
      <c r="F3" s="29" t="s">
        <v>68</v>
      </c>
      <c r="G3" s="40" t="s">
        <v>77</v>
      </c>
      <c r="H3" s="40" t="s">
        <v>78</v>
      </c>
      <c r="I3" s="28" t="s">
        <v>77</v>
      </c>
      <c r="J3" s="28" t="s">
        <v>78</v>
      </c>
      <c r="L3" s="21"/>
      <c r="M3" s="21"/>
      <c r="N3" s="21" t="s">
        <v>65</v>
      </c>
      <c r="O3" s="21" t="s">
        <v>65</v>
      </c>
      <c r="P3" s="21" t="s">
        <v>68</v>
      </c>
      <c r="Q3" s="21" t="s">
        <v>68</v>
      </c>
      <c r="R3" s="21" t="s">
        <v>65</v>
      </c>
      <c r="S3" s="21" t="s">
        <v>65</v>
      </c>
      <c r="T3" s="21" t="s">
        <v>68</v>
      </c>
      <c r="U3" s="21" t="s">
        <v>68</v>
      </c>
      <c r="V3" s="21" t="s">
        <v>68</v>
      </c>
      <c r="W3" s="22" t="s">
        <v>68</v>
      </c>
    </row>
    <row r="4" spans="1:23" ht="15" customHeight="1" x14ac:dyDescent="0.25">
      <c r="A4" s="41" t="str">
        <f t="shared" ref="A4:A7" si="0">L4</f>
        <v>Story5</v>
      </c>
      <c r="B4" s="30" t="str">
        <f t="shared" ref="B4:B7" si="1">M4</f>
        <v>D1</v>
      </c>
      <c r="C4" s="31">
        <f t="shared" ref="C4:C7" si="2">P4</f>
        <v>7.35</v>
      </c>
      <c r="D4" s="31">
        <f t="shared" ref="D4:D7" si="3">Q4</f>
        <v>9.2249999999999996</v>
      </c>
      <c r="E4" s="31">
        <f t="shared" ref="E4:E7" si="4">V4</f>
        <v>6.2713999999999999</v>
      </c>
      <c r="F4" s="31">
        <f t="shared" ref="F4:F7" si="5">W4</f>
        <v>8.0228000000000002</v>
      </c>
      <c r="G4" s="31">
        <f t="shared" ref="G4:G7" si="6">ABS(C4-E4)</f>
        <v>1.0785999999999998</v>
      </c>
      <c r="H4" s="31">
        <f t="shared" ref="H4:H7" si="7">ABS(D4-F4)</f>
        <v>1.2021999999999995</v>
      </c>
      <c r="I4" s="31">
        <f>ROUND(G4/3.9*100,3)</f>
        <v>27.655999999999999</v>
      </c>
      <c r="J4" s="31">
        <f>ROUND(H4/3.9*100,3)</f>
        <v>30.826000000000001</v>
      </c>
      <c r="K4" s="25"/>
      <c r="L4" s="26" t="s">
        <v>84</v>
      </c>
      <c r="M4" s="26" t="s">
        <v>70</v>
      </c>
      <c r="N4" s="26">
        <v>20590.849999999999</v>
      </c>
      <c r="O4" s="26">
        <v>20590.849999999999</v>
      </c>
      <c r="P4" s="26">
        <v>7.35</v>
      </c>
      <c r="Q4" s="26">
        <v>9.2249999999999996</v>
      </c>
      <c r="R4" s="26">
        <v>20590.849999999999</v>
      </c>
      <c r="S4" s="26">
        <v>20590.849999999999</v>
      </c>
      <c r="T4" s="26">
        <v>7.35</v>
      </c>
      <c r="U4" s="26">
        <v>9.2249999999999996</v>
      </c>
      <c r="V4" s="26">
        <v>6.2713999999999999</v>
      </c>
      <c r="W4" s="26">
        <v>8.0228000000000002</v>
      </c>
    </row>
    <row r="5" spans="1:23" ht="15" customHeight="1" x14ac:dyDescent="0.25">
      <c r="A5" s="41" t="str">
        <f t="shared" si="0"/>
        <v>Story4</v>
      </c>
      <c r="B5" s="30" t="str">
        <f t="shared" si="1"/>
        <v>D1</v>
      </c>
      <c r="C5" s="31">
        <f t="shared" si="2"/>
        <v>4.5829000000000004</v>
      </c>
      <c r="D5" s="31">
        <f t="shared" si="3"/>
        <v>5.5583</v>
      </c>
      <c r="E5" s="31">
        <f t="shared" si="4"/>
        <v>4.1627000000000001</v>
      </c>
      <c r="F5" s="31">
        <f t="shared" si="5"/>
        <v>5.6265000000000001</v>
      </c>
      <c r="G5" s="31">
        <f t="shared" si="6"/>
        <v>0.42020000000000035</v>
      </c>
      <c r="H5" s="31">
        <f t="shared" si="7"/>
        <v>6.8200000000000038E-2</v>
      </c>
      <c r="I5" s="31">
        <f>ROUND(G5/$G$9*100,3)</f>
        <v>4.5179999999999998</v>
      </c>
      <c r="J5" s="31">
        <f>ROUND(H5/$G$10*100,3)</f>
        <v>0.61</v>
      </c>
      <c r="K5" s="25"/>
      <c r="L5" s="26" t="s">
        <v>85</v>
      </c>
      <c r="M5" s="26" t="s">
        <v>70</v>
      </c>
      <c r="N5" s="26">
        <v>94508.7</v>
      </c>
      <c r="O5" s="26">
        <v>94508.7</v>
      </c>
      <c r="P5" s="26">
        <v>4.5829000000000004</v>
      </c>
      <c r="Q5" s="26">
        <v>5.5583</v>
      </c>
      <c r="R5" s="26">
        <v>115099.55</v>
      </c>
      <c r="S5" s="26">
        <v>115099.55</v>
      </c>
      <c r="T5" s="26">
        <v>5.0780000000000003</v>
      </c>
      <c r="U5" s="26">
        <v>6.2142999999999997</v>
      </c>
      <c r="V5" s="26">
        <v>4.1627000000000001</v>
      </c>
      <c r="W5" s="26">
        <v>5.6265000000000001</v>
      </c>
    </row>
    <row r="6" spans="1:23" ht="15" customHeight="1" x14ac:dyDescent="0.25">
      <c r="A6" s="41" t="str">
        <f t="shared" si="0"/>
        <v>Story3</v>
      </c>
      <c r="B6" s="30" t="str">
        <f t="shared" si="1"/>
        <v>D1</v>
      </c>
      <c r="C6" s="31">
        <f t="shared" si="2"/>
        <v>4.4249000000000001</v>
      </c>
      <c r="D6" s="31">
        <f t="shared" si="3"/>
        <v>5.4865000000000004</v>
      </c>
      <c r="E6" s="31">
        <f t="shared" si="4"/>
        <v>4.1505000000000001</v>
      </c>
      <c r="F6" s="31">
        <f t="shared" si="5"/>
        <v>5.6241000000000003</v>
      </c>
      <c r="G6" s="31">
        <f t="shared" si="6"/>
        <v>0.27439999999999998</v>
      </c>
      <c r="H6" s="31">
        <f t="shared" si="7"/>
        <v>0.13759999999999994</v>
      </c>
      <c r="I6" s="31">
        <f>ROUND(G6/$G$9*100,3)</f>
        <v>2.9510000000000001</v>
      </c>
      <c r="J6" s="31">
        <f>ROUND(H6/$G$10*100,3)</f>
        <v>1.2310000000000001</v>
      </c>
      <c r="K6" s="25"/>
      <c r="L6" s="26" t="s">
        <v>69</v>
      </c>
      <c r="M6" s="26" t="s">
        <v>70</v>
      </c>
      <c r="N6" s="26">
        <v>143921.54</v>
      </c>
      <c r="O6" s="26">
        <v>143921.54</v>
      </c>
      <c r="P6" s="26">
        <v>4.4249000000000001</v>
      </c>
      <c r="Q6" s="26">
        <v>5.4865000000000004</v>
      </c>
      <c r="R6" s="26">
        <v>259021.08</v>
      </c>
      <c r="S6" s="26">
        <v>259021.08</v>
      </c>
      <c r="T6" s="26">
        <v>4.7150999999999996</v>
      </c>
      <c r="U6" s="26">
        <v>5.8098999999999998</v>
      </c>
      <c r="V6" s="26">
        <v>4.1505000000000001</v>
      </c>
      <c r="W6" s="26">
        <v>5.6241000000000003</v>
      </c>
    </row>
    <row r="7" spans="1:23" ht="15" customHeight="1" x14ac:dyDescent="0.25">
      <c r="A7" s="41" t="str">
        <f t="shared" si="0"/>
        <v>Story2</v>
      </c>
      <c r="B7" s="30" t="str">
        <f t="shared" si="1"/>
        <v>D1</v>
      </c>
      <c r="C7" s="31">
        <f t="shared" si="2"/>
        <v>4.4249000000000001</v>
      </c>
      <c r="D7" s="31">
        <f t="shared" si="3"/>
        <v>5.4865000000000004</v>
      </c>
      <c r="E7" s="31">
        <f t="shared" si="4"/>
        <v>4.1571999999999996</v>
      </c>
      <c r="F7" s="31">
        <f t="shared" si="5"/>
        <v>5.6304999999999996</v>
      </c>
      <c r="G7" s="31">
        <f t="shared" si="6"/>
        <v>0.26770000000000049</v>
      </c>
      <c r="H7" s="31">
        <f t="shared" si="7"/>
        <v>0.14399999999999924</v>
      </c>
      <c r="I7" s="31">
        <f>ROUND(G7/$G$9*100,3)</f>
        <v>2.8780000000000001</v>
      </c>
      <c r="J7" s="31">
        <f>ROUND(H7/$G$10*100,3)</f>
        <v>1.2889999999999999</v>
      </c>
      <c r="K7" s="25"/>
      <c r="L7" s="26" t="s">
        <v>71</v>
      </c>
      <c r="M7" s="26" t="s">
        <v>70</v>
      </c>
      <c r="N7" s="26">
        <v>143921.54</v>
      </c>
      <c r="O7" s="26">
        <v>143921.54</v>
      </c>
      <c r="P7" s="26">
        <v>4.4249000000000001</v>
      </c>
      <c r="Q7" s="26">
        <v>5.4865000000000004</v>
      </c>
      <c r="R7" s="26">
        <v>402942.62</v>
      </c>
      <c r="S7" s="26">
        <v>402942.62</v>
      </c>
      <c r="T7" s="26">
        <v>4.6113999999999997</v>
      </c>
      <c r="U7" s="26">
        <v>5.6943999999999999</v>
      </c>
      <c r="V7" s="26">
        <v>4.1571999999999996</v>
      </c>
      <c r="W7" s="26">
        <v>5.6304999999999996</v>
      </c>
    </row>
    <row r="8" spans="1:23" ht="15" customHeight="1" x14ac:dyDescent="0.25">
      <c r="A8" s="41" t="str">
        <f t="shared" ref="A8" si="8">L8</f>
        <v>Story1</v>
      </c>
      <c r="B8" s="30" t="str">
        <f t="shared" ref="B8" si="9">M8</f>
        <v>D1</v>
      </c>
      <c r="C8" s="31">
        <f t="shared" ref="C8" si="10">P8</f>
        <v>4.4316000000000004</v>
      </c>
      <c r="D8" s="31">
        <f t="shared" ref="D8" si="11">Q8</f>
        <v>5.5019</v>
      </c>
      <c r="E8" s="31">
        <f t="shared" ref="E8" si="12">V8</f>
        <v>4.1742999999999997</v>
      </c>
      <c r="F8" s="31">
        <f t="shared" ref="F8" si="13">W8</f>
        <v>5.6435000000000004</v>
      </c>
      <c r="G8" s="31">
        <f t="shared" ref="G8" si="14">ABS(C8-E8)</f>
        <v>0.25730000000000075</v>
      </c>
      <c r="H8" s="31">
        <f t="shared" ref="H8" si="15">ABS(D8-F8)</f>
        <v>0.14160000000000039</v>
      </c>
      <c r="I8" s="31">
        <f t="shared" ref="I8" si="16">ROUND(G8/$G$9*100,3)</f>
        <v>2.7669999999999999</v>
      </c>
      <c r="J8" s="31">
        <f t="shared" ref="J8" si="17">ROUND(H8/$G$10*100,3)</f>
        <v>1.2669999999999999</v>
      </c>
      <c r="K8" s="25"/>
      <c r="L8" s="26" t="s">
        <v>72</v>
      </c>
      <c r="M8" s="26" t="s">
        <v>70</v>
      </c>
      <c r="N8" s="26">
        <v>144516.07999999999</v>
      </c>
      <c r="O8" s="26">
        <v>144516.07999999999</v>
      </c>
      <c r="P8" s="26">
        <v>4.4316000000000004</v>
      </c>
      <c r="Q8" s="26">
        <v>5.5019</v>
      </c>
      <c r="R8" s="26">
        <v>547458.71</v>
      </c>
      <c r="S8" s="26">
        <v>547458.71</v>
      </c>
      <c r="T8" s="26">
        <v>4.5639000000000003</v>
      </c>
      <c r="U8" s="26">
        <v>5.6436000000000002</v>
      </c>
      <c r="V8" s="26">
        <v>4.1742999999999997</v>
      </c>
      <c r="W8" s="26">
        <v>5.6435000000000004</v>
      </c>
    </row>
    <row r="9" spans="1:23" ht="15" customHeight="1" x14ac:dyDescent="0.25">
      <c r="F9" s="42" t="s">
        <v>79</v>
      </c>
      <c r="G9" s="43">
        <v>9.3000000000000007</v>
      </c>
      <c r="H9" s="36" t="s">
        <v>68</v>
      </c>
      <c r="K9" s="25"/>
    </row>
    <row r="10" spans="1:23" x14ac:dyDescent="0.25">
      <c r="F10" s="42" t="s">
        <v>80</v>
      </c>
      <c r="G10" s="43">
        <v>11.175000000000001</v>
      </c>
      <c r="H10" s="36" t="s">
        <v>68</v>
      </c>
    </row>
    <row r="12" spans="1:23" x14ac:dyDescent="0.25">
      <c r="L12" s="36">
        <f>I4/100</f>
        <v>0.27655999999999997</v>
      </c>
      <c r="M12" s="36">
        <f>J4/100</f>
        <v>0.30825999999999998</v>
      </c>
    </row>
  </sheetData>
  <mergeCells count="3">
    <mergeCell ref="A1:J1"/>
    <mergeCell ref="G2:H2"/>
    <mergeCell ref="I2:J2"/>
  </mergeCells>
  <pageMargins left="0.7" right="0.7" top="0.75" bottom="0.75" header="0.3" footer="0.3"/>
  <pageSetup scale="5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1. Storey drift check</vt:lpstr>
      <vt:lpstr>2. Torsional irregularity check</vt:lpstr>
      <vt:lpstr>3. Mass Irregularity Check </vt:lpstr>
      <vt:lpstr>4. Modal Participation Graph </vt:lpstr>
      <vt:lpstr>5 Eccentricity Check Block </vt:lpstr>
      <vt:lpstr>'1. Storey drift check'!Print_Area</vt:lpstr>
      <vt:lpstr>'3. Mass Irregularity Check '!Print_Area</vt:lpstr>
      <vt:lpstr>'4. Modal Participation Graph '!Print_Area</vt:lpstr>
      <vt:lpstr>'5 Eccentricity Check Block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2023-03-24T16:17:03Z</dcterms:modified>
</cp:coreProperties>
</file>