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I GF\Desktop\MS\Mero School\Class\DEtailing part\"/>
    </mc:Choice>
  </mc:AlternateContent>
  <xr:revisionPtr revIDLastSave="0" documentId="13_ncr:1_{81BDF0A6-C89E-41E2-A186-77A9532C8C3A}" xr6:coauthVersionLast="47" xr6:coauthVersionMax="47" xr10:uidLastSave="{00000000-0000-0000-0000-000000000000}"/>
  <bookViews>
    <workbookView xWindow="-96" yWindow="0" windowWidth="11712" windowHeight="12336" tabRatio="892" firstSheet="1" activeTab="1" xr2:uid="{00000000-000D-0000-FFFF-FFFF00000000}"/>
  </bookViews>
  <sheets>
    <sheet name="Block A" sheetId="24" state="hidden" r:id="rId1"/>
    <sheet name="Column Reinforcement" sheetId="25" r:id="rId2"/>
    <sheet name="Shear Reinforcement" sheetId="26" r:id="rId3"/>
    <sheet name="GF" sheetId="11" state="hidden" r:id="rId4"/>
    <sheet name="3F" sheetId="20" state="hidden" r:id="rId5"/>
    <sheet name="4F" sheetId="21" state="hidden" r:id="rId6"/>
  </sheets>
  <definedNames>
    <definedName name="BeamArea." localSheetId="4">#REF!</definedName>
    <definedName name="BeamArea." localSheetId="5">#REF!</definedName>
    <definedName name="BeamArea." localSheetId="1">#REF!</definedName>
    <definedName name="BeamArea." localSheetId="3">#REF!</definedName>
    <definedName name="BeamArea.">#REF!</definedName>
    <definedName name="C24." localSheetId="1">#REF!</definedName>
    <definedName name="C24.">#REF!</definedName>
    <definedName name="C2424." localSheetId="1">#REF!</definedName>
    <definedName name="C2424.">#REF!</definedName>
    <definedName name="C2430." localSheetId="1">#REF!</definedName>
    <definedName name="C2430.">#REF!</definedName>
    <definedName name="ColumnArea16." localSheetId="1">#REF!</definedName>
    <definedName name="ColumnArea16.">#REF!</definedName>
    <definedName name="ColumnArea18." localSheetId="1">#REF!</definedName>
    <definedName name="ColumnArea18.">#REF!</definedName>
    <definedName name="DIA12." localSheetId="4">'3F'!$F$3</definedName>
    <definedName name="DIA12." localSheetId="5">'4F'!$F$3</definedName>
    <definedName name="DIA12." localSheetId="1">#REF!</definedName>
    <definedName name="DIA12." localSheetId="3">GF!$F$3</definedName>
    <definedName name="DIA12.">#REF!</definedName>
    <definedName name="DIA16." localSheetId="4">'3F'!$D$3</definedName>
    <definedName name="DIA16." localSheetId="5">'4F'!$D$3</definedName>
    <definedName name="DIA16." localSheetId="1">#REF!</definedName>
    <definedName name="DIA16." localSheetId="3">GF!$D$3</definedName>
    <definedName name="DIA16.">#REF!</definedName>
    <definedName name="DIA20." localSheetId="4">'3F'!$E$3</definedName>
    <definedName name="DIA20." localSheetId="5">'4F'!$E$3</definedName>
    <definedName name="DIA20." localSheetId="1">#REF!</definedName>
    <definedName name="DIA20." localSheetId="3">GF!$E$3</definedName>
    <definedName name="DIA20.">#REF!</definedName>
    <definedName name="DIA25." localSheetId="4">'3F'!$F$3</definedName>
    <definedName name="DIA25." localSheetId="5">'4F'!$F$3</definedName>
    <definedName name="DIA25." localSheetId="1">#REF!</definedName>
    <definedName name="DIA25." localSheetId="3">GF!$F$3</definedName>
    <definedName name="DIA25.">#REF!</definedName>
    <definedName name="DIAA25." localSheetId="1">#REF!</definedName>
    <definedName name="DIAA25.">#REF!</definedName>
    <definedName name="_xlnm.Print_Area" localSheetId="0">'Block A'!$A$1:$N$86</definedName>
    <definedName name="_xlnm.Print_Area" localSheetId="1">'Column Reinforcement'!$A$1:$M$8</definedName>
    <definedName name="_xlnm.Print_Titles" localSheetId="1">'Column Reinforcement'!$1:$5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5" l="1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78" i="26"/>
  <c r="T10" i="26"/>
  <c r="R10" i="26"/>
  <c r="P10" i="26"/>
  <c r="O10" i="26"/>
  <c r="N10" i="26"/>
  <c r="M10" i="26"/>
  <c r="Q10" i="26" s="1"/>
  <c r="J10" i="26"/>
  <c r="H10" i="26"/>
  <c r="G10" i="26"/>
  <c r="T9" i="26"/>
  <c r="R9" i="26"/>
  <c r="Q9" i="26"/>
  <c r="P9" i="26"/>
  <c r="O9" i="26"/>
  <c r="N9" i="26"/>
  <c r="M9" i="26"/>
  <c r="J9" i="26"/>
  <c r="H9" i="26"/>
  <c r="G9" i="26"/>
  <c r="T8" i="26"/>
  <c r="R8" i="26"/>
  <c r="Q8" i="26"/>
  <c r="P8" i="26"/>
  <c r="O8" i="26"/>
  <c r="N8" i="26"/>
  <c r="M8" i="26"/>
  <c r="J8" i="26"/>
  <c r="H8" i="26"/>
  <c r="G8" i="26"/>
  <c r="R10" i="25" l="1"/>
  <c r="AF10" i="25"/>
  <c r="AT10" i="25"/>
  <c r="AT25" i="25"/>
  <c r="AT22" i="25"/>
  <c r="AT21" i="25"/>
  <c r="AT20" i="25"/>
  <c r="AT18" i="25"/>
  <c r="AT17" i="25"/>
  <c r="AT16" i="25"/>
  <c r="AT15" i="25"/>
  <c r="AT14" i="25"/>
  <c r="AT13" i="25"/>
  <c r="AT12" i="25"/>
  <c r="AT11" i="25"/>
  <c r="AT9" i="25"/>
  <c r="AT8" i="25"/>
  <c r="AT7" i="25"/>
  <c r="AF25" i="25"/>
  <c r="AF22" i="25"/>
  <c r="AF21" i="25"/>
  <c r="AF20" i="25"/>
  <c r="AF18" i="25"/>
  <c r="AF17" i="25"/>
  <c r="AF16" i="25"/>
  <c r="AF15" i="25"/>
  <c r="AF14" i="25"/>
  <c r="AF13" i="25"/>
  <c r="AF12" i="25"/>
  <c r="AF11" i="25"/>
  <c r="AF9" i="25"/>
  <c r="AF8" i="25"/>
  <c r="AF7" i="25"/>
  <c r="AK5" i="25"/>
  <c r="AJ5" i="25"/>
  <c r="AI5" i="25"/>
  <c r="AH5" i="25"/>
  <c r="T5" i="25"/>
  <c r="U5" i="25"/>
  <c r="V5" i="25"/>
  <c r="W5" i="25"/>
  <c r="AV5" i="25"/>
  <c r="AW5" i="25"/>
  <c r="AX5" i="25"/>
  <c r="AY5" i="25"/>
  <c r="R7" i="25"/>
  <c r="R8" i="25"/>
  <c r="R9" i="25"/>
  <c r="R11" i="25"/>
  <c r="R12" i="25"/>
  <c r="R13" i="25"/>
  <c r="R14" i="25"/>
  <c r="R15" i="25"/>
  <c r="R16" i="25"/>
  <c r="R17" i="25"/>
  <c r="R18" i="25"/>
  <c r="R20" i="25"/>
  <c r="R21" i="25"/>
  <c r="R22" i="25"/>
  <c r="R25" i="25"/>
  <c r="H5" i="25"/>
  <c r="G5" i="25" l="1"/>
  <c r="F5" i="25"/>
  <c r="E5" i="25"/>
  <c r="I19" i="25" s="1"/>
  <c r="K19" i="25" s="1"/>
  <c r="J19" i="25" l="1"/>
  <c r="L19" i="25"/>
  <c r="I10" i="25"/>
  <c r="X10" i="25"/>
  <c r="AZ10" i="25"/>
  <c r="AL10" i="25"/>
  <c r="AZ20" i="25"/>
  <c r="AZ17" i="25"/>
  <c r="AL22" i="25"/>
  <c r="AZ8" i="25"/>
  <c r="AZ22" i="25"/>
  <c r="AZ14" i="25"/>
  <c r="AZ7" i="25"/>
  <c r="AL18" i="25"/>
  <c r="AL13" i="25"/>
  <c r="AL8" i="25"/>
  <c r="AZ12" i="25"/>
  <c r="AZ18" i="25"/>
  <c r="AL16" i="25"/>
  <c r="AL7" i="25"/>
  <c r="AL17" i="25"/>
  <c r="AZ25" i="25"/>
  <c r="AZ11" i="25"/>
  <c r="AZ9" i="25"/>
  <c r="AL21" i="25"/>
  <c r="AL15" i="25"/>
  <c r="AZ21" i="25"/>
  <c r="AZ16" i="25"/>
  <c r="AL25" i="25"/>
  <c r="AL12" i="25"/>
  <c r="AZ15" i="25"/>
  <c r="AZ13" i="25"/>
  <c r="AL9" i="25"/>
  <c r="AL20" i="25"/>
  <c r="AL14" i="25"/>
  <c r="AL11" i="25"/>
  <c r="X17" i="25"/>
  <c r="X14" i="25"/>
  <c r="X25" i="25"/>
  <c r="X8" i="25"/>
  <c r="X21" i="25"/>
  <c r="X22" i="25"/>
  <c r="X11" i="25"/>
  <c r="X16" i="25"/>
  <c r="X18" i="25"/>
  <c r="X13" i="25"/>
  <c r="X9" i="25"/>
  <c r="X15" i="25"/>
  <c r="X20" i="25"/>
  <c r="X12" i="25"/>
  <c r="X7" i="25"/>
  <c r="I22" i="25"/>
  <c r="I21" i="25"/>
  <c r="I9" i="25"/>
  <c r="I18" i="25"/>
  <c r="I8" i="25"/>
  <c r="I7" i="25"/>
  <c r="I15" i="25"/>
  <c r="I14" i="25"/>
  <c r="I13" i="25"/>
  <c r="I11" i="25"/>
  <c r="I20" i="25"/>
  <c r="I12" i="25"/>
  <c r="I17" i="25"/>
  <c r="I16" i="25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17" i="24"/>
  <c r="C16" i="24"/>
  <c r="C15" i="24"/>
  <c r="C23" i="24"/>
  <c r="C22" i="24"/>
  <c r="C21" i="24"/>
  <c r="C20" i="24"/>
  <c r="C14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7" i="24"/>
  <c r="O78" i="24"/>
  <c r="O79" i="24"/>
  <c r="O80" i="24"/>
  <c r="O81" i="24"/>
  <c r="O82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7" i="24"/>
  <c r="BA10" i="25" l="1"/>
  <c r="BB10" i="25"/>
  <c r="BC10" i="25"/>
  <c r="AN10" i="25"/>
  <c r="AO10" i="25"/>
  <c r="AM10" i="25"/>
  <c r="Z10" i="25"/>
  <c r="AA10" i="25"/>
  <c r="Y10" i="25"/>
  <c r="J10" i="25"/>
  <c r="K10" i="25"/>
  <c r="L10" i="25"/>
  <c r="BC25" i="25"/>
  <c r="BB25" i="25"/>
  <c r="BA25" i="25"/>
  <c r="AM13" i="25"/>
  <c r="AO13" i="25"/>
  <c r="AN13" i="25"/>
  <c r="BB16" i="25"/>
  <c r="BC16" i="25"/>
  <c r="BA16" i="25"/>
  <c r="AN17" i="25"/>
  <c r="AO17" i="25"/>
  <c r="AM17" i="25"/>
  <c r="AO18" i="25"/>
  <c r="AN18" i="25"/>
  <c r="AM18" i="25"/>
  <c r="AO25" i="25"/>
  <c r="AN25" i="25"/>
  <c r="AM25" i="25"/>
  <c r="BC7" i="25"/>
  <c r="BB7" i="25"/>
  <c r="BA7" i="25"/>
  <c r="BC13" i="25"/>
  <c r="BB13" i="25"/>
  <c r="BA13" i="25"/>
  <c r="AO16" i="25"/>
  <c r="AM16" i="25"/>
  <c r="AN16" i="25"/>
  <c r="BA14" i="25"/>
  <c r="BC14" i="25"/>
  <c r="BB14" i="25"/>
  <c r="AO8" i="25"/>
  <c r="AM8" i="25"/>
  <c r="AN8" i="25"/>
  <c r="AO7" i="25"/>
  <c r="AN7" i="25"/>
  <c r="AM7" i="25"/>
  <c r="BC15" i="25"/>
  <c r="BB15" i="25"/>
  <c r="BA15" i="25"/>
  <c r="AO15" i="25"/>
  <c r="AN15" i="25"/>
  <c r="AM15" i="25"/>
  <c r="BB18" i="25"/>
  <c r="BC18" i="25"/>
  <c r="BA18" i="25"/>
  <c r="BA22" i="25"/>
  <c r="BB22" i="25"/>
  <c r="BC22" i="25"/>
  <c r="BC21" i="25"/>
  <c r="BB21" i="25"/>
  <c r="BA21" i="25"/>
  <c r="AO21" i="25"/>
  <c r="AN21" i="25"/>
  <c r="AM21" i="25"/>
  <c r="BB8" i="25"/>
  <c r="BA8" i="25"/>
  <c r="BC8" i="25"/>
  <c r="BC9" i="25"/>
  <c r="BB9" i="25"/>
  <c r="BA9" i="25"/>
  <c r="AN11" i="25"/>
  <c r="AO11" i="25"/>
  <c r="AM11" i="25"/>
  <c r="BB11" i="25"/>
  <c r="BC11" i="25"/>
  <c r="BA11" i="25"/>
  <c r="AO22" i="25"/>
  <c r="AN22" i="25"/>
  <c r="AM22" i="25"/>
  <c r="AM9" i="25"/>
  <c r="AO9" i="25"/>
  <c r="AN9" i="25"/>
  <c r="AM14" i="25"/>
  <c r="AO14" i="25"/>
  <c r="AN14" i="25"/>
  <c r="BC12" i="25"/>
  <c r="BA12" i="25"/>
  <c r="BB12" i="25"/>
  <c r="AN20" i="25"/>
  <c r="AO20" i="25"/>
  <c r="AM20" i="25"/>
  <c r="AO12" i="25"/>
  <c r="AM12" i="25"/>
  <c r="AN12" i="25"/>
  <c r="BB17" i="25"/>
  <c r="BA17" i="25"/>
  <c r="BC17" i="25"/>
  <c r="BB20" i="25"/>
  <c r="BC20" i="25"/>
  <c r="BA20" i="25"/>
  <c r="Y25" i="25"/>
  <c r="Z25" i="25"/>
  <c r="AA25" i="25"/>
  <c r="AA12" i="25"/>
  <c r="Z12" i="25"/>
  <c r="Y12" i="25"/>
  <c r="AA13" i="25"/>
  <c r="Z13" i="25"/>
  <c r="Y13" i="25"/>
  <c r="Y20" i="25"/>
  <c r="Z20" i="25"/>
  <c r="AA20" i="25"/>
  <c r="Y14" i="25"/>
  <c r="Z14" i="25"/>
  <c r="AA14" i="25"/>
  <c r="Y21" i="25"/>
  <c r="Z21" i="25"/>
  <c r="AA21" i="25"/>
  <c r="AA7" i="25"/>
  <c r="Y7" i="25"/>
  <c r="Z7" i="25"/>
  <c r="Y18" i="25"/>
  <c r="Z18" i="25"/>
  <c r="AA18" i="25"/>
  <c r="AA16" i="25"/>
  <c r="Y16" i="25"/>
  <c r="Z16" i="25"/>
  <c r="Y17" i="25"/>
  <c r="Z17" i="25"/>
  <c r="AA17" i="25"/>
  <c r="Y15" i="25"/>
  <c r="Z15" i="25"/>
  <c r="AA15" i="25"/>
  <c r="Y11" i="25"/>
  <c r="AA11" i="25"/>
  <c r="Z11" i="25"/>
  <c r="Z9" i="25"/>
  <c r="AA9" i="25"/>
  <c r="Y9" i="25"/>
  <c r="Z22" i="25"/>
  <c r="AA22" i="25"/>
  <c r="Y22" i="25"/>
  <c r="Y8" i="25"/>
  <c r="Z8" i="25"/>
  <c r="AA8" i="25"/>
  <c r="L22" i="25"/>
  <c r="J22" i="25"/>
  <c r="K22" i="25"/>
  <c r="L17" i="25"/>
  <c r="J17" i="25"/>
  <c r="K17" i="25"/>
  <c r="K15" i="25"/>
  <c r="L15" i="25"/>
  <c r="J15" i="25"/>
  <c r="L11" i="25"/>
  <c r="K11" i="25"/>
  <c r="J11" i="25"/>
  <c r="L20" i="25"/>
  <c r="J20" i="25"/>
  <c r="K20" i="25"/>
  <c r="L14" i="25"/>
  <c r="K14" i="25"/>
  <c r="J14" i="25"/>
  <c r="L12" i="25"/>
  <c r="J12" i="25"/>
  <c r="K12" i="25"/>
  <c r="L13" i="25"/>
  <c r="K13" i="25"/>
  <c r="J13" i="25"/>
  <c r="K18" i="25"/>
  <c r="L18" i="25"/>
  <c r="J18" i="25"/>
  <c r="K16" i="25"/>
  <c r="L16" i="25"/>
  <c r="J16" i="25"/>
  <c r="L21" i="25"/>
  <c r="J21" i="25"/>
  <c r="K21" i="25"/>
  <c r="K9" i="25"/>
  <c r="L9" i="25"/>
  <c r="J9" i="25"/>
  <c r="J8" i="25"/>
  <c r="L8" i="25"/>
  <c r="K8" i="25"/>
  <c r="L7" i="25"/>
  <c r="K7" i="25"/>
  <c r="C82" i="24"/>
  <c r="C81" i="24"/>
  <c r="C80" i="24"/>
  <c r="C79" i="24"/>
  <c r="C78" i="24"/>
  <c r="C77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25" i="24"/>
  <c r="C19" i="24"/>
  <c r="C13" i="24"/>
  <c r="C7" i="24"/>
  <c r="C30" i="24"/>
  <c r="C29" i="24"/>
  <c r="C28" i="24"/>
  <c r="C27" i="24"/>
  <c r="C26" i="24"/>
  <c r="C24" i="24"/>
  <c r="C18" i="24"/>
  <c r="C12" i="24"/>
  <c r="C11" i="24"/>
  <c r="C10" i="24"/>
  <c r="C9" i="24"/>
  <c r="C8" i="24"/>
  <c r="O33" i="24"/>
  <c r="I5" i="24" l="1"/>
  <c r="H5" i="24"/>
  <c r="G5" i="24"/>
  <c r="F5" i="24"/>
  <c r="E5" i="24"/>
  <c r="J69" i="24" l="1"/>
  <c r="J47" i="24"/>
  <c r="J24" i="24"/>
  <c r="J64" i="24"/>
  <c r="J42" i="24"/>
  <c r="J18" i="24"/>
  <c r="J59" i="24"/>
  <c r="J74" i="24"/>
  <c r="J37" i="24"/>
  <c r="J30" i="24"/>
  <c r="J12" i="24"/>
  <c r="J52" i="24"/>
  <c r="J79" i="24"/>
  <c r="J81" i="24"/>
  <c r="J61" i="24"/>
  <c r="Q61" i="24" s="1"/>
  <c r="R61" i="24" s="1"/>
  <c r="J57" i="24"/>
  <c r="J80" i="24"/>
  <c r="J78" i="24"/>
  <c r="J77" i="24"/>
  <c r="J73" i="24"/>
  <c r="J56" i="24"/>
  <c r="J55" i="24"/>
  <c r="J71" i="24"/>
  <c r="Q71" i="24" s="1"/>
  <c r="R71" i="24" s="1"/>
  <c r="J70" i="24"/>
  <c r="J60" i="24"/>
  <c r="J58" i="24"/>
  <c r="J66" i="24"/>
  <c r="J63" i="24"/>
  <c r="J82" i="24"/>
  <c r="J72" i="24"/>
  <c r="J68" i="24"/>
  <c r="Q68" i="24" s="1"/>
  <c r="R68" i="24" s="1"/>
  <c r="J67" i="24"/>
  <c r="J65" i="24"/>
  <c r="J62" i="24"/>
  <c r="J50" i="24"/>
  <c r="J49" i="24"/>
  <c r="J43" i="24"/>
  <c r="J41" i="24"/>
  <c r="J36" i="24"/>
  <c r="J35" i="24"/>
  <c r="J45" i="24"/>
  <c r="J44" i="24"/>
  <c r="J38" i="24"/>
  <c r="J51" i="24"/>
  <c r="J40" i="24"/>
  <c r="J39" i="24"/>
  <c r="J34" i="24"/>
  <c r="Q34" i="24" s="1"/>
  <c r="R34" i="24" s="1"/>
  <c r="J33" i="24"/>
  <c r="J48" i="24"/>
  <c r="J46" i="24"/>
  <c r="J21" i="24"/>
  <c r="J20" i="24"/>
  <c r="J22" i="24"/>
  <c r="J19" i="24"/>
  <c r="J23" i="24"/>
  <c r="J29" i="24"/>
  <c r="K29" i="24" s="1"/>
  <c r="J28" i="24"/>
  <c r="K28" i="24" s="1"/>
  <c r="J16" i="24"/>
  <c r="K16" i="24" s="1"/>
  <c r="J27" i="24"/>
  <c r="K27" i="24" s="1"/>
  <c r="J17" i="24"/>
  <c r="K17" i="24" s="1"/>
  <c r="J9" i="24"/>
  <c r="K9" i="24" s="1"/>
  <c r="J10" i="24"/>
  <c r="K10" i="24" s="1"/>
  <c r="J11" i="24"/>
  <c r="K11" i="24" s="1"/>
  <c r="J25" i="24"/>
  <c r="K25" i="24" s="1"/>
  <c r="J7" i="24"/>
  <c r="M7" i="24" s="1"/>
  <c r="J13" i="24"/>
  <c r="K13" i="24" s="1"/>
  <c r="J15" i="24"/>
  <c r="K15" i="24" s="1"/>
  <c r="J8" i="24"/>
  <c r="K8" i="24" s="1"/>
  <c r="J14" i="24"/>
  <c r="K14" i="24" s="1"/>
  <c r="J26" i="24"/>
  <c r="K26" i="24" s="1"/>
  <c r="Q63" i="24" l="1"/>
  <c r="R63" i="24" s="1"/>
  <c r="Q38" i="24"/>
  <c r="R38" i="24" s="1"/>
  <c r="Q66" i="24"/>
  <c r="R66" i="24" s="1"/>
  <c r="Q35" i="24"/>
  <c r="R35" i="24" s="1"/>
  <c r="Q51" i="24"/>
  <c r="R51" i="24" s="1"/>
  <c r="Q49" i="24"/>
  <c r="R49" i="24" s="1"/>
  <c r="Q73" i="24"/>
  <c r="R73" i="24" s="1"/>
  <c r="Q57" i="24"/>
  <c r="R57" i="24" s="1"/>
  <c r="M52" i="24"/>
  <c r="L52" i="24"/>
  <c r="K52" i="24"/>
  <c r="Q52" i="24"/>
  <c r="R52" i="24" s="1"/>
  <c r="L74" i="24"/>
  <c r="Q74" i="24"/>
  <c r="R74" i="24" s="1"/>
  <c r="M74" i="24"/>
  <c r="K74" i="24"/>
  <c r="M64" i="24"/>
  <c r="Q64" i="24"/>
  <c r="R64" i="24" s="1"/>
  <c r="L64" i="24"/>
  <c r="K64" i="24"/>
  <c r="M12" i="24"/>
  <c r="K12" i="24"/>
  <c r="L12" i="24"/>
  <c r="M59" i="24"/>
  <c r="Q59" i="24"/>
  <c r="R59" i="24" s="1"/>
  <c r="K59" i="24"/>
  <c r="L59" i="24"/>
  <c r="M24" i="24"/>
  <c r="L24" i="24"/>
  <c r="K24" i="24"/>
  <c r="Q36" i="24"/>
  <c r="R36" i="24" s="1"/>
  <c r="Q46" i="24"/>
  <c r="R46" i="24" s="1"/>
  <c r="Q39" i="24"/>
  <c r="R39" i="24" s="1"/>
  <c r="Q44" i="24"/>
  <c r="R44" i="24" s="1"/>
  <c r="Q41" i="24"/>
  <c r="R41" i="24" s="1"/>
  <c r="Q58" i="24"/>
  <c r="R58" i="24" s="1"/>
  <c r="M30" i="24"/>
  <c r="K30" i="24"/>
  <c r="L30" i="24"/>
  <c r="M18" i="24"/>
  <c r="K18" i="24"/>
  <c r="L18" i="24"/>
  <c r="M47" i="24"/>
  <c r="Q47" i="24"/>
  <c r="R47" i="24" s="1"/>
  <c r="K47" i="24"/>
  <c r="L47" i="24"/>
  <c r="Q40" i="24"/>
  <c r="R40" i="24" s="1"/>
  <c r="Q43" i="24"/>
  <c r="R43" i="24" s="1"/>
  <c r="Q65" i="24"/>
  <c r="R65" i="24" s="1"/>
  <c r="Q60" i="24"/>
  <c r="R60" i="24" s="1"/>
  <c r="Q56" i="24"/>
  <c r="R56" i="24" s="1"/>
  <c r="L37" i="24"/>
  <c r="M37" i="24"/>
  <c r="Q37" i="24"/>
  <c r="R37" i="24" s="1"/>
  <c r="K37" i="24"/>
  <c r="M42" i="24"/>
  <c r="Q42" i="24"/>
  <c r="R42" i="24" s="1"/>
  <c r="K42" i="24"/>
  <c r="L42" i="24"/>
  <c r="M69" i="24"/>
  <c r="Q69" i="24"/>
  <c r="R69" i="24" s="1"/>
  <c r="L69" i="24"/>
  <c r="K69" i="24"/>
  <c r="Q48" i="24"/>
  <c r="R48" i="24" s="1"/>
  <c r="Q70" i="24"/>
  <c r="R70" i="24" s="1"/>
  <c r="Q33" i="24"/>
  <c r="R33" i="24" s="1"/>
  <c r="Q55" i="24"/>
  <c r="R55" i="24" s="1"/>
  <c r="Q45" i="24"/>
  <c r="R45" i="24" s="1"/>
  <c r="Q67" i="24"/>
  <c r="R67" i="24" s="1"/>
  <c r="Q62" i="24"/>
  <c r="R62" i="24" s="1"/>
  <c r="Q72" i="24"/>
  <c r="R72" i="24" s="1"/>
  <c r="Q50" i="24"/>
  <c r="R50" i="24" s="1"/>
  <c r="M62" i="24"/>
  <c r="L62" i="24"/>
  <c r="K62" i="24"/>
  <c r="L66" i="24"/>
  <c r="K66" i="24"/>
  <c r="M66" i="24"/>
  <c r="M77" i="24"/>
  <c r="K77" i="24"/>
  <c r="L77" i="24"/>
  <c r="M81" i="24"/>
  <c r="K81" i="24"/>
  <c r="L81" i="24"/>
  <c r="K67" i="24"/>
  <c r="M67" i="24"/>
  <c r="L67" i="24"/>
  <c r="K58" i="24"/>
  <c r="M58" i="24"/>
  <c r="L58" i="24"/>
  <c r="L56" i="24"/>
  <c r="M56" i="24"/>
  <c r="K56" i="24"/>
  <c r="L80" i="24"/>
  <c r="M80" i="24"/>
  <c r="K80" i="24"/>
  <c r="M68" i="24"/>
  <c r="L68" i="24"/>
  <c r="K68" i="24"/>
  <c r="L63" i="24"/>
  <c r="M63" i="24"/>
  <c r="K63" i="24"/>
  <c r="K60" i="24"/>
  <c r="M60" i="24"/>
  <c r="L60" i="24"/>
  <c r="K73" i="24"/>
  <c r="M73" i="24"/>
  <c r="L73" i="24"/>
  <c r="L61" i="24"/>
  <c r="M61" i="24"/>
  <c r="K61" i="24"/>
  <c r="K72" i="24"/>
  <c r="M72" i="24"/>
  <c r="L72" i="24"/>
  <c r="K70" i="24"/>
  <c r="M70" i="24"/>
  <c r="L70" i="24"/>
  <c r="K65" i="24"/>
  <c r="M65" i="24"/>
  <c r="L65" i="24"/>
  <c r="K82" i="24"/>
  <c r="L82" i="24"/>
  <c r="M82" i="24"/>
  <c r="L71" i="24"/>
  <c r="K71" i="24"/>
  <c r="M71" i="24"/>
  <c r="K55" i="24"/>
  <c r="M55" i="24"/>
  <c r="L55" i="24"/>
  <c r="K78" i="24"/>
  <c r="M78" i="24"/>
  <c r="L78" i="24"/>
  <c r="L57" i="24"/>
  <c r="K57" i="24"/>
  <c r="M57" i="24"/>
  <c r="L79" i="24"/>
  <c r="M79" i="24"/>
  <c r="K79" i="24"/>
  <c r="M46" i="24"/>
  <c r="K46" i="24"/>
  <c r="L46" i="24"/>
  <c r="K34" i="24"/>
  <c r="M34" i="24"/>
  <c r="L34" i="24"/>
  <c r="L35" i="24"/>
  <c r="K35" i="24"/>
  <c r="M35" i="24"/>
  <c r="M43" i="24"/>
  <c r="K43" i="24"/>
  <c r="L43" i="24"/>
  <c r="K39" i="24"/>
  <c r="L39" i="24"/>
  <c r="M39" i="24"/>
  <c r="M38" i="24"/>
  <c r="K38" i="24"/>
  <c r="L38" i="24"/>
  <c r="M36" i="24"/>
  <c r="K36" i="24"/>
  <c r="L36" i="24"/>
  <c r="K49" i="24"/>
  <c r="L49" i="24"/>
  <c r="M49" i="24"/>
  <c r="M48" i="24"/>
  <c r="K48" i="24"/>
  <c r="L48" i="24"/>
  <c r="M40" i="24"/>
  <c r="L40" i="24"/>
  <c r="K40" i="24"/>
  <c r="K44" i="24"/>
  <c r="L44" i="24"/>
  <c r="M44" i="24"/>
  <c r="L41" i="24"/>
  <c r="M41" i="24"/>
  <c r="K41" i="24"/>
  <c r="M50" i="24"/>
  <c r="L50" i="24"/>
  <c r="K50" i="24"/>
  <c r="M33" i="24"/>
  <c r="L33" i="24"/>
  <c r="K33" i="24"/>
  <c r="K51" i="24"/>
  <c r="M51" i="24"/>
  <c r="L51" i="24"/>
  <c r="M45" i="24"/>
  <c r="L45" i="24"/>
  <c r="K45" i="24"/>
  <c r="L20" i="24"/>
  <c r="M20" i="24"/>
  <c r="K20" i="24"/>
  <c r="K23" i="24"/>
  <c r="M23" i="24"/>
  <c r="L23" i="24"/>
  <c r="M21" i="24"/>
  <c r="L21" i="24"/>
  <c r="K21" i="24"/>
  <c r="L19" i="24"/>
  <c r="K19" i="24"/>
  <c r="M19" i="24"/>
  <c r="L22" i="24"/>
  <c r="M22" i="24"/>
  <c r="K22" i="24"/>
  <c r="M27" i="24"/>
  <c r="L27" i="24"/>
  <c r="M16" i="24"/>
  <c r="L16" i="24"/>
  <c r="L28" i="24"/>
  <c r="M28" i="24"/>
  <c r="M17" i="24"/>
  <c r="L17" i="24"/>
  <c r="L29" i="24"/>
  <c r="M29" i="24"/>
  <c r="M11" i="24"/>
  <c r="L11" i="24"/>
  <c r="M10" i="24"/>
  <c r="L10" i="24"/>
  <c r="M9" i="24"/>
  <c r="L9" i="24"/>
  <c r="L26" i="24"/>
  <c r="M26" i="24"/>
  <c r="M8" i="24"/>
  <c r="L25" i="24"/>
  <c r="M25" i="24"/>
  <c r="L15" i="24"/>
  <c r="L7" i="24"/>
  <c r="K7" i="24"/>
  <c r="M13" i="24"/>
  <c r="M14" i="24"/>
  <c r="L13" i="24"/>
  <c r="M15" i="24"/>
  <c r="L14" i="24"/>
  <c r="L8" i="24"/>
  <c r="O32" i="11"/>
  <c r="O39" i="11"/>
  <c r="O45" i="11"/>
  <c r="O48" i="11"/>
  <c r="O54" i="11"/>
  <c r="H39" i="11"/>
  <c r="H48" i="11"/>
  <c r="H32" i="11"/>
  <c r="O32" i="20"/>
  <c r="O39" i="20"/>
  <c r="O45" i="20"/>
  <c r="O48" i="20"/>
  <c r="O54" i="20"/>
  <c r="H32" i="20"/>
  <c r="H39" i="20"/>
  <c r="H48" i="20"/>
  <c r="O32" i="21"/>
  <c r="O39" i="21"/>
  <c r="O45" i="21"/>
  <c r="O48" i="21"/>
  <c r="O54" i="21"/>
  <c r="H32" i="21"/>
  <c r="H39" i="21"/>
  <c r="H48" i="21"/>
  <c r="AA9" i="21"/>
  <c r="W9" i="21"/>
  <c r="S9" i="21"/>
  <c r="AA7" i="21"/>
  <c r="W7" i="21"/>
  <c r="S7" i="21"/>
  <c r="W10" i="21" l="1"/>
  <c r="W11" i="21" s="1"/>
  <c r="AA10" i="21"/>
  <c r="AA11" i="21" s="1"/>
  <c r="S10" i="21"/>
  <c r="S11" i="21" s="1"/>
  <c r="AA21" i="20"/>
  <c r="W21" i="20"/>
  <c r="S21" i="20"/>
  <c r="AA19" i="20"/>
  <c r="W19" i="20"/>
  <c r="S19" i="20"/>
  <c r="U25" i="20"/>
  <c r="V25" i="20" s="1"/>
  <c r="W22" i="20" l="1"/>
  <c r="W23" i="20" s="1"/>
  <c r="S22" i="20"/>
  <c r="S23" i="20" s="1"/>
  <c r="AA22" i="20"/>
  <c r="AA23" i="20" s="1"/>
  <c r="U53" i="21"/>
  <c r="V53" i="21" s="1"/>
  <c r="U50" i="21"/>
  <c r="V50" i="21" s="1"/>
  <c r="U44" i="21"/>
  <c r="V44" i="21" s="1"/>
  <c r="U41" i="21"/>
  <c r="V41" i="21" s="1"/>
  <c r="U37" i="21"/>
  <c r="V37" i="21" s="1"/>
  <c r="U34" i="21"/>
  <c r="V34" i="21" s="1"/>
  <c r="U32" i="21"/>
  <c r="U30" i="21"/>
  <c r="V30" i="21" s="1"/>
  <c r="U29" i="21"/>
  <c r="V29" i="21" s="1"/>
  <c r="U26" i="21"/>
  <c r="V26" i="21" s="1"/>
  <c r="U25" i="21"/>
  <c r="V25" i="21" s="1"/>
  <c r="U22" i="21"/>
  <c r="V22" i="21" s="1"/>
  <c r="U21" i="21"/>
  <c r="V21" i="21" s="1"/>
  <c r="R18" i="21"/>
  <c r="U14" i="21"/>
  <c r="V14" i="21" s="1"/>
  <c r="U13" i="21"/>
  <c r="V13" i="21" s="1"/>
  <c r="M3" i="21"/>
  <c r="L3" i="21"/>
  <c r="K3" i="21"/>
  <c r="F3" i="21"/>
  <c r="E3" i="21"/>
  <c r="D3" i="21"/>
  <c r="U53" i="20"/>
  <c r="V53" i="20" s="1"/>
  <c r="U50" i="20"/>
  <c r="V50" i="20" s="1"/>
  <c r="U44" i="20"/>
  <c r="V44" i="20" s="1"/>
  <c r="U41" i="20"/>
  <c r="V41" i="20" s="1"/>
  <c r="U37" i="20"/>
  <c r="V37" i="20" s="1"/>
  <c r="U34" i="20"/>
  <c r="V34" i="20" s="1"/>
  <c r="U32" i="20"/>
  <c r="U30" i="20"/>
  <c r="V30" i="20" s="1"/>
  <c r="U29" i="20"/>
  <c r="V29" i="20" s="1"/>
  <c r="U26" i="20"/>
  <c r="V26" i="20" s="1"/>
  <c r="U14" i="20"/>
  <c r="V14" i="20" s="1"/>
  <c r="U13" i="20"/>
  <c r="V13" i="20" s="1"/>
  <c r="U10" i="20"/>
  <c r="V10" i="20" s="1"/>
  <c r="U9" i="20"/>
  <c r="V9" i="20" s="1"/>
  <c r="R6" i="20"/>
  <c r="M3" i="20"/>
  <c r="L3" i="20"/>
  <c r="K3" i="20"/>
  <c r="F3" i="20"/>
  <c r="E3" i="20"/>
  <c r="D3" i="20"/>
  <c r="G55" i="20" s="1"/>
  <c r="N7" i="20" l="1"/>
  <c r="O7" i="20" s="1"/>
  <c r="G8" i="20"/>
  <c r="H8" i="20" s="1"/>
  <c r="N19" i="20"/>
  <c r="O19" i="20" s="1"/>
  <c r="N25" i="20"/>
  <c r="O25" i="20" s="1"/>
  <c r="N27" i="20"/>
  <c r="O27" i="20" s="1"/>
  <c r="N30" i="20"/>
  <c r="O30" i="20" s="1"/>
  <c r="G34" i="20"/>
  <c r="H34" i="20" s="1"/>
  <c r="G42" i="20"/>
  <c r="H42" i="20" s="1"/>
  <c r="N47" i="20"/>
  <c r="O47" i="20" s="1"/>
  <c r="N51" i="20"/>
  <c r="O51" i="20" s="1"/>
  <c r="N56" i="20"/>
  <c r="G20" i="20"/>
  <c r="H20" i="20" s="1"/>
  <c r="G18" i="20"/>
  <c r="H18" i="20" s="1"/>
  <c r="G37" i="20"/>
  <c r="H37" i="20" s="1"/>
  <c r="G45" i="20"/>
  <c r="H45" i="20" s="1"/>
  <c r="N4" i="20"/>
  <c r="O4" i="20" s="1"/>
  <c r="N21" i="20"/>
  <c r="O21" i="20" s="1"/>
  <c r="N26" i="20"/>
  <c r="O26" i="20" s="1"/>
  <c r="N29" i="20"/>
  <c r="O29" i="20" s="1"/>
  <c r="G38" i="20"/>
  <c r="H38" i="20" s="1"/>
  <c r="G44" i="20"/>
  <c r="H44" i="20" s="1"/>
  <c r="N50" i="20"/>
  <c r="O50" i="20" s="1"/>
  <c r="N53" i="20"/>
  <c r="O53" i="20" s="1"/>
  <c r="N56" i="21"/>
  <c r="G21" i="21"/>
  <c r="H21" i="21" s="1"/>
  <c r="G12" i="20"/>
  <c r="H12" i="20" s="1"/>
  <c r="N23" i="20"/>
  <c r="O23" i="20" s="1"/>
  <c r="N6" i="20"/>
  <c r="O6" i="20" s="1"/>
  <c r="G16" i="20"/>
  <c r="H16" i="20" s="1"/>
  <c r="N22" i="20"/>
  <c r="O22" i="20" s="1"/>
  <c r="N31" i="20"/>
  <c r="O31" i="20" s="1"/>
  <c r="G35" i="20"/>
  <c r="H35" i="20" s="1"/>
  <c r="G41" i="20"/>
  <c r="H41" i="20" s="1"/>
  <c r="N4" i="21"/>
  <c r="O4" i="21" s="1"/>
  <c r="N6" i="21"/>
  <c r="O6" i="21" s="1"/>
  <c r="G8" i="21"/>
  <c r="H8" i="21" s="1"/>
  <c r="G12" i="21"/>
  <c r="H12" i="21" s="1"/>
  <c r="G16" i="21"/>
  <c r="H16" i="21" s="1"/>
  <c r="G18" i="21"/>
  <c r="H18" i="21" s="1"/>
  <c r="N19" i="21"/>
  <c r="O19" i="21" s="1"/>
  <c r="N21" i="21"/>
  <c r="O21" i="21" s="1"/>
  <c r="N22" i="21"/>
  <c r="O22" i="21" s="1"/>
  <c r="N23" i="21"/>
  <c r="O23" i="21" s="1"/>
  <c r="N25" i="21"/>
  <c r="O25" i="21" s="1"/>
  <c r="N26" i="21"/>
  <c r="O26" i="21" s="1"/>
  <c r="N27" i="21"/>
  <c r="O27" i="21" s="1"/>
  <c r="N29" i="21"/>
  <c r="O29" i="21" s="1"/>
  <c r="N30" i="21"/>
  <c r="O30" i="21" s="1"/>
  <c r="N31" i="21"/>
  <c r="O31" i="21" s="1"/>
  <c r="G34" i="21"/>
  <c r="H34" i="21" s="1"/>
  <c r="G35" i="21"/>
  <c r="H35" i="21" s="1"/>
  <c r="G37" i="21"/>
  <c r="H37" i="21" s="1"/>
  <c r="G38" i="21"/>
  <c r="H38" i="21" s="1"/>
  <c r="G41" i="21"/>
  <c r="H41" i="21" s="1"/>
  <c r="G42" i="21"/>
  <c r="H42" i="21" s="1"/>
  <c r="G44" i="21"/>
  <c r="H44" i="21" s="1"/>
  <c r="G45" i="21"/>
  <c r="H45" i="21" s="1"/>
  <c r="N47" i="21"/>
  <c r="O47" i="21" s="1"/>
  <c r="N50" i="21"/>
  <c r="O50" i="21" s="1"/>
  <c r="N51" i="21"/>
  <c r="O51" i="21" s="1"/>
  <c r="N53" i="21"/>
  <c r="O53" i="21" s="1"/>
  <c r="G55" i="21"/>
  <c r="G5" i="21"/>
  <c r="H5" i="21" s="1"/>
  <c r="N8" i="21"/>
  <c r="O8" i="21" s="1"/>
  <c r="N12" i="21"/>
  <c r="O12" i="21" s="1"/>
  <c r="N16" i="21"/>
  <c r="O16" i="21" s="1"/>
  <c r="N18" i="21"/>
  <c r="O18" i="21" s="1"/>
  <c r="G20" i="21"/>
  <c r="H20" i="21" s="1"/>
  <c r="G24" i="21"/>
  <c r="H24" i="21" s="1"/>
  <c r="G28" i="21"/>
  <c r="H28" i="21" s="1"/>
  <c r="N34" i="21"/>
  <c r="O34" i="21" s="1"/>
  <c r="N35" i="21"/>
  <c r="O35" i="21" s="1"/>
  <c r="N37" i="21"/>
  <c r="O37" i="21" s="1"/>
  <c r="N38" i="21"/>
  <c r="O38" i="21" s="1"/>
  <c r="N41" i="21"/>
  <c r="O41" i="21" s="1"/>
  <c r="N42" i="21"/>
  <c r="O42" i="21" s="1"/>
  <c r="N44" i="21"/>
  <c r="O44" i="21" s="1"/>
  <c r="G46" i="21"/>
  <c r="H46" i="21" s="1"/>
  <c r="G49" i="21"/>
  <c r="H49" i="21" s="1"/>
  <c r="G52" i="21"/>
  <c r="H52" i="21" s="1"/>
  <c r="N55" i="21"/>
  <c r="N5" i="21"/>
  <c r="O5" i="21" s="1"/>
  <c r="G7" i="21"/>
  <c r="H7" i="21" s="1"/>
  <c r="G9" i="21"/>
  <c r="H9" i="21" s="1"/>
  <c r="G10" i="21"/>
  <c r="H10" i="21" s="1"/>
  <c r="G11" i="21"/>
  <c r="H11" i="21" s="1"/>
  <c r="G13" i="21"/>
  <c r="H13" i="21" s="1"/>
  <c r="G14" i="21"/>
  <c r="H14" i="21" s="1"/>
  <c r="G15" i="21"/>
  <c r="H15" i="21" s="1"/>
  <c r="G17" i="21"/>
  <c r="H17" i="21" s="1"/>
  <c r="N20" i="21"/>
  <c r="O20" i="21" s="1"/>
  <c r="N24" i="21"/>
  <c r="O24" i="21" s="1"/>
  <c r="N28" i="21"/>
  <c r="O28" i="21" s="1"/>
  <c r="G33" i="21"/>
  <c r="H33" i="21" s="1"/>
  <c r="G36" i="21"/>
  <c r="H36" i="21" s="1"/>
  <c r="G40" i="21"/>
  <c r="H40" i="21" s="1"/>
  <c r="G43" i="21"/>
  <c r="H43" i="21" s="1"/>
  <c r="N46" i="21"/>
  <c r="O46" i="21" s="1"/>
  <c r="N49" i="21"/>
  <c r="O49" i="21" s="1"/>
  <c r="N52" i="21"/>
  <c r="O52" i="21" s="1"/>
  <c r="G56" i="21"/>
  <c r="G4" i="21"/>
  <c r="H4" i="21" s="1"/>
  <c r="G6" i="21"/>
  <c r="H6" i="21" s="1"/>
  <c r="N7" i="21"/>
  <c r="O7" i="21" s="1"/>
  <c r="N9" i="21"/>
  <c r="O9" i="21" s="1"/>
  <c r="N10" i="21"/>
  <c r="O10" i="21" s="1"/>
  <c r="N11" i="21"/>
  <c r="O11" i="21" s="1"/>
  <c r="N13" i="21"/>
  <c r="O13" i="21" s="1"/>
  <c r="N14" i="21"/>
  <c r="O14" i="21" s="1"/>
  <c r="N15" i="21"/>
  <c r="O15" i="21" s="1"/>
  <c r="N17" i="21"/>
  <c r="O17" i="21" s="1"/>
  <c r="G19" i="21"/>
  <c r="H19" i="21" s="1"/>
  <c r="G22" i="21"/>
  <c r="H22" i="21" s="1"/>
  <c r="G23" i="21"/>
  <c r="H23" i="21" s="1"/>
  <c r="G25" i="21"/>
  <c r="H25" i="21" s="1"/>
  <c r="G26" i="21"/>
  <c r="H26" i="21" s="1"/>
  <c r="G27" i="21"/>
  <c r="H27" i="21" s="1"/>
  <c r="G29" i="21"/>
  <c r="H29" i="21" s="1"/>
  <c r="G30" i="21"/>
  <c r="H30" i="21" s="1"/>
  <c r="G31" i="21"/>
  <c r="H31" i="21" s="1"/>
  <c r="N33" i="21"/>
  <c r="O33" i="21" s="1"/>
  <c r="N36" i="21"/>
  <c r="O36" i="21" s="1"/>
  <c r="N40" i="21"/>
  <c r="O40" i="21" s="1"/>
  <c r="N43" i="21"/>
  <c r="O43" i="21" s="1"/>
  <c r="G47" i="21"/>
  <c r="H47" i="21" s="1"/>
  <c r="G50" i="21"/>
  <c r="H50" i="21" s="1"/>
  <c r="G51" i="21"/>
  <c r="H51" i="21" s="1"/>
  <c r="G53" i="21"/>
  <c r="H53" i="21" s="1"/>
  <c r="G54" i="21"/>
  <c r="H54" i="21" s="1"/>
  <c r="G5" i="20"/>
  <c r="H5" i="20" s="1"/>
  <c r="N8" i="20"/>
  <c r="O8" i="20" s="1"/>
  <c r="N12" i="20"/>
  <c r="O12" i="20" s="1"/>
  <c r="N16" i="20"/>
  <c r="O16" i="20" s="1"/>
  <c r="N18" i="20"/>
  <c r="O18" i="20" s="1"/>
  <c r="G24" i="20"/>
  <c r="H24" i="20" s="1"/>
  <c r="G28" i="20"/>
  <c r="H28" i="20" s="1"/>
  <c r="N34" i="20"/>
  <c r="O34" i="20" s="1"/>
  <c r="N35" i="20"/>
  <c r="O35" i="20" s="1"/>
  <c r="N37" i="20"/>
  <c r="O37" i="20" s="1"/>
  <c r="N38" i="20"/>
  <c r="O38" i="20" s="1"/>
  <c r="N41" i="20"/>
  <c r="O41" i="20" s="1"/>
  <c r="N42" i="20"/>
  <c r="O42" i="20" s="1"/>
  <c r="N44" i="20"/>
  <c r="O44" i="20" s="1"/>
  <c r="G46" i="20"/>
  <c r="H46" i="20" s="1"/>
  <c r="G49" i="20"/>
  <c r="H49" i="20" s="1"/>
  <c r="G52" i="20"/>
  <c r="H52" i="20" s="1"/>
  <c r="N55" i="20"/>
  <c r="N5" i="20"/>
  <c r="O5" i="20" s="1"/>
  <c r="G7" i="20"/>
  <c r="H7" i="20" s="1"/>
  <c r="G9" i="20"/>
  <c r="H9" i="20" s="1"/>
  <c r="G10" i="20"/>
  <c r="H10" i="20" s="1"/>
  <c r="G11" i="20"/>
  <c r="H11" i="20" s="1"/>
  <c r="G13" i="20"/>
  <c r="H13" i="20" s="1"/>
  <c r="G14" i="20"/>
  <c r="H14" i="20" s="1"/>
  <c r="G15" i="20"/>
  <c r="H15" i="20" s="1"/>
  <c r="G17" i="20"/>
  <c r="H17" i="20" s="1"/>
  <c r="N20" i="20"/>
  <c r="O20" i="20" s="1"/>
  <c r="N24" i="20"/>
  <c r="O24" i="20" s="1"/>
  <c r="N28" i="20"/>
  <c r="O28" i="20" s="1"/>
  <c r="G33" i="20"/>
  <c r="H33" i="20" s="1"/>
  <c r="G36" i="20"/>
  <c r="H36" i="20" s="1"/>
  <c r="G40" i="20"/>
  <c r="H40" i="20" s="1"/>
  <c r="G43" i="20"/>
  <c r="H43" i="20" s="1"/>
  <c r="N46" i="20"/>
  <c r="O46" i="20" s="1"/>
  <c r="N49" i="20"/>
  <c r="O49" i="20" s="1"/>
  <c r="N52" i="20"/>
  <c r="O52" i="20" s="1"/>
  <c r="G56" i="20"/>
  <c r="G4" i="20"/>
  <c r="H4" i="20" s="1"/>
  <c r="G6" i="20"/>
  <c r="H6" i="20" s="1"/>
  <c r="N9" i="20"/>
  <c r="O9" i="20" s="1"/>
  <c r="N10" i="20"/>
  <c r="O10" i="20" s="1"/>
  <c r="N11" i="20"/>
  <c r="O11" i="20" s="1"/>
  <c r="N13" i="20"/>
  <c r="O13" i="20" s="1"/>
  <c r="N14" i="20"/>
  <c r="O14" i="20" s="1"/>
  <c r="N15" i="20"/>
  <c r="O15" i="20" s="1"/>
  <c r="N17" i="20"/>
  <c r="O17" i="20" s="1"/>
  <c r="G19" i="20"/>
  <c r="H19" i="20" s="1"/>
  <c r="G21" i="20"/>
  <c r="H21" i="20" s="1"/>
  <c r="G22" i="20"/>
  <c r="H22" i="20" s="1"/>
  <c r="G23" i="20"/>
  <c r="H23" i="20" s="1"/>
  <c r="G25" i="20"/>
  <c r="H25" i="20" s="1"/>
  <c r="G26" i="20"/>
  <c r="H26" i="20" s="1"/>
  <c r="G27" i="20"/>
  <c r="H27" i="20" s="1"/>
  <c r="G29" i="20"/>
  <c r="H29" i="20" s="1"/>
  <c r="G30" i="20"/>
  <c r="H30" i="20" s="1"/>
  <c r="G31" i="20"/>
  <c r="H31" i="20" s="1"/>
  <c r="N33" i="20"/>
  <c r="O33" i="20" s="1"/>
  <c r="N36" i="20"/>
  <c r="O36" i="20" s="1"/>
  <c r="N40" i="20"/>
  <c r="O40" i="20" s="1"/>
  <c r="N43" i="20"/>
  <c r="O43" i="20" s="1"/>
  <c r="G47" i="20"/>
  <c r="H47" i="20" s="1"/>
  <c r="G50" i="20"/>
  <c r="H50" i="20" s="1"/>
  <c r="G51" i="20"/>
  <c r="H51" i="20" s="1"/>
  <c r="G53" i="20"/>
  <c r="H53" i="20" s="1"/>
  <c r="G54" i="20"/>
  <c r="H54" i="20" s="1"/>
  <c r="T53" i="11"/>
  <c r="U53" i="11" s="1"/>
  <c r="T50" i="11"/>
  <c r="U50" i="11" s="1"/>
  <c r="T44" i="11"/>
  <c r="U44" i="11" s="1"/>
  <c r="T41" i="11"/>
  <c r="U41" i="11" s="1"/>
  <c r="T30" i="11" l="1"/>
  <c r="U30" i="11" s="1"/>
  <c r="T29" i="11"/>
  <c r="U29" i="11" s="1"/>
  <c r="T26" i="11"/>
  <c r="U26" i="11" s="1"/>
  <c r="T25" i="11"/>
  <c r="U25" i="11" s="1"/>
  <c r="T22" i="11"/>
  <c r="U22" i="11" s="1"/>
  <c r="T21" i="11"/>
  <c r="U21" i="11" s="1"/>
  <c r="Q18" i="11"/>
  <c r="T37" i="11" l="1"/>
  <c r="U37" i="11" s="1"/>
  <c r="T34" i="11"/>
  <c r="U34" i="11" s="1"/>
  <c r="T32" i="11"/>
  <c r="T14" i="11"/>
  <c r="U14" i="11" s="1"/>
  <c r="T13" i="11"/>
  <c r="U13" i="11" s="1"/>
  <c r="T10" i="11"/>
  <c r="U10" i="11" s="1"/>
  <c r="T9" i="11"/>
  <c r="U9" i="11" s="1"/>
  <c r="Q6" i="11"/>
  <c r="M3" i="11"/>
  <c r="L3" i="11"/>
  <c r="K3" i="11"/>
  <c r="F3" i="11"/>
  <c r="E3" i="11"/>
  <c r="D3" i="11"/>
  <c r="G50" i="11" l="1"/>
  <c r="H50" i="11" s="1"/>
  <c r="N55" i="11"/>
  <c r="O55" i="11" s="1"/>
  <c r="G52" i="11"/>
  <c r="H52" i="11" s="1"/>
  <c r="G49" i="11"/>
  <c r="H49" i="11" s="1"/>
  <c r="N52" i="11"/>
  <c r="O52" i="11" s="1"/>
  <c r="N49" i="11"/>
  <c r="O49" i="11" s="1"/>
  <c r="G55" i="11"/>
  <c r="H55" i="11" s="1"/>
  <c r="N53" i="11"/>
  <c r="O53" i="11" s="1"/>
  <c r="N51" i="11"/>
  <c r="O51" i="11" s="1"/>
  <c r="N50" i="11"/>
  <c r="O50" i="11" s="1"/>
  <c r="N56" i="11"/>
  <c r="O56" i="11" s="1"/>
  <c r="G54" i="11"/>
  <c r="H54" i="11" s="1"/>
  <c r="G53" i="11"/>
  <c r="H53" i="11" s="1"/>
  <c r="G51" i="11"/>
  <c r="H51" i="11" s="1"/>
  <c r="G56" i="11"/>
  <c r="H56" i="11" s="1"/>
  <c r="G45" i="11"/>
  <c r="H45" i="11" s="1"/>
  <c r="G43" i="11"/>
  <c r="H43" i="11" s="1"/>
  <c r="N41" i="11"/>
  <c r="O41" i="11" s="1"/>
  <c r="N46" i="11"/>
  <c r="O46" i="11" s="1"/>
  <c r="N43" i="11"/>
  <c r="O43" i="11" s="1"/>
  <c r="G40" i="11"/>
  <c r="H40" i="11" s="1"/>
  <c r="G46" i="11"/>
  <c r="H46" i="11" s="1"/>
  <c r="N44" i="11"/>
  <c r="O44" i="11" s="1"/>
  <c r="N42" i="11"/>
  <c r="O42" i="11" s="1"/>
  <c r="G41" i="11"/>
  <c r="H41" i="11" s="1"/>
  <c r="G47" i="11"/>
  <c r="H47" i="11" s="1"/>
  <c r="G44" i="11"/>
  <c r="H44" i="11" s="1"/>
  <c r="G42" i="11"/>
  <c r="H42" i="11" s="1"/>
  <c r="N40" i="11"/>
  <c r="O40" i="11" s="1"/>
  <c r="N47" i="11"/>
  <c r="O47" i="11" s="1"/>
  <c r="N35" i="11"/>
  <c r="O35" i="11" s="1"/>
  <c r="G35" i="11"/>
  <c r="H35" i="11" s="1"/>
  <c r="N29" i="11"/>
  <c r="O29" i="11" s="1"/>
  <c r="N27" i="11"/>
  <c r="O27" i="11" s="1"/>
  <c r="G26" i="11"/>
  <c r="H26" i="11" s="1"/>
  <c r="N24" i="11"/>
  <c r="O24" i="11" s="1"/>
  <c r="N21" i="11"/>
  <c r="O21" i="11" s="1"/>
  <c r="N19" i="11"/>
  <c r="O19" i="11" s="1"/>
  <c r="G18" i="11"/>
  <c r="H18" i="11" s="1"/>
  <c r="G16" i="11"/>
  <c r="H16" i="11" s="1"/>
  <c r="G22" i="11"/>
  <c r="H22" i="11" s="1"/>
  <c r="N20" i="11"/>
  <c r="O20" i="11" s="1"/>
  <c r="G17" i="11"/>
  <c r="H17" i="11" s="1"/>
  <c r="G31" i="11"/>
  <c r="H31" i="11" s="1"/>
  <c r="G28" i="11"/>
  <c r="H28" i="11" s="1"/>
  <c r="N26" i="11"/>
  <c r="O26" i="11" s="1"/>
  <c r="G25" i="11"/>
  <c r="H25" i="11" s="1"/>
  <c r="N16" i="11"/>
  <c r="O16" i="11" s="1"/>
  <c r="G36" i="11"/>
  <c r="H36" i="11" s="1"/>
  <c r="N30" i="11"/>
  <c r="O30" i="11" s="1"/>
  <c r="G29" i="11"/>
  <c r="H29" i="11" s="1"/>
  <c r="G27" i="11"/>
  <c r="H27" i="11" s="1"/>
  <c r="G24" i="11"/>
  <c r="H24" i="11" s="1"/>
  <c r="N22" i="11"/>
  <c r="O22" i="11" s="1"/>
  <c r="G21" i="11"/>
  <c r="H21" i="11" s="1"/>
  <c r="G19" i="11"/>
  <c r="H19" i="11" s="1"/>
  <c r="N17" i="11"/>
  <c r="O17" i="11" s="1"/>
  <c r="N31" i="11"/>
  <c r="O31" i="11" s="1"/>
  <c r="G30" i="11"/>
  <c r="H30" i="11" s="1"/>
  <c r="N28" i="11"/>
  <c r="O28" i="11" s="1"/>
  <c r="N25" i="11"/>
  <c r="O25" i="11" s="1"/>
  <c r="N23" i="11"/>
  <c r="O23" i="11" s="1"/>
  <c r="N36" i="11"/>
  <c r="O36" i="11" s="1"/>
  <c r="G23" i="11"/>
  <c r="H23" i="11" s="1"/>
  <c r="G20" i="11"/>
  <c r="H20" i="11" s="1"/>
  <c r="N18" i="11"/>
  <c r="O18" i="11" s="1"/>
  <c r="N8" i="11"/>
  <c r="O8" i="11" s="1"/>
  <c r="G5" i="11"/>
  <c r="H5" i="11" s="1"/>
  <c r="N12" i="11"/>
  <c r="O12" i="11" s="1"/>
  <c r="G33" i="11"/>
  <c r="H33" i="11" s="1"/>
  <c r="N5" i="11"/>
  <c r="O5" i="11" s="1"/>
  <c r="G7" i="11"/>
  <c r="H7" i="11" s="1"/>
  <c r="G9" i="11"/>
  <c r="H9" i="11" s="1"/>
  <c r="G10" i="11"/>
  <c r="H10" i="11" s="1"/>
  <c r="G11" i="11"/>
  <c r="H11" i="11" s="1"/>
  <c r="G13" i="11"/>
  <c r="H13" i="11" s="1"/>
  <c r="G14" i="11"/>
  <c r="H14" i="11" s="1"/>
  <c r="G15" i="11"/>
  <c r="H15" i="11" s="1"/>
  <c r="N33" i="11"/>
  <c r="O33" i="11" s="1"/>
  <c r="G4" i="11"/>
  <c r="H4" i="11" s="1"/>
  <c r="G6" i="11"/>
  <c r="H6" i="11" s="1"/>
  <c r="N7" i="11"/>
  <c r="O7" i="11" s="1"/>
  <c r="N9" i="11"/>
  <c r="O9" i="11" s="1"/>
  <c r="N10" i="11"/>
  <c r="O10" i="11" s="1"/>
  <c r="N11" i="11"/>
  <c r="O11" i="11" s="1"/>
  <c r="N13" i="11"/>
  <c r="O13" i="11" s="1"/>
  <c r="N14" i="11"/>
  <c r="O14" i="11" s="1"/>
  <c r="N15" i="11"/>
  <c r="O15" i="11" s="1"/>
  <c r="G34" i="11"/>
  <c r="H34" i="11" s="1"/>
  <c r="G37" i="11"/>
  <c r="H37" i="11" s="1"/>
  <c r="G38" i="11"/>
  <c r="H38" i="11" s="1"/>
  <c r="N4" i="11"/>
  <c r="O4" i="11" s="1"/>
  <c r="N6" i="11"/>
  <c r="O6" i="11" s="1"/>
  <c r="G8" i="11"/>
  <c r="H8" i="11" s="1"/>
  <c r="G12" i="11"/>
  <c r="H12" i="11" s="1"/>
  <c r="N34" i="11"/>
  <c r="O34" i="11" s="1"/>
  <c r="N37" i="11"/>
  <c r="O37" i="11" s="1"/>
  <c r="N38" i="11"/>
  <c r="O38" i="11" s="1"/>
</calcChain>
</file>

<file path=xl/sharedStrings.xml><?xml version="1.0" encoding="utf-8"?>
<sst xmlns="http://schemas.openxmlformats.org/spreadsheetml/2006/main" count="778" uniqueCount="97">
  <si>
    <t>Nominal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</si>
  <si>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st</t>
    </r>
    <r>
      <rPr>
        <b/>
        <sz val="11"/>
        <color theme="1"/>
        <rFont val="Calibri"/>
        <family val="2"/>
        <scheme val="minor"/>
      </rPr>
      <t xml:space="preserve"> Req.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</si>
  <si>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st </t>
    </r>
    <r>
      <rPr>
        <b/>
        <sz val="11"/>
        <color theme="1"/>
        <rFont val="Calibri"/>
        <family val="2"/>
        <scheme val="minor"/>
      </rPr>
      <t>Pro.</t>
    </r>
  </si>
  <si>
    <t>Top Bar</t>
  </si>
  <si>
    <t>Bot Bar</t>
  </si>
  <si>
    <t>% of Rebar</t>
  </si>
  <si>
    <t>Main Rebar</t>
  </si>
  <si>
    <t>Remarks</t>
  </si>
  <si>
    <t>Notation</t>
  </si>
  <si>
    <t>Column Area</t>
  </si>
  <si>
    <t>Grid A-A</t>
  </si>
  <si>
    <t>Grid B-B</t>
  </si>
  <si>
    <t>Grid C-C</t>
  </si>
  <si>
    <t>Grid 2-2</t>
  </si>
  <si>
    <t>Grid 3-3</t>
  </si>
  <si>
    <t>A</t>
  </si>
  <si>
    <t>B</t>
  </si>
  <si>
    <t>C</t>
  </si>
  <si>
    <t>2 3</t>
  </si>
  <si>
    <t>A B</t>
  </si>
  <si>
    <t>B C</t>
  </si>
  <si>
    <t>2 Legged Stirrup</t>
  </si>
  <si>
    <t>4 Legged Stirrup</t>
  </si>
  <si>
    <t>6 Legged Stirrup</t>
  </si>
  <si>
    <t>mm2/mm</t>
  </si>
  <si>
    <t>mm2/m</t>
  </si>
  <si>
    <t>Stirrup Diameter</t>
  </si>
  <si>
    <t>mm</t>
  </si>
  <si>
    <t>Area of Stirrup</t>
  </si>
  <si>
    <t>mm2</t>
  </si>
  <si>
    <t>No of Stirrup</t>
  </si>
  <si>
    <t>nos</t>
  </si>
  <si>
    <t>Spacing</t>
  </si>
  <si>
    <t>note</t>
  </si>
  <si>
    <t>d=10mm Strirrup @3"  edge</t>
  </si>
  <si>
    <t>d=10mm Strirrup @4"  span</t>
  </si>
  <si>
    <t>d=8mm Strirrup @6"  SBM</t>
  </si>
  <si>
    <t>Grid 1-1</t>
  </si>
  <si>
    <t>1 2</t>
  </si>
  <si>
    <t>Grid D-D</t>
  </si>
  <si>
    <t>Grid E-E</t>
  </si>
  <si>
    <t>Grid F-F</t>
  </si>
  <si>
    <t>Grid G-G</t>
  </si>
  <si>
    <t>D</t>
  </si>
  <si>
    <t>E</t>
  </si>
  <si>
    <t>C D</t>
  </si>
  <si>
    <t>D E</t>
  </si>
  <si>
    <t>F</t>
  </si>
  <si>
    <t>G</t>
  </si>
  <si>
    <t>F G</t>
  </si>
  <si>
    <t>NOTE</t>
  </si>
  <si>
    <t>10MM STIRRUP @3" &amp;4"</t>
  </si>
  <si>
    <t>4L</t>
  </si>
  <si>
    <t>2L</t>
  </si>
  <si>
    <t>2L both 3"</t>
  </si>
  <si>
    <t>C1</t>
  </si>
  <si>
    <t>C2</t>
  </si>
  <si>
    <t>C3</t>
  </si>
  <si>
    <t>C4</t>
  </si>
  <si>
    <t>C5</t>
  </si>
  <si>
    <t>C6</t>
  </si>
  <si>
    <t>C7</t>
  </si>
  <si>
    <t>Grid 4-4</t>
  </si>
  <si>
    <t>BASEMENT &amp; GROUND</t>
  </si>
  <si>
    <t>FIRST FLOOR</t>
  </si>
  <si>
    <t>SECOND TO FOURTH FLOOR</t>
  </si>
  <si>
    <t>FIFTH FLOOR</t>
  </si>
  <si>
    <t>COLUMN REINFORCEMENT DETAILS</t>
  </si>
  <si>
    <t>1F</t>
  </si>
  <si>
    <t>2F</t>
  </si>
  <si>
    <t>C0</t>
  </si>
  <si>
    <t>3F</t>
  </si>
  <si>
    <t>4F</t>
  </si>
  <si>
    <t>5F</t>
  </si>
  <si>
    <t>Concrete Grade : M20, Reinforcement: Fe500</t>
  </si>
  <si>
    <t>EXTRA</t>
  </si>
  <si>
    <t>Providing  2-legged and a diamond stirrups,</t>
  </si>
  <si>
    <t>Column
 ID</t>
  </si>
  <si>
    <t>Size</t>
  </si>
  <si>
    <t>Shear Reinforcement spacing in mm c/c</t>
  </si>
  <si>
    <r>
      <t>A</t>
    </r>
    <r>
      <rPr>
        <b/>
        <vertAlign val="subscript"/>
        <sz val="10"/>
        <rFont val="Arial"/>
        <family val="2"/>
      </rPr>
      <t>sv</t>
    </r>
    <r>
      <rPr>
        <b/>
        <sz val="10"/>
        <rFont val="Arial"/>
        <family val="2"/>
      </rPr>
      <t>/S</t>
    </r>
  </si>
  <si>
    <t>Dia</t>
  </si>
  <si>
    <t xml:space="preserve">Mid </t>
  </si>
  <si>
    <r>
      <t>End (Over l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>)</t>
    </r>
  </si>
  <si>
    <t>Design</t>
  </si>
  <si>
    <t xml:space="preserve">Max. </t>
  </si>
  <si>
    <t>Use</t>
  </si>
  <si>
    <t>fy</t>
  </si>
  <si>
    <t>fck</t>
  </si>
  <si>
    <t>Ash</t>
  </si>
  <si>
    <t>Ag</t>
  </si>
  <si>
    <t>Acc</t>
  </si>
  <si>
    <t>h</t>
  </si>
  <si>
    <t>Confining</t>
  </si>
  <si>
    <r>
      <t xml:space="preserve"> l</t>
    </r>
    <r>
      <rPr>
        <b/>
        <vertAlign val="subscript"/>
        <sz val="10"/>
        <rFont val="Arial"/>
        <family val="2"/>
      </rPr>
      <t xml:space="preserve">0 </t>
    </r>
  </si>
  <si>
    <t>Mpa</t>
  </si>
  <si>
    <r>
      <t>mm</t>
    </r>
    <r>
      <rPr>
        <b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</si>
</sst>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E57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0" xfId="0" applyFill="1"/>
    <xf numFmtId="2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right"/>
    </xf>
    <xf numFmtId="16" fontId="0" fillId="0" borderId="5" xfId="0" applyNumberFormat="1" applyBorder="1"/>
    <xf numFmtId="1" fontId="0" fillId="3" borderId="17" xfId="0" applyNumberFormat="1" applyFill="1" applyBorder="1"/>
    <xf numFmtId="1" fontId="0" fillId="3" borderId="18" xfId="0" applyNumberFormat="1" applyFill="1" applyBorder="1"/>
    <xf numFmtId="1" fontId="0" fillId="3" borderId="19" xfId="0" applyNumberFormat="1" applyFill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1" xfId="0" applyBorder="1"/>
    <xf numFmtId="0" fontId="0" fillId="0" borderId="12" xfId="0" applyBorder="1"/>
    <xf numFmtId="0" fontId="0" fillId="0" borderId="18" xfId="0" applyBorder="1"/>
    <xf numFmtId="0" fontId="0" fillId="4" borderId="1" xfId="0" applyFill="1" applyBorder="1"/>
    <xf numFmtId="2" fontId="0" fillId="4" borderId="1" xfId="0" applyNumberFormat="1" applyFill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3" xfId="0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25" xfId="0" applyBorder="1" applyAlignment="1">
      <alignment horizontal="right"/>
    </xf>
    <xf numFmtId="0" fontId="0" fillId="0" borderId="25" xfId="0" applyBorder="1"/>
    <xf numFmtId="16" fontId="0" fillId="0" borderId="25" xfId="0" applyNumberFormat="1" applyBorder="1"/>
    <xf numFmtId="0" fontId="0" fillId="5" borderId="3" xfId="0" applyFill="1" applyBorder="1"/>
    <xf numFmtId="2" fontId="0" fillId="0" borderId="25" xfId="0" applyNumberFormat="1" applyBorder="1"/>
    <xf numFmtId="0" fontId="0" fillId="0" borderId="30" xfId="0" applyBorder="1"/>
    <xf numFmtId="0" fontId="1" fillId="2" borderId="3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3" xfId="0" applyBorder="1"/>
    <xf numFmtId="0" fontId="0" fillId="5" borderId="0" xfId="0" applyFill="1"/>
    <xf numFmtId="0" fontId="0" fillId="5" borderId="3" xfId="0" applyFill="1" applyBorder="1" applyAlignment="1">
      <alignment horizontal="right"/>
    </xf>
    <xf numFmtId="2" fontId="0" fillId="5" borderId="3" xfId="0" applyNumberFormat="1" applyFill="1" applyBorder="1"/>
    <xf numFmtId="0" fontId="0" fillId="5" borderId="3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5" xfId="0" applyFill="1" applyBorder="1"/>
    <xf numFmtId="0" fontId="5" fillId="5" borderId="5" xfId="0" applyFont="1" applyFill="1" applyBorder="1"/>
    <xf numFmtId="2" fontId="0" fillId="5" borderId="5" xfId="0" applyNumberFormat="1" applyFill="1" applyBorder="1"/>
    <xf numFmtId="0" fontId="0" fillId="5" borderId="5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2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right"/>
    </xf>
    <xf numFmtId="2" fontId="0" fillId="5" borderId="47" xfId="0" applyNumberFormat="1" applyFill="1" applyBorder="1"/>
    <xf numFmtId="0" fontId="0" fillId="5" borderId="47" xfId="0" applyFill="1" applyBorder="1" applyAlignment="1">
      <alignment horizontal="center"/>
    </xf>
    <xf numFmtId="0" fontId="0" fillId="6" borderId="3" xfId="0" applyFill="1" applyBorder="1" applyAlignment="1">
      <alignment horizontal="right"/>
    </xf>
    <xf numFmtId="0" fontId="0" fillId="6" borderId="5" xfId="0" applyFill="1" applyBorder="1"/>
    <xf numFmtId="2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0" xfId="0" applyFill="1"/>
    <xf numFmtId="0" fontId="0" fillId="6" borderId="22" xfId="0" applyFill="1" applyBorder="1"/>
    <xf numFmtId="0" fontId="0" fillId="8" borderId="3" xfId="0" applyFill="1" applyBorder="1" applyAlignment="1">
      <alignment horizontal="right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0" xfId="0" applyFill="1"/>
    <xf numFmtId="0" fontId="0" fillId="8" borderId="5" xfId="0" applyFill="1" applyBorder="1"/>
    <xf numFmtId="0" fontId="0" fillId="8" borderId="22" xfId="0" applyFill="1" applyBorder="1"/>
    <xf numFmtId="0" fontId="0" fillId="8" borderId="42" xfId="0" applyFill="1" applyBorder="1" applyAlignment="1">
      <alignment horizontal="center"/>
    </xf>
    <xf numFmtId="0" fontId="5" fillId="6" borderId="5" xfId="0" applyFont="1" applyFill="1" applyBorder="1"/>
    <xf numFmtId="2" fontId="0" fillId="6" borderId="5" xfId="0" applyNumberFormat="1" applyFill="1" applyBorder="1"/>
    <xf numFmtId="0" fontId="0" fillId="6" borderId="5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5" fillId="10" borderId="5" xfId="0" applyFont="1" applyFill="1" applyBorder="1"/>
    <xf numFmtId="0" fontId="5" fillId="6" borderId="51" xfId="0" applyFont="1" applyFill="1" applyBorder="1"/>
    <xf numFmtId="0" fontId="5" fillId="10" borderId="52" xfId="0" applyFont="1" applyFill="1" applyBorder="1"/>
    <xf numFmtId="0" fontId="0" fillId="9" borderId="53" xfId="0" applyFill="1" applyBorder="1"/>
    <xf numFmtId="0" fontId="5" fillId="6" borderId="39" xfId="0" applyFont="1" applyFill="1" applyBorder="1"/>
    <xf numFmtId="0" fontId="0" fillId="9" borderId="42" xfId="0" applyFill="1" applyBorder="1"/>
    <xf numFmtId="0" fontId="5" fillId="6" borderId="54" xfId="0" applyFont="1" applyFill="1" applyBorder="1"/>
    <xf numFmtId="0" fontId="5" fillId="10" borderId="55" xfId="0" applyFont="1" applyFill="1" applyBorder="1"/>
    <xf numFmtId="0" fontId="0" fillId="9" borderId="57" xfId="0" applyFill="1" applyBorder="1"/>
    <xf numFmtId="0" fontId="0" fillId="8" borderId="52" xfId="0" applyFill="1" applyBorder="1"/>
    <xf numFmtId="0" fontId="0" fillId="8" borderId="56" xfId="0" applyFill="1" applyBorder="1"/>
    <xf numFmtId="0" fontId="0" fillId="6" borderId="58" xfId="0" applyFill="1" applyBorder="1"/>
    <xf numFmtId="2" fontId="0" fillId="6" borderId="59" xfId="0" applyNumberFormat="1" applyFill="1" applyBorder="1"/>
    <xf numFmtId="0" fontId="0" fillId="6" borderId="6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0" borderId="29" xfId="0" applyBorder="1" applyAlignment="1">
      <alignment wrapText="1"/>
    </xf>
    <xf numFmtId="0" fontId="0" fillId="3" borderId="31" xfId="0" applyFill="1" applyBorder="1" applyAlignment="1">
      <alignment wrapText="1"/>
    </xf>
    <xf numFmtId="0" fontId="0" fillId="3" borderId="29" xfId="0" applyFill="1" applyBorder="1" applyAlignment="1">
      <alignment wrapText="1"/>
    </xf>
    <xf numFmtId="0" fontId="0" fillId="3" borderId="34" xfId="0" applyFill="1" applyBorder="1" applyAlignment="1">
      <alignment wrapText="1"/>
    </xf>
    <xf numFmtId="0" fontId="0" fillId="5" borderId="37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3" xfId="0" applyFill="1" applyBorder="1" applyAlignment="1">
      <alignment wrapText="1"/>
    </xf>
    <xf numFmtId="0" fontId="0" fillId="5" borderId="48" xfId="0" applyFill="1" applyBorder="1" applyAlignment="1">
      <alignment wrapText="1"/>
    </xf>
    <xf numFmtId="0" fontId="5" fillId="6" borderId="22" xfId="0" applyFont="1" applyFill="1" applyBorder="1"/>
    <xf numFmtId="2" fontId="0" fillId="6" borderId="22" xfId="0" applyNumberFormat="1" applyFill="1" applyBorder="1"/>
    <xf numFmtId="0" fontId="0" fillId="6" borderId="22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5" fillId="6" borderId="44" xfId="0" applyFont="1" applyFill="1" applyBorder="1"/>
    <xf numFmtId="0" fontId="0" fillId="8" borderId="23" xfId="0" applyFill="1" applyBorder="1"/>
    <xf numFmtId="0" fontId="0" fillId="9" borderId="63" xfId="0" applyFill="1" applyBorder="1"/>
    <xf numFmtId="0" fontId="5" fillId="6" borderId="0" xfId="0" applyFont="1" applyFill="1"/>
    <xf numFmtId="0" fontId="5" fillId="10" borderId="0" xfId="0" applyFont="1" applyFill="1"/>
    <xf numFmtId="0" fontId="0" fillId="9" borderId="0" xfId="0" applyFill="1"/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/>
    <xf numFmtId="0" fontId="0" fillId="4" borderId="5" xfId="0" applyFill="1" applyBorder="1"/>
    <xf numFmtId="2" fontId="0" fillId="4" borderId="3" xfId="0" applyNumberFormat="1" applyFill="1" applyBorder="1"/>
    <xf numFmtId="0" fontId="0" fillId="4" borderId="38" xfId="0" applyFill="1" applyBorder="1" applyAlignment="1">
      <alignment horizontal="center"/>
    </xf>
    <xf numFmtId="0" fontId="0" fillId="4" borderId="0" xfId="0" applyFill="1"/>
    <xf numFmtId="0" fontId="5" fillId="4" borderId="51" xfId="0" applyFont="1" applyFill="1" applyBorder="1"/>
    <xf numFmtId="0" fontId="5" fillId="4" borderId="52" xfId="0" applyFont="1" applyFill="1" applyBorder="1"/>
    <xf numFmtId="0" fontId="0" fillId="4" borderId="53" xfId="0" applyFill="1" applyBorder="1"/>
    <xf numFmtId="0" fontId="0" fillId="4" borderId="22" xfId="0" applyFill="1" applyBorder="1"/>
    <xf numFmtId="0" fontId="0" fillId="4" borderId="42" xfId="0" applyFill="1" applyBorder="1" applyAlignment="1">
      <alignment horizontal="center"/>
    </xf>
    <xf numFmtId="0" fontId="5" fillId="4" borderId="39" xfId="0" applyFont="1" applyFill="1" applyBorder="1"/>
    <xf numFmtId="0" fontId="5" fillId="4" borderId="5" xfId="0" applyFont="1" applyFill="1" applyBorder="1"/>
    <xf numFmtId="0" fontId="0" fillId="4" borderId="42" xfId="0" applyFill="1" applyBorder="1"/>
    <xf numFmtId="0" fontId="0" fillId="4" borderId="3" xfId="0" applyFill="1" applyBorder="1" applyAlignment="1">
      <alignment wrapText="1"/>
    </xf>
    <xf numFmtId="0" fontId="5" fillId="4" borderId="54" xfId="0" applyFont="1" applyFill="1" applyBorder="1"/>
    <xf numFmtId="0" fontId="5" fillId="4" borderId="55" xfId="0" applyFont="1" applyFill="1" applyBorder="1"/>
    <xf numFmtId="0" fontId="0" fillId="4" borderId="57" xfId="0" applyFill="1" applyBorder="1"/>
    <xf numFmtId="0" fontId="5" fillId="4" borderId="0" xfId="0" applyFont="1" applyFill="1"/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horizontal="right"/>
    </xf>
    <xf numFmtId="0" fontId="0" fillId="7" borderId="3" xfId="0" applyFill="1" applyBorder="1"/>
    <xf numFmtId="2" fontId="0" fillId="7" borderId="3" xfId="0" applyNumberFormat="1" applyFill="1" applyBorder="1"/>
    <xf numFmtId="0" fontId="0" fillId="7" borderId="38" xfId="0" applyFill="1" applyBorder="1" applyAlignment="1">
      <alignment horizontal="center"/>
    </xf>
    <xf numFmtId="0" fontId="0" fillId="7" borderId="0" xfId="0" applyFill="1"/>
    <xf numFmtId="0" fontId="0" fillId="7" borderId="22" xfId="0" applyFill="1" applyBorder="1"/>
    <xf numFmtId="0" fontId="0" fillId="7" borderId="42" xfId="0" applyFill="1" applyBorder="1" applyAlignment="1">
      <alignment horizontal="center"/>
    </xf>
    <xf numFmtId="0" fontId="0" fillId="7" borderId="29" xfId="0" applyFill="1" applyBorder="1" applyAlignment="1">
      <alignment horizontal="center" vertical="center" wrapText="1"/>
    </xf>
    <xf numFmtId="2" fontId="0" fillId="7" borderId="0" xfId="0" applyNumberFormat="1" applyFill="1"/>
    <xf numFmtId="0" fontId="0" fillId="7" borderId="0" xfId="0" applyFill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42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63" xfId="0" applyFill="1" applyBorder="1"/>
    <xf numFmtId="0" fontId="5" fillId="8" borderId="39" xfId="0" applyFont="1" applyFill="1" applyBorder="1"/>
    <xf numFmtId="0" fontId="5" fillId="8" borderId="5" xfId="0" applyFont="1" applyFill="1" applyBorder="1"/>
    <xf numFmtId="0" fontId="0" fillId="8" borderId="42" xfId="0" applyFill="1" applyBorder="1"/>
    <xf numFmtId="0" fontId="5" fillId="8" borderId="54" xfId="0" applyFont="1" applyFill="1" applyBorder="1"/>
    <xf numFmtId="0" fontId="5" fillId="8" borderId="55" xfId="0" applyFont="1" applyFill="1" applyBorder="1"/>
    <xf numFmtId="0" fontId="0" fillId="8" borderId="57" xfId="0" applyFill="1" applyBorder="1"/>
    <xf numFmtId="0" fontId="0" fillId="7" borderId="5" xfId="0" applyFill="1" applyBorder="1"/>
    <xf numFmtId="0" fontId="5" fillId="7" borderId="39" xfId="0" applyFont="1" applyFill="1" applyBorder="1"/>
    <xf numFmtId="0" fontId="0" fillId="7" borderId="42" xfId="0" applyFill="1" applyBorder="1"/>
    <xf numFmtId="0" fontId="0" fillId="7" borderId="3" xfId="0" applyFill="1" applyBorder="1" applyAlignment="1">
      <alignment wrapText="1"/>
    </xf>
    <xf numFmtId="0" fontId="0" fillId="7" borderId="57" xfId="0" applyFill="1" applyBorder="1"/>
    <xf numFmtId="0" fontId="5" fillId="6" borderId="64" xfId="0" applyFont="1" applyFill="1" applyBorder="1"/>
    <xf numFmtId="0" fontId="5" fillId="6" borderId="58" xfId="0" applyFont="1" applyFill="1" applyBorder="1"/>
    <xf numFmtId="0" fontId="5" fillId="6" borderId="65" xfId="0" applyFont="1" applyFill="1" applyBorder="1"/>
    <xf numFmtId="0" fontId="0" fillId="8" borderId="64" xfId="0" applyFill="1" applyBorder="1"/>
    <xf numFmtId="0" fontId="0" fillId="8" borderId="65" xfId="0" applyFill="1" applyBorder="1"/>
    <xf numFmtId="2" fontId="0" fillId="8" borderId="59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11" borderId="3" xfId="0" applyFill="1" applyBorder="1" applyAlignment="1">
      <alignment horizontal="right"/>
    </xf>
    <xf numFmtId="2" fontId="5" fillId="6" borderId="39" xfId="0" applyNumberFormat="1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2" fontId="5" fillId="0" borderId="1" xfId="0" applyNumberFormat="1" applyFont="1" applyBorder="1"/>
    <xf numFmtId="0" fontId="5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right"/>
    </xf>
    <xf numFmtId="2" fontId="5" fillId="0" borderId="47" xfId="0" applyNumberFormat="1" applyFont="1" applyBorder="1"/>
    <xf numFmtId="2" fontId="0" fillId="0" borderId="47" xfId="0" applyNumberFormat="1" applyBorder="1"/>
    <xf numFmtId="0" fontId="0" fillId="0" borderId="47" xfId="0" applyBorder="1"/>
    <xf numFmtId="0" fontId="1" fillId="2" borderId="73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0" borderId="71" xfId="0" applyFont="1" applyBorder="1" applyAlignment="1">
      <alignment horizontal="right"/>
    </xf>
    <xf numFmtId="0" fontId="5" fillId="0" borderId="71" xfId="0" applyFont="1" applyBorder="1"/>
    <xf numFmtId="2" fontId="5" fillId="0" borderId="71" xfId="0" applyNumberFormat="1" applyFont="1" applyBorder="1"/>
    <xf numFmtId="0" fontId="0" fillId="3" borderId="72" xfId="0" applyFill="1" applyBorder="1" applyAlignment="1">
      <alignment horizontal="center"/>
    </xf>
    <xf numFmtId="0" fontId="5" fillId="0" borderId="77" xfId="0" applyFont="1" applyBorder="1" applyAlignment="1">
      <alignment horizontal="center"/>
    </xf>
    <xf numFmtId="0" fontId="5" fillId="0" borderId="77" xfId="0" applyFont="1" applyBorder="1" applyAlignment="1">
      <alignment horizontal="right"/>
    </xf>
    <xf numFmtId="0" fontId="5" fillId="0" borderId="77" xfId="0" applyFont="1" applyBorder="1"/>
    <xf numFmtId="0" fontId="0" fillId="12" borderId="67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6" borderId="67" xfId="0" applyFill="1" applyBorder="1" applyAlignment="1">
      <alignment horizontal="center"/>
    </xf>
    <xf numFmtId="2" fontId="5" fillId="0" borderId="77" xfId="0" applyNumberFormat="1" applyFont="1" applyBorder="1"/>
    <xf numFmtId="0" fontId="5" fillId="0" borderId="0" xfId="0" applyFont="1" applyAlignment="1">
      <alignment horizontal="center" vertical="center" wrapText="1"/>
    </xf>
    <xf numFmtId="0" fontId="5" fillId="0" borderId="83" xfId="0" applyFont="1" applyBorder="1" applyAlignment="1">
      <alignment horizontal="center"/>
    </xf>
    <xf numFmtId="0" fontId="5" fillId="0" borderId="84" xfId="0" applyFont="1" applyBorder="1" applyAlignment="1">
      <alignment horizontal="right"/>
    </xf>
    <xf numFmtId="0" fontId="0" fillId="0" borderId="84" xfId="0" applyBorder="1"/>
    <xf numFmtId="0" fontId="0" fillId="0" borderId="85" xfId="0" applyBorder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3" borderId="67" xfId="0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0" fillId="12" borderId="69" xfId="0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7" fillId="5" borderId="0" xfId="1" applyFont="1" applyFill="1"/>
    <xf numFmtId="0" fontId="8" fillId="5" borderId="0" xfId="1" applyFont="1" applyFill="1"/>
    <xf numFmtId="0" fontId="7" fillId="5" borderId="1" xfId="1" applyFont="1" applyFill="1" applyBorder="1" applyAlignment="1">
      <alignment horizontal="center" vertical="center"/>
    </xf>
    <xf numFmtId="0" fontId="10" fillId="5" borderId="0" xfId="1" applyFont="1" applyFill="1"/>
    <xf numFmtId="0" fontId="7" fillId="5" borderId="1" xfId="1" applyFont="1" applyFill="1" applyBorder="1" applyAlignment="1">
      <alignment horizontal="center"/>
    </xf>
    <xf numFmtId="0" fontId="7" fillId="14" borderId="1" xfId="1" applyFont="1" applyFill="1" applyBorder="1" applyAlignment="1">
      <alignment horizontal="center"/>
    </xf>
    <xf numFmtId="0" fontId="7" fillId="5" borderId="1" xfId="1" applyFont="1" applyFill="1" applyBorder="1"/>
    <xf numFmtId="0" fontId="8" fillId="5" borderId="1" xfId="1" applyFont="1" applyFill="1" applyBorder="1" applyAlignment="1">
      <alignment horizontal="center"/>
    </xf>
    <xf numFmtId="164" fontId="8" fillId="5" borderId="1" xfId="1" applyNumberFormat="1" applyFont="1" applyFill="1" applyBorder="1" applyAlignment="1">
      <alignment horizontal="center"/>
    </xf>
    <xf numFmtId="1" fontId="8" fillId="5" borderId="1" xfId="1" applyNumberFormat="1" applyFont="1" applyFill="1" applyBorder="1" applyAlignment="1">
      <alignment horizontal="center"/>
    </xf>
    <xf numFmtId="0" fontId="8" fillId="14" borderId="1" xfId="1" applyFont="1" applyFill="1" applyBorder="1" applyAlignment="1">
      <alignment horizontal="center"/>
    </xf>
    <xf numFmtId="165" fontId="8" fillId="5" borderId="1" xfId="1" applyNumberFormat="1" applyFont="1" applyFill="1" applyBorder="1" applyAlignment="1">
      <alignment horizontal="center"/>
    </xf>
    <xf numFmtId="0" fontId="0" fillId="5" borderId="49" xfId="0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46" xfId="0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 wrapText="1"/>
    </xf>
    <xf numFmtId="0" fontId="0" fillId="7" borderId="44" xfId="0" applyFill="1" applyBorder="1" applyAlignment="1">
      <alignment horizontal="center" vertical="center" wrapText="1"/>
    </xf>
    <xf numFmtId="0" fontId="0" fillId="6" borderId="44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8" borderId="44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7" borderId="41" xfId="0" applyFill="1" applyBorder="1" applyAlignment="1">
      <alignment horizontal="center" vertical="center" wrapText="1"/>
    </xf>
    <xf numFmtId="0" fontId="0" fillId="6" borderId="45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1" fillId="3" borderId="78" xfId="0" applyFont="1" applyFill="1" applyBorder="1" applyAlignment="1">
      <alignment horizontal="center"/>
    </xf>
    <xf numFmtId="0" fontId="1" fillId="3" borderId="79" xfId="0" applyFont="1" applyFill="1" applyBorder="1" applyAlignment="1">
      <alignment horizontal="center"/>
    </xf>
    <xf numFmtId="0" fontId="1" fillId="3" borderId="80" xfId="0" applyFont="1" applyFill="1" applyBorder="1" applyAlignment="1">
      <alignment horizontal="center"/>
    </xf>
    <xf numFmtId="0" fontId="5" fillId="0" borderId="76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80" xfId="0" applyFont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3" borderId="82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81" xfId="0" applyFill="1" applyBorder="1" applyAlignment="1">
      <alignment horizontal="center" wrapText="1"/>
    </xf>
    <xf numFmtId="0" fontId="0" fillId="3" borderId="83" xfId="0" applyFill="1" applyBorder="1" applyAlignment="1">
      <alignment horizont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2" borderId="87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center"/>
    </xf>
    <xf numFmtId="0" fontId="3" fillId="0" borderId="84" xfId="0" applyFont="1" applyBorder="1" applyAlignment="1">
      <alignment horizontal="center" wrapText="1"/>
    </xf>
    <xf numFmtId="0" fontId="1" fillId="0" borderId="8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79" xfId="0" applyBorder="1" applyAlignment="1">
      <alignment horizontal="center" wrapText="1"/>
    </xf>
    <xf numFmtId="0" fontId="0" fillId="0" borderId="80" xfId="0" applyBorder="1" applyAlignment="1">
      <alignment horizont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3" borderId="70" xfId="0" applyFill="1" applyBorder="1" applyAlignment="1">
      <alignment horizontal="center" wrapText="1"/>
    </xf>
    <xf numFmtId="0" fontId="0" fillId="3" borderId="71" xfId="0" applyFill="1" applyBorder="1" applyAlignment="1">
      <alignment horizontal="center" wrapText="1"/>
    </xf>
    <xf numFmtId="0" fontId="0" fillId="3" borderId="6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68" xfId="0" applyFill="1" applyBorder="1" applyAlignment="1">
      <alignment horizontal="center" wrapText="1"/>
    </xf>
    <xf numFmtId="0" fontId="0" fillId="3" borderId="47" xfId="0" applyFill="1" applyBorder="1" applyAlignment="1">
      <alignment horizontal="center" wrapText="1"/>
    </xf>
    <xf numFmtId="0" fontId="1" fillId="0" borderId="7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" borderId="89" xfId="0" applyFont="1" applyFill="1" applyBorder="1" applyAlignment="1">
      <alignment horizontal="center"/>
    </xf>
    <xf numFmtId="0" fontId="1" fillId="3" borderId="75" xfId="0" applyFont="1" applyFill="1" applyBorder="1" applyAlignment="1">
      <alignment horizontal="center"/>
    </xf>
    <xf numFmtId="0" fontId="1" fillId="3" borderId="90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1" fillId="2" borderId="72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7" xfId="0" applyFont="1" applyBorder="1" applyAlignment="1">
      <alignment horizontal="center" wrapText="1"/>
    </xf>
    <xf numFmtId="0" fontId="1" fillId="0" borderId="67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 wrapText="1"/>
    </xf>
    <xf numFmtId="0" fontId="7" fillId="5" borderId="13" xfId="1" applyFont="1" applyFill="1" applyBorder="1" applyAlignment="1">
      <alignment horizontal="center" vertical="center" wrapText="1"/>
    </xf>
    <xf numFmtId="0" fontId="7" fillId="5" borderId="77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wrapText="1"/>
    </xf>
    <xf numFmtId="0" fontId="7" fillId="5" borderId="2" xfId="1" applyFont="1" applyFill="1" applyBorder="1" applyAlignment="1">
      <alignment horizontal="center" vertical="center"/>
    </xf>
    <xf numFmtId="0" fontId="7" fillId="5" borderId="77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Normal 2" xfId="1" xr:uid="{86D50C4F-0274-4EA2-BE89-A21F63986963}"/>
  </cellStyles>
  <dxfs count="0"/>
  <tableStyles count="0" defaultTableStyle="TableStyleMedium9" defaultPivotStyle="PivotStyleLight16"/>
  <colors>
    <mruColors>
      <color rgb="FFAB7D7D"/>
      <color rgb="FF8EE57F"/>
      <color rgb="FFF9BB61"/>
      <color rgb="FFEA8CEC"/>
      <color rgb="FF75ADEB"/>
      <color rgb="FF91A1A1"/>
      <color rgb="FFDDBE71"/>
      <color rgb="FFD08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opLeftCell="A21" zoomScaleNormal="100" workbookViewId="0">
      <pane ySplit="6252"/>
      <selection activeCell="I8" sqref="I8"/>
      <selection pane="bottomLeft"/>
    </sheetView>
  </sheetViews>
  <sheetFormatPr defaultRowHeight="14.4" x14ac:dyDescent="0.3"/>
  <cols>
    <col min="1" max="1" width="5" style="106" customWidth="1"/>
    <col min="2" max="2" width="4.109375" customWidth="1"/>
    <col min="3" max="3" width="7.5546875" customWidth="1"/>
    <col min="4" max="4" width="5.88671875" customWidth="1"/>
    <col min="5" max="5" width="4.44140625" customWidth="1"/>
    <col min="6" max="6" width="4.109375" customWidth="1"/>
    <col min="7" max="7" width="4.33203125" customWidth="1"/>
    <col min="8" max="8" width="4" customWidth="1"/>
    <col min="9" max="9" width="4.33203125" customWidth="1"/>
    <col min="10" max="11" width="8.44140625" customWidth="1"/>
    <col min="12" max="12" width="7.5546875" customWidth="1"/>
    <col min="14" max="14" width="10.44140625" customWidth="1"/>
  </cols>
  <sheetData>
    <row r="1" spans="1:19" ht="18" x14ac:dyDescent="0.35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1"/>
    </row>
    <row r="2" spans="1:19" x14ac:dyDescent="0.3">
      <c r="A2" s="101"/>
      <c r="N2" s="43"/>
    </row>
    <row r="3" spans="1:19" x14ac:dyDescent="0.3">
      <c r="A3" s="102"/>
      <c r="B3" s="21"/>
      <c r="C3" s="242" t="s">
        <v>9</v>
      </c>
      <c r="D3" s="245" t="s">
        <v>6</v>
      </c>
      <c r="E3" s="246"/>
      <c r="F3" s="246"/>
      <c r="G3" s="246"/>
      <c r="H3" s="246"/>
      <c r="I3" s="246"/>
      <c r="J3" s="246"/>
      <c r="K3" s="246"/>
      <c r="L3" s="246"/>
      <c r="M3" s="246"/>
      <c r="N3" s="44"/>
    </row>
    <row r="4" spans="1:19" ht="15.6" x14ac:dyDescent="0.35">
      <c r="A4" s="103"/>
      <c r="B4" s="22"/>
      <c r="C4" s="243"/>
      <c r="D4" s="247" t="s">
        <v>1</v>
      </c>
      <c r="E4" s="2">
        <v>12</v>
      </c>
      <c r="F4" s="2">
        <v>16</v>
      </c>
      <c r="G4" s="2">
        <v>20</v>
      </c>
      <c r="H4" s="2">
        <v>25</v>
      </c>
      <c r="I4" s="2">
        <v>32</v>
      </c>
      <c r="J4" s="3" t="s">
        <v>2</v>
      </c>
      <c r="K4" s="45"/>
      <c r="L4" s="249" t="s">
        <v>5</v>
      </c>
      <c r="M4" s="251" t="s">
        <v>7</v>
      </c>
      <c r="N4" s="253" t="s">
        <v>8</v>
      </c>
    </row>
    <row r="5" spans="1:19" x14ac:dyDescent="0.3">
      <c r="A5" s="104"/>
      <c r="B5" s="23"/>
      <c r="C5" s="244"/>
      <c r="D5" s="248"/>
      <c r="E5" s="5">
        <f>PI()*E4^2/4</f>
        <v>113.09733552923255</v>
      </c>
      <c r="F5" s="5">
        <f>PI()*F4^2/4</f>
        <v>201.06192982974676</v>
      </c>
      <c r="G5" s="5">
        <f>PI()*G4^2/4</f>
        <v>314.15926535897933</v>
      </c>
      <c r="H5" s="5">
        <f>PI()*H4^2/4</f>
        <v>490.87385212340519</v>
      </c>
      <c r="I5" s="5">
        <f>PI()*I4^2/4</f>
        <v>804.24771931898704</v>
      </c>
      <c r="J5" s="4"/>
      <c r="K5" s="46"/>
      <c r="L5" s="250"/>
      <c r="M5" s="252"/>
      <c r="N5" s="254"/>
    </row>
    <row r="6" spans="1:19" ht="15" thickBot="1" x14ac:dyDescent="0.35">
      <c r="A6" s="236" t="s">
        <v>63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8"/>
    </row>
    <row r="7" spans="1:19" ht="15.75" customHeight="1" x14ac:dyDescent="0.3">
      <c r="A7" s="231" t="s">
        <v>37</v>
      </c>
      <c r="B7" s="68" t="s">
        <v>15</v>
      </c>
      <c r="C7" s="65">
        <f>20*22*25.4*25.4</f>
        <v>283870.39999999997</v>
      </c>
      <c r="D7" s="166">
        <v>2271</v>
      </c>
      <c r="E7" s="172"/>
      <c r="F7" s="172">
        <v>12</v>
      </c>
      <c r="G7" s="172"/>
      <c r="H7" s="172"/>
      <c r="I7" s="172"/>
      <c r="J7" s="97">
        <f t="shared" ref="J7:J30" si="0">E7*$E$5+F7*$F$5+G7*$G$5+H7*$H$5+I7*$I$5</f>
        <v>2412.7431579569611</v>
      </c>
      <c r="K7" s="67">
        <f>J7-D7</f>
        <v>141.74315795696111</v>
      </c>
      <c r="L7" s="67">
        <f>J7/C7*100</f>
        <v>0.84994531235273607</v>
      </c>
      <c r="M7" s="68" t="str">
        <f>IF(J7&gt;D7,"OK","NG")</f>
        <v>OK</v>
      </c>
      <c r="N7" s="69" t="s">
        <v>55</v>
      </c>
      <c r="O7" s="70">
        <f>E7+F7+G7+H7+I7</f>
        <v>12</v>
      </c>
      <c r="Q7" s="86"/>
      <c r="R7" s="94"/>
      <c r="S7" s="88"/>
    </row>
    <row r="8" spans="1:19" x14ac:dyDescent="0.3">
      <c r="A8" s="230"/>
      <c r="B8" s="68" t="s">
        <v>16</v>
      </c>
      <c r="C8" s="65">
        <f t="shared" ref="C8:C12" si="1">24*22*25.4*25.4</f>
        <v>340644.48</v>
      </c>
      <c r="D8" s="167">
        <v>9589</v>
      </c>
      <c r="E8" s="172"/>
      <c r="F8" s="172"/>
      <c r="G8" s="172"/>
      <c r="H8" s="172"/>
      <c r="I8" s="172">
        <v>12</v>
      </c>
      <c r="J8" s="97">
        <f t="shared" si="0"/>
        <v>9650.9726318278445</v>
      </c>
      <c r="K8" s="67">
        <f t="shared" ref="K8:K30" si="2">J8-D8</f>
        <v>61.972631827844452</v>
      </c>
      <c r="L8" s="82">
        <f t="shared" ref="L8:L12" si="3">J8/C8*100</f>
        <v>2.8331510411757868</v>
      </c>
      <c r="M8" s="83" t="str">
        <f t="shared" ref="M8:M12" si="4">IF(J8&gt;D8,"OK","NG")</f>
        <v>OK</v>
      </c>
      <c r="N8" s="84" t="s">
        <v>56</v>
      </c>
      <c r="O8" s="70">
        <f t="shared" ref="O8:O30" si="5">E8+F8+G8+H8+I8</f>
        <v>12</v>
      </c>
      <c r="Q8" s="89"/>
      <c r="R8" s="79"/>
      <c r="S8" s="90"/>
    </row>
    <row r="9" spans="1:19" x14ac:dyDescent="0.3">
      <c r="A9" s="230"/>
      <c r="B9" s="68" t="s">
        <v>17</v>
      </c>
      <c r="C9" s="65">
        <f t="shared" si="1"/>
        <v>340644.48</v>
      </c>
      <c r="D9" s="167">
        <v>9947</v>
      </c>
      <c r="E9" s="172"/>
      <c r="F9" s="172"/>
      <c r="G9" s="172"/>
      <c r="H9" s="172">
        <v>4</v>
      </c>
      <c r="I9" s="172">
        <v>10</v>
      </c>
      <c r="J9" s="97">
        <f t="shared" si="0"/>
        <v>10005.97260168349</v>
      </c>
      <c r="K9" s="67">
        <f t="shared" si="2"/>
        <v>58.972601683490211</v>
      </c>
      <c r="L9" s="82">
        <f t="shared" si="3"/>
        <v>2.9373652559065366</v>
      </c>
      <c r="M9" s="83" t="str">
        <f t="shared" si="4"/>
        <v>OK</v>
      </c>
      <c r="N9" s="84" t="s">
        <v>57</v>
      </c>
      <c r="O9" s="70">
        <f t="shared" si="5"/>
        <v>14</v>
      </c>
      <c r="Q9" s="89"/>
      <c r="R9" s="79"/>
      <c r="S9" s="90"/>
    </row>
    <row r="10" spans="1:19" x14ac:dyDescent="0.3">
      <c r="A10" s="230"/>
      <c r="B10" s="68" t="s">
        <v>43</v>
      </c>
      <c r="C10" s="65">
        <f t="shared" si="1"/>
        <v>340644.48</v>
      </c>
      <c r="D10" s="167">
        <v>9822</v>
      </c>
      <c r="E10" s="172"/>
      <c r="F10" s="172"/>
      <c r="G10" s="172"/>
      <c r="H10" s="172">
        <v>4</v>
      </c>
      <c r="I10" s="172">
        <v>10</v>
      </c>
      <c r="J10" s="97">
        <f t="shared" si="0"/>
        <v>10005.97260168349</v>
      </c>
      <c r="K10" s="67">
        <f t="shared" si="2"/>
        <v>183.97260168349021</v>
      </c>
      <c r="L10" s="82">
        <f t="shared" si="3"/>
        <v>2.9373652559065366</v>
      </c>
      <c r="M10" s="83" t="str">
        <f t="shared" si="4"/>
        <v>OK</v>
      </c>
      <c r="N10" s="84" t="s">
        <v>57</v>
      </c>
      <c r="O10" s="70">
        <f t="shared" si="5"/>
        <v>14</v>
      </c>
      <c r="Q10" s="89"/>
      <c r="R10" s="79"/>
      <c r="S10" s="90"/>
    </row>
    <row r="11" spans="1:19" ht="15" thickBot="1" x14ac:dyDescent="0.35">
      <c r="A11" s="230"/>
      <c r="B11" s="68" t="s">
        <v>44</v>
      </c>
      <c r="C11" s="65">
        <f t="shared" si="1"/>
        <v>340644.48</v>
      </c>
      <c r="D11" s="167">
        <v>9904</v>
      </c>
      <c r="E11" s="172"/>
      <c r="F11" s="172"/>
      <c r="G11" s="172"/>
      <c r="H11" s="172">
        <v>4</v>
      </c>
      <c r="I11" s="172">
        <v>10</v>
      </c>
      <c r="J11" s="97">
        <f t="shared" si="0"/>
        <v>10005.97260168349</v>
      </c>
      <c r="K11" s="67">
        <f t="shared" si="2"/>
        <v>101.97260168349021</v>
      </c>
      <c r="L11" s="82">
        <f t="shared" si="3"/>
        <v>2.9373652559065366</v>
      </c>
      <c r="M11" s="83" t="str">
        <f t="shared" si="4"/>
        <v>OK</v>
      </c>
      <c r="N11" s="84" t="s">
        <v>57</v>
      </c>
      <c r="O11" s="70">
        <f t="shared" si="5"/>
        <v>14</v>
      </c>
      <c r="Q11" s="91"/>
      <c r="R11" s="95"/>
      <c r="S11" s="93"/>
    </row>
    <row r="12" spans="1:19" ht="15" thickBot="1" x14ac:dyDescent="0.35">
      <c r="A12" s="256"/>
      <c r="B12" s="68" t="s">
        <v>47</v>
      </c>
      <c r="C12" s="65">
        <f t="shared" si="1"/>
        <v>340644.48</v>
      </c>
      <c r="D12" s="168">
        <v>8231</v>
      </c>
      <c r="E12" s="172"/>
      <c r="F12" s="172"/>
      <c r="G12" s="172"/>
      <c r="H12" s="172">
        <v>4</v>
      </c>
      <c r="I12" s="172">
        <v>8</v>
      </c>
      <c r="J12" s="97">
        <f t="shared" si="0"/>
        <v>8397.477163045518</v>
      </c>
      <c r="K12" s="67">
        <f t="shared" si="2"/>
        <v>166.47716304551795</v>
      </c>
      <c r="L12" s="110">
        <f t="shared" si="3"/>
        <v>2.4651734157105727</v>
      </c>
      <c r="M12" s="111" t="str">
        <f t="shared" si="4"/>
        <v>OK</v>
      </c>
      <c r="N12" s="112" t="s">
        <v>58</v>
      </c>
      <c r="O12" s="70">
        <f t="shared" si="5"/>
        <v>12</v>
      </c>
      <c r="Q12" s="113"/>
      <c r="R12" s="114"/>
      <c r="S12" s="115"/>
    </row>
    <row r="13" spans="1:19" ht="15" customHeight="1" x14ac:dyDescent="0.3">
      <c r="A13" s="232" t="s">
        <v>13</v>
      </c>
      <c r="B13" s="75" t="s">
        <v>15</v>
      </c>
      <c r="C13" s="174">
        <f>20*22*25.4*25.4</f>
        <v>283870.39999999997</v>
      </c>
      <c r="D13" s="169">
        <v>2271</v>
      </c>
      <c r="E13" s="173"/>
      <c r="F13" s="173">
        <v>12</v>
      </c>
      <c r="G13" s="173"/>
      <c r="H13" s="173"/>
      <c r="I13" s="173"/>
      <c r="J13" s="171">
        <f t="shared" si="0"/>
        <v>2412.7431579569611</v>
      </c>
      <c r="K13" s="67">
        <f t="shared" si="2"/>
        <v>141.74315795696111</v>
      </c>
      <c r="L13" s="74">
        <f>J13/C13*100</f>
        <v>0.84994531235273607</v>
      </c>
      <c r="M13" s="75" t="str">
        <f>IF(J13&gt;D13,"OK","NG")</f>
        <v>OK</v>
      </c>
      <c r="N13" s="76" t="s">
        <v>55</v>
      </c>
      <c r="O13" s="70">
        <f t="shared" si="5"/>
        <v>12</v>
      </c>
      <c r="Q13" s="86"/>
      <c r="R13" s="87"/>
      <c r="S13" s="88"/>
    </row>
    <row r="14" spans="1:19" x14ac:dyDescent="0.3">
      <c r="A14" s="233"/>
      <c r="B14" s="75" t="s">
        <v>16</v>
      </c>
      <c r="C14" s="174">
        <f>20*22*25.4*25.4</f>
        <v>283870.39999999997</v>
      </c>
      <c r="D14" s="170">
        <v>9102</v>
      </c>
      <c r="E14" s="173"/>
      <c r="F14" s="173"/>
      <c r="G14" s="173"/>
      <c r="H14" s="173"/>
      <c r="I14" s="173">
        <v>12</v>
      </c>
      <c r="J14" s="171">
        <f t="shared" si="0"/>
        <v>9650.9726318278445</v>
      </c>
      <c r="K14" s="67">
        <f t="shared" si="2"/>
        <v>548.97263182784445</v>
      </c>
      <c r="L14" s="74">
        <f t="shared" ref="L14:L18" si="6">J14/C14*100</f>
        <v>3.3997812494109443</v>
      </c>
      <c r="M14" s="75" t="str">
        <f t="shared" ref="M14:M18" si="7">IF(J14&gt;D14,"OK","NG")</f>
        <v>OK</v>
      </c>
      <c r="N14" s="80" t="s">
        <v>59</v>
      </c>
      <c r="O14" s="70">
        <f t="shared" si="5"/>
        <v>12</v>
      </c>
      <c r="Q14" s="89"/>
      <c r="R14" s="85"/>
      <c r="S14" s="90"/>
    </row>
    <row r="15" spans="1:19" x14ac:dyDescent="0.3">
      <c r="A15" s="233"/>
      <c r="B15" s="75" t="s">
        <v>17</v>
      </c>
      <c r="C15" s="174">
        <f>20*22*25.4*25.4</f>
        <v>283870.39999999997</v>
      </c>
      <c r="D15" s="170">
        <v>8708</v>
      </c>
      <c r="E15" s="173"/>
      <c r="F15" s="173"/>
      <c r="G15" s="173"/>
      <c r="H15" s="173">
        <v>2</v>
      </c>
      <c r="I15" s="173">
        <v>10</v>
      </c>
      <c r="J15" s="171">
        <f t="shared" si="0"/>
        <v>9024.2248974366812</v>
      </c>
      <c r="K15" s="67">
        <f t="shared" si="2"/>
        <v>316.2248974366812</v>
      </c>
      <c r="L15" s="74">
        <f t="shared" si="6"/>
        <v>3.178994674131816</v>
      </c>
      <c r="M15" s="75" t="str">
        <f t="shared" si="7"/>
        <v>OK</v>
      </c>
      <c r="N15" s="80" t="s">
        <v>60</v>
      </c>
      <c r="O15" s="70">
        <f t="shared" si="5"/>
        <v>12</v>
      </c>
      <c r="Q15" s="89"/>
      <c r="R15" s="85"/>
      <c r="S15" s="90"/>
    </row>
    <row r="16" spans="1:19" x14ac:dyDescent="0.3">
      <c r="A16" s="233"/>
      <c r="B16" s="75" t="s">
        <v>43</v>
      </c>
      <c r="C16" s="174">
        <f>20*22*25.4*25.4</f>
        <v>283870.39999999997</v>
      </c>
      <c r="D16" s="170">
        <v>8158</v>
      </c>
      <c r="E16" s="173"/>
      <c r="F16" s="173"/>
      <c r="G16" s="173"/>
      <c r="H16" s="173">
        <v>4</v>
      </c>
      <c r="I16" s="173">
        <v>8</v>
      </c>
      <c r="J16" s="171">
        <f t="shared" si="0"/>
        <v>8397.477163045518</v>
      </c>
      <c r="K16" s="67">
        <f t="shared" si="2"/>
        <v>239.47716304551795</v>
      </c>
      <c r="L16" s="74">
        <f t="shared" si="6"/>
        <v>2.9582080988526873</v>
      </c>
      <c r="M16" s="75" t="str">
        <f t="shared" si="7"/>
        <v>OK</v>
      </c>
      <c r="N16" s="80" t="s">
        <v>61</v>
      </c>
      <c r="O16" s="70">
        <f t="shared" si="5"/>
        <v>12</v>
      </c>
      <c r="Q16" s="89"/>
      <c r="R16" s="85"/>
      <c r="S16" s="90"/>
    </row>
    <row r="17" spans="1:19" ht="15" thickBot="1" x14ac:dyDescent="0.35">
      <c r="A17" s="233"/>
      <c r="B17" s="75" t="s">
        <v>44</v>
      </c>
      <c r="C17" s="174">
        <f>20*22*25.4*25.4</f>
        <v>283870.39999999997</v>
      </c>
      <c r="D17" s="170">
        <v>7959</v>
      </c>
      <c r="E17" s="173"/>
      <c r="F17" s="173"/>
      <c r="G17" s="173"/>
      <c r="H17" s="173">
        <v>4</v>
      </c>
      <c r="I17" s="173">
        <v>8</v>
      </c>
      <c r="J17" s="171">
        <f t="shared" si="0"/>
        <v>8397.477163045518</v>
      </c>
      <c r="K17" s="67">
        <f t="shared" si="2"/>
        <v>438.47716304551795</v>
      </c>
      <c r="L17" s="74">
        <f t="shared" si="6"/>
        <v>2.9582080988526873</v>
      </c>
      <c r="M17" s="75" t="str">
        <f t="shared" si="7"/>
        <v>OK</v>
      </c>
      <c r="N17" s="80" t="s">
        <v>61</v>
      </c>
      <c r="O17" s="70">
        <f t="shared" si="5"/>
        <v>12</v>
      </c>
      <c r="Q17" s="91"/>
      <c r="R17" s="92"/>
      <c r="S17" s="93"/>
    </row>
    <row r="18" spans="1:19" ht="15" thickBot="1" x14ac:dyDescent="0.35">
      <c r="A18" s="257"/>
      <c r="B18" s="75" t="s">
        <v>47</v>
      </c>
      <c r="C18" s="174">
        <f t="shared" ref="C18" si="8">24*22*25.4*25.4</f>
        <v>340644.48</v>
      </c>
      <c r="D18" s="170">
        <v>10025</v>
      </c>
      <c r="E18" s="173"/>
      <c r="F18" s="173"/>
      <c r="G18" s="173"/>
      <c r="H18" s="173">
        <v>4</v>
      </c>
      <c r="I18" s="173">
        <v>10</v>
      </c>
      <c r="J18" s="171">
        <f t="shared" si="0"/>
        <v>10005.97260168349</v>
      </c>
      <c r="K18" s="67">
        <f t="shared" si="2"/>
        <v>-19.027398316509789</v>
      </c>
      <c r="L18" s="74">
        <f t="shared" si="6"/>
        <v>2.9373652559065366</v>
      </c>
      <c r="M18" s="75" t="str">
        <f t="shared" si="7"/>
        <v>NG</v>
      </c>
      <c r="N18" s="80" t="s">
        <v>57</v>
      </c>
      <c r="O18" s="70">
        <f t="shared" si="5"/>
        <v>14</v>
      </c>
      <c r="Q18" s="116"/>
      <c r="R18" s="117"/>
      <c r="S18" s="118"/>
    </row>
    <row r="19" spans="1:19" s="125" customFormat="1" ht="15" customHeight="1" x14ac:dyDescent="0.3">
      <c r="A19" s="234" t="s">
        <v>14</v>
      </c>
      <c r="B19" s="119" t="s">
        <v>15</v>
      </c>
      <c r="C19" s="120">
        <f>20*22*25.4*25.4</f>
        <v>283870.39999999997</v>
      </c>
      <c r="D19" s="121">
        <v>2271</v>
      </c>
      <c r="E19" s="129"/>
      <c r="F19" s="129">
        <v>12</v>
      </c>
      <c r="G19" s="129"/>
      <c r="H19" s="129"/>
      <c r="I19" s="129"/>
      <c r="J19" s="123">
        <f t="shared" ref="J19:J24" si="9">E19*$E$5+F19*$F$5+G19*$G$5+H19*$H$5+I19*$I$5</f>
        <v>2412.7431579569611</v>
      </c>
      <c r="K19" s="123">
        <f t="shared" ref="K19:K24" si="10">J19-D19</f>
        <v>141.74315795696111</v>
      </c>
      <c r="L19" s="123">
        <f>J19/C19*100</f>
        <v>0.84994531235273607</v>
      </c>
      <c r="M19" s="119" t="str">
        <f>IF(J19&gt;D19,"OK","NG")</f>
        <v>OK</v>
      </c>
      <c r="N19" s="124" t="s">
        <v>55</v>
      </c>
      <c r="O19" s="70">
        <f t="shared" si="5"/>
        <v>12</v>
      </c>
      <c r="Q19" s="126"/>
      <c r="R19" s="127"/>
      <c r="S19" s="128"/>
    </row>
    <row r="20" spans="1:19" s="125" customFormat="1" x14ac:dyDescent="0.3">
      <c r="A20" s="235"/>
      <c r="B20" s="119" t="s">
        <v>16</v>
      </c>
      <c r="C20" s="120">
        <f>20*22*25.4*25.4</f>
        <v>283870.39999999997</v>
      </c>
      <c r="D20" s="129">
        <v>9244</v>
      </c>
      <c r="E20" s="129"/>
      <c r="F20" s="129"/>
      <c r="G20" s="129"/>
      <c r="H20" s="121"/>
      <c r="I20" s="122">
        <v>12</v>
      </c>
      <c r="J20" s="123">
        <f t="shared" si="9"/>
        <v>9650.9726318278445</v>
      </c>
      <c r="K20" s="123">
        <f t="shared" si="10"/>
        <v>406.97263182784445</v>
      </c>
      <c r="L20" s="123">
        <f t="shared" ref="L20:L24" si="11">J20/C20*100</f>
        <v>3.3997812494109443</v>
      </c>
      <c r="M20" s="119" t="str">
        <f t="shared" ref="M20:M24" si="12">IF(J20&gt;D20,"OK","NG")</f>
        <v>OK</v>
      </c>
      <c r="N20" s="130" t="s">
        <v>59</v>
      </c>
      <c r="O20" s="70">
        <f t="shared" si="5"/>
        <v>12</v>
      </c>
      <c r="Q20" s="131"/>
      <c r="R20" s="132"/>
      <c r="S20" s="133"/>
    </row>
    <row r="21" spans="1:19" s="125" customFormat="1" x14ac:dyDescent="0.3">
      <c r="A21" s="235"/>
      <c r="B21" s="119" t="s">
        <v>17</v>
      </c>
      <c r="C21" s="120">
        <f>20*22*25.4*25.4</f>
        <v>283870.39999999997</v>
      </c>
      <c r="D21" s="129">
        <v>8457</v>
      </c>
      <c r="E21" s="129"/>
      <c r="F21" s="129"/>
      <c r="G21" s="129"/>
      <c r="H21" s="121">
        <v>4</v>
      </c>
      <c r="I21" s="122">
        <v>8</v>
      </c>
      <c r="J21" s="123">
        <f t="shared" si="9"/>
        <v>8397.477163045518</v>
      </c>
      <c r="K21" s="123">
        <f t="shared" si="10"/>
        <v>-59.522836954482045</v>
      </c>
      <c r="L21" s="123">
        <f t="shared" si="11"/>
        <v>2.9582080988526873</v>
      </c>
      <c r="M21" s="119" t="str">
        <f t="shared" si="12"/>
        <v>NG</v>
      </c>
      <c r="N21" s="130" t="s">
        <v>61</v>
      </c>
      <c r="O21" s="70">
        <f t="shared" si="5"/>
        <v>12</v>
      </c>
      <c r="Q21" s="131"/>
      <c r="R21" s="132"/>
      <c r="S21" s="133"/>
    </row>
    <row r="22" spans="1:19" s="125" customFormat="1" x14ac:dyDescent="0.3">
      <c r="A22" s="235"/>
      <c r="B22" s="119" t="s">
        <v>43</v>
      </c>
      <c r="C22" s="120">
        <f>20*22*25.4*25.4</f>
        <v>283870.39999999997</v>
      </c>
      <c r="D22" s="129">
        <v>8004</v>
      </c>
      <c r="E22" s="129"/>
      <c r="F22" s="129"/>
      <c r="G22" s="129"/>
      <c r="H22" s="134">
        <v>4</v>
      </c>
      <c r="I22" s="122">
        <v>8</v>
      </c>
      <c r="J22" s="123">
        <f t="shared" si="9"/>
        <v>8397.477163045518</v>
      </c>
      <c r="K22" s="123">
        <f t="shared" si="10"/>
        <v>393.47716304551795</v>
      </c>
      <c r="L22" s="123">
        <f t="shared" si="11"/>
        <v>2.9582080988526873</v>
      </c>
      <c r="M22" s="119" t="str">
        <f t="shared" si="12"/>
        <v>OK</v>
      </c>
      <c r="N22" s="130" t="s">
        <v>61</v>
      </c>
      <c r="O22" s="70">
        <f t="shared" si="5"/>
        <v>12</v>
      </c>
      <c r="Q22" s="131"/>
      <c r="R22" s="132"/>
      <c r="S22" s="133"/>
    </row>
    <row r="23" spans="1:19" s="125" customFormat="1" ht="15" thickBot="1" x14ac:dyDescent="0.35">
      <c r="A23" s="235"/>
      <c r="B23" s="119" t="s">
        <v>44</v>
      </c>
      <c r="C23" s="120">
        <f>20*22*25.4*25.4</f>
        <v>283870.39999999997</v>
      </c>
      <c r="D23" s="129">
        <v>8241</v>
      </c>
      <c r="E23" s="129"/>
      <c r="F23" s="129"/>
      <c r="G23" s="129"/>
      <c r="H23" s="121">
        <v>4</v>
      </c>
      <c r="I23" s="122">
        <v>8</v>
      </c>
      <c r="J23" s="123">
        <f t="shared" si="9"/>
        <v>8397.477163045518</v>
      </c>
      <c r="K23" s="123">
        <f t="shared" si="10"/>
        <v>156.47716304551795</v>
      </c>
      <c r="L23" s="123">
        <f t="shared" si="11"/>
        <v>2.9582080988526873</v>
      </c>
      <c r="M23" s="119" t="str">
        <f t="shared" si="12"/>
        <v>OK</v>
      </c>
      <c r="N23" s="130" t="s">
        <v>61</v>
      </c>
      <c r="O23" s="70">
        <f t="shared" si="5"/>
        <v>12</v>
      </c>
      <c r="Q23" s="135"/>
      <c r="R23" s="136"/>
      <c r="S23" s="137"/>
    </row>
    <row r="24" spans="1:19" s="125" customFormat="1" x14ac:dyDescent="0.3">
      <c r="A24" s="258"/>
      <c r="B24" s="119" t="s">
        <v>47</v>
      </c>
      <c r="C24" s="120">
        <f t="shared" ref="C24" si="13">24*22*25.4*25.4</f>
        <v>340644.48</v>
      </c>
      <c r="D24" s="129">
        <v>9956</v>
      </c>
      <c r="E24" s="129"/>
      <c r="F24" s="129"/>
      <c r="G24" s="129"/>
      <c r="H24" s="145">
        <v>4</v>
      </c>
      <c r="I24" s="145">
        <v>10</v>
      </c>
      <c r="J24" s="123">
        <f t="shared" si="9"/>
        <v>10005.97260168349</v>
      </c>
      <c r="K24" s="123">
        <f t="shared" si="10"/>
        <v>49.972601683490211</v>
      </c>
      <c r="L24" s="123">
        <f t="shared" si="11"/>
        <v>2.9373652559065366</v>
      </c>
      <c r="M24" s="119" t="str">
        <f t="shared" si="12"/>
        <v>OK</v>
      </c>
      <c r="N24" s="130" t="s">
        <v>57</v>
      </c>
      <c r="O24" s="70">
        <f t="shared" si="5"/>
        <v>14</v>
      </c>
      <c r="Q24" s="138"/>
      <c r="R24" s="138"/>
    </row>
    <row r="25" spans="1:19" s="144" customFormat="1" x14ac:dyDescent="0.3">
      <c r="A25" s="228" t="s">
        <v>62</v>
      </c>
      <c r="B25" s="139" t="s">
        <v>15</v>
      </c>
      <c r="C25" s="140">
        <f>20*22*25.4*25.4</f>
        <v>283870.39999999997</v>
      </c>
      <c r="D25" s="141">
        <v>2271</v>
      </c>
      <c r="E25" s="141"/>
      <c r="F25" s="141">
        <v>12</v>
      </c>
      <c r="G25" s="141"/>
      <c r="H25" s="141"/>
      <c r="I25" s="141"/>
      <c r="J25" s="142">
        <f t="shared" si="0"/>
        <v>2412.7431579569611</v>
      </c>
      <c r="K25" s="142">
        <f t="shared" si="2"/>
        <v>141.74315795696111</v>
      </c>
      <c r="L25" s="142">
        <f>J25/C25*100</f>
        <v>0.84994531235273607</v>
      </c>
      <c r="M25" s="139" t="str">
        <f>IF(J25&gt;D25,"OK","NG")</f>
        <v>OK</v>
      </c>
      <c r="N25" s="143" t="s">
        <v>55</v>
      </c>
      <c r="O25" s="70">
        <f t="shared" si="5"/>
        <v>12</v>
      </c>
    </row>
    <row r="26" spans="1:19" s="144" customFormat="1" x14ac:dyDescent="0.3">
      <c r="A26" s="229"/>
      <c r="B26" s="139" t="s">
        <v>16</v>
      </c>
      <c r="C26" s="140">
        <f t="shared" ref="C26:C30" si="14">24*22*25.4*25.4</f>
        <v>340644.48</v>
      </c>
      <c r="D26" s="145">
        <v>9589</v>
      </c>
      <c r="E26" s="145"/>
      <c r="F26" s="145"/>
      <c r="G26" s="145"/>
      <c r="H26" s="145"/>
      <c r="I26" s="145">
        <v>12</v>
      </c>
      <c r="J26" s="142">
        <f t="shared" si="0"/>
        <v>9650.9726318278445</v>
      </c>
      <c r="K26" s="142">
        <f t="shared" si="2"/>
        <v>61.972631827844452</v>
      </c>
      <c r="L26" s="142">
        <f t="shared" ref="L26:L30" si="15">J26/C26*100</f>
        <v>2.8331510411757868</v>
      </c>
      <c r="M26" s="139" t="str">
        <f>IF(J26&gt;D26,"OK","NG")</f>
        <v>OK</v>
      </c>
      <c r="N26" s="146" t="s">
        <v>56</v>
      </c>
      <c r="O26" s="70">
        <f t="shared" si="5"/>
        <v>12</v>
      </c>
    </row>
    <row r="27" spans="1:19" s="144" customFormat="1" x14ac:dyDescent="0.3">
      <c r="A27" s="229"/>
      <c r="B27" s="139" t="s">
        <v>17</v>
      </c>
      <c r="C27" s="140">
        <f t="shared" si="14"/>
        <v>340644.48</v>
      </c>
      <c r="D27" s="145">
        <v>9947</v>
      </c>
      <c r="E27" s="145"/>
      <c r="F27" s="145"/>
      <c r="G27" s="145"/>
      <c r="H27" s="145">
        <v>4</v>
      </c>
      <c r="I27" s="145">
        <v>10</v>
      </c>
      <c r="J27" s="142">
        <f t="shared" si="0"/>
        <v>10005.97260168349</v>
      </c>
      <c r="K27" s="142">
        <f t="shared" si="2"/>
        <v>58.972601683490211</v>
      </c>
      <c r="L27" s="142">
        <f t="shared" si="15"/>
        <v>2.9373652559065366</v>
      </c>
      <c r="M27" s="139" t="str">
        <f t="shared" ref="M27:M30" si="16">IF(J27&gt;D27,"OK","NG")</f>
        <v>OK</v>
      </c>
      <c r="N27" s="146" t="s">
        <v>57</v>
      </c>
      <c r="O27" s="70">
        <f t="shared" si="5"/>
        <v>14</v>
      </c>
    </row>
    <row r="28" spans="1:19" s="144" customFormat="1" x14ac:dyDescent="0.3">
      <c r="A28" s="229"/>
      <c r="B28" s="139" t="s">
        <v>43</v>
      </c>
      <c r="C28" s="140">
        <f t="shared" si="14"/>
        <v>340644.48</v>
      </c>
      <c r="D28" s="145">
        <v>9822</v>
      </c>
      <c r="E28" s="145"/>
      <c r="F28" s="145"/>
      <c r="G28" s="145"/>
      <c r="H28" s="145">
        <v>4</v>
      </c>
      <c r="I28" s="145">
        <v>10</v>
      </c>
      <c r="J28" s="142">
        <f t="shared" si="0"/>
        <v>10005.97260168349</v>
      </c>
      <c r="K28" s="142">
        <f t="shared" si="2"/>
        <v>183.97260168349021</v>
      </c>
      <c r="L28" s="142">
        <f t="shared" si="15"/>
        <v>2.9373652559065366</v>
      </c>
      <c r="M28" s="139" t="str">
        <f t="shared" si="16"/>
        <v>OK</v>
      </c>
      <c r="N28" s="146" t="s">
        <v>57</v>
      </c>
      <c r="O28" s="70">
        <f t="shared" si="5"/>
        <v>14</v>
      </c>
    </row>
    <row r="29" spans="1:19" s="144" customFormat="1" x14ac:dyDescent="0.3">
      <c r="A29" s="255"/>
      <c r="B29" s="139" t="s">
        <v>44</v>
      </c>
      <c r="C29" s="140">
        <f t="shared" si="14"/>
        <v>340644.48</v>
      </c>
      <c r="D29" s="145">
        <v>9904</v>
      </c>
      <c r="E29" s="145"/>
      <c r="F29" s="145"/>
      <c r="G29" s="145"/>
      <c r="H29" s="145">
        <v>4</v>
      </c>
      <c r="I29" s="145">
        <v>10</v>
      </c>
      <c r="J29" s="142">
        <f t="shared" si="0"/>
        <v>10005.97260168349</v>
      </c>
      <c r="K29" s="142">
        <f t="shared" si="2"/>
        <v>101.97260168349021</v>
      </c>
      <c r="L29" s="142">
        <f t="shared" si="15"/>
        <v>2.9373652559065366</v>
      </c>
      <c r="M29" s="139" t="str">
        <f t="shared" si="16"/>
        <v>OK</v>
      </c>
      <c r="N29" s="146" t="s">
        <v>57</v>
      </c>
      <c r="O29" s="70">
        <f t="shared" si="5"/>
        <v>14</v>
      </c>
    </row>
    <row r="30" spans="1:19" s="144" customFormat="1" x14ac:dyDescent="0.3">
      <c r="A30" s="147"/>
      <c r="B30" s="139" t="s">
        <v>47</v>
      </c>
      <c r="C30" s="140">
        <f t="shared" si="14"/>
        <v>340644.48</v>
      </c>
      <c r="D30" s="144">
        <v>8231</v>
      </c>
      <c r="H30" s="144">
        <v>4</v>
      </c>
      <c r="I30" s="144">
        <v>8</v>
      </c>
      <c r="J30" s="148">
        <f t="shared" si="0"/>
        <v>8397.477163045518</v>
      </c>
      <c r="K30" s="148">
        <f t="shared" si="2"/>
        <v>166.47716304551795</v>
      </c>
      <c r="L30" s="148">
        <f t="shared" si="15"/>
        <v>2.4651734157105727</v>
      </c>
      <c r="M30" s="149" t="str">
        <f t="shared" si="16"/>
        <v>OK</v>
      </c>
      <c r="N30" s="150" t="s">
        <v>58</v>
      </c>
      <c r="O30" s="70">
        <f t="shared" si="5"/>
        <v>12</v>
      </c>
    </row>
    <row r="31" spans="1:19" x14ac:dyDescent="0.3">
      <c r="A31" s="101"/>
      <c r="N31" s="43"/>
    </row>
    <row r="32" spans="1:19" ht="15" thickBot="1" x14ac:dyDescent="0.35">
      <c r="A32" s="236" t="s">
        <v>64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8"/>
    </row>
    <row r="33" spans="1:19" s="70" customFormat="1" ht="15.75" customHeight="1" thickBot="1" x14ac:dyDescent="0.35">
      <c r="A33" s="231" t="s">
        <v>37</v>
      </c>
      <c r="B33" s="68" t="s">
        <v>16</v>
      </c>
      <c r="C33" s="65">
        <f t="shared" ref="C33:C37" si="17">24*22*25.4*25.4</f>
        <v>340644.48</v>
      </c>
      <c r="D33" s="81">
        <v>4529</v>
      </c>
      <c r="E33" s="66"/>
      <c r="F33" s="96">
        <v>6</v>
      </c>
      <c r="G33" s="98"/>
      <c r="H33" s="99"/>
      <c r="I33" s="100">
        <v>6</v>
      </c>
      <c r="J33" s="97">
        <f t="shared" ref="J33:J37" si="18">E33*$E$5+F33*$F$5+G33*$G$5+H33*$H$5+I33*$I$5</f>
        <v>6031.8578948924023</v>
      </c>
      <c r="K33" s="67">
        <f t="shared" ref="K33:K37" si="19">J33-D33</f>
        <v>1502.8578948924023</v>
      </c>
      <c r="L33" s="82">
        <f t="shared" ref="L33:L37" si="20">J33/C33*100</f>
        <v>1.7707194007348666</v>
      </c>
      <c r="M33" s="83" t="str">
        <f t="shared" ref="M33:M37" si="21">IF(J33&gt;D33,"OK","NG")</f>
        <v>OK</v>
      </c>
      <c r="N33" s="84" t="s">
        <v>56</v>
      </c>
      <c r="O33" s="70">
        <f t="shared" ref="O33:O82" si="22">E33+F33+G33+H33+I33</f>
        <v>12</v>
      </c>
      <c r="Q33" s="175">
        <f>J33/J8</f>
        <v>0.625</v>
      </c>
      <c r="R33" s="71" t="str">
        <f>IF(Q33&gt;0.5,"OK","NG")</f>
        <v>OK</v>
      </c>
      <c r="S33" s="151"/>
    </row>
    <row r="34" spans="1:19" s="70" customFormat="1" x14ac:dyDescent="0.3">
      <c r="A34" s="230"/>
      <c r="B34" s="68" t="s">
        <v>17</v>
      </c>
      <c r="C34" s="65">
        <f t="shared" si="17"/>
        <v>340644.48</v>
      </c>
      <c r="D34" s="81">
        <v>6108</v>
      </c>
      <c r="E34" s="66"/>
      <c r="F34" s="66"/>
      <c r="G34" s="71"/>
      <c r="H34" s="71"/>
      <c r="I34" s="71">
        <v>8</v>
      </c>
      <c r="J34" s="67">
        <f t="shared" si="18"/>
        <v>6433.9817545518963</v>
      </c>
      <c r="K34" s="67">
        <f t="shared" si="19"/>
        <v>325.9817545518963</v>
      </c>
      <c r="L34" s="82">
        <f t="shared" si="20"/>
        <v>1.888767360783858</v>
      </c>
      <c r="M34" s="83" t="str">
        <f t="shared" si="21"/>
        <v>OK</v>
      </c>
      <c r="N34" s="84" t="s">
        <v>57</v>
      </c>
      <c r="O34" s="70">
        <f t="shared" si="22"/>
        <v>8</v>
      </c>
      <c r="Q34" s="175">
        <f t="shared" ref="Q34:Q37" si="23">J34/J9</f>
        <v>0.64301412872841446</v>
      </c>
      <c r="R34" s="71" t="str">
        <f t="shared" ref="R34:R52" si="24">IF(Q34&gt;0.5,"OK","NG")</f>
        <v>OK</v>
      </c>
      <c r="S34" s="151"/>
    </row>
    <row r="35" spans="1:19" s="70" customFormat="1" x14ac:dyDescent="0.3">
      <c r="A35" s="230"/>
      <c r="B35" s="68" t="s">
        <v>43</v>
      </c>
      <c r="C35" s="65">
        <f t="shared" si="17"/>
        <v>340644.48</v>
      </c>
      <c r="D35" s="81">
        <v>6026</v>
      </c>
      <c r="E35" s="66"/>
      <c r="F35" s="66"/>
      <c r="G35" s="66"/>
      <c r="H35" s="66"/>
      <c r="I35" s="66">
        <v>8</v>
      </c>
      <c r="J35" s="67">
        <f t="shared" si="18"/>
        <v>6433.9817545518963</v>
      </c>
      <c r="K35" s="67">
        <f t="shared" si="19"/>
        <v>407.9817545518963</v>
      </c>
      <c r="L35" s="82">
        <f t="shared" si="20"/>
        <v>1.888767360783858</v>
      </c>
      <c r="M35" s="83" t="str">
        <f t="shared" si="21"/>
        <v>OK</v>
      </c>
      <c r="N35" s="84" t="s">
        <v>57</v>
      </c>
      <c r="O35" s="70">
        <f t="shared" si="22"/>
        <v>8</v>
      </c>
      <c r="Q35" s="175">
        <f t="shared" si="23"/>
        <v>0.64301412872841446</v>
      </c>
      <c r="R35" s="71" t="str">
        <f t="shared" si="24"/>
        <v>OK</v>
      </c>
      <c r="S35" s="151"/>
    </row>
    <row r="36" spans="1:19" s="70" customFormat="1" ht="15" thickBot="1" x14ac:dyDescent="0.35">
      <c r="A36" s="230"/>
      <c r="B36" s="68" t="s">
        <v>44</v>
      </c>
      <c r="C36" s="65">
        <f t="shared" si="17"/>
        <v>340644.48</v>
      </c>
      <c r="D36" s="81">
        <v>6144</v>
      </c>
      <c r="E36" s="66"/>
      <c r="F36" s="66"/>
      <c r="G36" s="66"/>
      <c r="H36" s="66"/>
      <c r="I36" s="66">
        <v>8</v>
      </c>
      <c r="J36" s="67">
        <f t="shared" si="18"/>
        <v>6433.9817545518963</v>
      </c>
      <c r="K36" s="67">
        <f t="shared" si="19"/>
        <v>289.9817545518963</v>
      </c>
      <c r="L36" s="82">
        <f t="shared" si="20"/>
        <v>1.888767360783858</v>
      </c>
      <c r="M36" s="83" t="str">
        <f t="shared" si="21"/>
        <v>OK</v>
      </c>
      <c r="N36" s="84" t="s">
        <v>57</v>
      </c>
      <c r="O36" s="70">
        <f t="shared" si="22"/>
        <v>8</v>
      </c>
      <c r="Q36" s="175">
        <f t="shared" si="23"/>
        <v>0.64301412872841446</v>
      </c>
      <c r="R36" s="71" t="str">
        <f t="shared" si="24"/>
        <v>OK</v>
      </c>
      <c r="S36" s="153"/>
    </row>
    <row r="37" spans="1:19" s="70" customFormat="1" x14ac:dyDescent="0.3">
      <c r="A37" s="230"/>
      <c r="B37" s="68" t="s">
        <v>47</v>
      </c>
      <c r="C37" s="65">
        <f t="shared" si="17"/>
        <v>340644.48</v>
      </c>
      <c r="D37" s="109">
        <v>4041</v>
      </c>
      <c r="E37" s="71"/>
      <c r="F37" s="71"/>
      <c r="G37" s="71">
        <v>4</v>
      </c>
      <c r="H37" s="71"/>
      <c r="I37" s="66">
        <v>4</v>
      </c>
      <c r="J37" s="67">
        <f t="shared" si="18"/>
        <v>4473.6279387118657</v>
      </c>
      <c r="K37" s="67">
        <f t="shared" si="19"/>
        <v>432.62793871186568</v>
      </c>
      <c r="L37" s="110">
        <f t="shared" si="20"/>
        <v>1.3132835555450262</v>
      </c>
      <c r="M37" s="111" t="str">
        <f t="shared" si="21"/>
        <v>OK</v>
      </c>
      <c r="N37" s="112" t="s">
        <v>58</v>
      </c>
      <c r="O37" s="70">
        <f t="shared" si="22"/>
        <v>8</v>
      </c>
      <c r="Q37" s="175">
        <f t="shared" si="23"/>
        <v>0.5327347549569772</v>
      </c>
      <c r="R37" s="71" t="str">
        <f t="shared" si="24"/>
        <v>OK</v>
      </c>
      <c r="S37" s="154"/>
    </row>
    <row r="38" spans="1:19" s="77" customFormat="1" x14ac:dyDescent="0.3">
      <c r="A38" s="232" t="s">
        <v>13</v>
      </c>
      <c r="B38" s="75" t="s">
        <v>16</v>
      </c>
      <c r="C38" s="174">
        <f>20*22*25.4*25.4</f>
        <v>283870.39999999997</v>
      </c>
      <c r="D38" s="79">
        <v>7604</v>
      </c>
      <c r="E38" s="79"/>
      <c r="F38" s="79"/>
      <c r="G38" s="79">
        <v>4</v>
      </c>
      <c r="H38" s="73"/>
      <c r="I38" s="78">
        <v>8</v>
      </c>
      <c r="J38" s="74">
        <f t="shared" ref="J38:J42" si="25">E38*$E$5+F38*$F$5+G38*$G$5+H38*$H$5+I38*$I$5</f>
        <v>7690.6188159878138</v>
      </c>
      <c r="K38" s="74">
        <f t="shared" ref="K38:K42" si="26">J38-D38</f>
        <v>86.618815987813832</v>
      </c>
      <c r="L38" s="74">
        <f t="shared" ref="L38:L42" si="27">J38/C38*100</f>
        <v>2.7092006831243465</v>
      </c>
      <c r="M38" s="75" t="str">
        <f t="shared" ref="M38:M42" si="28">IF(J38&gt;D38,"OK","NG")</f>
        <v>OK</v>
      </c>
      <c r="N38" s="80" t="s">
        <v>59</v>
      </c>
      <c r="O38" s="70">
        <f t="shared" si="22"/>
        <v>12</v>
      </c>
      <c r="Q38" s="155">
        <f>J38/J14</f>
        <v>0.796875</v>
      </c>
      <c r="R38" s="71" t="str">
        <f t="shared" si="24"/>
        <v>OK</v>
      </c>
      <c r="S38" s="157"/>
    </row>
    <row r="39" spans="1:19" s="77" customFormat="1" ht="15" customHeight="1" x14ac:dyDescent="0.3">
      <c r="A39" s="233"/>
      <c r="B39" s="75" t="s">
        <v>17</v>
      </c>
      <c r="C39" s="174">
        <f>20*22*25.4*25.4</f>
        <v>283870.39999999997</v>
      </c>
      <c r="D39" s="79">
        <v>8144</v>
      </c>
      <c r="E39" s="79"/>
      <c r="F39" s="79"/>
      <c r="G39" s="79"/>
      <c r="H39" s="73">
        <v>4</v>
      </c>
      <c r="I39" s="78">
        <v>8</v>
      </c>
      <c r="J39" s="74">
        <f t="shared" si="25"/>
        <v>8397.477163045518</v>
      </c>
      <c r="K39" s="74">
        <f t="shared" si="26"/>
        <v>253.47716304551795</v>
      </c>
      <c r="L39" s="74">
        <f t="shared" si="27"/>
        <v>2.9582080988526873</v>
      </c>
      <c r="M39" s="75" t="str">
        <f t="shared" si="28"/>
        <v>OK</v>
      </c>
      <c r="N39" s="80" t="s">
        <v>60</v>
      </c>
      <c r="O39" s="70">
        <f t="shared" si="22"/>
        <v>12</v>
      </c>
      <c r="Q39" s="155">
        <f t="shared" ref="Q39:Q42" si="29">J39/J15</f>
        <v>0.93054830287206269</v>
      </c>
      <c r="R39" s="71" t="str">
        <f t="shared" si="24"/>
        <v>OK</v>
      </c>
      <c r="S39" s="157"/>
    </row>
    <row r="40" spans="1:19" s="77" customFormat="1" x14ac:dyDescent="0.3">
      <c r="A40" s="233"/>
      <c r="B40" s="75" t="s">
        <v>43</v>
      </c>
      <c r="C40" s="174">
        <f>20*22*25.4*25.4</f>
        <v>283870.39999999997</v>
      </c>
      <c r="D40" s="79">
        <v>7728</v>
      </c>
      <c r="E40" s="79"/>
      <c r="F40" s="79"/>
      <c r="G40" s="79"/>
      <c r="H40" s="107">
        <v>4</v>
      </c>
      <c r="I40" s="78">
        <v>8</v>
      </c>
      <c r="J40" s="74">
        <f t="shared" si="25"/>
        <v>8397.477163045518</v>
      </c>
      <c r="K40" s="74">
        <f t="shared" si="26"/>
        <v>669.47716304551795</v>
      </c>
      <c r="L40" s="74">
        <f t="shared" si="27"/>
        <v>2.9582080988526873</v>
      </c>
      <c r="M40" s="75" t="str">
        <f t="shared" si="28"/>
        <v>OK</v>
      </c>
      <c r="N40" s="80" t="s">
        <v>61</v>
      </c>
      <c r="O40" s="70">
        <f t="shared" si="22"/>
        <v>12</v>
      </c>
      <c r="Q40" s="155">
        <f t="shared" si="29"/>
        <v>1</v>
      </c>
      <c r="R40" s="71" t="str">
        <f t="shared" si="24"/>
        <v>OK</v>
      </c>
      <c r="S40" s="157"/>
    </row>
    <row r="41" spans="1:19" s="77" customFormat="1" ht="15" thickBot="1" x14ac:dyDescent="0.35">
      <c r="A41" s="233"/>
      <c r="B41" s="75" t="s">
        <v>44</v>
      </c>
      <c r="C41" s="174">
        <f>20*22*25.4*25.4</f>
        <v>283870.39999999997</v>
      </c>
      <c r="D41" s="79">
        <v>7959</v>
      </c>
      <c r="E41" s="79"/>
      <c r="F41" s="79"/>
      <c r="G41" s="79"/>
      <c r="H41" s="73">
        <v>4</v>
      </c>
      <c r="I41" s="78">
        <v>8</v>
      </c>
      <c r="J41" s="74">
        <f t="shared" si="25"/>
        <v>8397.477163045518</v>
      </c>
      <c r="K41" s="74">
        <f t="shared" si="26"/>
        <v>438.47716304551795</v>
      </c>
      <c r="L41" s="74">
        <f t="shared" si="27"/>
        <v>2.9582080988526873</v>
      </c>
      <c r="M41" s="75" t="str">
        <f t="shared" si="28"/>
        <v>OK</v>
      </c>
      <c r="N41" s="80" t="s">
        <v>61</v>
      </c>
      <c r="O41" s="70">
        <f t="shared" si="22"/>
        <v>12</v>
      </c>
      <c r="Q41" s="155">
        <f t="shared" si="29"/>
        <v>1</v>
      </c>
      <c r="R41" s="71" t="str">
        <f t="shared" si="24"/>
        <v>OK</v>
      </c>
      <c r="S41" s="160"/>
    </row>
    <row r="42" spans="1:19" s="77" customFormat="1" x14ac:dyDescent="0.3">
      <c r="A42" s="233"/>
      <c r="B42" s="75" t="s">
        <v>47</v>
      </c>
      <c r="C42" s="174">
        <f t="shared" ref="C42" si="30">24*22*25.4*25.4</f>
        <v>340644.48</v>
      </c>
      <c r="D42" s="79">
        <v>6168</v>
      </c>
      <c r="E42" s="79"/>
      <c r="F42" s="79"/>
      <c r="G42" s="79"/>
      <c r="H42" s="73"/>
      <c r="I42" s="79">
        <v>8</v>
      </c>
      <c r="J42" s="74">
        <f t="shared" si="25"/>
        <v>6433.9817545518963</v>
      </c>
      <c r="K42" s="74">
        <f t="shared" si="26"/>
        <v>265.9817545518963</v>
      </c>
      <c r="L42" s="74">
        <f t="shared" si="27"/>
        <v>1.888767360783858</v>
      </c>
      <c r="M42" s="75" t="str">
        <f t="shared" si="28"/>
        <v>OK</v>
      </c>
      <c r="N42" s="80" t="s">
        <v>57</v>
      </c>
      <c r="O42" s="70">
        <f t="shared" si="22"/>
        <v>8</v>
      </c>
      <c r="Q42" s="155">
        <f t="shared" si="29"/>
        <v>0.64301412872841446</v>
      </c>
      <c r="R42" s="71" t="str">
        <f t="shared" si="24"/>
        <v>OK</v>
      </c>
    </row>
    <row r="43" spans="1:19" s="125" customFormat="1" x14ac:dyDescent="0.3">
      <c r="A43" s="234" t="s">
        <v>14</v>
      </c>
      <c r="B43" s="119" t="s">
        <v>16</v>
      </c>
      <c r="C43" s="120">
        <f>20*22*25.4*25.4</f>
        <v>283870.39999999997</v>
      </c>
      <c r="D43" s="129">
        <v>7586</v>
      </c>
      <c r="E43" s="129"/>
      <c r="F43" s="129"/>
      <c r="G43" s="129">
        <v>4</v>
      </c>
      <c r="H43" s="121"/>
      <c r="I43" s="122">
        <v>8</v>
      </c>
      <c r="J43" s="123">
        <f t="shared" ref="J43:J47" si="31">E43*$E$5+F43*$F$5+G43*$G$5+H43*$H$5+I43*$I$5</f>
        <v>7690.6188159878138</v>
      </c>
      <c r="K43" s="123">
        <f t="shared" ref="K43:K47" si="32">J43-D43</f>
        <v>104.61881598781383</v>
      </c>
      <c r="L43" s="123">
        <f t="shared" ref="L43:L47" si="33">J43/C43*100</f>
        <v>2.7092006831243465</v>
      </c>
      <c r="M43" s="119" t="str">
        <f t="shared" ref="M43:M47" si="34">IF(J43&gt;D43,"OK","NG")</f>
        <v>OK</v>
      </c>
      <c r="N43" s="130" t="s">
        <v>59</v>
      </c>
      <c r="O43" s="70">
        <f t="shared" si="22"/>
        <v>12</v>
      </c>
      <c r="Q43" s="131">
        <f>J43/J20</f>
        <v>0.796875</v>
      </c>
      <c r="R43" s="71" t="str">
        <f t="shared" si="24"/>
        <v>OK</v>
      </c>
      <c r="S43" s="133"/>
    </row>
    <row r="44" spans="1:19" s="125" customFormat="1" x14ac:dyDescent="0.3">
      <c r="A44" s="235"/>
      <c r="B44" s="119" t="s">
        <v>17</v>
      </c>
      <c r="C44" s="120">
        <f>20*22*25.4*25.4</f>
        <v>283870.39999999997</v>
      </c>
      <c r="D44" s="129">
        <v>8053</v>
      </c>
      <c r="E44" s="129"/>
      <c r="F44" s="129"/>
      <c r="G44" s="129"/>
      <c r="H44" s="121">
        <v>4</v>
      </c>
      <c r="I44" s="122">
        <v>8</v>
      </c>
      <c r="J44" s="123">
        <f t="shared" si="31"/>
        <v>8397.477163045518</v>
      </c>
      <c r="K44" s="123">
        <f t="shared" si="32"/>
        <v>344.47716304551795</v>
      </c>
      <c r="L44" s="123">
        <f t="shared" si="33"/>
        <v>2.9582080988526873</v>
      </c>
      <c r="M44" s="119" t="str">
        <f t="shared" si="34"/>
        <v>OK</v>
      </c>
      <c r="N44" s="130" t="s">
        <v>61</v>
      </c>
      <c r="O44" s="70">
        <f t="shared" si="22"/>
        <v>12</v>
      </c>
      <c r="Q44" s="131">
        <f t="shared" ref="Q44:Q47" si="35">J44/J21</f>
        <v>1</v>
      </c>
      <c r="R44" s="71" t="str">
        <f t="shared" si="24"/>
        <v>OK</v>
      </c>
      <c r="S44" s="133"/>
    </row>
    <row r="45" spans="1:19" s="125" customFormat="1" ht="15" customHeight="1" x14ac:dyDescent="0.3">
      <c r="A45" s="235"/>
      <c r="B45" s="119" t="s">
        <v>43</v>
      </c>
      <c r="C45" s="120">
        <f>20*22*25.4*25.4</f>
        <v>283870.39999999997</v>
      </c>
      <c r="D45" s="129">
        <v>7785</v>
      </c>
      <c r="E45" s="129"/>
      <c r="F45" s="129"/>
      <c r="G45" s="129"/>
      <c r="H45" s="134">
        <v>4</v>
      </c>
      <c r="I45" s="122">
        <v>8</v>
      </c>
      <c r="J45" s="123">
        <f t="shared" si="31"/>
        <v>8397.477163045518</v>
      </c>
      <c r="K45" s="123">
        <f t="shared" si="32"/>
        <v>612.47716304551795</v>
      </c>
      <c r="L45" s="123">
        <f t="shared" si="33"/>
        <v>2.9582080988526873</v>
      </c>
      <c r="M45" s="119" t="str">
        <f t="shared" si="34"/>
        <v>OK</v>
      </c>
      <c r="N45" s="130" t="s">
        <v>61</v>
      </c>
      <c r="O45" s="70">
        <f t="shared" si="22"/>
        <v>12</v>
      </c>
      <c r="Q45" s="131">
        <f t="shared" si="35"/>
        <v>1</v>
      </c>
      <c r="R45" s="71" t="str">
        <f t="shared" si="24"/>
        <v>OK</v>
      </c>
      <c r="S45" s="133"/>
    </row>
    <row r="46" spans="1:19" s="125" customFormat="1" ht="15" thickBot="1" x14ac:dyDescent="0.35">
      <c r="A46" s="235"/>
      <c r="B46" s="119" t="s">
        <v>44</v>
      </c>
      <c r="C46" s="120">
        <f>20*22*25.4*25.4</f>
        <v>283870.39999999997</v>
      </c>
      <c r="D46" s="129">
        <v>8241</v>
      </c>
      <c r="E46" s="129"/>
      <c r="F46" s="129"/>
      <c r="G46" s="129"/>
      <c r="H46" s="121">
        <v>4</v>
      </c>
      <c r="I46" s="122">
        <v>8</v>
      </c>
      <c r="J46" s="123">
        <f t="shared" si="31"/>
        <v>8397.477163045518</v>
      </c>
      <c r="K46" s="123">
        <f t="shared" si="32"/>
        <v>156.47716304551795</v>
      </c>
      <c r="L46" s="123">
        <f t="shared" si="33"/>
        <v>2.9582080988526873</v>
      </c>
      <c r="M46" s="119" t="str">
        <f t="shared" si="34"/>
        <v>OK</v>
      </c>
      <c r="N46" s="130" t="s">
        <v>61</v>
      </c>
      <c r="O46" s="70">
        <f t="shared" si="22"/>
        <v>12</v>
      </c>
      <c r="Q46" s="131">
        <f t="shared" si="35"/>
        <v>1</v>
      </c>
      <c r="R46" s="71" t="str">
        <f t="shared" si="24"/>
        <v>OK</v>
      </c>
      <c r="S46" s="137"/>
    </row>
    <row r="47" spans="1:19" s="125" customFormat="1" x14ac:dyDescent="0.3">
      <c r="A47" s="235"/>
      <c r="B47" s="119" t="s">
        <v>47</v>
      </c>
      <c r="C47" s="120">
        <f t="shared" ref="C47:C52" si="36">24*22*25.4*25.4</f>
        <v>340644.48</v>
      </c>
      <c r="D47" s="129">
        <v>5832</v>
      </c>
      <c r="E47" s="129"/>
      <c r="F47" s="129"/>
      <c r="G47" s="129"/>
      <c r="H47" s="121">
        <v>2</v>
      </c>
      <c r="I47" s="129">
        <v>6</v>
      </c>
      <c r="J47" s="123">
        <f t="shared" si="31"/>
        <v>5807.2340201607331</v>
      </c>
      <c r="K47" s="123">
        <f t="shared" si="32"/>
        <v>-24.765979839266947</v>
      </c>
      <c r="L47" s="123">
        <f t="shared" si="33"/>
        <v>1.7047785480512507</v>
      </c>
      <c r="M47" s="119" t="str">
        <f t="shared" si="34"/>
        <v>NG</v>
      </c>
      <c r="N47" s="130" t="s">
        <v>57</v>
      </c>
      <c r="O47" s="70">
        <f t="shared" si="22"/>
        <v>8</v>
      </c>
      <c r="Q47" s="131">
        <f t="shared" si="35"/>
        <v>0.58037676609105193</v>
      </c>
      <c r="R47" s="71" t="str">
        <f t="shared" si="24"/>
        <v>OK</v>
      </c>
    </row>
    <row r="48" spans="1:19" s="144" customFormat="1" x14ac:dyDescent="0.3">
      <c r="A48" s="228" t="s">
        <v>62</v>
      </c>
      <c r="B48" s="139" t="s">
        <v>16</v>
      </c>
      <c r="C48" s="140">
        <f t="shared" si="36"/>
        <v>340644.48</v>
      </c>
      <c r="D48" s="145">
        <v>4391</v>
      </c>
      <c r="E48" s="145"/>
      <c r="F48" s="145">
        <v>6</v>
      </c>
      <c r="G48" s="145"/>
      <c r="H48" s="141"/>
      <c r="I48" s="161">
        <v>6</v>
      </c>
      <c r="J48" s="142">
        <f t="shared" ref="J48:J52" si="37">E48*$E$5+F48*$F$5+G48*$G$5+H48*$H$5+I48*$I$5</f>
        <v>6031.8578948924023</v>
      </c>
      <c r="K48" s="142">
        <f t="shared" ref="K48:K52" si="38">J48-D48</f>
        <v>1640.8578948924023</v>
      </c>
      <c r="L48" s="142">
        <f t="shared" ref="L48:L52" si="39">J48/C48*100</f>
        <v>1.7707194007348666</v>
      </c>
      <c r="M48" s="139" t="str">
        <f>IF(J48&gt;D48,"OK","NG")</f>
        <v>OK</v>
      </c>
      <c r="N48" s="146" t="s">
        <v>56</v>
      </c>
      <c r="O48" s="70">
        <f t="shared" si="22"/>
        <v>12</v>
      </c>
      <c r="Q48" s="162">
        <f>J48/J26</f>
        <v>0.625</v>
      </c>
      <c r="R48" s="71" t="str">
        <f t="shared" si="24"/>
        <v>OK</v>
      </c>
      <c r="S48" s="163"/>
    </row>
    <row r="49" spans="1:19" s="144" customFormat="1" x14ac:dyDescent="0.3">
      <c r="A49" s="229"/>
      <c r="B49" s="139" t="s">
        <v>17</v>
      </c>
      <c r="C49" s="140">
        <f t="shared" si="36"/>
        <v>340644.48</v>
      </c>
      <c r="D49" s="145">
        <v>6185</v>
      </c>
      <c r="E49" s="145"/>
      <c r="F49" s="145"/>
      <c r="G49" s="145"/>
      <c r="H49" s="141"/>
      <c r="I49" s="161">
        <v>8</v>
      </c>
      <c r="J49" s="142">
        <f t="shared" si="37"/>
        <v>6433.9817545518963</v>
      </c>
      <c r="K49" s="142">
        <f t="shared" si="38"/>
        <v>248.9817545518963</v>
      </c>
      <c r="L49" s="142">
        <f t="shared" si="39"/>
        <v>1.888767360783858</v>
      </c>
      <c r="M49" s="139" t="str">
        <f t="shared" ref="M49:M52" si="40">IF(J49&gt;D49,"OK","NG")</f>
        <v>OK</v>
      </c>
      <c r="N49" s="146" t="s">
        <v>57</v>
      </c>
      <c r="O49" s="70">
        <f t="shared" si="22"/>
        <v>8</v>
      </c>
      <c r="Q49" s="162">
        <f t="shared" ref="Q49:Q52" si="41">J49/J27</f>
        <v>0.64301412872841446</v>
      </c>
      <c r="R49" s="71" t="str">
        <f t="shared" si="24"/>
        <v>OK</v>
      </c>
      <c r="S49" s="163"/>
    </row>
    <row r="50" spans="1:19" s="144" customFormat="1" ht="15" customHeight="1" x14ac:dyDescent="0.3">
      <c r="A50" s="229"/>
      <c r="B50" s="139" t="s">
        <v>43</v>
      </c>
      <c r="C50" s="140">
        <f t="shared" si="36"/>
        <v>340644.48</v>
      </c>
      <c r="D50" s="145">
        <v>6051</v>
      </c>
      <c r="E50" s="145"/>
      <c r="F50" s="145"/>
      <c r="G50" s="145"/>
      <c r="H50" s="164"/>
      <c r="I50" s="161">
        <v>8</v>
      </c>
      <c r="J50" s="142">
        <f t="shared" si="37"/>
        <v>6433.9817545518963</v>
      </c>
      <c r="K50" s="142">
        <f t="shared" si="38"/>
        <v>382.9817545518963</v>
      </c>
      <c r="L50" s="142">
        <f t="shared" si="39"/>
        <v>1.888767360783858</v>
      </c>
      <c r="M50" s="139" t="str">
        <f t="shared" si="40"/>
        <v>OK</v>
      </c>
      <c r="N50" s="146" t="s">
        <v>57</v>
      </c>
      <c r="O50" s="70">
        <f t="shared" si="22"/>
        <v>8</v>
      </c>
      <c r="Q50" s="162">
        <f t="shared" si="41"/>
        <v>0.64301412872841446</v>
      </c>
      <c r="R50" s="71" t="str">
        <f t="shared" si="24"/>
        <v>OK</v>
      </c>
      <c r="S50" s="163"/>
    </row>
    <row r="51" spans="1:19" s="144" customFormat="1" ht="15" thickBot="1" x14ac:dyDescent="0.35">
      <c r="A51" s="229"/>
      <c r="B51" s="139" t="s">
        <v>44</v>
      </c>
      <c r="C51" s="140">
        <f t="shared" si="36"/>
        <v>340644.48</v>
      </c>
      <c r="D51" s="145">
        <v>6089</v>
      </c>
      <c r="E51" s="145"/>
      <c r="F51" s="145"/>
      <c r="G51" s="145"/>
      <c r="H51" s="141"/>
      <c r="I51" s="161">
        <v>8</v>
      </c>
      <c r="J51" s="142">
        <f t="shared" si="37"/>
        <v>6433.9817545518963</v>
      </c>
      <c r="K51" s="142">
        <f t="shared" si="38"/>
        <v>344.9817545518963</v>
      </c>
      <c r="L51" s="142">
        <f t="shared" si="39"/>
        <v>1.888767360783858</v>
      </c>
      <c r="M51" s="139" t="str">
        <f t="shared" si="40"/>
        <v>OK</v>
      </c>
      <c r="N51" s="146" t="s">
        <v>57</v>
      </c>
      <c r="O51" s="70">
        <f t="shared" si="22"/>
        <v>8</v>
      </c>
      <c r="Q51" s="162">
        <f t="shared" si="41"/>
        <v>0.64301412872841446</v>
      </c>
      <c r="R51" s="71" t="str">
        <f t="shared" si="24"/>
        <v>OK</v>
      </c>
      <c r="S51" s="165"/>
    </row>
    <row r="52" spans="1:19" s="144" customFormat="1" x14ac:dyDescent="0.3">
      <c r="A52" s="229"/>
      <c r="B52" s="139" t="s">
        <v>47</v>
      </c>
      <c r="C52" s="140">
        <f t="shared" si="36"/>
        <v>340644.48</v>
      </c>
      <c r="D52" s="145">
        <v>3086</v>
      </c>
      <c r="E52" s="145"/>
      <c r="F52" s="145"/>
      <c r="G52" s="145">
        <v>4</v>
      </c>
      <c r="H52" s="141"/>
      <c r="I52" s="145">
        <v>4</v>
      </c>
      <c r="J52" s="142">
        <f t="shared" si="37"/>
        <v>4473.6279387118657</v>
      </c>
      <c r="K52" s="142">
        <f t="shared" si="38"/>
        <v>1387.6279387118657</v>
      </c>
      <c r="L52" s="142">
        <f t="shared" si="39"/>
        <v>1.3132835555450262</v>
      </c>
      <c r="M52" s="139" t="str">
        <f t="shared" si="40"/>
        <v>OK</v>
      </c>
      <c r="N52" s="150" t="s">
        <v>58</v>
      </c>
      <c r="O52" s="70">
        <f t="shared" si="22"/>
        <v>8</v>
      </c>
      <c r="Q52" s="162">
        <f t="shared" si="41"/>
        <v>0.5327347549569772</v>
      </c>
      <c r="R52" s="71" t="str">
        <f t="shared" si="24"/>
        <v>OK</v>
      </c>
    </row>
    <row r="53" spans="1:19" s="47" customFormat="1" x14ac:dyDescent="0.3">
      <c r="B53" s="52"/>
      <c r="C53" s="48"/>
      <c r="D53" s="53"/>
      <c r="E53" s="52"/>
      <c r="F53" s="52"/>
      <c r="G53" s="41"/>
      <c r="H53" s="41"/>
      <c r="I53" s="41"/>
      <c r="J53" s="49"/>
      <c r="K53" s="49"/>
      <c r="L53" s="54"/>
      <c r="M53" s="55"/>
      <c r="N53" s="56"/>
      <c r="O53"/>
    </row>
    <row r="54" spans="1:19" ht="15" thickBot="1" x14ac:dyDescent="0.35">
      <c r="A54" s="236" t="s">
        <v>65</v>
      </c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8"/>
    </row>
    <row r="55" spans="1:19" s="70" customFormat="1" ht="15.75" customHeight="1" thickBot="1" x14ac:dyDescent="0.35">
      <c r="A55" s="231" t="s">
        <v>37</v>
      </c>
      <c r="B55" s="68" t="s">
        <v>16</v>
      </c>
      <c r="C55" s="65">
        <f t="shared" ref="C55:C74" si="42">24*22*25.4*25.4</f>
        <v>340644.48</v>
      </c>
      <c r="D55" s="65">
        <v>4529</v>
      </c>
      <c r="E55" s="66"/>
      <c r="F55" s="96"/>
      <c r="G55" s="98">
        <v>4</v>
      </c>
      <c r="H55" s="99"/>
      <c r="I55" s="100">
        <v>4</v>
      </c>
      <c r="J55" s="97">
        <f t="shared" ref="J55:J58" si="43">E55*$E$5+F55*$F$5+G55*$G$5+H55*$H$5+I55*$I$5</f>
        <v>4473.6279387118657</v>
      </c>
      <c r="K55" s="67">
        <f t="shared" ref="K55:K58" si="44">J55-D55</f>
        <v>-55.372061288134319</v>
      </c>
      <c r="L55" s="82">
        <f t="shared" ref="L55:L58" si="45">J55/C55*100</f>
        <v>1.3132835555450262</v>
      </c>
      <c r="M55" s="83" t="str">
        <f t="shared" ref="M55:M58" si="46">IF(J55&gt;D55,"OK","NG")</f>
        <v>NG</v>
      </c>
      <c r="N55" s="84" t="s">
        <v>56</v>
      </c>
      <c r="O55" s="70">
        <f t="shared" si="22"/>
        <v>8</v>
      </c>
      <c r="Q55" s="175">
        <f>J55/J33</f>
        <v>0.74166666666666681</v>
      </c>
      <c r="R55" s="71" t="str">
        <f>IF(Q55&gt;0.5,"OK","NG")</f>
        <v>OK</v>
      </c>
      <c r="S55" s="151"/>
    </row>
    <row r="56" spans="1:19" s="70" customFormat="1" x14ac:dyDescent="0.3">
      <c r="A56" s="230"/>
      <c r="B56" s="68" t="s">
        <v>17</v>
      </c>
      <c r="C56" s="65">
        <f t="shared" si="42"/>
        <v>340644.48</v>
      </c>
      <c r="D56" s="65">
        <v>5883</v>
      </c>
      <c r="E56" s="66"/>
      <c r="F56" s="66"/>
      <c r="G56" s="71"/>
      <c r="H56" s="71">
        <v>2</v>
      </c>
      <c r="I56" s="71">
        <v>6</v>
      </c>
      <c r="J56" s="67">
        <f t="shared" si="43"/>
        <v>5807.2340201607331</v>
      </c>
      <c r="K56" s="67">
        <f t="shared" si="44"/>
        <v>-75.765979839266947</v>
      </c>
      <c r="L56" s="82">
        <f t="shared" si="45"/>
        <v>1.7047785480512507</v>
      </c>
      <c r="M56" s="83" t="str">
        <f t="shared" si="46"/>
        <v>NG</v>
      </c>
      <c r="N56" s="84" t="s">
        <v>57</v>
      </c>
      <c r="O56" s="70">
        <f t="shared" si="22"/>
        <v>8</v>
      </c>
      <c r="Q56" s="175">
        <f t="shared" ref="Q56:Q74" si="47">J56/J34</f>
        <v>0.90258789062500011</v>
      </c>
      <c r="R56" s="71" t="str">
        <f t="shared" ref="R56:R74" si="48">IF(Q56&gt;0.5,"OK","NG")</f>
        <v>OK</v>
      </c>
      <c r="S56" s="151"/>
    </row>
    <row r="57" spans="1:19" s="70" customFormat="1" x14ac:dyDescent="0.3">
      <c r="A57" s="230"/>
      <c r="B57" s="68" t="s">
        <v>43</v>
      </c>
      <c r="C57" s="65">
        <f t="shared" si="42"/>
        <v>340644.48</v>
      </c>
      <c r="D57" s="65">
        <v>5727</v>
      </c>
      <c r="E57" s="66"/>
      <c r="F57" s="66"/>
      <c r="G57" s="66"/>
      <c r="H57" s="66">
        <v>2</v>
      </c>
      <c r="I57" s="66">
        <v>6</v>
      </c>
      <c r="J57" s="67">
        <f t="shared" si="43"/>
        <v>5807.2340201607331</v>
      </c>
      <c r="K57" s="67">
        <f t="shared" si="44"/>
        <v>80.234020160733053</v>
      </c>
      <c r="L57" s="82">
        <f t="shared" si="45"/>
        <v>1.7047785480512507</v>
      </c>
      <c r="M57" s="83" t="str">
        <f t="shared" si="46"/>
        <v>OK</v>
      </c>
      <c r="N57" s="84" t="s">
        <v>57</v>
      </c>
      <c r="O57" s="70">
        <f t="shared" si="22"/>
        <v>8</v>
      </c>
      <c r="Q57" s="175">
        <f t="shared" si="47"/>
        <v>0.90258789062500011</v>
      </c>
      <c r="R57" s="71" t="str">
        <f t="shared" si="48"/>
        <v>OK</v>
      </c>
      <c r="S57" s="151"/>
    </row>
    <row r="58" spans="1:19" s="70" customFormat="1" ht="15" thickBot="1" x14ac:dyDescent="0.35">
      <c r="A58" s="230"/>
      <c r="B58" s="68" t="s">
        <v>44</v>
      </c>
      <c r="C58" s="65">
        <f t="shared" si="42"/>
        <v>340644.48</v>
      </c>
      <c r="D58" s="65">
        <v>5915</v>
      </c>
      <c r="E58" s="66"/>
      <c r="F58" s="66"/>
      <c r="G58" s="66"/>
      <c r="H58" s="66">
        <v>2</v>
      </c>
      <c r="I58" s="66">
        <v>6</v>
      </c>
      <c r="J58" s="67">
        <f t="shared" si="43"/>
        <v>5807.2340201607331</v>
      </c>
      <c r="K58" s="67">
        <f t="shared" si="44"/>
        <v>-107.76597983926695</v>
      </c>
      <c r="L58" s="82">
        <f t="shared" si="45"/>
        <v>1.7047785480512507</v>
      </c>
      <c r="M58" s="83" t="str">
        <f t="shared" si="46"/>
        <v>NG</v>
      </c>
      <c r="N58" s="84" t="s">
        <v>57</v>
      </c>
      <c r="O58" s="70">
        <f t="shared" si="22"/>
        <v>8</v>
      </c>
      <c r="Q58" s="175">
        <f t="shared" si="47"/>
        <v>0.90258789062500011</v>
      </c>
      <c r="R58" s="71" t="str">
        <f t="shared" si="48"/>
        <v>OK</v>
      </c>
      <c r="S58" s="153"/>
    </row>
    <row r="59" spans="1:19" s="70" customFormat="1" x14ac:dyDescent="0.3">
      <c r="A59" s="230"/>
      <c r="B59" s="68" t="s">
        <v>47</v>
      </c>
      <c r="C59" s="65">
        <f t="shared" si="42"/>
        <v>340644.48</v>
      </c>
      <c r="D59" s="65">
        <v>3807</v>
      </c>
      <c r="E59" s="71"/>
      <c r="F59" s="71">
        <v>4</v>
      </c>
      <c r="G59" s="71"/>
      <c r="H59" s="71"/>
      <c r="I59" s="66">
        <v>4</v>
      </c>
      <c r="J59" s="67">
        <f t="shared" ref="J59" si="49">E59*$E$5+F59*$F$5+G59*$G$5+H59*$H$5+I59*$I$5</f>
        <v>4021.2385965949352</v>
      </c>
      <c r="K59" s="67">
        <f t="shared" ref="K59" si="50">J59-D59</f>
        <v>214.23859659493519</v>
      </c>
      <c r="L59" s="82">
        <f t="shared" ref="L59" si="51">J59/C59*100</f>
        <v>1.1804796004899112</v>
      </c>
      <c r="M59" s="83" t="str">
        <f t="shared" ref="M59" si="52">IF(J59&gt;D59,"OK","NG")</f>
        <v>OK</v>
      </c>
      <c r="N59" s="112" t="s">
        <v>58</v>
      </c>
      <c r="O59" s="70">
        <f t="shared" si="22"/>
        <v>8</v>
      </c>
      <c r="Q59" s="175">
        <f t="shared" si="47"/>
        <v>0.898876404494382</v>
      </c>
      <c r="R59" s="71" t="str">
        <f t="shared" si="48"/>
        <v>OK</v>
      </c>
      <c r="S59" s="154"/>
    </row>
    <row r="60" spans="1:19" s="77" customFormat="1" x14ac:dyDescent="0.3">
      <c r="A60" s="232" t="s">
        <v>13</v>
      </c>
      <c r="B60" s="75" t="s">
        <v>16</v>
      </c>
      <c r="C60" s="72">
        <f t="shared" si="42"/>
        <v>340644.48</v>
      </c>
      <c r="D60" s="79">
        <v>6370</v>
      </c>
      <c r="E60" s="79"/>
      <c r="F60" s="79"/>
      <c r="G60" s="79"/>
      <c r="H60" s="73"/>
      <c r="I60" s="78">
        <v>8</v>
      </c>
      <c r="J60" s="74">
        <f t="shared" ref="J60:J63" si="53">E60*$E$5+F60*$F$5+G60*$G$5+H60*$H$5+I60*$I$5</f>
        <v>6433.9817545518963</v>
      </c>
      <c r="K60" s="74">
        <f t="shared" ref="K60:K63" si="54">J60-D60</f>
        <v>63.981754551896302</v>
      </c>
      <c r="L60" s="74">
        <f t="shared" ref="L60:L63" si="55">J60/C60*100</f>
        <v>1.888767360783858</v>
      </c>
      <c r="M60" s="75" t="str">
        <f t="shared" ref="M60:M63" si="56">IF(J60&gt;D60,"OK","NG")</f>
        <v>OK</v>
      </c>
      <c r="N60" s="80" t="s">
        <v>59</v>
      </c>
      <c r="O60" s="70">
        <f t="shared" si="22"/>
        <v>8</v>
      </c>
      <c r="Q60" s="175">
        <f t="shared" si="47"/>
        <v>0.8366013071895424</v>
      </c>
      <c r="R60" s="71" t="str">
        <f t="shared" si="48"/>
        <v>OK</v>
      </c>
      <c r="S60" s="157"/>
    </row>
    <row r="61" spans="1:19" s="77" customFormat="1" ht="15" customHeight="1" x14ac:dyDescent="0.3">
      <c r="A61" s="233"/>
      <c r="B61" s="75" t="s">
        <v>17</v>
      </c>
      <c r="C61" s="72">
        <f t="shared" si="42"/>
        <v>340644.48</v>
      </c>
      <c r="D61" s="79">
        <v>6730</v>
      </c>
      <c r="E61" s="79"/>
      <c r="F61" s="79"/>
      <c r="G61" s="79"/>
      <c r="H61" s="73">
        <v>2</v>
      </c>
      <c r="I61" s="78">
        <v>8</v>
      </c>
      <c r="J61" s="74">
        <f t="shared" si="53"/>
        <v>7415.7294587987071</v>
      </c>
      <c r="K61" s="74">
        <f t="shared" si="54"/>
        <v>685.72945879870713</v>
      </c>
      <c r="L61" s="74">
        <f t="shared" si="55"/>
        <v>2.1769703882472151</v>
      </c>
      <c r="M61" s="75" t="str">
        <f t="shared" si="56"/>
        <v>OK</v>
      </c>
      <c r="N61" s="80" t="s">
        <v>60</v>
      </c>
      <c r="O61" s="70">
        <f t="shared" si="22"/>
        <v>10</v>
      </c>
      <c r="Q61" s="175">
        <f t="shared" si="47"/>
        <v>0.88309016086793857</v>
      </c>
      <c r="R61" s="71" t="str">
        <f t="shared" si="48"/>
        <v>OK</v>
      </c>
      <c r="S61" s="157"/>
    </row>
    <row r="62" spans="1:19" s="77" customFormat="1" x14ac:dyDescent="0.3">
      <c r="A62" s="233"/>
      <c r="B62" s="75" t="s">
        <v>43</v>
      </c>
      <c r="C62" s="72">
        <f t="shared" si="42"/>
        <v>340644.48</v>
      </c>
      <c r="D62" s="79">
        <v>6840</v>
      </c>
      <c r="E62" s="79"/>
      <c r="F62" s="79"/>
      <c r="G62" s="79"/>
      <c r="H62" s="107"/>
      <c r="I62" s="78">
        <v>8</v>
      </c>
      <c r="J62" s="74">
        <f t="shared" si="53"/>
        <v>6433.9817545518963</v>
      </c>
      <c r="K62" s="74">
        <f t="shared" si="54"/>
        <v>-406.0182454481037</v>
      </c>
      <c r="L62" s="74">
        <f t="shared" si="55"/>
        <v>1.888767360783858</v>
      </c>
      <c r="M62" s="75" t="str">
        <f t="shared" si="56"/>
        <v>NG</v>
      </c>
      <c r="N62" s="80" t="s">
        <v>61</v>
      </c>
      <c r="O62" s="70">
        <f t="shared" si="22"/>
        <v>8</v>
      </c>
      <c r="Q62" s="175">
        <f t="shared" si="47"/>
        <v>0.76618032173587725</v>
      </c>
      <c r="R62" s="71" t="str">
        <f t="shared" si="48"/>
        <v>OK</v>
      </c>
      <c r="S62" s="157"/>
    </row>
    <row r="63" spans="1:19" s="77" customFormat="1" ht="15" thickBot="1" x14ac:dyDescent="0.35">
      <c r="A63" s="233"/>
      <c r="B63" s="75" t="s">
        <v>44</v>
      </c>
      <c r="C63" s="72">
        <f t="shared" si="42"/>
        <v>340644.48</v>
      </c>
      <c r="D63" s="79">
        <v>6939</v>
      </c>
      <c r="E63" s="79"/>
      <c r="F63" s="79"/>
      <c r="G63" s="79">
        <v>2</v>
      </c>
      <c r="H63" s="73"/>
      <c r="I63" s="78">
        <v>8</v>
      </c>
      <c r="J63" s="74">
        <f t="shared" si="53"/>
        <v>7062.3002852698546</v>
      </c>
      <c r="K63" s="74">
        <f t="shared" si="54"/>
        <v>123.30028526985461</v>
      </c>
      <c r="L63" s="74">
        <f t="shared" si="55"/>
        <v>2.0732172983604062</v>
      </c>
      <c r="M63" s="75" t="str">
        <f t="shared" si="56"/>
        <v>OK</v>
      </c>
      <c r="N63" s="80" t="s">
        <v>61</v>
      </c>
      <c r="O63" s="70">
        <f t="shared" si="22"/>
        <v>10</v>
      </c>
      <c r="Q63" s="175">
        <f t="shared" si="47"/>
        <v>0.84100261878039639</v>
      </c>
      <c r="R63" s="71" t="str">
        <f t="shared" si="48"/>
        <v>OK</v>
      </c>
      <c r="S63" s="160"/>
    </row>
    <row r="64" spans="1:19" s="77" customFormat="1" x14ac:dyDescent="0.3">
      <c r="A64" s="233"/>
      <c r="B64" s="75" t="s">
        <v>47</v>
      </c>
      <c r="C64" s="72">
        <f t="shared" si="42"/>
        <v>340644.48</v>
      </c>
      <c r="D64" s="79">
        <v>6128</v>
      </c>
      <c r="E64" s="79"/>
      <c r="F64" s="79"/>
      <c r="G64" s="79"/>
      <c r="H64" s="73"/>
      <c r="I64" s="79">
        <v>8</v>
      </c>
      <c r="J64" s="74">
        <f t="shared" ref="J64" si="57">E64*$E$5+F64*$F$5+G64*$G$5+H64*$H$5+I64*$I$5</f>
        <v>6433.9817545518963</v>
      </c>
      <c r="K64" s="74">
        <f t="shared" ref="K64" si="58">J64-D64</f>
        <v>305.9817545518963</v>
      </c>
      <c r="L64" s="74">
        <f t="shared" ref="L64" si="59">J64/C64*100</f>
        <v>1.888767360783858</v>
      </c>
      <c r="M64" s="75" t="str">
        <f t="shared" ref="M64" si="60">IF(J64&gt;D64,"OK","NG")</f>
        <v>OK</v>
      </c>
      <c r="N64" s="80" t="s">
        <v>57</v>
      </c>
      <c r="O64" s="70">
        <f t="shared" si="22"/>
        <v>8</v>
      </c>
      <c r="Q64" s="175">
        <f t="shared" si="47"/>
        <v>1</v>
      </c>
      <c r="R64" s="71" t="str">
        <f t="shared" si="48"/>
        <v>OK</v>
      </c>
    </row>
    <row r="65" spans="1:19" s="125" customFormat="1" x14ac:dyDescent="0.3">
      <c r="A65" s="234" t="s">
        <v>14</v>
      </c>
      <c r="B65" s="119" t="s">
        <v>16</v>
      </c>
      <c r="C65" s="120">
        <f t="shared" si="42"/>
        <v>340644.48</v>
      </c>
      <c r="D65" s="129">
        <v>6384</v>
      </c>
      <c r="E65" s="129"/>
      <c r="F65" s="129"/>
      <c r="G65" s="129"/>
      <c r="H65" s="121"/>
      <c r="I65" s="122">
        <v>8</v>
      </c>
      <c r="J65" s="123">
        <f t="shared" ref="J65:J69" si="61">E65*$E$5+F65*$F$5+G65*$G$5+H65*$H$5+I65*$I$5</f>
        <v>6433.9817545518963</v>
      </c>
      <c r="K65" s="123">
        <f t="shared" ref="K65:K69" si="62">J65-D65</f>
        <v>49.981754551896302</v>
      </c>
      <c r="L65" s="123">
        <f t="shared" ref="L65:L69" si="63">J65/C65*100</f>
        <v>1.888767360783858</v>
      </c>
      <c r="M65" s="119" t="str">
        <f t="shared" ref="M65:M69" si="64">IF(J65&gt;D65,"OK","NG")</f>
        <v>OK</v>
      </c>
      <c r="N65" s="130" t="s">
        <v>59</v>
      </c>
      <c r="O65" s="70">
        <f t="shared" si="22"/>
        <v>8</v>
      </c>
      <c r="Q65" s="175">
        <f t="shared" si="47"/>
        <v>0.8366013071895424</v>
      </c>
      <c r="R65" s="71" t="str">
        <f t="shared" si="48"/>
        <v>OK</v>
      </c>
      <c r="S65" s="133"/>
    </row>
    <row r="66" spans="1:19" s="125" customFormat="1" x14ac:dyDescent="0.3">
      <c r="A66" s="235"/>
      <c r="B66" s="119" t="s">
        <v>17</v>
      </c>
      <c r="C66" s="120">
        <f t="shared" si="42"/>
        <v>340644.48</v>
      </c>
      <c r="D66" s="129">
        <v>6664</v>
      </c>
      <c r="E66" s="129"/>
      <c r="F66" s="129"/>
      <c r="G66" s="129"/>
      <c r="H66" s="121">
        <v>4</v>
      </c>
      <c r="I66" s="122">
        <v>6</v>
      </c>
      <c r="J66" s="123">
        <f t="shared" si="61"/>
        <v>6788.981724407543</v>
      </c>
      <c r="K66" s="123">
        <f t="shared" si="62"/>
        <v>124.98172440754297</v>
      </c>
      <c r="L66" s="123">
        <f t="shared" si="63"/>
        <v>1.9929815755146079</v>
      </c>
      <c r="M66" s="119" t="str">
        <f t="shared" si="64"/>
        <v>OK</v>
      </c>
      <c r="N66" s="130" t="s">
        <v>61</v>
      </c>
      <c r="O66" s="70">
        <f t="shared" si="22"/>
        <v>10</v>
      </c>
      <c r="Q66" s="175">
        <f t="shared" si="47"/>
        <v>0.80845491956603055</v>
      </c>
      <c r="R66" s="71" t="str">
        <f t="shared" si="48"/>
        <v>OK</v>
      </c>
      <c r="S66" s="133"/>
    </row>
    <row r="67" spans="1:19" s="125" customFormat="1" ht="15" customHeight="1" x14ac:dyDescent="0.3">
      <c r="A67" s="235"/>
      <c r="B67" s="119" t="s">
        <v>43</v>
      </c>
      <c r="C67" s="120">
        <f t="shared" si="42"/>
        <v>340644.48</v>
      </c>
      <c r="D67" s="129">
        <v>6385</v>
      </c>
      <c r="E67" s="129"/>
      <c r="F67" s="129"/>
      <c r="G67" s="129"/>
      <c r="H67" s="134">
        <v>4</v>
      </c>
      <c r="I67" s="122">
        <v>6</v>
      </c>
      <c r="J67" s="123">
        <f t="shared" si="61"/>
        <v>6788.981724407543</v>
      </c>
      <c r="K67" s="123">
        <f t="shared" si="62"/>
        <v>403.98172440754297</v>
      </c>
      <c r="L67" s="123">
        <f t="shared" si="63"/>
        <v>1.9929815755146079</v>
      </c>
      <c r="M67" s="119" t="str">
        <f t="shared" si="64"/>
        <v>OK</v>
      </c>
      <c r="N67" s="130" t="s">
        <v>61</v>
      </c>
      <c r="O67" s="70">
        <f t="shared" si="22"/>
        <v>10</v>
      </c>
      <c r="Q67" s="175">
        <f t="shared" si="47"/>
        <v>0.80845491956603055</v>
      </c>
      <c r="R67" s="71" t="str">
        <f t="shared" si="48"/>
        <v>OK</v>
      </c>
      <c r="S67" s="133"/>
    </row>
    <row r="68" spans="1:19" s="125" customFormat="1" ht="15" thickBot="1" x14ac:dyDescent="0.35">
      <c r="A68" s="235"/>
      <c r="B68" s="119" t="s">
        <v>44</v>
      </c>
      <c r="C68" s="120">
        <f t="shared" si="42"/>
        <v>340644.48</v>
      </c>
      <c r="D68" s="129">
        <v>6946</v>
      </c>
      <c r="E68" s="129"/>
      <c r="F68" s="129"/>
      <c r="G68" s="129">
        <v>2</v>
      </c>
      <c r="H68" s="121"/>
      <c r="I68" s="122">
        <v>8</v>
      </c>
      <c r="J68" s="123">
        <f t="shared" si="61"/>
        <v>7062.3002852698546</v>
      </c>
      <c r="K68" s="123">
        <f t="shared" si="62"/>
        <v>116.30028526985461</v>
      </c>
      <c r="L68" s="123">
        <f t="shared" si="63"/>
        <v>2.0732172983604062</v>
      </c>
      <c r="M68" s="119" t="str">
        <f t="shared" si="64"/>
        <v>OK</v>
      </c>
      <c r="N68" s="130" t="s">
        <v>61</v>
      </c>
      <c r="O68" s="70">
        <f t="shared" si="22"/>
        <v>10</v>
      </c>
      <c r="Q68" s="175">
        <f t="shared" si="47"/>
        <v>0.84100261878039639</v>
      </c>
      <c r="R68" s="71" t="str">
        <f t="shared" si="48"/>
        <v>OK</v>
      </c>
      <c r="S68" s="137"/>
    </row>
    <row r="69" spans="1:19" s="125" customFormat="1" x14ac:dyDescent="0.3">
      <c r="A69" s="235"/>
      <c r="B69" s="119" t="s">
        <v>47</v>
      </c>
      <c r="C69" s="120">
        <f t="shared" si="42"/>
        <v>340644.48</v>
      </c>
      <c r="D69" s="129">
        <v>5722</v>
      </c>
      <c r="E69" s="129"/>
      <c r="F69" s="129"/>
      <c r="G69" s="129"/>
      <c r="H69" s="121">
        <v>2</v>
      </c>
      <c r="I69" s="129">
        <v>6</v>
      </c>
      <c r="J69" s="123">
        <f t="shared" si="61"/>
        <v>5807.2340201607331</v>
      </c>
      <c r="K69" s="123">
        <f t="shared" si="62"/>
        <v>85.234020160733053</v>
      </c>
      <c r="L69" s="123">
        <f t="shared" si="63"/>
        <v>1.7047785480512507</v>
      </c>
      <c r="M69" s="119" t="str">
        <f t="shared" si="64"/>
        <v>OK</v>
      </c>
      <c r="N69" s="130" t="s">
        <v>57</v>
      </c>
      <c r="O69" s="70">
        <f t="shared" si="22"/>
        <v>8</v>
      </c>
      <c r="Q69" s="175">
        <f t="shared" si="47"/>
        <v>1</v>
      </c>
      <c r="R69" s="71" t="str">
        <f t="shared" si="48"/>
        <v>OK</v>
      </c>
    </row>
    <row r="70" spans="1:19" s="144" customFormat="1" x14ac:dyDescent="0.3">
      <c r="A70" s="228" t="s">
        <v>62</v>
      </c>
      <c r="B70" s="139" t="s">
        <v>16</v>
      </c>
      <c r="C70" s="140">
        <f t="shared" si="42"/>
        <v>340644.48</v>
      </c>
      <c r="D70" s="145">
        <v>4391</v>
      </c>
      <c r="E70" s="145"/>
      <c r="F70" s="145"/>
      <c r="G70" s="145">
        <v>4</v>
      </c>
      <c r="H70" s="141"/>
      <c r="I70" s="161">
        <v>4</v>
      </c>
      <c r="J70" s="142">
        <f t="shared" ref="J70:J73" si="65">E70*$E$5+F70*$F$5+G70*$G$5+H70*$H$5+I70*$I$5</f>
        <v>4473.6279387118657</v>
      </c>
      <c r="K70" s="142">
        <f t="shared" ref="K70:K73" si="66">J70-D70</f>
        <v>82.627938711865681</v>
      </c>
      <c r="L70" s="142">
        <f t="shared" ref="L70:L73" si="67">J70/C70*100</f>
        <v>1.3132835555450262</v>
      </c>
      <c r="M70" s="139" t="str">
        <f>IF(J70&gt;D70,"OK","NG")</f>
        <v>OK</v>
      </c>
      <c r="N70" s="146" t="s">
        <v>56</v>
      </c>
      <c r="O70" s="70">
        <f t="shared" si="22"/>
        <v>8</v>
      </c>
      <c r="Q70" s="175">
        <f t="shared" si="47"/>
        <v>0.74166666666666681</v>
      </c>
      <c r="R70" s="71" t="str">
        <f t="shared" si="48"/>
        <v>OK</v>
      </c>
      <c r="S70" s="163"/>
    </row>
    <row r="71" spans="1:19" s="144" customFormat="1" x14ac:dyDescent="0.3">
      <c r="A71" s="229"/>
      <c r="B71" s="139" t="s">
        <v>17</v>
      </c>
      <c r="C71" s="140">
        <f t="shared" si="42"/>
        <v>340644.48</v>
      </c>
      <c r="D71" s="145">
        <v>6056</v>
      </c>
      <c r="E71" s="145"/>
      <c r="F71" s="145"/>
      <c r="G71" s="145"/>
      <c r="H71" s="141"/>
      <c r="I71" s="161">
        <v>8</v>
      </c>
      <c r="J71" s="142">
        <f t="shared" si="65"/>
        <v>6433.9817545518963</v>
      </c>
      <c r="K71" s="142">
        <f t="shared" si="66"/>
        <v>377.9817545518963</v>
      </c>
      <c r="L71" s="142">
        <f t="shared" si="67"/>
        <v>1.888767360783858</v>
      </c>
      <c r="M71" s="139" t="str">
        <f t="shared" ref="M71:M73" si="68">IF(J71&gt;D71,"OK","NG")</f>
        <v>OK</v>
      </c>
      <c r="N71" s="146" t="s">
        <v>57</v>
      </c>
      <c r="O71" s="70">
        <f t="shared" si="22"/>
        <v>8</v>
      </c>
      <c r="Q71" s="175">
        <f t="shared" si="47"/>
        <v>1</v>
      </c>
      <c r="R71" s="71" t="str">
        <f t="shared" si="48"/>
        <v>OK</v>
      </c>
      <c r="S71" s="163"/>
    </row>
    <row r="72" spans="1:19" s="144" customFormat="1" ht="15" customHeight="1" x14ac:dyDescent="0.3">
      <c r="A72" s="229"/>
      <c r="B72" s="139" t="s">
        <v>43</v>
      </c>
      <c r="C72" s="140">
        <f t="shared" si="42"/>
        <v>340644.48</v>
      </c>
      <c r="D72" s="145">
        <v>5875</v>
      </c>
      <c r="E72" s="145"/>
      <c r="F72" s="145"/>
      <c r="G72" s="145"/>
      <c r="H72" s="164"/>
      <c r="I72" s="161">
        <v>8</v>
      </c>
      <c r="J72" s="142">
        <f t="shared" si="65"/>
        <v>6433.9817545518963</v>
      </c>
      <c r="K72" s="142">
        <f t="shared" si="66"/>
        <v>558.9817545518963</v>
      </c>
      <c r="L72" s="142">
        <f t="shared" si="67"/>
        <v>1.888767360783858</v>
      </c>
      <c r="M72" s="139" t="str">
        <f t="shared" si="68"/>
        <v>OK</v>
      </c>
      <c r="N72" s="146" t="s">
        <v>57</v>
      </c>
      <c r="O72" s="70">
        <f t="shared" si="22"/>
        <v>8</v>
      </c>
      <c r="Q72" s="175">
        <f>J72/J50</f>
        <v>1</v>
      </c>
      <c r="R72" s="71" t="str">
        <f t="shared" si="48"/>
        <v>OK</v>
      </c>
      <c r="S72" s="163"/>
    </row>
    <row r="73" spans="1:19" s="144" customFormat="1" ht="15" thickBot="1" x14ac:dyDescent="0.35">
      <c r="A73" s="229"/>
      <c r="B73" s="139" t="s">
        <v>44</v>
      </c>
      <c r="C73" s="140">
        <f t="shared" si="42"/>
        <v>340644.48</v>
      </c>
      <c r="D73" s="145">
        <v>5994</v>
      </c>
      <c r="E73" s="145"/>
      <c r="F73" s="145"/>
      <c r="G73" s="145"/>
      <c r="H73" s="141"/>
      <c r="I73" s="161">
        <v>8</v>
      </c>
      <c r="J73" s="142">
        <f t="shared" si="65"/>
        <v>6433.9817545518963</v>
      </c>
      <c r="K73" s="142">
        <f t="shared" si="66"/>
        <v>439.9817545518963</v>
      </c>
      <c r="L73" s="142">
        <f t="shared" si="67"/>
        <v>1.888767360783858</v>
      </c>
      <c r="M73" s="139" t="str">
        <f t="shared" si="68"/>
        <v>OK</v>
      </c>
      <c r="N73" s="146" t="s">
        <v>57</v>
      </c>
      <c r="O73" s="70">
        <f t="shared" si="22"/>
        <v>8</v>
      </c>
      <c r="Q73" s="175">
        <f t="shared" si="47"/>
        <v>1</v>
      </c>
      <c r="R73" s="71" t="str">
        <f t="shared" si="48"/>
        <v>OK</v>
      </c>
      <c r="S73" s="165"/>
    </row>
    <row r="74" spans="1:19" s="144" customFormat="1" x14ac:dyDescent="0.3">
      <c r="A74" s="229"/>
      <c r="B74" s="139" t="s">
        <v>47</v>
      </c>
      <c r="C74" s="140">
        <f t="shared" si="42"/>
        <v>340644.48</v>
      </c>
      <c r="D74" s="145">
        <v>3806</v>
      </c>
      <c r="E74" s="145"/>
      <c r="F74" s="145">
        <v>4</v>
      </c>
      <c r="G74" s="145"/>
      <c r="H74" s="141"/>
      <c r="I74" s="145">
        <v>4</v>
      </c>
      <c r="J74" s="142">
        <f t="shared" ref="J74" si="69">E74*$E$5+F74*$F$5+G74*$G$5+H74*$H$5+I74*$I$5</f>
        <v>4021.2385965949352</v>
      </c>
      <c r="K74" s="142">
        <f t="shared" ref="K74" si="70">J74-D74</f>
        <v>215.23859659493519</v>
      </c>
      <c r="L74" s="142">
        <f t="shared" ref="L74" si="71">J74/C74*100</f>
        <v>1.1804796004899112</v>
      </c>
      <c r="M74" s="139" t="str">
        <f t="shared" ref="M74" si="72">IF(J74&gt;D74,"OK","NG")</f>
        <v>OK</v>
      </c>
      <c r="N74" s="150" t="s">
        <v>58</v>
      </c>
      <c r="O74" s="70">
        <f t="shared" si="22"/>
        <v>8</v>
      </c>
      <c r="Q74" s="175">
        <f t="shared" si="47"/>
        <v>0.898876404494382</v>
      </c>
      <c r="R74" s="71" t="str">
        <f t="shared" si="48"/>
        <v>OK</v>
      </c>
    </row>
    <row r="75" spans="1:19" s="47" customFormat="1" x14ac:dyDescent="0.3">
      <c r="A75" s="105"/>
      <c r="B75" s="48"/>
      <c r="C75" s="48"/>
      <c r="D75" s="41"/>
      <c r="E75" s="52"/>
      <c r="F75" s="52"/>
      <c r="G75" s="52"/>
      <c r="H75" s="52"/>
      <c r="I75" s="52"/>
      <c r="J75" s="49"/>
      <c r="K75" s="49"/>
      <c r="L75" s="49"/>
      <c r="M75" s="50"/>
      <c r="N75" s="51"/>
      <c r="O75"/>
    </row>
    <row r="76" spans="1:19" x14ac:dyDescent="0.3">
      <c r="A76" s="236" t="s">
        <v>66</v>
      </c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8"/>
    </row>
    <row r="77" spans="1:19" s="70" customFormat="1" x14ac:dyDescent="0.3">
      <c r="A77" s="230" t="s">
        <v>37</v>
      </c>
      <c r="B77" s="68" t="s">
        <v>17</v>
      </c>
      <c r="C77" s="65">
        <f t="shared" ref="C77:C82" si="73">24*22*25.4*25.4</f>
        <v>340644.48</v>
      </c>
      <c r="D77" s="81">
        <v>2834</v>
      </c>
      <c r="E77" s="66"/>
      <c r="F77" s="66"/>
      <c r="G77" s="71">
        <v>4</v>
      </c>
      <c r="H77" s="71">
        <v>4</v>
      </c>
      <c r="I77" s="71"/>
      <c r="J77" s="67">
        <f t="shared" ref="J77:J79" si="74">E77*$E$5+F77*$F$5+G77*$G$5+H77*$H$5+I77*$I$5</f>
        <v>3220.1324699295383</v>
      </c>
      <c r="K77" s="67">
        <f t="shared" ref="K77:K79" si="75">J77-D77</f>
        <v>386.13246992953827</v>
      </c>
      <c r="L77" s="82">
        <f t="shared" ref="L77:L79" si="76">J77/C77*100</f>
        <v>0.94530593007981167</v>
      </c>
      <c r="M77" s="83" t="str">
        <f t="shared" ref="M77:M79" si="77">IF(J77&gt;D77,"OK","NG")</f>
        <v>OK</v>
      </c>
      <c r="N77" s="84" t="s">
        <v>57</v>
      </c>
      <c r="O77" s="70">
        <f t="shared" si="22"/>
        <v>8</v>
      </c>
      <c r="Q77" s="89"/>
      <c r="R77" s="71"/>
      <c r="S77" s="151"/>
    </row>
    <row r="78" spans="1:19" s="70" customFormat="1" x14ac:dyDescent="0.3">
      <c r="A78" s="230"/>
      <c r="B78" s="68" t="s">
        <v>43</v>
      </c>
      <c r="C78" s="65">
        <f t="shared" si="73"/>
        <v>340644.48</v>
      </c>
      <c r="D78" s="81">
        <v>2885</v>
      </c>
      <c r="E78" s="66"/>
      <c r="F78" s="66"/>
      <c r="G78" s="66">
        <v>4</v>
      </c>
      <c r="H78" s="66">
        <v>4</v>
      </c>
      <c r="I78" s="66"/>
      <c r="J78" s="67">
        <f t="shared" si="74"/>
        <v>3220.1324699295383</v>
      </c>
      <c r="K78" s="67">
        <f t="shared" si="75"/>
        <v>335.13246992953827</v>
      </c>
      <c r="L78" s="82">
        <f t="shared" si="76"/>
        <v>0.94530593007981167</v>
      </c>
      <c r="M78" s="83" t="str">
        <f t="shared" si="77"/>
        <v>OK</v>
      </c>
      <c r="N78" s="84" t="s">
        <v>57</v>
      </c>
      <c r="O78" s="70">
        <f t="shared" si="22"/>
        <v>8</v>
      </c>
      <c r="Q78" s="89"/>
      <c r="R78" s="71"/>
      <c r="S78" s="151"/>
    </row>
    <row r="79" spans="1:19" s="70" customFormat="1" ht="15" thickBot="1" x14ac:dyDescent="0.35">
      <c r="A79" s="230"/>
      <c r="B79" s="68" t="s">
        <v>44</v>
      </c>
      <c r="C79" s="65">
        <f t="shared" si="73"/>
        <v>340644.48</v>
      </c>
      <c r="D79" s="81">
        <v>2786</v>
      </c>
      <c r="E79" s="66"/>
      <c r="F79" s="66"/>
      <c r="G79" s="66">
        <v>4</v>
      </c>
      <c r="H79" s="66">
        <v>4</v>
      </c>
      <c r="I79" s="66"/>
      <c r="J79" s="67">
        <f t="shared" si="74"/>
        <v>3220.1324699295383</v>
      </c>
      <c r="K79" s="67">
        <f t="shared" si="75"/>
        <v>434.13246992953827</v>
      </c>
      <c r="L79" s="82">
        <f t="shared" si="76"/>
        <v>0.94530593007981167</v>
      </c>
      <c r="M79" s="83" t="str">
        <f t="shared" si="77"/>
        <v>OK</v>
      </c>
      <c r="N79" s="84" t="s">
        <v>57</v>
      </c>
      <c r="O79" s="70">
        <f t="shared" si="22"/>
        <v>8</v>
      </c>
      <c r="Q79" s="91"/>
      <c r="R79" s="152"/>
      <c r="S79" s="153"/>
    </row>
    <row r="80" spans="1:19" s="77" customFormat="1" ht="15" customHeight="1" x14ac:dyDescent="0.3">
      <c r="A80" s="230" t="s">
        <v>13</v>
      </c>
      <c r="B80" s="75" t="s">
        <v>17</v>
      </c>
      <c r="C80" s="72">
        <f t="shared" si="73"/>
        <v>340644.48</v>
      </c>
      <c r="D80" s="79">
        <v>2531</v>
      </c>
      <c r="E80" s="79"/>
      <c r="F80" s="79">
        <v>4</v>
      </c>
      <c r="G80" s="79"/>
      <c r="H80" s="73">
        <v>4</v>
      </c>
      <c r="I80" s="78"/>
      <c r="J80" s="74">
        <f t="shared" ref="J80:J82" si="78">E80*$E$5+F80*$F$5+G80*$G$5+H80*$H$5+I80*$I$5</f>
        <v>2767.7431278126078</v>
      </c>
      <c r="K80" s="74">
        <f t="shared" ref="K80:K82" si="79">J80-D80</f>
        <v>236.74312781260778</v>
      </c>
      <c r="L80" s="74">
        <f t="shared" ref="L80:L82" si="80">J80/C80*100</f>
        <v>0.81250197502469679</v>
      </c>
      <c r="M80" s="75" t="str">
        <f t="shared" ref="M80:M82" si="81">IF(J80&gt;D80,"OK","NG")</f>
        <v>OK</v>
      </c>
      <c r="N80" s="80" t="s">
        <v>60</v>
      </c>
      <c r="O80" s="70">
        <f t="shared" si="22"/>
        <v>8</v>
      </c>
      <c r="Q80" s="155"/>
      <c r="R80" s="156"/>
      <c r="S80" s="157"/>
    </row>
    <row r="81" spans="1:19" s="77" customFormat="1" x14ac:dyDescent="0.3">
      <c r="A81" s="230"/>
      <c r="B81" s="75" t="s">
        <v>43</v>
      </c>
      <c r="C81" s="72">
        <f t="shared" si="73"/>
        <v>340644.48</v>
      </c>
      <c r="D81" s="79">
        <v>2661</v>
      </c>
      <c r="E81" s="79"/>
      <c r="F81" s="79">
        <v>4</v>
      </c>
      <c r="G81" s="79"/>
      <c r="H81" s="107">
        <v>4</v>
      </c>
      <c r="I81" s="78"/>
      <c r="J81" s="74">
        <f t="shared" si="78"/>
        <v>2767.7431278126078</v>
      </c>
      <c r="K81" s="74">
        <f t="shared" si="79"/>
        <v>106.74312781260778</v>
      </c>
      <c r="L81" s="74">
        <f t="shared" si="80"/>
        <v>0.81250197502469679</v>
      </c>
      <c r="M81" s="75" t="str">
        <f t="shared" si="81"/>
        <v>OK</v>
      </c>
      <c r="N81" s="80" t="s">
        <v>61</v>
      </c>
      <c r="O81" s="70">
        <f t="shared" si="22"/>
        <v>8</v>
      </c>
      <c r="Q81" s="155"/>
      <c r="R81" s="156"/>
      <c r="S81" s="157"/>
    </row>
    <row r="82" spans="1:19" s="77" customFormat="1" ht="15" thickBot="1" x14ac:dyDescent="0.35">
      <c r="A82" s="230"/>
      <c r="B82" s="75" t="s">
        <v>44</v>
      </c>
      <c r="C82" s="72">
        <f t="shared" si="73"/>
        <v>340644.48</v>
      </c>
      <c r="D82" s="79">
        <v>2474</v>
      </c>
      <c r="E82" s="79"/>
      <c r="F82" s="79">
        <v>4</v>
      </c>
      <c r="G82" s="79"/>
      <c r="H82" s="73">
        <v>4</v>
      </c>
      <c r="I82" s="78"/>
      <c r="J82" s="74">
        <f t="shared" si="78"/>
        <v>2767.7431278126078</v>
      </c>
      <c r="K82" s="74">
        <f t="shared" si="79"/>
        <v>293.74312781260778</v>
      </c>
      <c r="L82" s="74">
        <f t="shared" si="80"/>
        <v>0.81250197502469679</v>
      </c>
      <c r="M82" s="75" t="str">
        <f t="shared" si="81"/>
        <v>OK</v>
      </c>
      <c r="N82" s="80" t="s">
        <v>61</v>
      </c>
      <c r="O82" s="70">
        <f t="shared" si="22"/>
        <v>8</v>
      </c>
      <c r="Q82" s="158"/>
      <c r="R82" s="159"/>
      <c r="S82" s="160"/>
    </row>
    <row r="83" spans="1:19" s="47" customFormat="1" x14ac:dyDescent="0.3">
      <c r="A83" s="108"/>
      <c r="B83" s="57"/>
      <c r="C83" s="59"/>
      <c r="D83" s="59"/>
      <c r="E83" s="59"/>
      <c r="F83" s="59"/>
      <c r="G83" s="59"/>
      <c r="H83" s="59"/>
      <c r="I83" s="59"/>
      <c r="J83" s="60"/>
      <c r="K83" s="60"/>
      <c r="L83" s="60"/>
      <c r="M83" s="61"/>
      <c r="N83" s="226"/>
    </row>
    <row r="84" spans="1:19" s="47" customFormat="1" x14ac:dyDescent="0.3">
      <c r="A84" s="223"/>
      <c r="B84" s="62"/>
      <c r="C84" s="58"/>
      <c r="D84" s="59"/>
      <c r="E84" s="59"/>
      <c r="F84" s="59"/>
      <c r="G84" s="59"/>
      <c r="H84" s="59"/>
      <c r="I84" s="59"/>
      <c r="J84" s="60"/>
      <c r="K84" s="60"/>
      <c r="L84" s="60"/>
      <c r="M84" s="61"/>
      <c r="N84" s="226"/>
    </row>
    <row r="85" spans="1:19" s="47" customFormat="1" x14ac:dyDescent="0.3">
      <c r="A85" s="224"/>
      <c r="B85" s="57"/>
      <c r="C85" s="58"/>
      <c r="D85" s="59"/>
      <c r="E85" s="52"/>
      <c r="F85" s="52"/>
      <c r="G85" s="52"/>
      <c r="H85" s="52"/>
      <c r="I85" s="52"/>
      <c r="J85" s="49"/>
      <c r="K85" s="49"/>
      <c r="L85" s="60"/>
      <c r="M85" s="61"/>
      <c r="N85" s="226"/>
    </row>
    <row r="86" spans="1:19" s="47" customFormat="1" ht="15" thickBot="1" x14ac:dyDescent="0.35">
      <c r="A86" s="225"/>
      <c r="B86" s="57"/>
      <c r="C86" s="58"/>
      <c r="D86" s="59"/>
      <c r="E86" s="52"/>
      <c r="F86" s="52"/>
      <c r="G86" s="52"/>
      <c r="H86" s="52"/>
      <c r="I86" s="52"/>
      <c r="J86" s="49"/>
      <c r="K86" s="49"/>
      <c r="L86" s="63"/>
      <c r="M86" s="64"/>
      <c r="N86" s="227"/>
    </row>
  </sheetData>
  <mergeCells count="27">
    <mergeCell ref="A6:N6"/>
    <mergeCell ref="A32:N32"/>
    <mergeCell ref="A1:N1"/>
    <mergeCell ref="C3:C5"/>
    <mergeCell ref="D3:M3"/>
    <mergeCell ref="D4:D5"/>
    <mergeCell ref="L4:L5"/>
    <mergeCell ref="M4:M5"/>
    <mergeCell ref="N4:N5"/>
    <mergeCell ref="A25:A29"/>
    <mergeCell ref="A7:A12"/>
    <mergeCell ref="A13:A18"/>
    <mergeCell ref="A19:A24"/>
    <mergeCell ref="A84:A86"/>
    <mergeCell ref="N83:N86"/>
    <mergeCell ref="A70:A74"/>
    <mergeCell ref="A80:A82"/>
    <mergeCell ref="A33:A37"/>
    <mergeCell ref="A38:A42"/>
    <mergeCell ref="A43:A47"/>
    <mergeCell ref="A76:N76"/>
    <mergeCell ref="A77:A79"/>
    <mergeCell ref="A48:A52"/>
    <mergeCell ref="A54:N54"/>
    <mergeCell ref="A55:A59"/>
    <mergeCell ref="A60:A64"/>
    <mergeCell ref="A65:A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7"/>
  <sheetViews>
    <sheetView tabSelected="1" zoomScale="85" zoomScaleNormal="85" zoomScaleSheetLayoutView="100" workbookViewId="0">
      <pane ySplit="5" topLeftCell="A6" activePane="bottomLeft" state="frozen"/>
      <selection pane="bottomLeft" activeCell="I10" sqref="I10"/>
    </sheetView>
  </sheetViews>
  <sheetFormatPr defaultColWidth="9.109375" defaultRowHeight="14.4" x14ac:dyDescent="0.3"/>
  <cols>
    <col min="1" max="1" width="3.109375" style="106" customWidth="1"/>
    <col min="2" max="2" width="3.6640625" customWidth="1"/>
    <col min="3" max="3" width="7.5546875" customWidth="1"/>
    <col min="4" max="4" width="5.88671875" customWidth="1"/>
    <col min="5" max="5" width="7.109375" customWidth="1"/>
    <col min="6" max="6" width="7.5546875" customWidth="1"/>
    <col min="7" max="8" width="6.44140625" customWidth="1"/>
    <col min="9" max="9" width="8.44140625" customWidth="1"/>
    <col min="10" max="10" width="8.5546875" customWidth="1"/>
    <col min="11" max="11" width="8.44140625" customWidth="1"/>
    <col min="12" max="13" width="8.6640625" customWidth="1"/>
    <col min="14" max="14" width="4.6640625" customWidth="1"/>
    <col min="16" max="16" width="3.109375" style="106" customWidth="1"/>
    <col min="17" max="17" width="3.6640625" customWidth="1"/>
    <col min="18" max="18" width="7.5546875" customWidth="1"/>
    <col min="19" max="19" width="5.88671875" customWidth="1"/>
    <col min="20" max="20" width="7.109375" customWidth="1"/>
    <col min="21" max="21" width="7.5546875" customWidth="1"/>
    <col min="22" max="23" width="6.44140625" customWidth="1"/>
    <col min="24" max="24" width="8.44140625" customWidth="1"/>
    <col min="25" max="25" width="8.5546875" customWidth="1"/>
    <col min="26" max="26" width="6.109375" customWidth="1"/>
    <col min="27" max="28" width="8.6640625" customWidth="1"/>
    <col min="30" max="30" width="3.109375" style="106" customWidth="1"/>
    <col min="31" max="31" width="3.6640625" customWidth="1"/>
    <col min="32" max="32" width="7.5546875" customWidth="1"/>
    <col min="33" max="33" width="5.88671875" customWidth="1"/>
    <col min="34" max="34" width="7.109375" customWidth="1"/>
    <col min="35" max="35" width="7.5546875" customWidth="1"/>
    <col min="36" max="37" width="6.44140625" customWidth="1"/>
    <col min="38" max="38" width="8.44140625" customWidth="1"/>
    <col min="39" max="39" width="8.5546875" customWidth="1"/>
    <col min="40" max="40" width="6.109375" customWidth="1"/>
    <col min="41" max="43" width="8.6640625" customWidth="1"/>
    <col min="44" max="44" width="3.109375" style="106" customWidth="1"/>
    <col min="45" max="45" width="3.6640625" customWidth="1"/>
    <col min="46" max="46" width="7.5546875" customWidth="1"/>
    <col min="47" max="47" width="5.88671875" customWidth="1"/>
    <col min="48" max="48" width="7.109375" customWidth="1"/>
    <col min="49" max="49" width="7.5546875" customWidth="1"/>
    <col min="50" max="51" width="6.44140625" customWidth="1"/>
    <col min="52" max="52" width="8.44140625" customWidth="1"/>
    <col min="53" max="53" width="8.5546875" customWidth="1"/>
    <col min="54" max="54" width="6.109375" customWidth="1"/>
    <col min="55" max="56" width="8.6640625" customWidth="1"/>
  </cols>
  <sheetData>
    <row r="1" spans="1:56" ht="15.75" customHeight="1" thickBot="1" x14ac:dyDescent="0.35">
      <c r="A1" s="266" t="s">
        <v>67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5"/>
      <c r="P1" s="266" t="s">
        <v>67</v>
      </c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8"/>
      <c r="AD1" s="266" t="s">
        <v>67</v>
      </c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8"/>
      <c r="AR1" s="266" t="s">
        <v>67</v>
      </c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8"/>
    </row>
    <row r="2" spans="1:56" ht="15.75" customHeight="1" thickBot="1" x14ac:dyDescent="0.35">
      <c r="A2" s="266" t="s">
        <v>74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  <c r="P2" s="266" t="s">
        <v>74</v>
      </c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8"/>
      <c r="AD2" s="266" t="s">
        <v>74</v>
      </c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8"/>
      <c r="AR2" s="266" t="s">
        <v>74</v>
      </c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8"/>
    </row>
    <row r="3" spans="1:56" ht="15" customHeight="1" x14ac:dyDescent="0.3">
      <c r="A3" s="289"/>
      <c r="B3" s="290"/>
      <c r="C3" s="286" t="s">
        <v>9</v>
      </c>
      <c r="D3" s="300" t="s">
        <v>6</v>
      </c>
      <c r="E3" s="300"/>
      <c r="F3" s="300"/>
      <c r="G3" s="300"/>
      <c r="H3" s="300"/>
      <c r="I3" s="300"/>
      <c r="J3" s="300"/>
      <c r="K3" s="300"/>
      <c r="L3" s="301"/>
      <c r="M3" s="185"/>
      <c r="P3" s="269"/>
      <c r="Q3" s="270"/>
      <c r="R3" s="275" t="s">
        <v>9</v>
      </c>
      <c r="S3" s="277" t="s">
        <v>6</v>
      </c>
      <c r="T3" s="278"/>
      <c r="U3" s="278"/>
      <c r="V3" s="278"/>
      <c r="W3" s="278"/>
      <c r="X3" s="278"/>
      <c r="Y3" s="278"/>
      <c r="Z3" s="278"/>
      <c r="AA3" s="279"/>
      <c r="AB3" s="185"/>
      <c r="AD3" s="269"/>
      <c r="AE3" s="270"/>
      <c r="AF3" s="275" t="s">
        <v>9</v>
      </c>
      <c r="AG3" s="277" t="s">
        <v>6</v>
      </c>
      <c r="AH3" s="278"/>
      <c r="AI3" s="278"/>
      <c r="AJ3" s="278"/>
      <c r="AK3" s="278"/>
      <c r="AL3" s="278"/>
      <c r="AM3" s="278"/>
      <c r="AN3" s="278"/>
      <c r="AO3" s="279"/>
      <c r="AP3" s="185"/>
      <c r="AR3" s="269"/>
      <c r="AS3" s="270"/>
      <c r="AT3" s="275" t="s">
        <v>9</v>
      </c>
      <c r="AU3" s="277" t="s">
        <v>6</v>
      </c>
      <c r="AV3" s="278"/>
      <c r="AW3" s="278"/>
      <c r="AX3" s="278"/>
      <c r="AY3" s="278"/>
      <c r="AZ3" s="278"/>
      <c r="BA3" s="278"/>
      <c r="BB3" s="278"/>
      <c r="BC3" s="279"/>
      <c r="BD3" s="185"/>
    </row>
    <row r="4" spans="1:56" ht="18" customHeight="1" x14ac:dyDescent="0.35">
      <c r="A4" s="291"/>
      <c r="B4" s="292"/>
      <c r="C4" s="287"/>
      <c r="D4" s="287" t="s">
        <v>1</v>
      </c>
      <c r="E4" s="2">
        <v>12</v>
      </c>
      <c r="F4" s="2">
        <v>16</v>
      </c>
      <c r="G4" s="2">
        <v>20</v>
      </c>
      <c r="H4" s="2">
        <v>25</v>
      </c>
      <c r="I4" s="3" t="s">
        <v>2</v>
      </c>
      <c r="J4" s="3"/>
      <c r="K4" s="302" t="s">
        <v>5</v>
      </c>
      <c r="L4" s="304" t="s">
        <v>7</v>
      </c>
      <c r="M4" s="295" t="s">
        <v>8</v>
      </c>
      <c r="P4" s="271"/>
      <c r="Q4" s="272"/>
      <c r="R4" s="248"/>
      <c r="S4" s="247" t="s">
        <v>1</v>
      </c>
      <c r="T4" s="2">
        <v>12</v>
      </c>
      <c r="U4" s="2">
        <v>16</v>
      </c>
      <c r="V4" s="2">
        <v>20</v>
      </c>
      <c r="W4" s="2">
        <v>25</v>
      </c>
      <c r="X4" s="3" t="s">
        <v>2</v>
      </c>
      <c r="Y4" s="3"/>
      <c r="Z4" s="249" t="s">
        <v>5</v>
      </c>
      <c r="AA4" s="253" t="s">
        <v>7</v>
      </c>
      <c r="AB4" s="282" t="s">
        <v>8</v>
      </c>
      <c r="AD4" s="271"/>
      <c r="AE4" s="272"/>
      <c r="AF4" s="248"/>
      <c r="AG4" s="247" t="s">
        <v>1</v>
      </c>
      <c r="AH4" s="2">
        <v>12</v>
      </c>
      <c r="AI4" s="2">
        <v>16</v>
      </c>
      <c r="AJ4" s="2">
        <v>20</v>
      </c>
      <c r="AK4" s="2">
        <v>25</v>
      </c>
      <c r="AL4" s="3" t="s">
        <v>2</v>
      </c>
      <c r="AM4" s="3"/>
      <c r="AN4" s="249" t="s">
        <v>5</v>
      </c>
      <c r="AO4" s="253" t="s">
        <v>7</v>
      </c>
      <c r="AP4" s="282" t="s">
        <v>8</v>
      </c>
      <c r="AR4" s="271"/>
      <c r="AS4" s="272"/>
      <c r="AT4" s="248"/>
      <c r="AU4" s="247" t="s">
        <v>1</v>
      </c>
      <c r="AV4" s="2">
        <v>12</v>
      </c>
      <c r="AW4" s="2">
        <v>16</v>
      </c>
      <c r="AX4" s="2">
        <v>20</v>
      </c>
      <c r="AY4" s="2">
        <v>25</v>
      </c>
      <c r="AZ4" s="3" t="s">
        <v>2</v>
      </c>
      <c r="BA4" s="3"/>
      <c r="BB4" s="249" t="s">
        <v>5</v>
      </c>
      <c r="BC4" s="253" t="s">
        <v>7</v>
      </c>
      <c r="BD4" s="282" t="s">
        <v>8</v>
      </c>
    </row>
    <row r="5" spans="1:56" ht="18.75" customHeight="1" thickBot="1" x14ac:dyDescent="0.35">
      <c r="A5" s="293"/>
      <c r="B5" s="294"/>
      <c r="C5" s="288"/>
      <c r="D5" s="288"/>
      <c r="E5" s="183">
        <f>PI()*E4^2/4</f>
        <v>113.09733552923255</v>
      </c>
      <c r="F5" s="183">
        <f>PI()*F4^2/4</f>
        <v>201.06192982974676</v>
      </c>
      <c r="G5" s="183">
        <f>PI()*G4^2/4</f>
        <v>314.15926535897933</v>
      </c>
      <c r="H5" s="183">
        <f>PI()*H4^2/4</f>
        <v>490.87385212340519</v>
      </c>
      <c r="I5" s="184"/>
      <c r="J5" s="210" t="s">
        <v>75</v>
      </c>
      <c r="K5" s="303"/>
      <c r="L5" s="305"/>
      <c r="M5" s="296"/>
      <c r="P5" s="273"/>
      <c r="Q5" s="274"/>
      <c r="R5" s="276"/>
      <c r="S5" s="276"/>
      <c r="T5" s="183">
        <f>PI()*T4^2/4</f>
        <v>113.09733552923255</v>
      </c>
      <c r="U5" s="183">
        <f>PI()*U4^2/4</f>
        <v>201.06192982974676</v>
      </c>
      <c r="V5" s="183">
        <f>PI()*V4^2/4</f>
        <v>314.15926535897933</v>
      </c>
      <c r="W5" s="183">
        <f>PI()*W4^2/4</f>
        <v>490.87385212340519</v>
      </c>
      <c r="X5" s="184"/>
      <c r="Y5" s="184"/>
      <c r="Z5" s="280"/>
      <c r="AA5" s="281"/>
      <c r="AB5" s="283"/>
      <c r="AD5" s="273"/>
      <c r="AE5" s="274"/>
      <c r="AF5" s="276"/>
      <c r="AG5" s="276"/>
      <c r="AH5" s="183">
        <f>PI()*AH4^2/4</f>
        <v>113.09733552923255</v>
      </c>
      <c r="AI5" s="183">
        <f>PI()*AI4^2/4</f>
        <v>201.06192982974676</v>
      </c>
      <c r="AJ5" s="183">
        <f>PI()*AJ4^2/4</f>
        <v>314.15926535897933</v>
      </c>
      <c r="AK5" s="183">
        <f>PI()*AK4^2/4</f>
        <v>490.87385212340519</v>
      </c>
      <c r="AL5" s="184"/>
      <c r="AM5" s="184"/>
      <c r="AN5" s="280"/>
      <c r="AO5" s="281"/>
      <c r="AP5" s="283"/>
      <c r="AR5" s="273"/>
      <c r="AS5" s="274"/>
      <c r="AT5" s="276"/>
      <c r="AU5" s="276"/>
      <c r="AV5" s="183">
        <f>PI()*AV4^2/4</f>
        <v>113.09733552923255</v>
      </c>
      <c r="AW5" s="183">
        <f>PI()*AW4^2/4</f>
        <v>201.06192982974676</v>
      </c>
      <c r="AX5" s="183">
        <f>PI()*AX4^2/4</f>
        <v>314.15926535897933</v>
      </c>
      <c r="AY5" s="183">
        <f>PI()*AY4^2/4</f>
        <v>490.87385212340519</v>
      </c>
      <c r="AZ5" s="184"/>
      <c r="BA5" s="184"/>
      <c r="BB5" s="280"/>
      <c r="BC5" s="281"/>
      <c r="BD5" s="283"/>
    </row>
    <row r="6" spans="1:56" ht="15" thickBot="1" x14ac:dyDescent="0.35">
      <c r="A6" s="297" t="s">
        <v>37</v>
      </c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9"/>
      <c r="P6" s="262" t="s">
        <v>13</v>
      </c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4"/>
      <c r="AD6" s="262" t="s">
        <v>14</v>
      </c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4"/>
      <c r="AR6" s="262" t="s">
        <v>62</v>
      </c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4"/>
    </row>
    <row r="7" spans="1:56" ht="15.75" customHeight="1" thickBot="1" x14ac:dyDescent="0.35">
      <c r="A7" s="259" t="s">
        <v>68</v>
      </c>
      <c r="B7" s="186" t="s">
        <v>15</v>
      </c>
      <c r="C7" s="187">
        <f t="shared" ref="C7:C22" si="0">PI()*350*350/4</f>
        <v>96211.275016187399</v>
      </c>
      <c r="D7" s="188">
        <v>2053</v>
      </c>
      <c r="E7" s="188"/>
      <c r="F7" s="188">
        <v>4</v>
      </c>
      <c r="G7" s="188">
        <v>4</v>
      </c>
      <c r="H7" s="188"/>
      <c r="I7" s="189">
        <f t="shared" ref="I7:I19" si="1">E7*$E$5+F7*$F$5+G7*$G$5+$H$5*H7</f>
        <v>2060.8847807549046</v>
      </c>
      <c r="J7" s="189">
        <f>I7-D7</f>
        <v>7.8847807549045683</v>
      </c>
      <c r="K7" s="189">
        <f t="shared" ref="K7:K19" si="2">I7/C7*100</f>
        <v>2.1420408163265314</v>
      </c>
      <c r="L7" s="186" t="str">
        <f t="shared" ref="L7:L19" si="3">IF(I7&gt;D7,"OK","NG")</f>
        <v>OK</v>
      </c>
      <c r="M7" s="190" t="s">
        <v>70</v>
      </c>
      <c r="P7" s="265" t="s">
        <v>68</v>
      </c>
      <c r="Q7" s="191" t="s">
        <v>15</v>
      </c>
      <c r="R7" s="192">
        <f>PI()*350*350/4</f>
        <v>96211.275016187399</v>
      </c>
      <c r="S7" s="193">
        <v>770</v>
      </c>
      <c r="T7" s="193"/>
      <c r="U7" s="193"/>
      <c r="V7" s="193">
        <v>8</v>
      </c>
      <c r="W7" s="193"/>
      <c r="X7" s="198">
        <f t="shared" ref="X7:X18" si="4">T7*$E$5+U7*$F$5+V7*$G$5+$H$5*W7</f>
        <v>2513.2741228718346</v>
      </c>
      <c r="Y7" s="198">
        <f t="shared" ref="Y7:Y18" si="5">X7-S7</f>
        <v>1743.2741228718346</v>
      </c>
      <c r="Z7" s="198">
        <f t="shared" ref="Z7:Z18" si="6">X7/R7*100</f>
        <v>2.6122448979591839</v>
      </c>
      <c r="AA7" s="191" t="str">
        <f t="shared" ref="AA7:AA18" si="7">IF(X7&gt;S7,"OK","NG")</f>
        <v>OK</v>
      </c>
      <c r="AB7" s="190" t="s">
        <v>70</v>
      </c>
      <c r="AD7" s="265" t="s">
        <v>68</v>
      </c>
      <c r="AE7" s="191" t="s">
        <v>15</v>
      </c>
      <c r="AF7" s="192">
        <f>PI()*350*350/4</f>
        <v>96211.275016187399</v>
      </c>
      <c r="AG7" s="193">
        <v>770</v>
      </c>
      <c r="AH7" s="193"/>
      <c r="AI7" s="193"/>
      <c r="AJ7" s="193">
        <v>8</v>
      </c>
      <c r="AK7" s="193"/>
      <c r="AL7" s="198">
        <f t="shared" ref="AL7:AL18" si="8">AH7*$E$5+AI7*$F$5+AJ7*$G$5+$H$5*AK7</f>
        <v>2513.2741228718346</v>
      </c>
      <c r="AM7" s="198">
        <f t="shared" ref="AM7:AM18" si="9">AL7-AG7</f>
        <v>1743.2741228718346</v>
      </c>
      <c r="AN7" s="198">
        <f t="shared" ref="AN7:AN18" si="10">AL7/AF7*100</f>
        <v>2.6122448979591839</v>
      </c>
      <c r="AO7" s="191" t="str">
        <f t="shared" ref="AO7:AO18" si="11">IF(AL7&gt;AG7,"OK","NG")</f>
        <v>OK</v>
      </c>
      <c r="AP7" s="190" t="s">
        <v>70</v>
      </c>
      <c r="AR7" s="265" t="s">
        <v>68</v>
      </c>
      <c r="AS7" s="191" t="s">
        <v>15</v>
      </c>
      <c r="AT7" s="192">
        <f>PI()*350*350/4</f>
        <v>96211.275016187399</v>
      </c>
      <c r="AU7" s="193">
        <v>770</v>
      </c>
      <c r="AV7" s="193"/>
      <c r="AW7" s="193"/>
      <c r="AX7" s="193">
        <v>8</v>
      </c>
      <c r="AY7" s="193"/>
      <c r="AZ7" s="198">
        <f t="shared" ref="AZ7:AZ18" si="12">AV7*$E$5+AW7*$F$5+AX7*$G$5+$H$5*AY7</f>
        <v>2513.2741228718346</v>
      </c>
      <c r="BA7" s="198">
        <f t="shared" ref="BA7:BA18" si="13">AZ7-AU7</f>
        <v>1743.2741228718346</v>
      </c>
      <c r="BB7" s="198">
        <f t="shared" ref="BB7:BB18" si="14">AZ7/AT7*100</f>
        <v>2.6122448979591839</v>
      </c>
      <c r="BC7" s="191" t="str">
        <f t="shared" ref="BC7:BC18" si="15">IF(AZ7&gt;AU7,"OK","NG")</f>
        <v>OK</v>
      </c>
      <c r="BD7" s="190" t="s">
        <v>70</v>
      </c>
    </row>
    <row r="8" spans="1:56" ht="15" thickBot="1" x14ac:dyDescent="0.35">
      <c r="A8" s="260"/>
      <c r="B8" s="177" t="s">
        <v>16</v>
      </c>
      <c r="C8" s="187">
        <f t="shared" si="0"/>
        <v>96211.275016187399</v>
      </c>
      <c r="D8" s="176">
        <v>2017</v>
      </c>
      <c r="E8" s="176"/>
      <c r="F8" s="176">
        <v>4</v>
      </c>
      <c r="G8" s="176">
        <v>4</v>
      </c>
      <c r="H8" s="176"/>
      <c r="I8" s="179">
        <f t="shared" si="1"/>
        <v>2060.8847807549046</v>
      </c>
      <c r="J8" s="179">
        <f t="shared" ref="J7:J19" si="16">I8-D8</f>
        <v>43.884780754904568</v>
      </c>
      <c r="K8" s="179">
        <f t="shared" si="2"/>
        <v>2.1420408163265314</v>
      </c>
      <c r="L8" s="177" t="str">
        <f t="shared" si="3"/>
        <v>OK</v>
      </c>
      <c r="M8" s="194" t="s">
        <v>55</v>
      </c>
      <c r="P8" s="260"/>
      <c r="Q8" s="177" t="s">
        <v>16</v>
      </c>
      <c r="R8" s="178">
        <f>350*350</f>
        <v>122500</v>
      </c>
      <c r="S8" s="176">
        <v>980</v>
      </c>
      <c r="T8" s="176"/>
      <c r="U8" s="176"/>
      <c r="V8" s="176">
        <v>8</v>
      </c>
      <c r="W8" s="176">
        <v>4</v>
      </c>
      <c r="X8" s="179">
        <f t="shared" si="4"/>
        <v>4476.7695313654549</v>
      </c>
      <c r="Y8" s="179">
        <f t="shared" si="5"/>
        <v>3496.7695313654549</v>
      </c>
      <c r="Z8" s="179">
        <f t="shared" si="6"/>
        <v>3.6545057398901672</v>
      </c>
      <c r="AA8" s="177" t="str">
        <f t="shared" si="7"/>
        <v>OK</v>
      </c>
      <c r="AB8" s="207" t="s">
        <v>57</v>
      </c>
      <c r="AD8" s="260"/>
      <c r="AE8" s="177" t="s">
        <v>16</v>
      </c>
      <c r="AF8" s="178">
        <f>350*350</f>
        <v>122500</v>
      </c>
      <c r="AG8" s="176">
        <v>980</v>
      </c>
      <c r="AH8" s="176"/>
      <c r="AI8" s="176"/>
      <c r="AJ8" s="176">
        <v>8</v>
      </c>
      <c r="AK8" s="176">
        <v>4</v>
      </c>
      <c r="AL8" s="179">
        <f t="shared" si="8"/>
        <v>4476.7695313654549</v>
      </c>
      <c r="AM8" s="179">
        <f t="shared" si="9"/>
        <v>3496.7695313654549</v>
      </c>
      <c r="AN8" s="179">
        <f t="shared" si="10"/>
        <v>3.6545057398901672</v>
      </c>
      <c r="AO8" s="177" t="str">
        <f t="shared" si="11"/>
        <v>OK</v>
      </c>
      <c r="AP8" s="207" t="s">
        <v>57</v>
      </c>
      <c r="AR8" s="260"/>
      <c r="AS8" s="177" t="s">
        <v>16</v>
      </c>
      <c r="AT8" s="178">
        <f>350*350</f>
        <v>122500</v>
      </c>
      <c r="AU8" s="176">
        <v>980</v>
      </c>
      <c r="AV8" s="176"/>
      <c r="AW8" s="176"/>
      <c r="AX8" s="176">
        <v>8</v>
      </c>
      <c r="AY8" s="176">
        <v>4</v>
      </c>
      <c r="AZ8" s="179">
        <f t="shared" si="12"/>
        <v>4476.7695313654549</v>
      </c>
      <c r="BA8" s="179">
        <f t="shared" si="13"/>
        <v>3496.7695313654549</v>
      </c>
      <c r="BB8" s="179">
        <f t="shared" si="14"/>
        <v>3.6545057398901672</v>
      </c>
      <c r="BC8" s="177" t="str">
        <f t="shared" si="15"/>
        <v>OK</v>
      </c>
      <c r="BD8" s="207" t="s">
        <v>57</v>
      </c>
    </row>
    <row r="9" spans="1:56" ht="15" customHeight="1" thickBot="1" x14ac:dyDescent="0.35">
      <c r="A9" s="260"/>
      <c r="B9" s="177" t="s">
        <v>17</v>
      </c>
      <c r="C9" s="187">
        <f t="shared" si="0"/>
        <v>96211.275016187399</v>
      </c>
      <c r="D9" s="176">
        <v>1675</v>
      </c>
      <c r="E9" s="176"/>
      <c r="F9" s="176">
        <v>4</v>
      </c>
      <c r="G9" s="176">
        <v>4</v>
      </c>
      <c r="H9" s="176"/>
      <c r="I9" s="179">
        <f t="shared" si="1"/>
        <v>2060.8847807549046</v>
      </c>
      <c r="J9" s="179">
        <f t="shared" si="16"/>
        <v>385.88478075490457</v>
      </c>
      <c r="K9" s="179">
        <f t="shared" si="2"/>
        <v>2.1420408163265314</v>
      </c>
      <c r="L9" s="177" t="str">
        <f t="shared" si="3"/>
        <v>OK</v>
      </c>
      <c r="M9" s="197" t="s">
        <v>56</v>
      </c>
      <c r="P9" s="260"/>
      <c r="Q9" s="177" t="s">
        <v>17</v>
      </c>
      <c r="R9" s="178">
        <f>400*400</f>
        <v>160000</v>
      </c>
      <c r="S9" s="176">
        <v>1280</v>
      </c>
      <c r="T9" s="176"/>
      <c r="U9" s="176"/>
      <c r="V9" s="176">
        <v>8</v>
      </c>
      <c r="W9" s="176">
        <v>4</v>
      </c>
      <c r="X9" s="179">
        <f t="shared" si="4"/>
        <v>4476.7695313654549</v>
      </c>
      <c r="Y9" s="179">
        <f t="shared" si="5"/>
        <v>3196.7695313654549</v>
      </c>
      <c r="Z9" s="179">
        <f t="shared" si="6"/>
        <v>2.7979809571034093</v>
      </c>
      <c r="AA9" s="177" t="str">
        <f t="shared" si="7"/>
        <v>OK</v>
      </c>
      <c r="AB9" s="197" t="s">
        <v>56</v>
      </c>
      <c r="AD9" s="260"/>
      <c r="AE9" s="177" t="s">
        <v>17</v>
      </c>
      <c r="AF9" s="178">
        <f>400*400</f>
        <v>160000</v>
      </c>
      <c r="AG9" s="176">
        <v>1280</v>
      </c>
      <c r="AH9" s="176"/>
      <c r="AI9" s="176"/>
      <c r="AJ9" s="176">
        <v>8</v>
      </c>
      <c r="AK9" s="176">
        <v>4</v>
      </c>
      <c r="AL9" s="179">
        <f t="shared" si="8"/>
        <v>4476.7695313654549</v>
      </c>
      <c r="AM9" s="179">
        <f t="shared" si="9"/>
        <v>3196.7695313654549</v>
      </c>
      <c r="AN9" s="179">
        <f t="shared" si="10"/>
        <v>2.7979809571034093</v>
      </c>
      <c r="AO9" s="177" t="str">
        <f t="shared" si="11"/>
        <v>OK</v>
      </c>
      <c r="AP9" s="197" t="s">
        <v>56</v>
      </c>
      <c r="AR9" s="260"/>
      <c r="AS9" s="177" t="s">
        <v>17</v>
      </c>
      <c r="AT9" s="178">
        <f>400*400</f>
        <v>160000</v>
      </c>
      <c r="AU9" s="176">
        <v>1280</v>
      </c>
      <c r="AV9" s="176"/>
      <c r="AW9" s="176"/>
      <c r="AX9" s="176">
        <v>8</v>
      </c>
      <c r="AY9" s="176">
        <v>4</v>
      </c>
      <c r="AZ9" s="179">
        <f t="shared" si="12"/>
        <v>4476.7695313654549</v>
      </c>
      <c r="BA9" s="179">
        <f t="shared" si="13"/>
        <v>3196.7695313654549</v>
      </c>
      <c r="BB9" s="179">
        <f t="shared" si="14"/>
        <v>2.7979809571034093</v>
      </c>
      <c r="BC9" s="177" t="str">
        <f t="shared" si="15"/>
        <v>OK</v>
      </c>
      <c r="BD9" s="197" t="s">
        <v>56</v>
      </c>
    </row>
    <row r="10" spans="1:56" ht="15" thickBot="1" x14ac:dyDescent="0.35">
      <c r="A10" s="261"/>
      <c r="B10" s="180" t="s">
        <v>43</v>
      </c>
      <c r="C10" s="187">
        <f t="shared" si="0"/>
        <v>96211.275016187399</v>
      </c>
      <c r="D10" s="184">
        <v>2144</v>
      </c>
      <c r="E10" s="184"/>
      <c r="F10" s="184"/>
      <c r="G10" s="184">
        <v>8</v>
      </c>
      <c r="H10" s="184"/>
      <c r="I10" s="182">
        <f t="shared" si="1"/>
        <v>2513.2741228718346</v>
      </c>
      <c r="J10" s="182">
        <f t="shared" si="16"/>
        <v>369.27412287183461</v>
      </c>
      <c r="K10" s="182">
        <f t="shared" si="2"/>
        <v>2.6122448979591839</v>
      </c>
      <c r="L10" s="180" t="str">
        <f t="shared" si="3"/>
        <v>OK</v>
      </c>
      <c r="M10" s="209" t="s">
        <v>55</v>
      </c>
      <c r="P10" s="261"/>
      <c r="Q10" s="180" t="s">
        <v>43</v>
      </c>
      <c r="R10" s="181">
        <f>350*350</f>
        <v>122500</v>
      </c>
      <c r="S10" s="184">
        <v>980</v>
      </c>
      <c r="T10" s="184"/>
      <c r="U10" s="184"/>
      <c r="V10" s="184">
        <v>8</v>
      </c>
      <c r="W10" s="184">
        <v>4</v>
      </c>
      <c r="X10" s="182">
        <f t="shared" si="4"/>
        <v>4476.7695313654549</v>
      </c>
      <c r="Y10" s="182">
        <f t="shared" si="5"/>
        <v>3496.7695313654549</v>
      </c>
      <c r="Z10" s="182">
        <f t="shared" si="6"/>
        <v>3.6545057398901672</v>
      </c>
      <c r="AA10" s="180" t="str">
        <f t="shared" si="7"/>
        <v>OK</v>
      </c>
      <c r="AB10" s="207" t="s">
        <v>57</v>
      </c>
      <c r="AD10" s="261"/>
      <c r="AE10" s="180" t="s">
        <v>43</v>
      </c>
      <c r="AF10" s="181">
        <f>350*350</f>
        <v>122500</v>
      </c>
      <c r="AG10" s="184">
        <v>980</v>
      </c>
      <c r="AH10" s="184"/>
      <c r="AI10" s="184"/>
      <c r="AJ10" s="184">
        <v>8</v>
      </c>
      <c r="AK10" s="184">
        <v>4</v>
      </c>
      <c r="AL10" s="182">
        <f t="shared" si="8"/>
        <v>4476.7695313654549</v>
      </c>
      <c r="AM10" s="182">
        <f t="shared" si="9"/>
        <v>3496.7695313654549</v>
      </c>
      <c r="AN10" s="182">
        <f t="shared" si="10"/>
        <v>3.6545057398901672</v>
      </c>
      <c r="AO10" s="180" t="str">
        <f t="shared" si="11"/>
        <v>OK</v>
      </c>
      <c r="AP10" s="207" t="s">
        <v>57</v>
      </c>
      <c r="AR10" s="261"/>
      <c r="AS10" s="180" t="s">
        <v>43</v>
      </c>
      <c r="AT10" s="181">
        <f>350*350</f>
        <v>122500</v>
      </c>
      <c r="AU10" s="184">
        <v>980</v>
      </c>
      <c r="AV10" s="184"/>
      <c r="AW10" s="184"/>
      <c r="AX10" s="184">
        <v>8</v>
      </c>
      <c r="AY10" s="184">
        <v>4</v>
      </c>
      <c r="AZ10" s="182">
        <f t="shared" si="12"/>
        <v>4476.7695313654549</v>
      </c>
      <c r="BA10" s="182">
        <f t="shared" si="13"/>
        <v>3496.7695313654549</v>
      </c>
      <c r="BB10" s="182">
        <f t="shared" si="14"/>
        <v>3.6545057398901672</v>
      </c>
      <c r="BC10" s="180" t="str">
        <f t="shared" si="15"/>
        <v>OK</v>
      </c>
      <c r="BD10" s="207" t="s">
        <v>57</v>
      </c>
    </row>
    <row r="11" spans="1:56" ht="15" customHeight="1" thickBot="1" x14ac:dyDescent="0.35">
      <c r="A11" s="259" t="s">
        <v>69</v>
      </c>
      <c r="B11" s="186" t="s">
        <v>15</v>
      </c>
      <c r="C11" s="187">
        <f t="shared" si="0"/>
        <v>96211.275016187399</v>
      </c>
      <c r="D11" s="188">
        <v>1280</v>
      </c>
      <c r="E11" s="188"/>
      <c r="F11" s="188">
        <v>8</v>
      </c>
      <c r="G11" s="188"/>
      <c r="H11" s="188"/>
      <c r="I11" s="189">
        <f t="shared" si="1"/>
        <v>1608.4954386379741</v>
      </c>
      <c r="J11" s="189">
        <f t="shared" si="16"/>
        <v>328.49543863797408</v>
      </c>
      <c r="K11" s="189">
        <f t="shared" si="2"/>
        <v>1.6718367346938778</v>
      </c>
      <c r="L11" s="186" t="str">
        <f t="shared" si="3"/>
        <v>OK</v>
      </c>
      <c r="M11" s="190" t="s">
        <v>70</v>
      </c>
      <c r="P11" s="265" t="s">
        <v>69</v>
      </c>
      <c r="Q11" s="191" t="s">
        <v>15</v>
      </c>
      <c r="R11" s="192">
        <f>PI()*350*350/4</f>
        <v>96211.275016187399</v>
      </c>
      <c r="S11" s="193">
        <v>1401</v>
      </c>
      <c r="T11" s="193"/>
      <c r="U11" s="193"/>
      <c r="V11" s="193">
        <v>8</v>
      </c>
      <c r="W11" s="193"/>
      <c r="X11" s="189">
        <f t="shared" si="4"/>
        <v>2513.2741228718346</v>
      </c>
      <c r="Y11" s="189">
        <f t="shared" si="5"/>
        <v>1112.2741228718346</v>
      </c>
      <c r="Z11" s="189">
        <f t="shared" si="6"/>
        <v>2.6122448979591839</v>
      </c>
      <c r="AA11" s="186" t="str">
        <f t="shared" si="7"/>
        <v>OK</v>
      </c>
      <c r="AB11" s="190" t="s">
        <v>70</v>
      </c>
      <c r="AD11" s="265" t="s">
        <v>69</v>
      </c>
      <c r="AE11" s="191" t="s">
        <v>15</v>
      </c>
      <c r="AF11" s="192">
        <f>PI()*350*350/4</f>
        <v>96211.275016187399</v>
      </c>
      <c r="AG11" s="193">
        <v>1401</v>
      </c>
      <c r="AH11" s="193"/>
      <c r="AI11" s="193"/>
      <c r="AJ11" s="193">
        <v>8</v>
      </c>
      <c r="AK11" s="193"/>
      <c r="AL11" s="189">
        <f t="shared" si="8"/>
        <v>2513.2741228718346</v>
      </c>
      <c r="AM11" s="189">
        <f t="shared" si="9"/>
        <v>1112.2741228718346</v>
      </c>
      <c r="AN11" s="189">
        <f t="shared" si="10"/>
        <v>2.6122448979591839</v>
      </c>
      <c r="AO11" s="186" t="str">
        <f t="shared" si="11"/>
        <v>OK</v>
      </c>
      <c r="AP11" s="190" t="s">
        <v>70</v>
      </c>
      <c r="AR11" s="265" t="s">
        <v>69</v>
      </c>
      <c r="AS11" s="191" t="s">
        <v>15</v>
      </c>
      <c r="AT11" s="192">
        <f>PI()*350*350/4</f>
        <v>96211.275016187399</v>
      </c>
      <c r="AU11" s="193">
        <v>1401</v>
      </c>
      <c r="AV11" s="193"/>
      <c r="AW11" s="193"/>
      <c r="AX11" s="193">
        <v>8</v>
      </c>
      <c r="AY11" s="193"/>
      <c r="AZ11" s="189">
        <f t="shared" si="12"/>
        <v>2513.2741228718346</v>
      </c>
      <c r="BA11" s="189">
        <f t="shared" si="13"/>
        <v>1112.2741228718346</v>
      </c>
      <c r="BB11" s="189">
        <f t="shared" si="14"/>
        <v>2.6122448979591839</v>
      </c>
      <c r="BC11" s="186" t="str">
        <f t="shared" si="15"/>
        <v>OK</v>
      </c>
      <c r="BD11" s="190" t="s">
        <v>70</v>
      </c>
    </row>
    <row r="12" spans="1:56" ht="15" thickBot="1" x14ac:dyDescent="0.35">
      <c r="A12" s="260"/>
      <c r="B12" s="177" t="s">
        <v>16</v>
      </c>
      <c r="C12" s="187">
        <f t="shared" si="0"/>
        <v>96211.275016187399</v>
      </c>
      <c r="D12" s="176">
        <v>1430</v>
      </c>
      <c r="E12" s="176"/>
      <c r="F12" s="176">
        <v>8</v>
      </c>
      <c r="G12" s="176"/>
      <c r="H12" s="176"/>
      <c r="I12" s="179">
        <f t="shared" si="1"/>
        <v>1608.4954386379741</v>
      </c>
      <c r="J12" s="179">
        <f t="shared" si="16"/>
        <v>178.49543863797408</v>
      </c>
      <c r="K12" s="179">
        <f t="shared" si="2"/>
        <v>1.6718367346938778</v>
      </c>
      <c r="L12" s="177" t="str">
        <f t="shared" si="3"/>
        <v>OK</v>
      </c>
      <c r="M12" s="194" t="s">
        <v>55</v>
      </c>
      <c r="P12" s="260"/>
      <c r="Q12" s="177" t="s">
        <v>16</v>
      </c>
      <c r="R12" s="178">
        <f>350*350</f>
        <v>122500</v>
      </c>
      <c r="S12" s="176">
        <v>3799</v>
      </c>
      <c r="T12" s="176"/>
      <c r="U12" s="176"/>
      <c r="V12" s="176">
        <v>8</v>
      </c>
      <c r="W12" s="176">
        <v>4</v>
      </c>
      <c r="X12" s="179">
        <f t="shared" si="4"/>
        <v>4476.7695313654549</v>
      </c>
      <c r="Y12" s="179">
        <f t="shared" si="5"/>
        <v>677.7695313654549</v>
      </c>
      <c r="Z12" s="179">
        <f t="shared" si="6"/>
        <v>3.6545057398901672</v>
      </c>
      <c r="AA12" s="177" t="str">
        <f t="shared" si="7"/>
        <v>OK</v>
      </c>
      <c r="AB12" s="207" t="s">
        <v>57</v>
      </c>
      <c r="AD12" s="260"/>
      <c r="AE12" s="177" t="s">
        <v>16</v>
      </c>
      <c r="AF12" s="178">
        <f>350*350</f>
        <v>122500</v>
      </c>
      <c r="AG12" s="176">
        <v>3799</v>
      </c>
      <c r="AH12" s="176"/>
      <c r="AI12" s="176"/>
      <c r="AJ12" s="176">
        <v>8</v>
      </c>
      <c r="AK12" s="176">
        <v>4</v>
      </c>
      <c r="AL12" s="179">
        <f t="shared" si="8"/>
        <v>4476.7695313654549</v>
      </c>
      <c r="AM12" s="179">
        <f t="shared" si="9"/>
        <v>677.7695313654549</v>
      </c>
      <c r="AN12" s="179">
        <f t="shared" si="10"/>
        <v>3.6545057398901672</v>
      </c>
      <c r="AO12" s="177" t="str">
        <f t="shared" si="11"/>
        <v>OK</v>
      </c>
      <c r="AP12" s="207" t="s">
        <v>57</v>
      </c>
      <c r="AR12" s="260"/>
      <c r="AS12" s="177" t="s">
        <v>16</v>
      </c>
      <c r="AT12" s="178">
        <f>350*350</f>
        <v>122500</v>
      </c>
      <c r="AU12" s="176">
        <v>3799</v>
      </c>
      <c r="AV12" s="176"/>
      <c r="AW12" s="176"/>
      <c r="AX12" s="176">
        <v>8</v>
      </c>
      <c r="AY12" s="176">
        <v>4</v>
      </c>
      <c r="AZ12" s="179">
        <f t="shared" si="12"/>
        <v>4476.7695313654549</v>
      </c>
      <c r="BA12" s="179">
        <f t="shared" si="13"/>
        <v>677.7695313654549</v>
      </c>
      <c r="BB12" s="179">
        <f t="shared" si="14"/>
        <v>3.6545057398901672</v>
      </c>
      <c r="BC12" s="177" t="str">
        <f t="shared" si="15"/>
        <v>OK</v>
      </c>
      <c r="BD12" s="207" t="s">
        <v>57</v>
      </c>
    </row>
    <row r="13" spans="1:56" ht="15" thickBot="1" x14ac:dyDescent="0.35">
      <c r="A13" s="260"/>
      <c r="B13" s="177" t="s">
        <v>17</v>
      </c>
      <c r="C13" s="187">
        <f t="shared" si="0"/>
        <v>96211.275016187399</v>
      </c>
      <c r="D13" s="176">
        <v>1280</v>
      </c>
      <c r="E13" s="176"/>
      <c r="F13" s="176">
        <v>8</v>
      </c>
      <c r="G13" s="176"/>
      <c r="H13" s="176"/>
      <c r="I13" s="179">
        <f t="shared" si="1"/>
        <v>1608.4954386379741</v>
      </c>
      <c r="J13" s="179">
        <f t="shared" si="16"/>
        <v>328.49543863797408</v>
      </c>
      <c r="K13" s="179">
        <f t="shared" si="2"/>
        <v>1.6718367346938778</v>
      </c>
      <c r="L13" s="177" t="str">
        <f t="shared" si="3"/>
        <v>OK</v>
      </c>
      <c r="M13" s="197" t="s">
        <v>56</v>
      </c>
      <c r="P13" s="260"/>
      <c r="Q13" s="177" t="s">
        <v>17</v>
      </c>
      <c r="R13" s="178">
        <f>400*400</f>
        <v>160000</v>
      </c>
      <c r="S13" s="176">
        <v>3519</v>
      </c>
      <c r="T13" s="176"/>
      <c r="U13" s="176"/>
      <c r="V13" s="176">
        <v>8</v>
      </c>
      <c r="W13" s="176">
        <v>4</v>
      </c>
      <c r="X13" s="179">
        <f t="shared" si="4"/>
        <v>4476.7695313654549</v>
      </c>
      <c r="Y13" s="179">
        <f t="shared" si="5"/>
        <v>957.7695313654549</v>
      </c>
      <c r="Z13" s="179">
        <f t="shared" si="6"/>
        <v>2.7979809571034093</v>
      </c>
      <c r="AA13" s="177" t="str">
        <f t="shared" si="7"/>
        <v>OK</v>
      </c>
      <c r="AB13" s="197" t="s">
        <v>56</v>
      </c>
      <c r="AD13" s="260"/>
      <c r="AE13" s="177" t="s">
        <v>17</v>
      </c>
      <c r="AF13" s="178">
        <f>400*400</f>
        <v>160000</v>
      </c>
      <c r="AG13" s="176">
        <v>3519</v>
      </c>
      <c r="AH13" s="176"/>
      <c r="AI13" s="176"/>
      <c r="AJ13" s="176">
        <v>8</v>
      </c>
      <c r="AK13" s="176">
        <v>4</v>
      </c>
      <c r="AL13" s="179">
        <f t="shared" si="8"/>
        <v>4476.7695313654549</v>
      </c>
      <c r="AM13" s="179">
        <f t="shared" si="9"/>
        <v>957.7695313654549</v>
      </c>
      <c r="AN13" s="179">
        <f t="shared" si="10"/>
        <v>2.7979809571034093</v>
      </c>
      <c r="AO13" s="177" t="str">
        <f t="shared" si="11"/>
        <v>OK</v>
      </c>
      <c r="AP13" s="197" t="s">
        <v>56</v>
      </c>
      <c r="AR13" s="260"/>
      <c r="AS13" s="177" t="s">
        <v>17</v>
      </c>
      <c r="AT13" s="178">
        <f>400*400</f>
        <v>160000</v>
      </c>
      <c r="AU13" s="176">
        <v>3519</v>
      </c>
      <c r="AV13" s="176"/>
      <c r="AW13" s="176"/>
      <c r="AX13" s="176">
        <v>8</v>
      </c>
      <c r="AY13" s="176">
        <v>4</v>
      </c>
      <c r="AZ13" s="179">
        <f t="shared" si="12"/>
        <v>4476.7695313654549</v>
      </c>
      <c r="BA13" s="179">
        <f t="shared" si="13"/>
        <v>957.7695313654549</v>
      </c>
      <c r="BB13" s="179">
        <f t="shared" si="14"/>
        <v>2.7979809571034093</v>
      </c>
      <c r="BC13" s="177" t="str">
        <f t="shared" si="15"/>
        <v>OK</v>
      </c>
      <c r="BD13" s="197" t="s">
        <v>56</v>
      </c>
    </row>
    <row r="14" spans="1:56" ht="15" thickBot="1" x14ac:dyDescent="0.35">
      <c r="A14" s="261"/>
      <c r="B14" s="180" t="s">
        <v>43</v>
      </c>
      <c r="C14" s="187">
        <f t="shared" si="0"/>
        <v>96211.275016187399</v>
      </c>
      <c r="D14" s="184">
        <v>1280</v>
      </c>
      <c r="E14" s="184"/>
      <c r="F14" s="184">
        <v>8</v>
      </c>
      <c r="G14" s="184"/>
      <c r="H14" s="184"/>
      <c r="I14" s="182">
        <f t="shared" si="1"/>
        <v>1608.4954386379741</v>
      </c>
      <c r="J14" s="182">
        <f t="shared" si="16"/>
        <v>328.49543863797408</v>
      </c>
      <c r="K14" s="182">
        <f t="shared" si="2"/>
        <v>1.6718367346938778</v>
      </c>
      <c r="L14" s="180" t="str">
        <f t="shared" si="3"/>
        <v>OK</v>
      </c>
      <c r="M14" s="209" t="s">
        <v>55</v>
      </c>
      <c r="P14" s="261"/>
      <c r="Q14" s="180" t="s">
        <v>43</v>
      </c>
      <c r="R14" s="181">
        <f>350*350</f>
        <v>122500</v>
      </c>
      <c r="S14" s="184">
        <v>4163</v>
      </c>
      <c r="T14" s="184"/>
      <c r="U14" s="184"/>
      <c r="V14" s="184">
        <v>8</v>
      </c>
      <c r="W14" s="184">
        <v>4</v>
      </c>
      <c r="X14" s="182">
        <f t="shared" si="4"/>
        <v>4476.7695313654549</v>
      </c>
      <c r="Y14" s="182">
        <f t="shared" si="5"/>
        <v>313.7695313654549</v>
      </c>
      <c r="Z14" s="182">
        <f t="shared" si="6"/>
        <v>3.6545057398901672</v>
      </c>
      <c r="AA14" s="180" t="str">
        <f t="shared" si="7"/>
        <v>OK</v>
      </c>
      <c r="AB14" s="207" t="s">
        <v>57</v>
      </c>
      <c r="AD14" s="261"/>
      <c r="AE14" s="180" t="s">
        <v>43</v>
      </c>
      <c r="AF14" s="181">
        <f>350*350</f>
        <v>122500</v>
      </c>
      <c r="AG14" s="184">
        <v>4163</v>
      </c>
      <c r="AH14" s="184"/>
      <c r="AI14" s="184"/>
      <c r="AJ14" s="184">
        <v>8</v>
      </c>
      <c r="AK14" s="184">
        <v>4</v>
      </c>
      <c r="AL14" s="182">
        <f t="shared" si="8"/>
        <v>4476.7695313654549</v>
      </c>
      <c r="AM14" s="182">
        <f t="shared" si="9"/>
        <v>313.7695313654549</v>
      </c>
      <c r="AN14" s="182">
        <f t="shared" si="10"/>
        <v>3.6545057398901672</v>
      </c>
      <c r="AO14" s="180" t="str">
        <f t="shared" si="11"/>
        <v>OK</v>
      </c>
      <c r="AP14" s="207" t="s">
        <v>57</v>
      </c>
      <c r="AR14" s="261"/>
      <c r="AS14" s="180" t="s">
        <v>43</v>
      </c>
      <c r="AT14" s="181">
        <f>350*350</f>
        <v>122500</v>
      </c>
      <c r="AU14" s="184">
        <v>4163</v>
      </c>
      <c r="AV14" s="184"/>
      <c r="AW14" s="184"/>
      <c r="AX14" s="184">
        <v>8</v>
      </c>
      <c r="AY14" s="184">
        <v>4</v>
      </c>
      <c r="AZ14" s="182">
        <f t="shared" si="12"/>
        <v>4476.7695313654549</v>
      </c>
      <c r="BA14" s="182">
        <f t="shared" si="13"/>
        <v>313.7695313654549</v>
      </c>
      <c r="BB14" s="182">
        <f t="shared" si="14"/>
        <v>3.6545057398901672</v>
      </c>
      <c r="BC14" s="180" t="str">
        <f t="shared" si="15"/>
        <v>OK</v>
      </c>
      <c r="BD14" s="207" t="s">
        <v>57</v>
      </c>
    </row>
    <row r="15" spans="1:56" ht="15" thickBot="1" x14ac:dyDescent="0.35">
      <c r="A15" s="259" t="s">
        <v>71</v>
      </c>
      <c r="B15" s="186" t="s">
        <v>15</v>
      </c>
      <c r="C15" s="187">
        <f t="shared" si="0"/>
        <v>96211.275016187399</v>
      </c>
      <c r="D15" s="184">
        <v>1280</v>
      </c>
      <c r="E15" s="188"/>
      <c r="F15" s="188">
        <v>8</v>
      </c>
      <c r="G15" s="188"/>
      <c r="H15" s="188"/>
      <c r="I15" s="189">
        <f t="shared" si="1"/>
        <v>1608.4954386379741</v>
      </c>
      <c r="J15" s="189">
        <f t="shared" si="16"/>
        <v>328.49543863797408</v>
      </c>
      <c r="K15" s="189">
        <f t="shared" si="2"/>
        <v>1.6718367346938778</v>
      </c>
      <c r="L15" s="186" t="str">
        <f t="shared" si="3"/>
        <v>OK</v>
      </c>
      <c r="M15" s="190" t="s">
        <v>70</v>
      </c>
      <c r="P15" s="259" t="s">
        <v>71</v>
      </c>
      <c r="Q15" s="191" t="s">
        <v>15</v>
      </c>
      <c r="R15" s="192">
        <f>PI()*350*350/4</f>
        <v>96211.275016187399</v>
      </c>
      <c r="S15" s="188">
        <v>1507</v>
      </c>
      <c r="T15" s="188"/>
      <c r="U15" s="188"/>
      <c r="V15" s="188">
        <v>8</v>
      </c>
      <c r="W15" s="188"/>
      <c r="X15" s="189">
        <f t="shared" si="4"/>
        <v>2513.2741228718346</v>
      </c>
      <c r="Y15" s="189">
        <f t="shared" si="5"/>
        <v>1006.2741228718346</v>
      </c>
      <c r="Z15" s="189">
        <f t="shared" si="6"/>
        <v>2.6122448979591839</v>
      </c>
      <c r="AA15" s="186" t="str">
        <f t="shared" si="7"/>
        <v>OK</v>
      </c>
      <c r="AB15" s="190" t="s">
        <v>70</v>
      </c>
      <c r="AD15" s="259" t="s">
        <v>71</v>
      </c>
      <c r="AE15" s="191" t="s">
        <v>15</v>
      </c>
      <c r="AF15" s="192">
        <f>PI()*350*350/4</f>
        <v>96211.275016187399</v>
      </c>
      <c r="AG15" s="188">
        <v>1507</v>
      </c>
      <c r="AH15" s="188"/>
      <c r="AI15" s="188"/>
      <c r="AJ15" s="188">
        <v>8</v>
      </c>
      <c r="AK15" s="188"/>
      <c r="AL15" s="189">
        <f t="shared" si="8"/>
        <v>2513.2741228718346</v>
      </c>
      <c r="AM15" s="189">
        <f t="shared" si="9"/>
        <v>1006.2741228718346</v>
      </c>
      <c r="AN15" s="189">
        <f t="shared" si="10"/>
        <v>2.6122448979591839</v>
      </c>
      <c r="AO15" s="186" t="str">
        <f t="shared" si="11"/>
        <v>OK</v>
      </c>
      <c r="AP15" s="190" t="s">
        <v>70</v>
      </c>
      <c r="AR15" s="259" t="s">
        <v>71</v>
      </c>
      <c r="AS15" s="191" t="s">
        <v>15</v>
      </c>
      <c r="AT15" s="192">
        <f>PI()*350*350/4</f>
        <v>96211.275016187399</v>
      </c>
      <c r="AU15" s="188">
        <v>1507</v>
      </c>
      <c r="AV15" s="188"/>
      <c r="AW15" s="188"/>
      <c r="AX15" s="188">
        <v>8</v>
      </c>
      <c r="AY15" s="188"/>
      <c r="AZ15" s="189">
        <f t="shared" si="12"/>
        <v>2513.2741228718346</v>
      </c>
      <c r="BA15" s="189">
        <f t="shared" si="13"/>
        <v>1006.2741228718346</v>
      </c>
      <c r="BB15" s="189">
        <f t="shared" si="14"/>
        <v>2.6122448979591839</v>
      </c>
      <c r="BC15" s="186" t="str">
        <f t="shared" si="15"/>
        <v>OK</v>
      </c>
      <c r="BD15" s="190" t="s">
        <v>70</v>
      </c>
    </row>
    <row r="16" spans="1:56" ht="15" thickBot="1" x14ac:dyDescent="0.35">
      <c r="A16" s="260"/>
      <c r="B16" s="177" t="s">
        <v>16</v>
      </c>
      <c r="C16" s="187">
        <f t="shared" si="0"/>
        <v>96211.275016187399</v>
      </c>
      <c r="D16" s="184">
        <v>1280</v>
      </c>
      <c r="E16" s="176"/>
      <c r="F16" s="176">
        <v>8</v>
      </c>
      <c r="G16" s="176"/>
      <c r="H16" s="176"/>
      <c r="I16" s="179">
        <f t="shared" si="1"/>
        <v>1608.4954386379741</v>
      </c>
      <c r="J16" s="179">
        <f t="shared" si="16"/>
        <v>328.49543863797408</v>
      </c>
      <c r="K16" s="179">
        <f t="shared" si="2"/>
        <v>1.6718367346938778</v>
      </c>
      <c r="L16" s="177" t="str">
        <f t="shared" si="3"/>
        <v>OK</v>
      </c>
      <c r="M16" s="194" t="s">
        <v>55</v>
      </c>
      <c r="P16" s="260"/>
      <c r="Q16" s="177" t="s">
        <v>16</v>
      </c>
      <c r="R16" s="178">
        <f>350*350</f>
        <v>122500</v>
      </c>
      <c r="S16" s="176">
        <v>3175</v>
      </c>
      <c r="T16" s="176"/>
      <c r="U16" s="176"/>
      <c r="V16" s="176">
        <v>12</v>
      </c>
      <c r="W16" s="176"/>
      <c r="X16" s="179">
        <f t="shared" si="4"/>
        <v>3769.9111843077517</v>
      </c>
      <c r="Y16" s="179">
        <f t="shared" si="5"/>
        <v>594.91118430775168</v>
      </c>
      <c r="Z16" s="179">
        <f t="shared" si="6"/>
        <v>3.0774785178022466</v>
      </c>
      <c r="AA16" s="177" t="str">
        <f t="shared" si="7"/>
        <v>OK</v>
      </c>
      <c r="AB16" s="207" t="s">
        <v>57</v>
      </c>
      <c r="AD16" s="260"/>
      <c r="AE16" s="177" t="s">
        <v>16</v>
      </c>
      <c r="AF16" s="178">
        <f>350*350</f>
        <v>122500</v>
      </c>
      <c r="AG16" s="176">
        <v>3175</v>
      </c>
      <c r="AH16" s="176"/>
      <c r="AI16" s="176"/>
      <c r="AJ16" s="176">
        <v>12</v>
      </c>
      <c r="AK16" s="176"/>
      <c r="AL16" s="179">
        <f t="shared" si="8"/>
        <v>3769.9111843077517</v>
      </c>
      <c r="AM16" s="179">
        <f t="shared" si="9"/>
        <v>594.91118430775168</v>
      </c>
      <c r="AN16" s="179">
        <f t="shared" si="10"/>
        <v>3.0774785178022466</v>
      </c>
      <c r="AO16" s="177" t="str">
        <f t="shared" si="11"/>
        <v>OK</v>
      </c>
      <c r="AP16" s="207" t="s">
        <v>57</v>
      </c>
      <c r="AR16" s="260"/>
      <c r="AS16" s="177" t="s">
        <v>16</v>
      </c>
      <c r="AT16" s="178">
        <f>350*350</f>
        <v>122500</v>
      </c>
      <c r="AU16" s="176">
        <v>3175</v>
      </c>
      <c r="AV16" s="176"/>
      <c r="AW16" s="176"/>
      <c r="AX16" s="176">
        <v>12</v>
      </c>
      <c r="AY16" s="176"/>
      <c r="AZ16" s="179">
        <f t="shared" si="12"/>
        <v>3769.9111843077517</v>
      </c>
      <c r="BA16" s="179">
        <f t="shared" si="13"/>
        <v>594.91118430775168</v>
      </c>
      <c r="BB16" s="179">
        <f t="shared" si="14"/>
        <v>3.0774785178022466</v>
      </c>
      <c r="BC16" s="177" t="str">
        <f t="shared" si="15"/>
        <v>OK</v>
      </c>
      <c r="BD16" s="207" t="s">
        <v>57</v>
      </c>
    </row>
    <row r="17" spans="1:56" ht="15" thickBot="1" x14ac:dyDescent="0.35">
      <c r="A17" s="260"/>
      <c r="B17" s="177" t="s">
        <v>17</v>
      </c>
      <c r="C17" s="187">
        <f t="shared" si="0"/>
        <v>96211.275016187399</v>
      </c>
      <c r="D17" s="184">
        <v>1280</v>
      </c>
      <c r="E17" s="176"/>
      <c r="F17" s="176">
        <v>8</v>
      </c>
      <c r="G17" s="176"/>
      <c r="H17" s="176"/>
      <c r="I17" s="179">
        <f t="shared" si="1"/>
        <v>1608.4954386379741</v>
      </c>
      <c r="J17" s="179">
        <f t="shared" si="16"/>
        <v>328.49543863797408</v>
      </c>
      <c r="K17" s="179">
        <f t="shared" si="2"/>
        <v>1.6718367346938778</v>
      </c>
      <c r="L17" s="177" t="str">
        <f t="shared" si="3"/>
        <v>OK</v>
      </c>
      <c r="M17" s="197" t="s">
        <v>56</v>
      </c>
      <c r="P17" s="260"/>
      <c r="Q17" s="177" t="s">
        <v>17</v>
      </c>
      <c r="R17" s="178">
        <f>400*400</f>
        <v>160000</v>
      </c>
      <c r="S17" s="176">
        <v>2348</v>
      </c>
      <c r="T17" s="176"/>
      <c r="U17" s="176"/>
      <c r="V17" s="176">
        <v>12</v>
      </c>
      <c r="W17" s="176"/>
      <c r="X17" s="179">
        <f t="shared" si="4"/>
        <v>3769.9111843077517</v>
      </c>
      <c r="Y17" s="179">
        <f t="shared" si="5"/>
        <v>1421.9111843077517</v>
      </c>
      <c r="Z17" s="179">
        <f t="shared" si="6"/>
        <v>2.3561944901923448</v>
      </c>
      <c r="AA17" s="177" t="str">
        <f t="shared" si="7"/>
        <v>OK</v>
      </c>
      <c r="AB17" s="197" t="s">
        <v>56</v>
      </c>
      <c r="AD17" s="260"/>
      <c r="AE17" s="177" t="s">
        <v>17</v>
      </c>
      <c r="AF17" s="178">
        <f>400*400</f>
        <v>160000</v>
      </c>
      <c r="AG17" s="176">
        <v>2348</v>
      </c>
      <c r="AH17" s="176"/>
      <c r="AI17" s="176"/>
      <c r="AJ17" s="176">
        <v>12</v>
      </c>
      <c r="AK17" s="176"/>
      <c r="AL17" s="179">
        <f t="shared" si="8"/>
        <v>3769.9111843077517</v>
      </c>
      <c r="AM17" s="179">
        <f t="shared" si="9"/>
        <v>1421.9111843077517</v>
      </c>
      <c r="AN17" s="179">
        <f t="shared" si="10"/>
        <v>2.3561944901923448</v>
      </c>
      <c r="AO17" s="177" t="str">
        <f t="shared" si="11"/>
        <v>OK</v>
      </c>
      <c r="AP17" s="197" t="s">
        <v>56</v>
      </c>
      <c r="AR17" s="260"/>
      <c r="AS17" s="177" t="s">
        <v>17</v>
      </c>
      <c r="AT17" s="178">
        <f>400*400</f>
        <v>160000</v>
      </c>
      <c r="AU17" s="176">
        <v>2348</v>
      </c>
      <c r="AV17" s="176"/>
      <c r="AW17" s="176"/>
      <c r="AX17" s="176">
        <v>12</v>
      </c>
      <c r="AY17" s="176"/>
      <c r="AZ17" s="179">
        <f t="shared" si="12"/>
        <v>3769.9111843077517</v>
      </c>
      <c r="BA17" s="179">
        <f t="shared" si="13"/>
        <v>1421.9111843077517</v>
      </c>
      <c r="BB17" s="179">
        <f t="shared" si="14"/>
        <v>2.3561944901923448</v>
      </c>
      <c r="BC17" s="177" t="str">
        <f t="shared" si="15"/>
        <v>OK</v>
      </c>
      <c r="BD17" s="197" t="s">
        <v>56</v>
      </c>
    </row>
    <row r="18" spans="1:56" ht="15" thickBot="1" x14ac:dyDescent="0.35">
      <c r="A18" s="261"/>
      <c r="B18" s="180" t="s">
        <v>43</v>
      </c>
      <c r="C18" s="187">
        <f t="shared" si="0"/>
        <v>96211.275016187399</v>
      </c>
      <c r="D18" s="184">
        <v>1280</v>
      </c>
      <c r="E18" s="184"/>
      <c r="F18" s="184">
        <v>8</v>
      </c>
      <c r="G18" s="184"/>
      <c r="H18" s="184"/>
      <c r="I18" s="182">
        <f t="shared" si="1"/>
        <v>1608.4954386379741</v>
      </c>
      <c r="J18" s="182">
        <f t="shared" si="16"/>
        <v>328.49543863797408</v>
      </c>
      <c r="K18" s="182">
        <f t="shared" si="2"/>
        <v>1.6718367346938778</v>
      </c>
      <c r="L18" s="180" t="str">
        <f t="shared" si="3"/>
        <v>OK</v>
      </c>
      <c r="M18" s="209" t="s">
        <v>55</v>
      </c>
      <c r="P18" s="261"/>
      <c r="Q18" s="180" t="s">
        <v>43</v>
      </c>
      <c r="R18" s="181">
        <f>350*350</f>
        <v>122500</v>
      </c>
      <c r="S18" s="184">
        <v>3070</v>
      </c>
      <c r="T18" s="184"/>
      <c r="U18" s="184"/>
      <c r="V18" s="184">
        <v>12</v>
      </c>
      <c r="W18" s="184"/>
      <c r="X18" s="182">
        <f t="shared" si="4"/>
        <v>3769.9111843077517</v>
      </c>
      <c r="Y18" s="182">
        <f t="shared" si="5"/>
        <v>699.91118430775168</v>
      </c>
      <c r="Z18" s="182">
        <f t="shared" si="6"/>
        <v>3.0774785178022466</v>
      </c>
      <c r="AA18" s="180" t="str">
        <f t="shared" si="7"/>
        <v>OK</v>
      </c>
      <c r="AB18" s="207" t="s">
        <v>57</v>
      </c>
      <c r="AD18" s="261"/>
      <c r="AE18" s="180" t="s">
        <v>43</v>
      </c>
      <c r="AF18" s="181">
        <f>350*350</f>
        <v>122500</v>
      </c>
      <c r="AG18" s="184">
        <v>3070</v>
      </c>
      <c r="AH18" s="184"/>
      <c r="AI18" s="184"/>
      <c r="AJ18" s="184">
        <v>12</v>
      </c>
      <c r="AK18" s="184"/>
      <c r="AL18" s="182">
        <f t="shared" si="8"/>
        <v>3769.9111843077517</v>
      </c>
      <c r="AM18" s="182">
        <f t="shared" si="9"/>
        <v>699.91118430775168</v>
      </c>
      <c r="AN18" s="182">
        <f t="shared" si="10"/>
        <v>3.0774785178022466</v>
      </c>
      <c r="AO18" s="180" t="str">
        <f t="shared" si="11"/>
        <v>OK</v>
      </c>
      <c r="AP18" s="207" t="s">
        <v>57</v>
      </c>
      <c r="AR18" s="261"/>
      <c r="AS18" s="180" t="s">
        <v>43</v>
      </c>
      <c r="AT18" s="181">
        <f>350*350</f>
        <v>122500</v>
      </c>
      <c r="AU18" s="184">
        <v>3070</v>
      </c>
      <c r="AV18" s="184"/>
      <c r="AW18" s="184"/>
      <c r="AX18" s="184">
        <v>12</v>
      </c>
      <c r="AY18" s="184"/>
      <c r="AZ18" s="182">
        <f t="shared" si="12"/>
        <v>3769.9111843077517</v>
      </c>
      <c r="BA18" s="182">
        <f t="shared" si="13"/>
        <v>699.91118430775168</v>
      </c>
      <c r="BB18" s="182">
        <f t="shared" si="14"/>
        <v>3.0774785178022466</v>
      </c>
      <c r="BC18" s="180" t="str">
        <f t="shared" si="15"/>
        <v>OK</v>
      </c>
      <c r="BD18" s="207" t="s">
        <v>57</v>
      </c>
    </row>
    <row r="19" spans="1:56" ht="15" thickBot="1" x14ac:dyDescent="0.35">
      <c r="A19" s="259" t="s">
        <v>72</v>
      </c>
      <c r="B19" s="186" t="s">
        <v>15</v>
      </c>
      <c r="C19" s="187">
        <f t="shared" si="0"/>
        <v>96211.275016187399</v>
      </c>
      <c r="D19" s="184">
        <v>1280</v>
      </c>
      <c r="E19" s="188"/>
      <c r="F19" s="188">
        <v>8</v>
      </c>
      <c r="G19" s="188"/>
      <c r="H19" s="188"/>
      <c r="I19" s="189">
        <f t="shared" si="1"/>
        <v>1608.4954386379741</v>
      </c>
      <c r="J19" s="189">
        <f t="shared" si="16"/>
        <v>328.49543863797408</v>
      </c>
      <c r="K19" s="189">
        <f t="shared" si="2"/>
        <v>1.6718367346938778</v>
      </c>
      <c r="L19" s="186" t="str">
        <f t="shared" si="3"/>
        <v>OK</v>
      </c>
      <c r="M19" s="195"/>
      <c r="P19" s="259" t="s">
        <v>72</v>
      </c>
      <c r="Q19" s="191" t="s">
        <v>15</v>
      </c>
      <c r="R19" s="187"/>
      <c r="S19" s="188"/>
      <c r="T19" s="188"/>
      <c r="U19" s="188"/>
      <c r="V19" s="188"/>
      <c r="W19" s="188"/>
      <c r="X19" s="189"/>
      <c r="Y19" s="189"/>
      <c r="Z19" s="189"/>
      <c r="AA19" s="186"/>
      <c r="AB19" s="195"/>
      <c r="AD19" s="259" t="s">
        <v>72</v>
      </c>
      <c r="AE19" s="191" t="s">
        <v>15</v>
      </c>
      <c r="AF19" s="187"/>
      <c r="AG19" s="188"/>
      <c r="AH19" s="188"/>
      <c r="AI19" s="188"/>
      <c r="AJ19" s="188"/>
      <c r="AK19" s="188"/>
      <c r="AL19" s="189"/>
      <c r="AM19" s="189"/>
      <c r="AN19" s="189"/>
      <c r="AO19" s="186"/>
      <c r="AP19" s="195"/>
      <c r="AR19" s="259" t="s">
        <v>72</v>
      </c>
      <c r="AS19" s="191" t="s">
        <v>15</v>
      </c>
      <c r="AT19" s="187"/>
      <c r="AU19" s="188"/>
      <c r="AV19" s="188"/>
      <c r="AW19" s="188"/>
      <c r="AX19" s="188"/>
      <c r="AY19" s="188"/>
      <c r="AZ19" s="189"/>
      <c r="BA19" s="189"/>
      <c r="BB19" s="189"/>
      <c r="BC19" s="186"/>
      <c r="BD19" s="195"/>
    </row>
    <row r="20" spans="1:56" ht="15" thickBot="1" x14ac:dyDescent="0.35">
      <c r="A20" s="260"/>
      <c r="B20" s="177" t="s">
        <v>16</v>
      </c>
      <c r="C20" s="187">
        <f t="shared" si="0"/>
        <v>96211.275016187399</v>
      </c>
      <c r="D20" s="184">
        <v>1280</v>
      </c>
      <c r="E20" s="176"/>
      <c r="F20" s="176">
        <v>8</v>
      </c>
      <c r="G20" s="176"/>
      <c r="H20" s="176"/>
      <c r="I20" s="179">
        <f>E20*$E$5+F20*$F$5+G20*$G$5+$H$5*H20</f>
        <v>1608.4954386379741</v>
      </c>
      <c r="J20" s="179">
        <f>I20-D20</f>
        <v>328.49543863797408</v>
      </c>
      <c r="K20" s="179">
        <f>I20/C20*100</f>
        <v>1.6718367346938778</v>
      </c>
      <c r="L20" s="177" t="str">
        <f>IF(I20&gt;D20,"OK","NG")</f>
        <v>OK</v>
      </c>
      <c r="M20" s="194" t="s">
        <v>55</v>
      </c>
      <c r="P20" s="260"/>
      <c r="Q20" s="177" t="s">
        <v>16</v>
      </c>
      <c r="R20" s="178">
        <f>350*350</f>
        <v>122500</v>
      </c>
      <c r="S20" s="176">
        <v>2052</v>
      </c>
      <c r="T20" s="176"/>
      <c r="U20" s="176">
        <v>4</v>
      </c>
      <c r="V20" s="176">
        <v>8</v>
      </c>
      <c r="W20" s="176"/>
      <c r="X20" s="179">
        <f>T20*$E$5+U20*$F$5+V20*$G$5+$H$5*W20</f>
        <v>3317.5218421908216</v>
      </c>
      <c r="Y20" s="179">
        <f>X20-S20</f>
        <v>1265.5218421908216</v>
      </c>
      <c r="Z20" s="179">
        <f>X20/R20*100</f>
        <v>2.7081810956659771</v>
      </c>
      <c r="AA20" s="177" t="str">
        <f>IF(X20&gt;S20,"OK","NG")</f>
        <v>OK</v>
      </c>
      <c r="AB20" s="207" t="s">
        <v>57</v>
      </c>
      <c r="AD20" s="260"/>
      <c r="AE20" s="177" t="s">
        <v>16</v>
      </c>
      <c r="AF20" s="178">
        <f>350*350</f>
        <v>122500</v>
      </c>
      <c r="AG20" s="176">
        <v>2052</v>
      </c>
      <c r="AH20" s="176"/>
      <c r="AI20" s="176">
        <v>4</v>
      </c>
      <c r="AJ20" s="176">
        <v>8</v>
      </c>
      <c r="AK20" s="176"/>
      <c r="AL20" s="179">
        <f>AH20*$E$5+AI20*$F$5+AJ20*$G$5+$H$5*AK20</f>
        <v>3317.5218421908216</v>
      </c>
      <c r="AM20" s="179">
        <f>AL20-AG20</f>
        <v>1265.5218421908216</v>
      </c>
      <c r="AN20" s="179">
        <f>AL20/AF20*100</f>
        <v>2.7081810956659771</v>
      </c>
      <c r="AO20" s="177" t="str">
        <f>IF(AL20&gt;AG20,"OK","NG")</f>
        <v>OK</v>
      </c>
      <c r="AP20" s="207" t="s">
        <v>57</v>
      </c>
      <c r="AR20" s="260"/>
      <c r="AS20" s="177" t="s">
        <v>16</v>
      </c>
      <c r="AT20" s="178">
        <f>350*350</f>
        <v>122500</v>
      </c>
      <c r="AU20" s="176">
        <v>2052</v>
      </c>
      <c r="AV20" s="176"/>
      <c r="AW20" s="176">
        <v>4</v>
      </c>
      <c r="AX20" s="176">
        <v>8</v>
      </c>
      <c r="AY20" s="176"/>
      <c r="AZ20" s="179">
        <f>AV20*$E$5+AW20*$F$5+AX20*$G$5+$H$5*AY20</f>
        <v>3317.5218421908216</v>
      </c>
      <c r="BA20" s="179">
        <f>AZ20-AU20</f>
        <v>1265.5218421908216</v>
      </c>
      <c r="BB20" s="179">
        <f>AZ20/AT20*100</f>
        <v>2.7081810956659771</v>
      </c>
      <c r="BC20" s="177" t="str">
        <f>IF(AZ20&gt;AU20,"OK","NG")</f>
        <v>OK</v>
      </c>
      <c r="BD20" s="207" t="s">
        <v>57</v>
      </c>
    </row>
    <row r="21" spans="1:56" ht="15" thickBot="1" x14ac:dyDescent="0.35">
      <c r="A21" s="260"/>
      <c r="B21" s="177" t="s">
        <v>17</v>
      </c>
      <c r="C21" s="187">
        <f t="shared" si="0"/>
        <v>96211.275016187399</v>
      </c>
      <c r="D21" s="184">
        <v>1280</v>
      </c>
      <c r="E21" s="176"/>
      <c r="F21" s="176">
        <v>8</v>
      </c>
      <c r="G21" s="176"/>
      <c r="H21" s="176"/>
      <c r="I21" s="179">
        <f>E21*$E$5+F21*$F$5+G21*$G$5+$H$5*H21</f>
        <v>1608.4954386379741</v>
      </c>
      <c r="J21" s="179">
        <f>I21-D21</f>
        <v>328.49543863797408</v>
      </c>
      <c r="K21" s="179">
        <f>I21/C21*100</f>
        <v>1.6718367346938778</v>
      </c>
      <c r="L21" s="177" t="str">
        <f>IF(I21&gt;D21,"OK","NG")</f>
        <v>OK</v>
      </c>
      <c r="M21" s="197" t="s">
        <v>56</v>
      </c>
      <c r="P21" s="260"/>
      <c r="Q21" s="177" t="s">
        <v>17</v>
      </c>
      <c r="R21" s="178">
        <f>400*400</f>
        <v>160000</v>
      </c>
      <c r="S21" s="176">
        <v>1280</v>
      </c>
      <c r="T21" s="176"/>
      <c r="U21" s="176">
        <v>4</v>
      </c>
      <c r="V21" s="176">
        <v>8</v>
      </c>
      <c r="W21" s="176"/>
      <c r="X21" s="179">
        <f>T21*$E$5+U21*$F$5+V21*$G$5+$H$5*W21</f>
        <v>3317.5218421908216</v>
      </c>
      <c r="Y21" s="179">
        <f>X21-S21</f>
        <v>2037.5218421908216</v>
      </c>
      <c r="Z21" s="179">
        <f>X21/R21*100</f>
        <v>2.0734511513692633</v>
      </c>
      <c r="AA21" s="177" t="str">
        <f>IF(X21&gt;S21,"OK","NG")</f>
        <v>OK</v>
      </c>
      <c r="AB21" s="197" t="s">
        <v>56</v>
      </c>
      <c r="AD21" s="260"/>
      <c r="AE21" s="177" t="s">
        <v>17</v>
      </c>
      <c r="AF21" s="178">
        <f>400*400</f>
        <v>160000</v>
      </c>
      <c r="AG21" s="176">
        <v>1280</v>
      </c>
      <c r="AH21" s="176"/>
      <c r="AI21" s="176">
        <v>4</v>
      </c>
      <c r="AJ21" s="176">
        <v>8</v>
      </c>
      <c r="AK21" s="176"/>
      <c r="AL21" s="179">
        <f>AH21*$E$5+AI21*$F$5+AJ21*$G$5+$H$5*AK21</f>
        <v>3317.5218421908216</v>
      </c>
      <c r="AM21" s="179">
        <f>AL21-AG21</f>
        <v>2037.5218421908216</v>
      </c>
      <c r="AN21" s="179">
        <f>AL21/AF21*100</f>
        <v>2.0734511513692633</v>
      </c>
      <c r="AO21" s="177" t="str">
        <f>IF(AL21&gt;AG21,"OK","NG")</f>
        <v>OK</v>
      </c>
      <c r="AP21" s="197" t="s">
        <v>56</v>
      </c>
      <c r="AR21" s="260"/>
      <c r="AS21" s="177" t="s">
        <v>17</v>
      </c>
      <c r="AT21" s="178">
        <f>400*400</f>
        <v>160000</v>
      </c>
      <c r="AU21" s="176">
        <v>1280</v>
      </c>
      <c r="AV21" s="176"/>
      <c r="AW21" s="176">
        <v>4</v>
      </c>
      <c r="AX21" s="176">
        <v>8</v>
      </c>
      <c r="AY21" s="176"/>
      <c r="AZ21" s="179">
        <f>AV21*$E$5+AW21*$F$5+AX21*$G$5+$H$5*AY21</f>
        <v>3317.5218421908216</v>
      </c>
      <c r="BA21" s="179">
        <f>AZ21-AU21</f>
        <v>2037.5218421908216</v>
      </c>
      <c r="BB21" s="179">
        <f>AZ21/AT21*100</f>
        <v>2.0734511513692633</v>
      </c>
      <c r="BC21" s="177" t="str">
        <f>IF(AZ21&gt;AU21,"OK","NG")</f>
        <v>OK</v>
      </c>
      <c r="BD21" s="197" t="s">
        <v>56</v>
      </c>
    </row>
    <row r="22" spans="1:56" ht="15" thickBot="1" x14ac:dyDescent="0.35">
      <c r="A22" s="261"/>
      <c r="B22" s="180" t="s">
        <v>43</v>
      </c>
      <c r="C22" s="187">
        <f t="shared" si="0"/>
        <v>96211.275016187399</v>
      </c>
      <c r="D22" s="184">
        <v>1280</v>
      </c>
      <c r="E22" s="184"/>
      <c r="F22" s="184">
        <v>8</v>
      </c>
      <c r="G22" s="184"/>
      <c r="H22" s="184"/>
      <c r="I22" s="182">
        <f t="shared" ref="I22" si="17">E22*$E$5+F22*$F$5+G22*$G$5+$H$5*H22</f>
        <v>1608.4954386379741</v>
      </c>
      <c r="J22" s="182">
        <f t="shared" ref="J22" si="18">I22-D22</f>
        <v>328.49543863797408</v>
      </c>
      <c r="K22" s="182">
        <f t="shared" ref="K22" si="19">I22/C22*100</f>
        <v>1.6718367346938778</v>
      </c>
      <c r="L22" s="180" t="str">
        <f t="shared" ref="L22" si="20">IF(I22&gt;D22,"OK","NG")</f>
        <v>OK</v>
      </c>
      <c r="M22" s="209" t="s">
        <v>55</v>
      </c>
      <c r="P22" s="261"/>
      <c r="Q22" s="180" t="s">
        <v>43</v>
      </c>
      <c r="R22" s="181">
        <f>350*350</f>
        <v>122500</v>
      </c>
      <c r="S22" s="184">
        <v>1733</v>
      </c>
      <c r="T22" s="184"/>
      <c r="U22" s="184">
        <v>4</v>
      </c>
      <c r="V22" s="184">
        <v>8</v>
      </c>
      <c r="W22" s="184"/>
      <c r="X22" s="182">
        <f t="shared" ref="X22" si="21">T22*$E$5+U22*$F$5+V22*$G$5+$H$5*W22</f>
        <v>3317.5218421908216</v>
      </c>
      <c r="Y22" s="182">
        <f t="shared" ref="Y22" si="22">X22-S22</f>
        <v>1584.5218421908216</v>
      </c>
      <c r="Z22" s="182">
        <f t="shared" ref="Z22" si="23">X22/R22*100</f>
        <v>2.7081810956659771</v>
      </c>
      <c r="AA22" s="180" t="str">
        <f t="shared" ref="AA22" si="24">IF(X22&gt;S22,"OK","NG")</f>
        <v>OK</v>
      </c>
      <c r="AB22" s="207" t="s">
        <v>57</v>
      </c>
      <c r="AD22" s="261"/>
      <c r="AE22" s="180" t="s">
        <v>43</v>
      </c>
      <c r="AF22" s="181">
        <f>350*350</f>
        <v>122500</v>
      </c>
      <c r="AG22" s="184">
        <v>1733</v>
      </c>
      <c r="AH22" s="184"/>
      <c r="AI22" s="184">
        <v>4</v>
      </c>
      <c r="AJ22" s="184">
        <v>8</v>
      </c>
      <c r="AK22" s="184"/>
      <c r="AL22" s="182">
        <f t="shared" ref="AL22" si="25">AH22*$E$5+AI22*$F$5+AJ22*$G$5+$H$5*AK22</f>
        <v>3317.5218421908216</v>
      </c>
      <c r="AM22" s="182">
        <f t="shared" ref="AM22" si="26">AL22-AG22</f>
        <v>1584.5218421908216</v>
      </c>
      <c r="AN22" s="182">
        <f t="shared" ref="AN22" si="27">AL22/AF22*100</f>
        <v>2.7081810956659771</v>
      </c>
      <c r="AO22" s="180" t="str">
        <f t="shared" ref="AO22" si="28">IF(AL22&gt;AG22,"OK","NG")</f>
        <v>OK</v>
      </c>
      <c r="AP22" s="207" t="s">
        <v>57</v>
      </c>
      <c r="AR22" s="261"/>
      <c r="AS22" s="180" t="s">
        <v>43</v>
      </c>
      <c r="AT22" s="181">
        <f>350*350</f>
        <v>122500</v>
      </c>
      <c r="AU22" s="184">
        <v>1733</v>
      </c>
      <c r="AV22" s="184"/>
      <c r="AW22" s="184">
        <v>4</v>
      </c>
      <c r="AX22" s="184">
        <v>8</v>
      </c>
      <c r="AY22" s="184"/>
      <c r="AZ22" s="182">
        <f t="shared" ref="AZ22" si="29">AV22*$E$5+AW22*$F$5+AX22*$G$5+$H$5*AY22</f>
        <v>3317.5218421908216</v>
      </c>
      <c r="BA22" s="182">
        <f t="shared" ref="BA22" si="30">AZ22-AU22</f>
        <v>1584.5218421908216</v>
      </c>
      <c r="BB22" s="182">
        <f t="shared" ref="BB22" si="31">AZ22/AT22*100</f>
        <v>2.7081810956659771</v>
      </c>
      <c r="BC22" s="180" t="str">
        <f t="shared" ref="BC22" si="32">IF(AZ22&gt;AU22,"OK","NG")</f>
        <v>OK</v>
      </c>
      <c r="BD22" s="207" t="s">
        <v>57</v>
      </c>
    </row>
    <row r="23" spans="1:56" x14ac:dyDescent="0.3">
      <c r="A23" s="259"/>
      <c r="B23" s="186"/>
      <c r="C23" s="188"/>
      <c r="D23" s="188"/>
      <c r="E23" s="188"/>
      <c r="F23" s="188"/>
      <c r="G23" s="188"/>
      <c r="H23" s="188"/>
      <c r="I23" s="189"/>
      <c r="J23" s="189"/>
      <c r="K23" s="189"/>
      <c r="L23" s="186"/>
      <c r="M23" s="195"/>
      <c r="P23" s="259" t="s">
        <v>73</v>
      </c>
      <c r="Q23" s="191" t="s">
        <v>15</v>
      </c>
      <c r="R23" s="187"/>
      <c r="S23" s="188"/>
      <c r="T23" s="188"/>
      <c r="U23" s="188"/>
      <c r="V23" s="188"/>
      <c r="W23" s="188"/>
      <c r="X23" s="189"/>
      <c r="Y23" s="189"/>
      <c r="Z23" s="189"/>
      <c r="AA23" s="186"/>
      <c r="AB23" s="195"/>
      <c r="AD23" s="259" t="s">
        <v>73</v>
      </c>
      <c r="AE23" s="191" t="s">
        <v>15</v>
      </c>
      <c r="AF23" s="187"/>
      <c r="AG23" s="188"/>
      <c r="AH23" s="188"/>
      <c r="AI23" s="188"/>
      <c r="AJ23" s="188"/>
      <c r="AK23" s="188"/>
      <c r="AL23" s="189"/>
      <c r="AM23" s="189"/>
      <c r="AN23" s="189"/>
      <c r="AO23" s="186"/>
      <c r="AP23" s="195"/>
      <c r="AR23" s="259" t="s">
        <v>73</v>
      </c>
      <c r="AS23" s="191" t="s">
        <v>15</v>
      </c>
      <c r="AT23" s="187"/>
      <c r="AU23" s="188"/>
      <c r="AV23" s="188"/>
      <c r="AW23" s="188"/>
      <c r="AX23" s="188"/>
      <c r="AY23" s="188"/>
      <c r="AZ23" s="189"/>
      <c r="BA23" s="189"/>
      <c r="BB23" s="189"/>
      <c r="BC23" s="186"/>
      <c r="BD23" s="195"/>
    </row>
    <row r="24" spans="1:56" x14ac:dyDescent="0.3">
      <c r="A24" s="260"/>
      <c r="B24" s="177"/>
      <c r="C24" s="176"/>
      <c r="D24" s="176"/>
      <c r="E24" s="176"/>
      <c r="F24" s="176"/>
      <c r="G24" s="176"/>
      <c r="H24" s="176"/>
      <c r="I24" s="179"/>
      <c r="J24" s="179"/>
      <c r="K24" s="179"/>
      <c r="L24" s="177"/>
      <c r="M24" s="208"/>
      <c r="P24" s="260"/>
      <c r="Q24" s="177" t="s">
        <v>16</v>
      </c>
      <c r="R24" s="178"/>
      <c r="S24" s="176"/>
      <c r="T24" s="176"/>
      <c r="U24" s="176"/>
      <c r="V24" s="176"/>
      <c r="W24" s="176"/>
      <c r="X24" s="179"/>
      <c r="Y24" s="179"/>
      <c r="Z24" s="179"/>
      <c r="AA24" s="177"/>
      <c r="AB24" s="208"/>
      <c r="AD24" s="260"/>
      <c r="AE24" s="177" t="s">
        <v>16</v>
      </c>
      <c r="AF24" s="178"/>
      <c r="AG24" s="176"/>
      <c r="AH24" s="176"/>
      <c r="AI24" s="176"/>
      <c r="AJ24" s="176"/>
      <c r="AK24" s="176"/>
      <c r="AL24" s="179"/>
      <c r="AM24" s="179"/>
      <c r="AN24" s="179"/>
      <c r="AO24" s="177"/>
      <c r="AP24" s="208"/>
      <c r="AR24" s="260"/>
      <c r="AS24" s="177" t="s">
        <v>16</v>
      </c>
      <c r="AT24" s="178"/>
      <c r="AU24" s="176"/>
      <c r="AV24" s="176"/>
      <c r="AW24" s="176"/>
      <c r="AX24" s="176"/>
      <c r="AY24" s="176"/>
      <c r="AZ24" s="179"/>
      <c r="BA24" s="179"/>
      <c r="BB24" s="179"/>
      <c r="BC24" s="177"/>
      <c r="BD24" s="208"/>
    </row>
    <row r="25" spans="1:56" x14ac:dyDescent="0.3">
      <c r="A25" s="260"/>
      <c r="B25" s="177"/>
      <c r="C25" s="176"/>
      <c r="D25" s="176"/>
      <c r="E25" s="176"/>
      <c r="F25" s="176"/>
      <c r="G25" s="176"/>
      <c r="H25" s="176"/>
      <c r="I25" s="179"/>
      <c r="J25" s="179"/>
      <c r="K25" s="179"/>
      <c r="L25" s="177"/>
      <c r="M25" s="197"/>
      <c r="P25" s="260"/>
      <c r="Q25" s="177" t="s">
        <v>17</v>
      </c>
      <c r="R25" s="178">
        <f>400*400</f>
        <v>160000</v>
      </c>
      <c r="S25" s="176">
        <v>1280</v>
      </c>
      <c r="T25" s="176"/>
      <c r="U25" s="176">
        <v>8</v>
      </c>
      <c r="V25" s="176">
        <v>4</v>
      </c>
      <c r="W25" s="176"/>
      <c r="X25" s="179">
        <f>T25*$E$5+U25*$F$5+V25*$G$5+$H$5*W25</f>
        <v>2865.1325000738916</v>
      </c>
      <c r="Y25" s="179">
        <f>X25-S25</f>
        <v>1585.1325000738916</v>
      </c>
      <c r="Z25" s="179">
        <f>X25/R25*100</f>
        <v>1.7907078125461822</v>
      </c>
      <c r="AA25" s="177" t="str">
        <f>IF(X25&gt;S25,"OK","NG")</f>
        <v>OK</v>
      </c>
      <c r="AB25" s="197" t="s">
        <v>56</v>
      </c>
      <c r="AD25" s="260"/>
      <c r="AE25" s="177" t="s">
        <v>17</v>
      </c>
      <c r="AF25" s="178">
        <f>400*400</f>
        <v>160000</v>
      </c>
      <c r="AG25" s="176">
        <v>1280</v>
      </c>
      <c r="AH25" s="176"/>
      <c r="AI25" s="176">
        <v>8</v>
      </c>
      <c r="AJ25" s="176">
        <v>4</v>
      </c>
      <c r="AK25" s="176"/>
      <c r="AL25" s="179">
        <f>AH25*$E$5+AI25*$F$5+AJ25*$G$5+$H$5*AK25</f>
        <v>2865.1325000738916</v>
      </c>
      <c r="AM25" s="179">
        <f>AL25-AG25</f>
        <v>1585.1325000738916</v>
      </c>
      <c r="AN25" s="179">
        <f>AL25/AF25*100</f>
        <v>1.7907078125461822</v>
      </c>
      <c r="AO25" s="177" t="str">
        <f>IF(AL25&gt;AG25,"OK","NG")</f>
        <v>OK</v>
      </c>
      <c r="AP25" s="197" t="s">
        <v>56</v>
      </c>
      <c r="AR25" s="260"/>
      <c r="AS25" s="177" t="s">
        <v>17</v>
      </c>
      <c r="AT25" s="178">
        <f>400*400</f>
        <v>160000</v>
      </c>
      <c r="AU25" s="176">
        <v>1280</v>
      </c>
      <c r="AV25" s="176"/>
      <c r="AW25" s="176">
        <v>8</v>
      </c>
      <c r="AX25" s="176">
        <v>4</v>
      </c>
      <c r="AY25" s="176"/>
      <c r="AZ25" s="179">
        <f>AV25*$E$5+AW25*$F$5+AX25*$G$5+$H$5*AY25</f>
        <v>2865.1325000738916</v>
      </c>
      <c r="BA25" s="179">
        <f>AZ25-AU25</f>
        <v>1585.1325000738916</v>
      </c>
      <c r="BB25" s="179">
        <f>AZ25/AT25*100</f>
        <v>1.7907078125461822</v>
      </c>
      <c r="BC25" s="177" t="str">
        <f>IF(AZ25&gt;AU25,"OK","NG")</f>
        <v>OK</v>
      </c>
      <c r="BD25" s="197" t="s">
        <v>56</v>
      </c>
    </row>
    <row r="26" spans="1:56" ht="15" thickBot="1" x14ac:dyDescent="0.35">
      <c r="A26" s="261"/>
      <c r="B26" s="180"/>
      <c r="C26" s="184"/>
      <c r="D26" s="184"/>
      <c r="E26" s="184"/>
      <c r="F26" s="184"/>
      <c r="G26" s="184"/>
      <c r="H26" s="184"/>
      <c r="I26" s="182"/>
      <c r="J26" s="182"/>
      <c r="K26" s="182"/>
      <c r="L26" s="180"/>
      <c r="M26" s="196"/>
      <c r="P26" s="261"/>
      <c r="Q26" s="180" t="s">
        <v>43</v>
      </c>
      <c r="R26" s="181"/>
      <c r="S26" s="184"/>
      <c r="T26" s="184"/>
      <c r="U26" s="184"/>
      <c r="V26" s="184"/>
      <c r="W26" s="184"/>
      <c r="X26" s="182"/>
      <c r="Y26" s="182"/>
      <c r="Z26" s="182"/>
      <c r="AA26" s="180"/>
      <c r="AB26" s="196"/>
      <c r="AD26" s="261"/>
      <c r="AE26" s="180" t="s">
        <v>43</v>
      </c>
      <c r="AF26" s="181"/>
      <c r="AG26" s="184"/>
      <c r="AH26" s="184"/>
      <c r="AI26" s="184"/>
      <c r="AJ26" s="184"/>
      <c r="AK26" s="184"/>
      <c r="AL26" s="182"/>
      <c r="AM26" s="182"/>
      <c r="AN26" s="182"/>
      <c r="AO26" s="180"/>
      <c r="AP26" s="196"/>
      <c r="AR26" s="261"/>
      <c r="AS26" s="180" t="s">
        <v>43</v>
      </c>
      <c r="AT26" s="181"/>
      <c r="AU26" s="184"/>
      <c r="AV26" s="184"/>
      <c r="AW26" s="184"/>
      <c r="AX26" s="184"/>
      <c r="AY26" s="184"/>
      <c r="AZ26" s="182"/>
      <c r="BA26" s="182"/>
      <c r="BB26" s="182"/>
      <c r="BC26" s="180"/>
      <c r="BD26" s="196"/>
    </row>
    <row r="27" spans="1:56" ht="15" thickBot="1" x14ac:dyDescent="0.35">
      <c r="A27" s="199"/>
      <c r="B27" s="200"/>
      <c r="C27" s="201"/>
      <c r="D27" s="202"/>
      <c r="E27" s="202"/>
      <c r="F27" s="202"/>
      <c r="G27" s="202"/>
      <c r="H27" s="203"/>
      <c r="I27" s="204"/>
      <c r="J27" s="204"/>
      <c r="K27" s="204"/>
      <c r="L27" s="205"/>
      <c r="M27" s="206"/>
    </row>
  </sheetData>
  <mergeCells count="60">
    <mergeCell ref="A23:A26"/>
    <mergeCell ref="A1:M1"/>
    <mergeCell ref="C3:C5"/>
    <mergeCell ref="A3:B5"/>
    <mergeCell ref="M4:M5"/>
    <mergeCell ref="A6:M6"/>
    <mergeCell ref="D3:L3"/>
    <mergeCell ref="D4:D5"/>
    <mergeCell ref="K4:K5"/>
    <mergeCell ref="L4:L5"/>
    <mergeCell ref="A11:A14"/>
    <mergeCell ref="A15:A18"/>
    <mergeCell ref="A19:A22"/>
    <mergeCell ref="A2:M2"/>
    <mergeCell ref="A7:A10"/>
    <mergeCell ref="P23:P26"/>
    <mergeCell ref="P15:P18"/>
    <mergeCell ref="P19:P22"/>
    <mergeCell ref="AR1:BD1"/>
    <mergeCell ref="AR2:BD2"/>
    <mergeCell ref="AR3:AS5"/>
    <mergeCell ref="AT3:AT5"/>
    <mergeCell ref="AU3:BC3"/>
    <mergeCell ref="AU4:AU5"/>
    <mergeCell ref="BB4:BB5"/>
    <mergeCell ref="BC4:BC5"/>
    <mergeCell ref="BD4:BD5"/>
    <mergeCell ref="AR6:BD6"/>
    <mergeCell ref="AR7:AR10"/>
    <mergeCell ref="AR11:AR14"/>
    <mergeCell ref="AR15:AR18"/>
    <mergeCell ref="P11:P14"/>
    <mergeCell ref="P7:P10"/>
    <mergeCell ref="P6:AB6"/>
    <mergeCell ref="AB4:AB5"/>
    <mergeCell ref="AA4:AA5"/>
    <mergeCell ref="Z4:Z5"/>
    <mergeCell ref="S4:S5"/>
    <mergeCell ref="S3:AA3"/>
    <mergeCell ref="R3:R5"/>
    <mergeCell ref="P3:Q5"/>
    <mergeCell ref="P2:AB2"/>
    <mergeCell ref="P1:AB1"/>
    <mergeCell ref="AD1:AP1"/>
    <mergeCell ref="AD2:AP2"/>
    <mergeCell ref="AD3:AE5"/>
    <mergeCell ref="AF3:AF5"/>
    <mergeCell ref="AG3:AO3"/>
    <mergeCell ref="AG4:AG5"/>
    <mergeCell ref="AN4:AN5"/>
    <mergeCell ref="AO4:AO5"/>
    <mergeCell ref="AP4:AP5"/>
    <mergeCell ref="AR23:AR26"/>
    <mergeCell ref="AD23:AD26"/>
    <mergeCell ref="AD6:AP6"/>
    <mergeCell ref="AD7:AD10"/>
    <mergeCell ref="AD11:AD14"/>
    <mergeCell ref="AD15:AD18"/>
    <mergeCell ref="AD19:AD22"/>
    <mergeCell ref="AR19:AR22"/>
  </mergeCells>
  <pageMargins left="0.7" right="0.63" top="0.75" bottom="0.75" header="0.3" footer="0.3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9B13-B5EE-486D-94AF-126BC0D670B3}">
  <dimension ref="B2:V78"/>
  <sheetViews>
    <sheetView topLeftCell="F1" zoomScale="109" zoomScaleNormal="90" workbookViewId="0">
      <selection activeCell="R16" sqref="R16"/>
    </sheetView>
  </sheetViews>
  <sheetFormatPr defaultColWidth="9.109375" defaultRowHeight="13.2" x14ac:dyDescent="0.25"/>
  <cols>
    <col min="1" max="1" width="9.109375" style="212"/>
    <col min="2" max="2" width="8.109375" style="212" customWidth="1"/>
    <col min="3" max="3" width="20.6640625" style="212" customWidth="1"/>
    <col min="4" max="4" width="4.5546875" style="212" customWidth="1"/>
    <col min="5" max="5" width="7.5546875" style="212" bestFit="1" customWidth="1"/>
    <col min="6" max="6" width="4.5546875" style="212" customWidth="1"/>
    <col min="7" max="7" width="7.109375" style="212" customWidth="1"/>
    <col min="8" max="8" width="5.33203125" style="212" customWidth="1"/>
    <col min="9" max="9" width="5" style="212" customWidth="1"/>
    <col min="10" max="11" width="7.6640625" style="212" customWidth="1"/>
    <col min="12" max="12" width="4" style="212" customWidth="1"/>
    <col min="13" max="13" width="5" style="212" customWidth="1"/>
    <col min="14" max="14" width="7.6640625" style="212" customWidth="1"/>
    <col min="15" max="15" width="8" style="212" customWidth="1"/>
    <col min="16" max="16" width="4.44140625" style="212" customWidth="1"/>
    <col min="17" max="17" width="9" style="212" customWidth="1"/>
    <col min="18" max="19" width="5.5546875" style="212" customWidth="1"/>
    <col min="20" max="20" width="4.109375" style="212" customWidth="1"/>
    <col min="21" max="16384" width="9.109375" style="212"/>
  </cols>
  <sheetData>
    <row r="2" spans="2:22" x14ac:dyDescent="0.25">
      <c r="B2" s="211" t="s">
        <v>76</v>
      </c>
    </row>
    <row r="4" spans="2:22" ht="15.75" customHeight="1" x14ac:dyDescent="0.25">
      <c r="B4" s="306" t="s">
        <v>77</v>
      </c>
      <c r="C4" s="309" t="s">
        <v>78</v>
      </c>
      <c r="D4" s="309"/>
      <c r="E4" s="213"/>
      <c r="F4" s="213"/>
      <c r="G4" s="310" t="s">
        <v>79</v>
      </c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</row>
    <row r="5" spans="2:22" ht="14.25" customHeight="1" x14ac:dyDescent="0.35">
      <c r="B5" s="307"/>
      <c r="C5" s="311" t="s">
        <v>16</v>
      </c>
      <c r="D5" s="311" t="s">
        <v>43</v>
      </c>
      <c r="E5" s="311" t="s">
        <v>80</v>
      </c>
      <c r="F5" s="311" t="s">
        <v>81</v>
      </c>
      <c r="G5" s="310" t="s">
        <v>82</v>
      </c>
      <c r="H5" s="310"/>
      <c r="I5" s="310"/>
      <c r="J5" s="310" t="s">
        <v>83</v>
      </c>
      <c r="K5" s="310"/>
      <c r="L5" s="310"/>
      <c r="M5" s="310"/>
      <c r="N5" s="310"/>
      <c r="O5" s="310"/>
      <c r="P5" s="310"/>
      <c r="Q5" s="310"/>
      <c r="R5" s="310"/>
      <c r="S5" s="310"/>
      <c r="T5" s="310"/>
      <c r="V5" s="214"/>
    </row>
    <row r="6" spans="2:22" ht="15.6" x14ac:dyDescent="0.35">
      <c r="B6" s="307"/>
      <c r="C6" s="312"/>
      <c r="D6" s="312"/>
      <c r="E6" s="313"/>
      <c r="F6" s="312"/>
      <c r="G6" s="215" t="s">
        <v>84</v>
      </c>
      <c r="H6" s="215" t="s">
        <v>85</v>
      </c>
      <c r="I6" s="216" t="s">
        <v>86</v>
      </c>
      <c r="J6" s="215" t="s">
        <v>84</v>
      </c>
      <c r="K6" s="215" t="s">
        <v>87</v>
      </c>
      <c r="L6" s="215" t="s">
        <v>88</v>
      </c>
      <c r="M6" s="215" t="s">
        <v>89</v>
      </c>
      <c r="N6" s="215" t="s">
        <v>90</v>
      </c>
      <c r="O6" s="215" t="s">
        <v>91</v>
      </c>
      <c r="P6" s="215" t="s">
        <v>92</v>
      </c>
      <c r="Q6" s="215" t="s">
        <v>93</v>
      </c>
      <c r="R6" s="215" t="s">
        <v>85</v>
      </c>
      <c r="S6" s="216" t="s">
        <v>86</v>
      </c>
      <c r="T6" s="215" t="s">
        <v>94</v>
      </c>
    </row>
    <row r="7" spans="2:22" ht="15.6" x14ac:dyDescent="0.25">
      <c r="B7" s="308"/>
      <c r="C7" s="215" t="s">
        <v>27</v>
      </c>
      <c r="D7" s="215" t="s">
        <v>27</v>
      </c>
      <c r="E7" s="312"/>
      <c r="F7" s="215" t="s">
        <v>27</v>
      </c>
      <c r="G7" s="215" t="s">
        <v>27</v>
      </c>
      <c r="H7" s="215" t="s">
        <v>27</v>
      </c>
      <c r="I7" s="216" t="s">
        <v>27</v>
      </c>
      <c r="J7" s="215" t="s">
        <v>27</v>
      </c>
      <c r="K7" s="215" t="s">
        <v>95</v>
      </c>
      <c r="L7" s="215" t="s">
        <v>95</v>
      </c>
      <c r="M7" s="215" t="s">
        <v>96</v>
      </c>
      <c r="N7" s="215" t="s">
        <v>96</v>
      </c>
      <c r="O7" s="215" t="s">
        <v>96</v>
      </c>
      <c r="P7" s="215" t="s">
        <v>27</v>
      </c>
      <c r="Q7" s="215" t="s">
        <v>27</v>
      </c>
      <c r="R7" s="215" t="s">
        <v>27</v>
      </c>
      <c r="S7" s="216" t="s">
        <v>27</v>
      </c>
      <c r="T7" s="217" t="s">
        <v>27</v>
      </c>
    </row>
    <row r="8" spans="2:22" x14ac:dyDescent="0.25">
      <c r="B8" s="218" t="s">
        <v>55</v>
      </c>
      <c r="C8" s="218">
        <v>400</v>
      </c>
      <c r="D8" s="218">
        <v>400</v>
      </c>
      <c r="E8" s="219">
        <v>781</v>
      </c>
      <c r="F8" s="220">
        <v>8</v>
      </c>
      <c r="G8" s="220">
        <f>3.414*PI()/4*F8^2*1000/E8</f>
        <v>219.72644956426231</v>
      </c>
      <c r="H8" s="218">
        <f>D8/2</f>
        <v>200</v>
      </c>
      <c r="I8" s="221">
        <v>150</v>
      </c>
      <c r="J8" s="220">
        <f>3.414*PI()/4*F8^2*1000/E8</f>
        <v>219.72644956426231</v>
      </c>
      <c r="K8" s="220">
        <v>500</v>
      </c>
      <c r="L8" s="220">
        <v>25</v>
      </c>
      <c r="M8" s="222">
        <f>PI()/4*F8^2</f>
        <v>50.26548245743669</v>
      </c>
      <c r="N8" s="220">
        <f>C8*D8</f>
        <v>160000</v>
      </c>
      <c r="O8" s="220">
        <f>(C8-40-40+F8+F8)^2</f>
        <v>112896</v>
      </c>
      <c r="P8" s="220">
        <f>(D8-40-40+F8+F8)/2</f>
        <v>168</v>
      </c>
      <c r="Q8" s="220">
        <f>MIN(M8/(0.18*P8*(L8/K8)*(N8/O8-1)),M8/(0.05*P8*L8/K8))</f>
        <v>79.678074547567221</v>
      </c>
      <c r="R8" s="218">
        <f>MIN(D8/4,100)</f>
        <v>100</v>
      </c>
      <c r="S8" s="221">
        <v>100</v>
      </c>
      <c r="T8" s="218">
        <f>MAX(D8,(2850-350)/6,450)</f>
        <v>450</v>
      </c>
    </row>
    <row r="9" spans="2:22" x14ac:dyDescent="0.25">
      <c r="B9" s="218" t="s">
        <v>56</v>
      </c>
      <c r="C9" s="218">
        <v>400</v>
      </c>
      <c r="D9" s="218">
        <v>400</v>
      </c>
      <c r="E9" s="219">
        <v>450</v>
      </c>
      <c r="F9" s="220">
        <v>8</v>
      </c>
      <c r="G9" s="220">
        <f t="shared" ref="G9:G10" si="0">3.414*PI()/4*F9^2*1000/E9</f>
        <v>381.34746024375301</v>
      </c>
      <c r="H9" s="218">
        <f>D9/2</f>
        <v>200</v>
      </c>
      <c r="I9" s="221">
        <v>150</v>
      </c>
      <c r="J9" s="220">
        <f t="shared" ref="J9:J10" si="1">3.414*PI()/4*F9^2*1000/E9</f>
        <v>381.34746024375301</v>
      </c>
      <c r="K9" s="220">
        <v>500</v>
      </c>
      <c r="L9" s="220">
        <v>25</v>
      </c>
      <c r="M9" s="222">
        <f t="shared" ref="M9:M10" si="2">PI()/4*F9^2</f>
        <v>50.26548245743669</v>
      </c>
      <c r="N9" s="220">
        <f>C9*D9</f>
        <v>160000</v>
      </c>
      <c r="O9" s="220">
        <f t="shared" ref="O9:O10" si="3">(C9-40-40+F9+F9)^2</f>
        <v>112896</v>
      </c>
      <c r="P9" s="220">
        <f t="shared" ref="P9:P10" si="4">(D9-40-40+F9+F9)/2</f>
        <v>168</v>
      </c>
      <c r="Q9" s="220">
        <f t="shared" ref="Q9:Q10" si="5">MIN(M9/(0.18*P9*(L9/K9)*(N9/O9-1)),M9/(0.05*P9*L9/K9))</f>
        <v>79.678074547567221</v>
      </c>
      <c r="R9" s="218">
        <f>MIN(D9/4,100)</f>
        <v>100</v>
      </c>
      <c r="S9" s="221">
        <v>100</v>
      </c>
      <c r="T9" s="218">
        <f t="shared" ref="T9:T10" si="6">MAX(D9,(2850-350)/6,450)</f>
        <v>450</v>
      </c>
    </row>
    <row r="10" spans="2:22" x14ac:dyDescent="0.25">
      <c r="B10" s="218" t="s">
        <v>57</v>
      </c>
      <c r="C10" s="218">
        <v>400</v>
      </c>
      <c r="D10" s="218">
        <v>400</v>
      </c>
      <c r="E10" s="219">
        <v>450</v>
      </c>
      <c r="F10" s="220">
        <v>8</v>
      </c>
      <c r="G10" s="220">
        <f t="shared" si="0"/>
        <v>381.34746024375301</v>
      </c>
      <c r="H10" s="218">
        <f>D10/2</f>
        <v>200</v>
      </c>
      <c r="I10" s="221">
        <v>150</v>
      </c>
      <c r="J10" s="220">
        <f t="shared" si="1"/>
        <v>381.34746024375301</v>
      </c>
      <c r="K10" s="220">
        <v>500</v>
      </c>
      <c r="L10" s="220">
        <v>25</v>
      </c>
      <c r="M10" s="222">
        <f t="shared" si="2"/>
        <v>50.26548245743669</v>
      </c>
      <c r="N10" s="220">
        <f>C10*D10</f>
        <v>160000</v>
      </c>
      <c r="O10" s="220">
        <f t="shared" si="3"/>
        <v>112896</v>
      </c>
      <c r="P10" s="220">
        <f t="shared" si="4"/>
        <v>168</v>
      </c>
      <c r="Q10" s="220">
        <f t="shared" si="5"/>
        <v>79.678074547567221</v>
      </c>
      <c r="R10" s="218">
        <f>MIN(D10/4,100)</f>
        <v>100</v>
      </c>
      <c r="S10" s="221">
        <v>100</v>
      </c>
      <c r="T10" s="218">
        <f t="shared" si="6"/>
        <v>450</v>
      </c>
    </row>
    <row r="78" spans="3:3" x14ac:dyDescent="0.25">
      <c r="C78" s="212">
        <f>C76/2</f>
        <v>0</v>
      </c>
    </row>
  </sheetData>
  <mergeCells count="9">
    <mergeCell ref="B4:B7"/>
    <mergeCell ref="C4:D4"/>
    <mergeCell ref="G4:T4"/>
    <mergeCell ref="C5:C6"/>
    <mergeCell ref="D5:D6"/>
    <mergeCell ref="E5:E7"/>
    <mergeCell ref="F5:F6"/>
    <mergeCell ref="G5:I5"/>
    <mergeCell ref="J5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61"/>
  <sheetViews>
    <sheetView zoomScaleNormal="100" zoomScaleSheetLayoutView="10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P8" sqref="P8"/>
    </sheetView>
  </sheetViews>
  <sheetFormatPr defaultRowHeight="14.4" x14ac:dyDescent="0.3"/>
  <cols>
    <col min="1" max="1" width="9.88671875" bestFit="1" customWidth="1"/>
    <col min="2" max="2" width="8.5546875" bestFit="1" customWidth="1"/>
    <col min="3" max="3" width="7.6640625" bestFit="1" customWidth="1"/>
    <col min="4" max="6" width="6.5546875" bestFit="1" customWidth="1"/>
    <col min="7" max="7" width="8.5546875" bestFit="1" customWidth="1"/>
    <col min="8" max="8" width="8.5546875" hidden="1" customWidth="1"/>
    <col min="9" max="9" width="8.5546875" bestFit="1" customWidth="1"/>
    <col min="10" max="10" width="7.6640625" bestFit="1" customWidth="1"/>
    <col min="11" max="13" width="6.5546875" bestFit="1" customWidth="1"/>
    <col min="14" max="14" width="7.5546875" bestFit="1" customWidth="1"/>
    <col min="15" max="15" width="7.5546875" hidden="1" customWidth="1"/>
    <col min="16" max="29" width="7.5546875" customWidth="1"/>
  </cols>
  <sheetData>
    <row r="1" spans="1:29" x14ac:dyDescent="0.3">
      <c r="A1" s="15"/>
      <c r="B1" s="15"/>
      <c r="C1" s="319" t="s">
        <v>3</v>
      </c>
      <c r="D1" s="319"/>
      <c r="E1" s="319"/>
      <c r="F1" s="319"/>
      <c r="G1" s="319"/>
      <c r="H1" s="17"/>
      <c r="I1" s="15"/>
      <c r="J1" s="319" t="s">
        <v>4</v>
      </c>
      <c r="K1" s="319"/>
      <c r="L1" s="319"/>
      <c r="M1" s="319"/>
      <c r="N1" s="31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.6" x14ac:dyDescent="0.35">
      <c r="A2" s="15"/>
      <c r="B2" s="15"/>
      <c r="C2" s="1" t="s">
        <v>1</v>
      </c>
      <c r="D2" s="2">
        <v>16</v>
      </c>
      <c r="E2" s="2">
        <v>20</v>
      </c>
      <c r="F2" s="2">
        <v>25</v>
      </c>
      <c r="G2" s="3" t="s">
        <v>2</v>
      </c>
      <c r="H2" s="18"/>
      <c r="I2" s="15"/>
      <c r="J2" s="1" t="s">
        <v>1</v>
      </c>
      <c r="K2" s="2">
        <v>16</v>
      </c>
      <c r="L2" s="2">
        <v>20</v>
      </c>
      <c r="M2" s="2">
        <v>25</v>
      </c>
      <c r="N2" s="3" t="s">
        <v>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3">
      <c r="A3" s="15"/>
      <c r="B3" s="15"/>
      <c r="C3" s="4"/>
      <c r="D3" s="5">
        <f>PI()*D2^2/4</f>
        <v>201.06192982974676</v>
      </c>
      <c r="E3" s="5">
        <f>PI()*E2^2/4</f>
        <v>314.15926535897933</v>
      </c>
      <c r="F3" s="5">
        <f>PI()*F2^2/4</f>
        <v>490.87385212340519</v>
      </c>
      <c r="G3" s="4"/>
      <c r="I3" s="15"/>
      <c r="J3" s="4"/>
      <c r="K3" s="5">
        <f>PI()*K2^2/4</f>
        <v>201.06192982974676</v>
      </c>
      <c r="L3" s="5">
        <f>PI()*L2^2/4</f>
        <v>314.15926535897933</v>
      </c>
      <c r="M3" s="5">
        <f>PI()*M2^2/4</f>
        <v>490.87385212340519</v>
      </c>
      <c r="N3" s="4"/>
    </row>
    <row r="4" spans="1:29" x14ac:dyDescent="0.3">
      <c r="A4" s="317" t="s">
        <v>10</v>
      </c>
      <c r="B4" s="6" t="s">
        <v>0</v>
      </c>
      <c r="C4" s="6">
        <v>285</v>
      </c>
      <c r="D4" s="6">
        <v>2</v>
      </c>
      <c r="E4" s="6"/>
      <c r="F4" s="6"/>
      <c r="G4" s="7">
        <f t="shared" ref="G4:G6" si="0">D4*DIA16.+E4*DIA20.+F4*DIA25.</f>
        <v>402.12385965949352</v>
      </c>
      <c r="H4" s="7">
        <f>G4-C4</f>
        <v>117.12385965949352</v>
      </c>
      <c r="I4" s="6" t="s">
        <v>0</v>
      </c>
      <c r="J4" s="6">
        <v>402</v>
      </c>
      <c r="K4" s="6">
        <v>2</v>
      </c>
      <c r="L4" s="6"/>
      <c r="M4" s="6"/>
      <c r="N4" s="8">
        <f t="shared" ref="N4:N6" si="1">K4*DIA16.+L4*DIA20.+M4*DIA25.</f>
        <v>402.12385965949352</v>
      </c>
      <c r="O4" s="16">
        <f>N4-J4</f>
        <v>0.12385965949351885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x14ac:dyDescent="0.3">
      <c r="A5" s="318"/>
      <c r="B5" s="19">
        <v>1</v>
      </c>
      <c r="C5" s="6">
        <v>285</v>
      </c>
      <c r="D5" s="6">
        <v>2</v>
      </c>
      <c r="E5" s="9"/>
      <c r="F5" s="9"/>
      <c r="G5" s="10">
        <f t="shared" si="0"/>
        <v>402.12385965949352</v>
      </c>
      <c r="H5" s="7">
        <f t="shared" ref="H5:H56" si="2">G5-C5</f>
        <v>117.12385965949352</v>
      </c>
      <c r="I5" s="9" t="s">
        <v>38</v>
      </c>
      <c r="J5" s="6">
        <v>402</v>
      </c>
      <c r="K5" s="9">
        <v>2</v>
      </c>
      <c r="L5" s="9"/>
      <c r="M5" s="9"/>
      <c r="N5" s="11">
        <f t="shared" si="1"/>
        <v>402.12385965949352</v>
      </c>
      <c r="O5" s="16">
        <f t="shared" ref="O5:O56" si="3">N5-J5</f>
        <v>0.12385965949351885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x14ac:dyDescent="0.3">
      <c r="A6" s="318"/>
      <c r="B6" s="9">
        <v>2</v>
      </c>
      <c r="C6" s="6">
        <v>285</v>
      </c>
      <c r="D6" s="6">
        <v>2</v>
      </c>
      <c r="E6" s="9"/>
      <c r="F6" s="9"/>
      <c r="G6" s="10">
        <f t="shared" si="0"/>
        <v>402.12385965949352</v>
      </c>
      <c r="H6" s="7">
        <f t="shared" si="2"/>
        <v>117.12385965949352</v>
      </c>
      <c r="I6" s="20" t="s">
        <v>18</v>
      </c>
      <c r="J6" s="6">
        <v>402</v>
      </c>
      <c r="K6" s="9">
        <v>2</v>
      </c>
      <c r="L6" s="9"/>
      <c r="M6" s="9"/>
      <c r="N6" s="11">
        <f t="shared" si="1"/>
        <v>402.12385965949352</v>
      </c>
      <c r="O6" s="16">
        <f t="shared" si="3"/>
        <v>0.12385965949351885</v>
      </c>
      <c r="P6" s="16"/>
      <c r="Q6" s="16">
        <f>1/25.4</f>
        <v>3.937007874015748E-2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x14ac:dyDescent="0.3">
      <c r="A7" s="318"/>
      <c r="B7" s="9">
        <v>3</v>
      </c>
      <c r="C7" s="6">
        <v>285</v>
      </c>
      <c r="D7" s="6">
        <v>2</v>
      </c>
      <c r="E7" s="9"/>
      <c r="F7" s="9"/>
      <c r="G7" s="10">
        <f t="shared" ref="G7" si="4">D7*DIA16.+E7*DIA20.+F7*DIA25.</f>
        <v>402.12385965949352</v>
      </c>
      <c r="H7" s="7">
        <f t="shared" si="2"/>
        <v>117.12385965949352</v>
      </c>
      <c r="I7" s="9"/>
      <c r="J7" s="9">
        <v>402</v>
      </c>
      <c r="K7" s="9">
        <v>2</v>
      </c>
      <c r="L7" s="9"/>
      <c r="M7" s="9"/>
      <c r="N7" s="11">
        <f t="shared" ref="N7" si="5">K7*DIA16.+L7*DIA20.+M7*DIA25.</f>
        <v>402.12385965949352</v>
      </c>
      <c r="O7" s="16">
        <f t="shared" si="3"/>
        <v>0.12385965949351885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x14ac:dyDescent="0.3">
      <c r="A8" s="314" t="s">
        <v>11</v>
      </c>
      <c r="B8" s="6" t="s">
        <v>0</v>
      </c>
      <c r="C8" s="6">
        <v>302</v>
      </c>
      <c r="D8" s="6">
        <v>2</v>
      </c>
      <c r="E8" s="6"/>
      <c r="F8" s="6"/>
      <c r="G8" s="7">
        <f t="shared" ref="G8:G11" si="6">D8*DIA16.+E8*DIA20.+F8*DIA25.</f>
        <v>402.12385965949352</v>
      </c>
      <c r="H8" s="7">
        <f t="shared" si="2"/>
        <v>100.12385965949352</v>
      </c>
      <c r="I8" s="6" t="s">
        <v>0</v>
      </c>
      <c r="J8" s="6">
        <v>603</v>
      </c>
      <c r="K8" s="6"/>
      <c r="L8" s="6">
        <v>2</v>
      </c>
      <c r="M8" s="6"/>
      <c r="N8" s="8">
        <f t="shared" ref="N8:N11" si="7">K8*DIA16.+L8*DIA20.+M8*DIA25.</f>
        <v>628.31853071795865</v>
      </c>
      <c r="O8" s="16">
        <f t="shared" si="3"/>
        <v>25.318530717958652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x14ac:dyDescent="0.3">
      <c r="A9" s="315"/>
      <c r="B9" s="19">
        <v>1</v>
      </c>
      <c r="C9" s="9">
        <v>1206</v>
      </c>
      <c r="D9" s="9">
        <v>6</v>
      </c>
      <c r="E9" s="9"/>
      <c r="F9" s="9"/>
      <c r="G9" s="10">
        <f t="shared" si="6"/>
        <v>1206.3715789784806</v>
      </c>
      <c r="H9" s="7">
        <f t="shared" si="2"/>
        <v>0.37157897848055654</v>
      </c>
      <c r="I9" s="9" t="s">
        <v>38</v>
      </c>
      <c r="J9" s="9">
        <v>723</v>
      </c>
      <c r="K9" s="9">
        <v>1</v>
      </c>
      <c r="L9" s="9">
        <v>2</v>
      </c>
      <c r="M9" s="9"/>
      <c r="N9" s="11">
        <f t="shared" si="7"/>
        <v>829.38046054770541</v>
      </c>
      <c r="O9" s="16">
        <f t="shared" si="3"/>
        <v>106.38046054770541</v>
      </c>
      <c r="P9" s="16"/>
      <c r="Q9" s="16"/>
      <c r="R9" s="16">
        <v>1</v>
      </c>
      <c r="S9" s="16">
        <v>96</v>
      </c>
      <c r="T9" s="16">
        <f>S9/12</f>
        <v>8</v>
      </c>
      <c r="U9" s="16">
        <f>T9*25</f>
        <v>200</v>
      </c>
      <c r="V9" s="16"/>
      <c r="W9" s="16"/>
      <c r="X9" s="16"/>
      <c r="Y9" s="16"/>
      <c r="Z9" s="16"/>
      <c r="AA9" s="16"/>
      <c r="AB9" s="16"/>
      <c r="AC9" s="16"/>
    </row>
    <row r="10" spans="1:29" x14ac:dyDescent="0.3">
      <c r="A10" s="315"/>
      <c r="B10" s="9">
        <v>2</v>
      </c>
      <c r="C10" s="9">
        <v>1154</v>
      </c>
      <c r="D10" s="9">
        <v>6</v>
      </c>
      <c r="E10" s="9"/>
      <c r="F10" s="9"/>
      <c r="G10" s="10">
        <f t="shared" si="6"/>
        <v>1206.3715789784806</v>
      </c>
      <c r="H10" s="7">
        <f t="shared" si="2"/>
        <v>52.371578978480557</v>
      </c>
      <c r="I10" s="20" t="s">
        <v>18</v>
      </c>
      <c r="J10" s="9">
        <v>402</v>
      </c>
      <c r="K10" s="9"/>
      <c r="L10" s="9">
        <v>2</v>
      </c>
      <c r="M10" s="9"/>
      <c r="N10" s="11">
        <f t="shared" si="7"/>
        <v>628.31853071795865</v>
      </c>
      <c r="O10" s="16">
        <f t="shared" si="3"/>
        <v>226.31853071795865</v>
      </c>
      <c r="P10" s="16"/>
      <c r="Q10" s="16"/>
      <c r="R10" s="16">
        <v>1</v>
      </c>
      <c r="S10" s="16">
        <v>60</v>
      </c>
      <c r="T10" s="16">
        <f>S10/12</f>
        <v>5</v>
      </c>
      <c r="U10" s="16">
        <f>T10*25</f>
        <v>125</v>
      </c>
      <c r="V10" s="16"/>
      <c r="W10" s="16"/>
      <c r="X10" s="16"/>
      <c r="Y10" s="16"/>
      <c r="Z10" s="16"/>
      <c r="AA10" s="16"/>
      <c r="AB10" s="16"/>
      <c r="AC10" s="16"/>
    </row>
    <row r="11" spans="1:29" x14ac:dyDescent="0.3">
      <c r="A11" s="316"/>
      <c r="B11" s="12">
        <v>3</v>
      </c>
      <c r="C11" s="12">
        <v>567</v>
      </c>
      <c r="D11" s="12">
        <v>3</v>
      </c>
      <c r="E11" s="12"/>
      <c r="F11" s="12"/>
      <c r="G11" s="13">
        <f t="shared" si="6"/>
        <v>603.18578948924028</v>
      </c>
      <c r="H11" s="7">
        <f t="shared" si="2"/>
        <v>36.185789489240278</v>
      </c>
      <c r="I11" s="12"/>
      <c r="J11" s="12"/>
      <c r="K11" s="12"/>
      <c r="L11" s="12"/>
      <c r="M11" s="12"/>
      <c r="N11" s="14">
        <f t="shared" si="7"/>
        <v>0</v>
      </c>
      <c r="O11" s="16">
        <f t="shared" si="3"/>
        <v>0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x14ac:dyDescent="0.3">
      <c r="A12" s="314" t="s">
        <v>12</v>
      </c>
      <c r="B12" s="6" t="s">
        <v>0</v>
      </c>
      <c r="C12" s="6">
        <v>285</v>
      </c>
      <c r="D12" s="6">
        <v>2</v>
      </c>
      <c r="E12" s="6"/>
      <c r="F12" s="6"/>
      <c r="G12" s="7">
        <f t="shared" ref="G12:G23" si="8">D12*DIA16.+E12*DIA20.+F12*DIA25.</f>
        <v>402.12385965949352</v>
      </c>
      <c r="H12" s="7">
        <f t="shared" si="2"/>
        <v>117.12385965949352</v>
      </c>
      <c r="I12" s="6" t="s">
        <v>0</v>
      </c>
      <c r="J12" s="6">
        <v>515</v>
      </c>
      <c r="K12" s="6"/>
      <c r="L12" s="6">
        <v>2</v>
      </c>
      <c r="M12" s="6"/>
      <c r="N12" s="8">
        <f t="shared" ref="N12:N23" si="9">K12*DIA16.+L12*DIA20.+M12*DIA25.</f>
        <v>628.31853071795865</v>
      </c>
      <c r="O12" s="16">
        <f t="shared" si="3"/>
        <v>113.31853071795865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x14ac:dyDescent="0.3">
      <c r="A13" s="315"/>
      <c r="B13" s="19">
        <v>1</v>
      </c>
      <c r="C13" s="6">
        <v>1004</v>
      </c>
      <c r="D13" s="6">
        <v>2</v>
      </c>
      <c r="E13" s="9">
        <v>2</v>
      </c>
      <c r="F13" s="9"/>
      <c r="G13" s="10">
        <f t="shared" si="8"/>
        <v>1030.4423903774523</v>
      </c>
      <c r="H13" s="7">
        <f t="shared" si="2"/>
        <v>26.442390377452284</v>
      </c>
      <c r="I13" s="9" t="s">
        <v>38</v>
      </c>
      <c r="J13" s="6">
        <v>651</v>
      </c>
      <c r="K13" s="9">
        <v>1</v>
      </c>
      <c r="L13" s="9">
        <v>2</v>
      </c>
      <c r="M13" s="9"/>
      <c r="N13" s="11">
        <f t="shared" si="9"/>
        <v>829.38046054770541</v>
      </c>
      <c r="O13" s="16">
        <f t="shared" si="3"/>
        <v>178.38046054770541</v>
      </c>
      <c r="P13" s="16"/>
      <c r="Q13" s="16"/>
      <c r="R13" s="16">
        <v>1</v>
      </c>
      <c r="S13" s="16">
        <v>96</v>
      </c>
      <c r="T13" s="16">
        <f>S13/12</f>
        <v>8</v>
      </c>
      <c r="U13" s="16">
        <f>T13*25</f>
        <v>200</v>
      </c>
      <c r="V13" s="16"/>
      <c r="W13" s="16"/>
      <c r="X13" s="16"/>
      <c r="Y13" s="16"/>
      <c r="Z13" s="16"/>
      <c r="AA13" s="16"/>
      <c r="AB13" s="16"/>
      <c r="AC13" s="16"/>
    </row>
    <row r="14" spans="1:29" x14ac:dyDescent="0.3">
      <c r="A14" s="315"/>
      <c r="B14" s="9">
        <v>2</v>
      </c>
      <c r="C14" s="6">
        <v>1030</v>
      </c>
      <c r="D14" s="6">
        <v>2</v>
      </c>
      <c r="E14" s="9">
        <v>2</v>
      </c>
      <c r="F14" s="9"/>
      <c r="G14" s="10">
        <f t="shared" si="8"/>
        <v>1030.4423903774523</v>
      </c>
      <c r="H14" s="7">
        <f t="shared" si="2"/>
        <v>0.44239037745228416</v>
      </c>
      <c r="I14" s="20" t="s">
        <v>18</v>
      </c>
      <c r="J14" s="6">
        <v>402</v>
      </c>
      <c r="K14" s="9"/>
      <c r="L14" s="9">
        <v>2</v>
      </c>
      <c r="M14" s="9"/>
      <c r="N14" s="11">
        <f t="shared" si="9"/>
        <v>628.31853071795865</v>
      </c>
      <c r="O14" s="16">
        <f t="shared" si="3"/>
        <v>226.31853071795865</v>
      </c>
      <c r="P14" s="16"/>
      <c r="Q14" s="16"/>
      <c r="R14" s="16">
        <v>1</v>
      </c>
      <c r="S14" s="16">
        <v>60</v>
      </c>
      <c r="T14" s="16">
        <f>S14/12</f>
        <v>5</v>
      </c>
      <c r="U14" s="16">
        <f>T14*25</f>
        <v>125</v>
      </c>
      <c r="V14" s="16"/>
      <c r="W14" s="16"/>
      <c r="X14" s="16"/>
      <c r="Y14" s="16"/>
      <c r="Z14" s="16"/>
      <c r="AA14" s="16"/>
      <c r="AB14" s="16"/>
      <c r="AC14" s="16"/>
    </row>
    <row r="15" spans="1:29" x14ac:dyDescent="0.3">
      <c r="A15" s="316"/>
      <c r="B15" s="12">
        <v>3</v>
      </c>
      <c r="C15" s="6">
        <v>701</v>
      </c>
      <c r="D15" s="6">
        <v>2</v>
      </c>
      <c r="E15" s="12">
        <v>1</v>
      </c>
      <c r="F15" s="12"/>
      <c r="G15" s="13">
        <f t="shared" si="8"/>
        <v>716.2831250184729</v>
      </c>
      <c r="H15" s="7">
        <f t="shared" si="2"/>
        <v>15.283125018472902</v>
      </c>
      <c r="I15" s="12"/>
      <c r="J15" s="12"/>
      <c r="K15" s="12"/>
      <c r="L15" s="12"/>
      <c r="M15" s="12"/>
      <c r="N15" s="14">
        <f t="shared" si="9"/>
        <v>0</v>
      </c>
      <c r="O15" s="16">
        <f t="shared" si="3"/>
        <v>0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x14ac:dyDescent="0.3">
      <c r="A16" s="317" t="s">
        <v>39</v>
      </c>
      <c r="B16" s="6" t="s">
        <v>0</v>
      </c>
      <c r="C16" s="6">
        <v>285</v>
      </c>
      <c r="D16" s="6">
        <v>2</v>
      </c>
      <c r="E16" s="6"/>
      <c r="F16" s="6"/>
      <c r="G16" s="7">
        <f t="shared" si="8"/>
        <v>402.12385965949352</v>
      </c>
      <c r="H16" s="7">
        <f t="shared" si="2"/>
        <v>117.12385965949352</v>
      </c>
      <c r="I16" s="6" t="s">
        <v>0</v>
      </c>
      <c r="J16" s="6">
        <v>522</v>
      </c>
      <c r="K16" s="6"/>
      <c r="L16" s="6">
        <v>2</v>
      </c>
      <c r="M16" s="6"/>
      <c r="N16" s="8">
        <f t="shared" si="9"/>
        <v>628.31853071795865</v>
      </c>
      <c r="O16" s="16">
        <f t="shared" si="3"/>
        <v>106.31853071795865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x14ac:dyDescent="0.3">
      <c r="A17" s="318"/>
      <c r="B17" s="19">
        <v>1</v>
      </c>
      <c r="C17" s="6">
        <v>1040</v>
      </c>
      <c r="D17" s="6">
        <v>2</v>
      </c>
      <c r="E17" s="9">
        <v>2</v>
      </c>
      <c r="F17" s="9"/>
      <c r="G17" s="10">
        <f t="shared" si="8"/>
        <v>1030.4423903774523</v>
      </c>
      <c r="H17" s="7">
        <f t="shared" si="2"/>
        <v>-9.5576096225477158</v>
      </c>
      <c r="I17" s="9" t="s">
        <v>38</v>
      </c>
      <c r="J17" s="6">
        <v>653</v>
      </c>
      <c r="K17" s="9">
        <v>1</v>
      </c>
      <c r="L17" s="9">
        <v>2</v>
      </c>
      <c r="M17" s="9"/>
      <c r="N17" s="11">
        <f t="shared" si="9"/>
        <v>829.38046054770541</v>
      </c>
      <c r="O17" s="16">
        <f t="shared" si="3"/>
        <v>176.38046054770541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x14ac:dyDescent="0.3">
      <c r="A18" s="318"/>
      <c r="B18" s="9">
        <v>2</v>
      </c>
      <c r="C18" s="6">
        <v>1045</v>
      </c>
      <c r="D18" s="6">
        <v>2</v>
      </c>
      <c r="E18" s="9">
        <v>2</v>
      </c>
      <c r="F18" s="9"/>
      <c r="G18" s="10">
        <f t="shared" si="8"/>
        <v>1030.4423903774523</v>
      </c>
      <c r="H18" s="7">
        <f t="shared" si="2"/>
        <v>-14.557609622547716</v>
      </c>
      <c r="I18" s="20" t="s">
        <v>18</v>
      </c>
      <c r="J18" s="6">
        <v>402</v>
      </c>
      <c r="K18" s="9"/>
      <c r="L18" s="9">
        <v>2</v>
      </c>
      <c r="M18" s="9"/>
      <c r="N18" s="11">
        <f t="shared" si="9"/>
        <v>628.31853071795865</v>
      </c>
      <c r="O18" s="16">
        <f t="shared" si="3"/>
        <v>226.31853071795865</v>
      </c>
      <c r="P18" s="16"/>
      <c r="Q18" s="16">
        <f>1/25.4</f>
        <v>3.937007874015748E-2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x14ac:dyDescent="0.3">
      <c r="A19" s="318"/>
      <c r="B19" s="9">
        <v>3</v>
      </c>
      <c r="C19" s="6">
        <v>694</v>
      </c>
      <c r="D19" s="6">
        <v>2</v>
      </c>
      <c r="E19" s="9">
        <v>1</v>
      </c>
      <c r="F19" s="9"/>
      <c r="G19" s="10">
        <f t="shared" si="8"/>
        <v>716.2831250184729</v>
      </c>
      <c r="H19" s="7">
        <f t="shared" si="2"/>
        <v>22.283125018472902</v>
      </c>
      <c r="I19" s="9"/>
      <c r="J19" s="9"/>
      <c r="K19" s="9"/>
      <c r="L19" s="9"/>
      <c r="M19" s="9"/>
      <c r="N19" s="11">
        <f t="shared" si="9"/>
        <v>0</v>
      </c>
      <c r="O19" s="16">
        <f t="shared" si="3"/>
        <v>0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x14ac:dyDescent="0.3">
      <c r="A20" s="314" t="s">
        <v>40</v>
      </c>
      <c r="B20" s="6" t="s">
        <v>0</v>
      </c>
      <c r="C20" s="6">
        <v>285</v>
      </c>
      <c r="D20" s="6">
        <v>2</v>
      </c>
      <c r="E20" s="6"/>
      <c r="F20" s="6"/>
      <c r="G20" s="7">
        <f t="shared" si="8"/>
        <v>402.12385965949352</v>
      </c>
      <c r="H20" s="7">
        <f t="shared" si="2"/>
        <v>117.12385965949352</v>
      </c>
      <c r="I20" s="6" t="s">
        <v>0</v>
      </c>
      <c r="J20" s="6">
        <v>508</v>
      </c>
      <c r="K20" s="6"/>
      <c r="L20" s="6">
        <v>2</v>
      </c>
      <c r="M20" s="6"/>
      <c r="N20" s="8">
        <f t="shared" si="9"/>
        <v>628.31853071795865</v>
      </c>
      <c r="O20" s="16">
        <f t="shared" si="3"/>
        <v>120.31853071795865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x14ac:dyDescent="0.3">
      <c r="A21" s="315"/>
      <c r="B21" s="19">
        <v>1</v>
      </c>
      <c r="C21" s="9">
        <v>994</v>
      </c>
      <c r="D21" s="9">
        <v>2</v>
      </c>
      <c r="E21" s="9">
        <v>2</v>
      </c>
      <c r="F21" s="9"/>
      <c r="G21" s="10">
        <f t="shared" si="8"/>
        <v>1030.4423903774523</v>
      </c>
      <c r="H21" s="7">
        <f t="shared" si="2"/>
        <v>36.442390377452284</v>
      </c>
      <c r="I21" s="9" t="s">
        <v>38</v>
      </c>
      <c r="J21" s="9">
        <v>522</v>
      </c>
      <c r="K21" s="9"/>
      <c r="L21" s="9">
        <v>2</v>
      </c>
      <c r="M21" s="9"/>
      <c r="N21" s="11">
        <f t="shared" si="9"/>
        <v>628.31853071795865</v>
      </c>
      <c r="O21" s="16">
        <f t="shared" si="3"/>
        <v>106.31853071795865</v>
      </c>
      <c r="P21" s="16"/>
      <c r="Q21" s="16"/>
      <c r="R21" s="16">
        <v>1</v>
      </c>
      <c r="S21" s="16">
        <v>96</v>
      </c>
      <c r="T21" s="16">
        <f>S21/12</f>
        <v>8</v>
      </c>
      <c r="U21" s="16">
        <f>T21*25</f>
        <v>200</v>
      </c>
      <c r="V21" s="16"/>
      <c r="W21" s="16"/>
      <c r="X21" s="16"/>
      <c r="Y21" s="16"/>
      <c r="Z21" s="16"/>
      <c r="AA21" s="16"/>
      <c r="AB21" s="16"/>
      <c r="AC21" s="16"/>
    </row>
    <row r="22" spans="1:29" x14ac:dyDescent="0.3">
      <c r="A22" s="315"/>
      <c r="B22" s="9">
        <v>2</v>
      </c>
      <c r="C22" s="9">
        <v>1015</v>
      </c>
      <c r="D22" s="9">
        <v>2</v>
      </c>
      <c r="E22" s="9">
        <v>2</v>
      </c>
      <c r="F22" s="9"/>
      <c r="G22" s="10">
        <f t="shared" si="8"/>
        <v>1030.4423903774523</v>
      </c>
      <c r="H22" s="7">
        <f t="shared" si="2"/>
        <v>15.442390377452284</v>
      </c>
      <c r="I22" s="20" t="s">
        <v>18</v>
      </c>
      <c r="J22" s="9">
        <v>402</v>
      </c>
      <c r="K22" s="9"/>
      <c r="L22" s="9">
        <v>2</v>
      </c>
      <c r="M22" s="9"/>
      <c r="N22" s="11">
        <f t="shared" si="9"/>
        <v>628.31853071795865</v>
      </c>
      <c r="O22" s="16">
        <f t="shared" si="3"/>
        <v>226.31853071795865</v>
      </c>
      <c r="P22" s="16"/>
      <c r="Q22" s="16"/>
      <c r="R22" s="16">
        <v>1</v>
      </c>
      <c r="S22" s="16">
        <v>60</v>
      </c>
      <c r="T22" s="16">
        <f>S22/12</f>
        <v>5</v>
      </c>
      <c r="U22" s="16">
        <f>T22*25</f>
        <v>125</v>
      </c>
      <c r="V22" s="16"/>
      <c r="W22" s="16"/>
      <c r="X22" s="16"/>
      <c r="Y22" s="16"/>
      <c r="Z22" s="16"/>
      <c r="AA22" s="16"/>
      <c r="AB22" s="16"/>
      <c r="AC22" s="16"/>
    </row>
    <row r="23" spans="1:29" x14ac:dyDescent="0.3">
      <c r="A23" s="316"/>
      <c r="B23" s="12">
        <v>3</v>
      </c>
      <c r="C23" s="12">
        <v>437</v>
      </c>
      <c r="D23" s="12">
        <v>3</v>
      </c>
      <c r="E23" s="12"/>
      <c r="F23" s="12"/>
      <c r="G23" s="13">
        <f t="shared" si="8"/>
        <v>603.18578948924028</v>
      </c>
      <c r="H23" s="7">
        <f t="shared" si="2"/>
        <v>166.18578948924028</v>
      </c>
      <c r="I23" s="12"/>
      <c r="J23" s="12"/>
      <c r="K23" s="12"/>
      <c r="L23" s="12"/>
      <c r="M23" s="12"/>
      <c r="N23" s="14">
        <f t="shared" si="9"/>
        <v>0</v>
      </c>
      <c r="O23" s="16">
        <f t="shared" si="3"/>
        <v>0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x14ac:dyDescent="0.3">
      <c r="A24" s="314" t="s">
        <v>41</v>
      </c>
      <c r="B24" s="6" t="s">
        <v>0</v>
      </c>
      <c r="C24" s="6">
        <v>285</v>
      </c>
      <c r="D24" s="6">
        <v>2</v>
      </c>
      <c r="E24" s="6"/>
      <c r="F24" s="6"/>
      <c r="G24" s="7">
        <f t="shared" ref="G24:G27" si="10">D24*DIA16.+E24*DIA20.+F24*DIA25.</f>
        <v>402.12385965949352</v>
      </c>
      <c r="H24" s="7">
        <f t="shared" si="2"/>
        <v>117.12385965949352</v>
      </c>
      <c r="I24" s="6" t="s">
        <v>0</v>
      </c>
      <c r="J24" s="6">
        <v>402</v>
      </c>
      <c r="K24" s="6">
        <v>2</v>
      </c>
      <c r="L24" s="6"/>
      <c r="M24" s="6"/>
      <c r="N24" s="8">
        <f t="shared" ref="N24:N27" si="11">K24*DIA16.+L24*DIA20.+M24*DIA25.</f>
        <v>402.12385965949352</v>
      </c>
      <c r="O24" s="16">
        <f t="shared" si="3"/>
        <v>0.12385965949351885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idden="1" x14ac:dyDescent="0.3">
      <c r="A25" s="315"/>
      <c r="B25" s="19">
        <v>1</v>
      </c>
      <c r="C25" s="6"/>
      <c r="D25" s="6"/>
      <c r="E25" s="9"/>
      <c r="F25" s="9"/>
      <c r="G25" s="10">
        <f t="shared" si="10"/>
        <v>0</v>
      </c>
      <c r="H25" s="7">
        <f t="shared" si="2"/>
        <v>0</v>
      </c>
      <c r="I25" s="9" t="s">
        <v>38</v>
      </c>
      <c r="J25" s="6"/>
      <c r="K25" s="9"/>
      <c r="L25" s="9"/>
      <c r="M25" s="9"/>
      <c r="N25" s="11">
        <f t="shared" si="11"/>
        <v>0</v>
      </c>
      <c r="O25" s="16">
        <f t="shared" si="3"/>
        <v>0</v>
      </c>
      <c r="P25" s="16"/>
      <c r="Q25" s="16"/>
      <c r="R25" s="16">
        <v>1</v>
      </c>
      <c r="S25" s="16">
        <v>96</v>
      </c>
      <c r="T25" s="16">
        <f>S25/12</f>
        <v>8</v>
      </c>
      <c r="U25" s="16">
        <f>T25*25</f>
        <v>200</v>
      </c>
      <c r="V25" s="16"/>
      <c r="W25" s="16"/>
      <c r="X25" s="16"/>
      <c r="Y25" s="16"/>
      <c r="Z25" s="16"/>
      <c r="AA25" s="16"/>
      <c r="AB25" s="16"/>
      <c r="AC25" s="16"/>
    </row>
    <row r="26" spans="1:29" x14ac:dyDescent="0.3">
      <c r="A26" s="315"/>
      <c r="B26" s="9">
        <v>2</v>
      </c>
      <c r="C26" s="6">
        <v>285</v>
      </c>
      <c r="D26" s="6">
        <v>2</v>
      </c>
      <c r="E26" s="9"/>
      <c r="F26" s="9"/>
      <c r="G26" s="10">
        <f t="shared" si="10"/>
        <v>402.12385965949352</v>
      </c>
      <c r="H26" s="7">
        <f t="shared" si="2"/>
        <v>117.12385965949352</v>
      </c>
      <c r="I26" s="20" t="s">
        <v>18</v>
      </c>
      <c r="J26" s="6">
        <v>402</v>
      </c>
      <c r="K26" s="9">
        <v>2</v>
      </c>
      <c r="L26" s="9"/>
      <c r="M26" s="9"/>
      <c r="N26" s="11">
        <f t="shared" si="11"/>
        <v>402.12385965949352</v>
      </c>
      <c r="O26" s="16">
        <f t="shared" si="3"/>
        <v>0.12385965949351885</v>
      </c>
      <c r="P26" s="16"/>
      <c r="Q26" s="16"/>
      <c r="R26" s="16">
        <v>1</v>
      </c>
      <c r="S26" s="16">
        <v>60</v>
      </c>
      <c r="T26" s="16">
        <f>S26/12</f>
        <v>5</v>
      </c>
      <c r="U26" s="16">
        <f>T26*25</f>
        <v>125</v>
      </c>
      <c r="V26" s="16"/>
      <c r="W26" s="16"/>
      <c r="X26" s="16"/>
      <c r="Y26" s="16"/>
      <c r="Z26" s="16"/>
      <c r="AA26" s="16"/>
      <c r="AB26" s="16"/>
      <c r="AC26" s="16"/>
    </row>
    <row r="27" spans="1:29" x14ac:dyDescent="0.3">
      <c r="A27" s="316"/>
      <c r="B27" s="12">
        <v>3</v>
      </c>
      <c r="C27" s="6">
        <v>285</v>
      </c>
      <c r="D27" s="6">
        <v>2</v>
      </c>
      <c r="E27" s="12"/>
      <c r="F27" s="12"/>
      <c r="G27" s="13">
        <f t="shared" si="10"/>
        <v>402.12385965949352</v>
      </c>
      <c r="H27" s="7">
        <f t="shared" si="2"/>
        <v>117.12385965949352</v>
      </c>
      <c r="I27" s="12"/>
      <c r="J27" s="6">
        <v>402</v>
      </c>
      <c r="K27" s="12">
        <v>2</v>
      </c>
      <c r="L27" s="12"/>
      <c r="M27" s="12"/>
      <c r="N27" s="14">
        <f t="shared" si="11"/>
        <v>402.12385965949352</v>
      </c>
      <c r="O27" s="16">
        <f t="shared" si="3"/>
        <v>0.12385965949351885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x14ac:dyDescent="0.3">
      <c r="A28" s="314" t="s">
        <v>42</v>
      </c>
      <c r="B28" s="6" t="s">
        <v>0</v>
      </c>
      <c r="C28" s="6">
        <v>285</v>
      </c>
      <c r="D28" s="6">
        <v>2</v>
      </c>
      <c r="E28" s="6"/>
      <c r="F28" s="6"/>
      <c r="G28" s="7">
        <f t="shared" ref="G28:G31" si="12">D28*DIA16.+E28*DIA20.+F28*DIA25.</f>
        <v>402.12385965949352</v>
      </c>
      <c r="H28" s="7">
        <f t="shared" si="2"/>
        <v>117.12385965949352</v>
      </c>
      <c r="I28" s="6" t="s">
        <v>0</v>
      </c>
      <c r="J28" s="6">
        <v>402</v>
      </c>
      <c r="K28" s="6">
        <v>2</v>
      </c>
      <c r="L28" s="6"/>
      <c r="M28" s="6"/>
      <c r="N28" s="8">
        <f t="shared" ref="N28:N31" si="13">K28*DIA16.+L28*DIA20.+M28*DIA25.</f>
        <v>402.12385965949352</v>
      </c>
      <c r="O28" s="16">
        <f t="shared" si="3"/>
        <v>0.12385965949351885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idden="1" x14ac:dyDescent="0.3">
      <c r="A29" s="315"/>
      <c r="B29" s="19">
        <v>1</v>
      </c>
      <c r="C29" s="6">
        <v>285</v>
      </c>
      <c r="D29" s="6">
        <v>2</v>
      </c>
      <c r="E29" s="9"/>
      <c r="F29" s="9"/>
      <c r="G29" s="10">
        <f t="shared" si="12"/>
        <v>402.12385965949352</v>
      </c>
      <c r="H29" s="7">
        <f t="shared" si="2"/>
        <v>117.12385965949352</v>
      </c>
      <c r="I29" s="9" t="s">
        <v>38</v>
      </c>
      <c r="J29" s="6">
        <v>402</v>
      </c>
      <c r="K29" s="9"/>
      <c r="L29" s="9"/>
      <c r="M29" s="9"/>
      <c r="N29" s="11">
        <f t="shared" si="13"/>
        <v>0</v>
      </c>
      <c r="O29" s="16">
        <f t="shared" si="3"/>
        <v>-402</v>
      </c>
      <c r="P29" s="16"/>
      <c r="Q29" s="16"/>
      <c r="R29" s="16">
        <v>1</v>
      </c>
      <c r="S29" s="16">
        <v>96</v>
      </c>
      <c r="T29" s="16">
        <f>S29/12</f>
        <v>8</v>
      </c>
      <c r="U29" s="16">
        <f>T29*25</f>
        <v>200</v>
      </c>
      <c r="V29" s="16"/>
      <c r="W29" s="16"/>
      <c r="X29" s="16"/>
      <c r="Y29" s="16"/>
      <c r="Z29" s="16"/>
      <c r="AA29" s="16"/>
      <c r="AB29" s="16"/>
      <c r="AC29" s="16"/>
    </row>
    <row r="30" spans="1:29" x14ac:dyDescent="0.3">
      <c r="A30" s="315"/>
      <c r="B30" s="9">
        <v>2</v>
      </c>
      <c r="C30" s="6">
        <v>285</v>
      </c>
      <c r="D30" s="6">
        <v>2</v>
      </c>
      <c r="E30" s="9"/>
      <c r="F30" s="9"/>
      <c r="G30" s="10">
        <f t="shared" si="12"/>
        <v>402.12385965949352</v>
      </c>
      <c r="H30" s="7">
        <f t="shared" si="2"/>
        <v>117.12385965949352</v>
      </c>
      <c r="I30" s="20" t="s">
        <v>18</v>
      </c>
      <c r="J30" s="6">
        <v>402</v>
      </c>
      <c r="K30" s="9">
        <v>2</v>
      </c>
      <c r="L30" s="9"/>
      <c r="M30" s="9"/>
      <c r="N30" s="11">
        <f t="shared" si="13"/>
        <v>402.12385965949352</v>
      </c>
      <c r="O30" s="16">
        <f t="shared" si="3"/>
        <v>0.12385965949351885</v>
      </c>
      <c r="P30" s="16"/>
      <c r="Q30" s="16"/>
      <c r="R30" s="16">
        <v>1</v>
      </c>
      <c r="S30" s="16">
        <v>60</v>
      </c>
      <c r="T30" s="16">
        <f>S30/12</f>
        <v>5</v>
      </c>
      <c r="U30" s="16">
        <f>T30*25</f>
        <v>125</v>
      </c>
      <c r="V30" s="16"/>
      <c r="W30" s="16"/>
      <c r="X30" s="16"/>
      <c r="Y30" s="16"/>
      <c r="Z30" s="16"/>
      <c r="AA30" s="16"/>
      <c r="AB30" s="16"/>
      <c r="AC30" s="16"/>
    </row>
    <row r="31" spans="1:29" x14ac:dyDescent="0.3">
      <c r="A31" s="316"/>
      <c r="B31" s="12">
        <v>3</v>
      </c>
      <c r="C31" s="6">
        <v>285</v>
      </c>
      <c r="D31" s="6">
        <v>2</v>
      </c>
      <c r="E31" s="12"/>
      <c r="F31" s="12"/>
      <c r="G31" s="13">
        <f t="shared" si="12"/>
        <v>402.12385965949352</v>
      </c>
      <c r="H31" s="7">
        <f t="shared" si="2"/>
        <v>117.12385965949352</v>
      </c>
      <c r="I31" s="12"/>
      <c r="J31" s="6">
        <v>402</v>
      </c>
      <c r="K31" s="12">
        <v>2</v>
      </c>
      <c r="L31" s="12"/>
      <c r="M31" s="12"/>
      <c r="N31" s="14">
        <f t="shared" si="13"/>
        <v>402.12385965949352</v>
      </c>
      <c r="O31" s="16">
        <f t="shared" si="3"/>
        <v>0.12385965949351885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x14ac:dyDescent="0.3">
      <c r="H32" s="7">
        <f t="shared" si="2"/>
        <v>0</v>
      </c>
      <c r="O32" s="16">
        <f t="shared" si="3"/>
        <v>0</v>
      </c>
      <c r="T32">
        <f>125*1.5</f>
        <v>187.5</v>
      </c>
    </row>
    <row r="33" spans="1:29" x14ac:dyDescent="0.3">
      <c r="A33" s="314" t="s">
        <v>37</v>
      </c>
      <c r="B33" s="6" t="s">
        <v>0</v>
      </c>
      <c r="C33" s="6">
        <v>285</v>
      </c>
      <c r="D33" s="6">
        <v>2</v>
      </c>
      <c r="E33" s="6"/>
      <c r="F33" s="6"/>
      <c r="G33" s="7">
        <f t="shared" ref="G33:G38" si="14">D33*DIA16.+E33*DIA20.+F33*DIA25.</f>
        <v>402.12385965949352</v>
      </c>
      <c r="H33" s="7">
        <f t="shared" si="2"/>
        <v>117.12385965949352</v>
      </c>
      <c r="I33" s="6" t="s">
        <v>0</v>
      </c>
      <c r="J33" s="6">
        <v>402</v>
      </c>
      <c r="K33" s="6">
        <v>2</v>
      </c>
      <c r="L33" s="6"/>
      <c r="M33" s="6"/>
      <c r="N33" s="8">
        <f t="shared" ref="N33:N38" si="15">K33*DIA16.+L33*DIA20.+M33*DIA25.</f>
        <v>402.12385965949352</v>
      </c>
      <c r="O33" s="16">
        <f t="shared" si="3"/>
        <v>0.12385965949351885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x14ac:dyDescent="0.3">
      <c r="A34" s="315"/>
      <c r="B34" s="19" t="s">
        <v>15</v>
      </c>
      <c r="C34" s="6">
        <v>285</v>
      </c>
      <c r="D34" s="6">
        <v>2</v>
      </c>
      <c r="E34" s="9"/>
      <c r="F34" s="9"/>
      <c r="G34" s="10">
        <f t="shared" si="14"/>
        <v>402.12385965949352</v>
      </c>
      <c r="H34" s="7">
        <f t="shared" si="2"/>
        <v>117.12385965949352</v>
      </c>
      <c r="I34" s="9" t="s">
        <v>19</v>
      </c>
      <c r="J34" s="6">
        <v>402</v>
      </c>
      <c r="K34" s="9">
        <v>2</v>
      </c>
      <c r="L34" s="9"/>
      <c r="M34" s="9"/>
      <c r="N34" s="11">
        <f t="shared" si="15"/>
        <v>402.12385965949352</v>
      </c>
      <c r="O34" s="16">
        <f t="shared" si="3"/>
        <v>0.12385965949351885</v>
      </c>
      <c r="P34" s="16"/>
      <c r="Q34" s="16"/>
      <c r="R34" s="16">
        <v>1</v>
      </c>
      <c r="S34" s="16">
        <v>96</v>
      </c>
      <c r="T34" s="16">
        <f>S34/12</f>
        <v>8</v>
      </c>
      <c r="U34" s="16">
        <f>T34*25</f>
        <v>200</v>
      </c>
      <c r="V34" s="16"/>
      <c r="W34" s="16"/>
      <c r="X34" s="16"/>
      <c r="Y34" s="16"/>
      <c r="Z34" s="16"/>
      <c r="AA34" s="16"/>
      <c r="AB34" s="16"/>
      <c r="AC34" s="16"/>
    </row>
    <row r="35" spans="1:29" x14ac:dyDescent="0.3">
      <c r="A35" s="315"/>
      <c r="B35" s="33" t="s">
        <v>16</v>
      </c>
      <c r="C35" s="6">
        <v>285</v>
      </c>
      <c r="D35" s="6">
        <v>2</v>
      </c>
      <c r="E35" s="9"/>
      <c r="F35" s="9"/>
      <c r="G35" s="10">
        <f t="shared" si="14"/>
        <v>402.12385965949352</v>
      </c>
      <c r="H35" s="7">
        <f t="shared" si="2"/>
        <v>117.12385965949352</v>
      </c>
      <c r="I35" s="9" t="s">
        <v>20</v>
      </c>
      <c r="J35" s="6">
        <v>402</v>
      </c>
      <c r="K35" s="9">
        <v>2</v>
      </c>
      <c r="L35" s="9"/>
      <c r="M35" s="9"/>
      <c r="N35" s="11">
        <f t="shared" si="15"/>
        <v>402.12385965949352</v>
      </c>
      <c r="O35" s="16">
        <f t="shared" si="3"/>
        <v>0.12385965949351885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x14ac:dyDescent="0.3">
      <c r="A36" s="315"/>
      <c r="B36" s="33" t="s">
        <v>17</v>
      </c>
      <c r="C36" s="6">
        <v>285</v>
      </c>
      <c r="D36" s="6">
        <v>2</v>
      </c>
      <c r="E36" s="9"/>
      <c r="F36" s="9"/>
      <c r="G36" s="10">
        <f t="shared" si="14"/>
        <v>402.12385965949352</v>
      </c>
      <c r="H36" s="7">
        <f t="shared" si="2"/>
        <v>117.12385965949352</v>
      </c>
      <c r="I36" s="9" t="s">
        <v>45</v>
      </c>
      <c r="J36" s="6">
        <v>402</v>
      </c>
      <c r="K36" s="9">
        <v>2</v>
      </c>
      <c r="L36" s="9"/>
      <c r="M36" s="9"/>
      <c r="N36" s="11">
        <f t="shared" si="15"/>
        <v>402.12385965949352</v>
      </c>
      <c r="O36" s="16">
        <f t="shared" si="3"/>
        <v>0.12385965949351885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x14ac:dyDescent="0.3">
      <c r="A37" s="315"/>
      <c r="B37" s="24" t="s">
        <v>43</v>
      </c>
      <c r="C37" s="6">
        <v>285</v>
      </c>
      <c r="D37" s="6">
        <v>2</v>
      </c>
      <c r="E37" s="9"/>
      <c r="F37" s="9"/>
      <c r="G37" s="10">
        <f t="shared" si="14"/>
        <v>402.12385965949352</v>
      </c>
      <c r="H37" s="7">
        <f t="shared" si="2"/>
        <v>117.12385965949352</v>
      </c>
      <c r="I37" s="20" t="s">
        <v>46</v>
      </c>
      <c r="J37" s="6">
        <v>402</v>
      </c>
      <c r="K37" s="9">
        <v>2</v>
      </c>
      <c r="L37" s="9"/>
      <c r="M37" s="9"/>
      <c r="N37" s="11">
        <f t="shared" si="15"/>
        <v>402.12385965949352</v>
      </c>
      <c r="O37" s="16">
        <f t="shared" si="3"/>
        <v>0.12385965949351885</v>
      </c>
      <c r="P37" s="16"/>
      <c r="Q37" s="16"/>
      <c r="R37" s="16">
        <v>1</v>
      </c>
      <c r="S37" s="16">
        <v>60</v>
      </c>
      <c r="T37" s="16">
        <f>S37/12</f>
        <v>5</v>
      </c>
      <c r="U37" s="16">
        <f>T37*25</f>
        <v>125</v>
      </c>
      <c r="V37" s="16"/>
      <c r="W37" s="16"/>
      <c r="X37" s="16"/>
      <c r="Y37" s="16"/>
      <c r="Z37" s="16"/>
      <c r="AA37" s="16"/>
      <c r="AB37" s="16"/>
      <c r="AC37" s="16"/>
    </row>
    <row r="38" spans="1:29" x14ac:dyDescent="0.3">
      <c r="A38" s="316"/>
      <c r="B38" s="25" t="s">
        <v>44</v>
      </c>
      <c r="C38" s="6">
        <v>285</v>
      </c>
      <c r="D38" s="6">
        <v>2</v>
      </c>
      <c r="E38" s="12"/>
      <c r="F38" s="12"/>
      <c r="G38" s="13">
        <f t="shared" si="14"/>
        <v>402.12385965949352</v>
      </c>
      <c r="H38" s="7">
        <f t="shared" si="2"/>
        <v>117.12385965949352</v>
      </c>
      <c r="I38" s="12"/>
      <c r="J38" s="12"/>
      <c r="K38" s="12"/>
      <c r="L38" s="12"/>
      <c r="M38" s="12"/>
      <c r="N38" s="14">
        <f t="shared" si="15"/>
        <v>0</v>
      </c>
      <c r="O38" s="16">
        <f t="shared" si="3"/>
        <v>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x14ac:dyDescent="0.3">
      <c r="A39" s="32"/>
      <c r="B39" s="34"/>
      <c r="C39" s="6"/>
      <c r="D39" s="6"/>
      <c r="E39" s="35"/>
      <c r="F39" s="35"/>
      <c r="G39" s="36"/>
      <c r="H39" s="7">
        <f t="shared" si="2"/>
        <v>0</v>
      </c>
      <c r="I39" s="35"/>
      <c r="J39" s="35"/>
      <c r="K39" s="35"/>
      <c r="L39" s="35"/>
      <c r="M39" s="35"/>
      <c r="N39" s="37"/>
      <c r="O39" s="16">
        <f t="shared" si="3"/>
        <v>0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x14ac:dyDescent="0.3">
      <c r="A40" s="314" t="s">
        <v>13</v>
      </c>
      <c r="B40" s="6" t="s">
        <v>0</v>
      </c>
      <c r="C40" s="6">
        <v>285</v>
      </c>
      <c r="D40" s="6">
        <v>2</v>
      </c>
      <c r="E40" s="6"/>
      <c r="F40" s="6"/>
      <c r="G40" s="7">
        <f t="shared" ref="G40:G47" si="16">D40*DIA16.+E40*DIA20.+F40*DIA25.</f>
        <v>402.12385965949352</v>
      </c>
      <c r="H40" s="7">
        <f t="shared" si="2"/>
        <v>117.12385965949352</v>
      </c>
      <c r="I40" s="6" t="s">
        <v>0</v>
      </c>
      <c r="J40" s="6">
        <v>447</v>
      </c>
      <c r="K40" s="6"/>
      <c r="L40" s="6">
        <v>2</v>
      </c>
      <c r="M40" s="6"/>
      <c r="N40" s="8">
        <f t="shared" ref="N40:N47" si="17">K40*DIA16.+L40*DIA20.+M40*DIA25.</f>
        <v>628.31853071795865</v>
      </c>
      <c r="O40" s="16">
        <f t="shared" si="3"/>
        <v>181.31853071795865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x14ac:dyDescent="0.3">
      <c r="A41" s="315"/>
      <c r="B41" s="19" t="s">
        <v>15</v>
      </c>
      <c r="C41" s="6">
        <v>516</v>
      </c>
      <c r="D41" s="6">
        <v>3</v>
      </c>
      <c r="E41" s="9"/>
      <c r="F41" s="9"/>
      <c r="G41" s="10">
        <f t="shared" si="16"/>
        <v>603.18578948924028</v>
      </c>
      <c r="H41" s="7">
        <f t="shared" si="2"/>
        <v>87.185789489240278</v>
      </c>
      <c r="I41" s="9" t="s">
        <v>19</v>
      </c>
      <c r="J41" s="6">
        <v>402</v>
      </c>
      <c r="K41" s="9"/>
      <c r="L41" s="9">
        <v>2</v>
      </c>
      <c r="M41" s="9"/>
      <c r="N41" s="11">
        <f t="shared" si="17"/>
        <v>628.31853071795865</v>
      </c>
      <c r="O41" s="16">
        <f t="shared" si="3"/>
        <v>226.31853071795865</v>
      </c>
      <c r="P41" s="16"/>
      <c r="Q41" s="16"/>
      <c r="R41" s="16">
        <v>1</v>
      </c>
      <c r="S41" s="16">
        <v>96</v>
      </c>
      <c r="T41" s="16">
        <f>S41/12</f>
        <v>8</v>
      </c>
      <c r="U41" s="16">
        <f>T41*25</f>
        <v>200</v>
      </c>
      <c r="V41" s="16"/>
      <c r="W41" s="16"/>
      <c r="X41" s="16"/>
      <c r="Y41" s="16"/>
      <c r="Z41" s="16"/>
      <c r="AA41" s="16"/>
      <c r="AB41" s="16"/>
      <c r="AC41" s="16"/>
    </row>
    <row r="42" spans="1:29" x14ac:dyDescent="0.3">
      <c r="A42" s="315"/>
      <c r="B42" s="33" t="s">
        <v>16</v>
      </c>
      <c r="C42" s="6">
        <v>728</v>
      </c>
      <c r="D42" s="6">
        <v>4</v>
      </c>
      <c r="E42" s="9"/>
      <c r="F42" s="9"/>
      <c r="G42" s="10">
        <f t="shared" si="16"/>
        <v>804.24771931898704</v>
      </c>
      <c r="H42" s="7">
        <f t="shared" si="2"/>
        <v>76.247719318987038</v>
      </c>
      <c r="I42" s="9" t="s">
        <v>20</v>
      </c>
      <c r="J42" s="6">
        <v>475</v>
      </c>
      <c r="K42" s="9"/>
      <c r="L42" s="9">
        <v>2</v>
      </c>
      <c r="M42" s="9"/>
      <c r="N42" s="11">
        <f t="shared" si="17"/>
        <v>628.31853071795865</v>
      </c>
      <c r="O42" s="16">
        <f t="shared" si="3"/>
        <v>153.31853071795865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x14ac:dyDescent="0.3">
      <c r="A43" s="315"/>
      <c r="B43" s="33" t="s">
        <v>17</v>
      </c>
      <c r="C43" s="6">
        <v>894</v>
      </c>
      <c r="D43" s="6">
        <v>2</v>
      </c>
      <c r="E43" s="9">
        <v>2</v>
      </c>
      <c r="F43" s="9"/>
      <c r="G43" s="10">
        <f t="shared" si="16"/>
        <v>1030.4423903774523</v>
      </c>
      <c r="H43" s="7">
        <f t="shared" si="2"/>
        <v>136.44239037745228</v>
      </c>
      <c r="I43" s="9" t="s">
        <v>45</v>
      </c>
      <c r="J43" s="6">
        <v>590</v>
      </c>
      <c r="K43" s="9"/>
      <c r="L43" s="9">
        <v>2</v>
      </c>
      <c r="M43" s="9"/>
      <c r="N43" s="11">
        <f t="shared" si="17"/>
        <v>628.31853071795865</v>
      </c>
      <c r="O43" s="16">
        <f t="shared" si="3"/>
        <v>38.318530717958652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x14ac:dyDescent="0.3">
      <c r="A44" s="315"/>
      <c r="B44" s="24" t="s">
        <v>43</v>
      </c>
      <c r="C44" s="6">
        <v>865</v>
      </c>
      <c r="D44" s="6">
        <v>2</v>
      </c>
      <c r="E44" s="9">
        <v>2</v>
      </c>
      <c r="F44" s="9"/>
      <c r="G44" s="10">
        <f t="shared" si="16"/>
        <v>1030.4423903774523</v>
      </c>
      <c r="H44" s="7">
        <f t="shared" si="2"/>
        <v>165.44239037745228</v>
      </c>
      <c r="I44" s="20" t="s">
        <v>46</v>
      </c>
      <c r="J44" s="6">
        <v>403</v>
      </c>
      <c r="K44" s="9"/>
      <c r="L44" s="9">
        <v>2</v>
      </c>
      <c r="M44" s="9"/>
      <c r="N44" s="11">
        <f t="shared" si="17"/>
        <v>628.31853071795865</v>
      </c>
      <c r="O44" s="16">
        <f t="shared" si="3"/>
        <v>225.31853071795865</v>
      </c>
      <c r="P44" s="16"/>
      <c r="Q44" s="16"/>
      <c r="R44" s="16">
        <v>1</v>
      </c>
      <c r="S44" s="16">
        <v>60</v>
      </c>
      <c r="T44" s="16">
        <f>S44/12</f>
        <v>5</v>
      </c>
      <c r="U44" s="16">
        <f>T44*25</f>
        <v>125</v>
      </c>
      <c r="V44" s="16"/>
      <c r="W44" s="16"/>
      <c r="X44" s="16"/>
      <c r="Y44" s="16"/>
      <c r="Z44" s="16"/>
      <c r="AA44" s="16"/>
      <c r="AB44" s="16"/>
      <c r="AC44" s="16"/>
    </row>
    <row r="45" spans="1:29" x14ac:dyDescent="0.3">
      <c r="A45" s="315"/>
      <c r="B45" s="38" t="s">
        <v>44</v>
      </c>
      <c r="C45" s="6">
        <v>545</v>
      </c>
      <c r="D45" s="6">
        <v>3</v>
      </c>
      <c r="E45" s="39"/>
      <c r="F45" s="39"/>
      <c r="G45" s="10">
        <f t="shared" si="16"/>
        <v>603.18578948924028</v>
      </c>
      <c r="H45" s="7">
        <f t="shared" si="2"/>
        <v>58.185789489240278</v>
      </c>
      <c r="I45" s="40"/>
      <c r="J45" s="35"/>
      <c r="K45" s="39"/>
      <c r="L45" s="39"/>
      <c r="M45" s="39"/>
      <c r="N45" s="11"/>
      <c r="O45" s="16">
        <f t="shared" si="3"/>
        <v>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x14ac:dyDescent="0.3">
      <c r="A46" s="315"/>
      <c r="B46" s="38" t="s">
        <v>47</v>
      </c>
      <c r="C46" s="6">
        <v>285</v>
      </c>
      <c r="D46" s="6">
        <v>2</v>
      </c>
      <c r="E46" s="39"/>
      <c r="F46" s="39"/>
      <c r="G46" s="10">
        <f t="shared" si="16"/>
        <v>402.12385965949352</v>
      </c>
      <c r="H46" s="7">
        <f t="shared" si="2"/>
        <v>117.12385965949352</v>
      </c>
      <c r="I46" s="40" t="s">
        <v>49</v>
      </c>
      <c r="J46" s="35">
        <v>402</v>
      </c>
      <c r="K46" s="39"/>
      <c r="L46" s="39">
        <v>2</v>
      </c>
      <c r="M46" s="39"/>
      <c r="N46" s="11">
        <f t="shared" si="17"/>
        <v>628.31853071795865</v>
      </c>
      <c r="O46" s="16">
        <f t="shared" si="3"/>
        <v>226.31853071795865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x14ac:dyDescent="0.3">
      <c r="A47" s="316"/>
      <c r="B47" s="25" t="s">
        <v>48</v>
      </c>
      <c r="C47" s="6">
        <v>285</v>
      </c>
      <c r="D47" s="6">
        <v>2</v>
      </c>
      <c r="E47" s="12"/>
      <c r="F47" s="12"/>
      <c r="G47" s="10">
        <f t="shared" si="16"/>
        <v>402.12385965949352</v>
      </c>
      <c r="H47" s="7">
        <f t="shared" si="2"/>
        <v>117.12385965949352</v>
      </c>
      <c r="I47" s="12"/>
      <c r="J47" s="12"/>
      <c r="K47" s="12"/>
      <c r="L47" s="12"/>
      <c r="M47" s="12"/>
      <c r="N47" s="14">
        <f t="shared" si="17"/>
        <v>0</v>
      </c>
      <c r="O47" s="16">
        <f t="shared" si="3"/>
        <v>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x14ac:dyDescent="0.3">
      <c r="A48" s="32"/>
      <c r="B48" s="34"/>
      <c r="C48" s="6"/>
      <c r="D48" s="6"/>
      <c r="E48" s="35"/>
      <c r="F48" s="35"/>
      <c r="G48" s="36"/>
      <c r="H48" s="7">
        <f t="shared" si="2"/>
        <v>0</v>
      </c>
      <c r="I48" s="35"/>
      <c r="J48" s="35"/>
      <c r="K48" s="35"/>
      <c r="L48" s="35"/>
      <c r="M48" s="35"/>
      <c r="N48" s="37"/>
      <c r="O48" s="16">
        <f t="shared" si="3"/>
        <v>0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x14ac:dyDescent="0.3">
      <c r="A49" s="314" t="s">
        <v>14</v>
      </c>
      <c r="B49" s="6" t="s">
        <v>0</v>
      </c>
      <c r="C49" s="6">
        <v>285</v>
      </c>
      <c r="D49" s="6">
        <v>2</v>
      </c>
      <c r="E49" s="6"/>
      <c r="F49" s="6"/>
      <c r="G49" s="7">
        <f t="shared" ref="G49:G56" si="18">D49*DIA16.+E49*DIA20.+F49*DIA25.</f>
        <v>402.12385965949352</v>
      </c>
      <c r="H49" s="7">
        <f t="shared" si="2"/>
        <v>117.12385965949352</v>
      </c>
      <c r="I49" s="6" t="s">
        <v>0</v>
      </c>
      <c r="J49" s="6">
        <v>402</v>
      </c>
      <c r="K49" s="6">
        <v>2</v>
      </c>
      <c r="L49" s="6"/>
      <c r="M49" s="6"/>
      <c r="N49" s="8">
        <f t="shared" ref="N49:N53" si="19">K49*DIA16.+L49*DIA20.+M49*DIA25.</f>
        <v>402.12385965949352</v>
      </c>
      <c r="O49" s="16">
        <f t="shared" si="3"/>
        <v>0.12385965949351885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x14ac:dyDescent="0.3">
      <c r="A50" s="315"/>
      <c r="B50" s="19" t="s">
        <v>15</v>
      </c>
      <c r="C50" s="6">
        <v>285</v>
      </c>
      <c r="D50" s="6">
        <v>2</v>
      </c>
      <c r="E50" s="9"/>
      <c r="F50" s="9"/>
      <c r="G50" s="10">
        <f t="shared" si="18"/>
        <v>402.12385965949352</v>
      </c>
      <c r="H50" s="7">
        <f t="shared" si="2"/>
        <v>117.12385965949352</v>
      </c>
      <c r="I50" s="9" t="s">
        <v>19</v>
      </c>
      <c r="J50" s="6">
        <v>402</v>
      </c>
      <c r="K50" s="9">
        <v>2</v>
      </c>
      <c r="L50" s="9"/>
      <c r="M50" s="9"/>
      <c r="N50" s="11">
        <f t="shared" si="19"/>
        <v>402.12385965949352</v>
      </c>
      <c r="O50" s="16">
        <f t="shared" si="3"/>
        <v>0.12385965949351885</v>
      </c>
      <c r="P50" s="16"/>
      <c r="Q50" s="16"/>
      <c r="R50" s="16">
        <v>1</v>
      </c>
      <c r="S50" s="16">
        <v>96</v>
      </c>
      <c r="T50" s="16">
        <f>S50/12</f>
        <v>8</v>
      </c>
      <c r="U50" s="16">
        <f>T50*25</f>
        <v>200</v>
      </c>
      <c r="V50" s="16"/>
      <c r="W50" s="16"/>
      <c r="X50" s="16"/>
      <c r="Y50" s="16"/>
      <c r="Z50" s="16"/>
      <c r="AA50" s="16"/>
      <c r="AB50" s="16"/>
      <c r="AC50" s="16"/>
    </row>
    <row r="51" spans="1:29" x14ac:dyDescent="0.3">
      <c r="A51" s="315"/>
      <c r="B51" s="33" t="s">
        <v>16</v>
      </c>
      <c r="C51" s="6">
        <v>285</v>
      </c>
      <c r="D51" s="6">
        <v>2</v>
      </c>
      <c r="E51" s="9"/>
      <c r="F51" s="9"/>
      <c r="G51" s="10">
        <f t="shared" si="18"/>
        <v>402.12385965949352</v>
      </c>
      <c r="H51" s="7">
        <f t="shared" si="2"/>
        <v>117.12385965949352</v>
      </c>
      <c r="I51" s="9" t="s">
        <v>20</v>
      </c>
      <c r="J51" s="6">
        <v>402</v>
      </c>
      <c r="K51" s="9">
        <v>2</v>
      </c>
      <c r="L51" s="9"/>
      <c r="M51" s="9"/>
      <c r="N51" s="11">
        <f t="shared" si="19"/>
        <v>402.12385965949352</v>
      </c>
      <c r="O51" s="16">
        <f t="shared" si="3"/>
        <v>0.12385965949351885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x14ac:dyDescent="0.3">
      <c r="A52" s="315"/>
      <c r="B52" s="33" t="s">
        <v>17</v>
      </c>
      <c r="C52" s="6">
        <v>285</v>
      </c>
      <c r="D52" s="6">
        <v>2</v>
      </c>
      <c r="E52" s="9"/>
      <c r="F52" s="9"/>
      <c r="G52" s="10">
        <f t="shared" si="18"/>
        <v>402.12385965949352</v>
      </c>
      <c r="H52" s="7">
        <f t="shared" si="2"/>
        <v>117.12385965949352</v>
      </c>
      <c r="I52" s="9" t="s">
        <v>45</v>
      </c>
      <c r="J52" s="6">
        <v>402</v>
      </c>
      <c r="K52" s="9">
        <v>2</v>
      </c>
      <c r="L52" s="9"/>
      <c r="M52" s="9"/>
      <c r="N52" s="11">
        <f t="shared" si="19"/>
        <v>402.12385965949352</v>
      </c>
      <c r="O52" s="16">
        <f t="shared" si="3"/>
        <v>0.12385965949351885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x14ac:dyDescent="0.3">
      <c r="A53" s="315"/>
      <c r="B53" s="24" t="s">
        <v>43</v>
      </c>
      <c r="C53" s="6">
        <v>285</v>
      </c>
      <c r="D53" s="6">
        <v>2</v>
      </c>
      <c r="E53" s="9"/>
      <c r="F53" s="9"/>
      <c r="G53" s="10">
        <f t="shared" si="18"/>
        <v>402.12385965949352</v>
      </c>
      <c r="H53" s="7">
        <f t="shared" si="2"/>
        <v>117.12385965949352</v>
      </c>
      <c r="I53" s="20" t="s">
        <v>46</v>
      </c>
      <c r="J53" s="6">
        <v>402</v>
      </c>
      <c r="K53" s="9">
        <v>2</v>
      </c>
      <c r="L53" s="9"/>
      <c r="M53" s="9"/>
      <c r="N53" s="11">
        <f t="shared" si="19"/>
        <v>402.12385965949352</v>
      </c>
      <c r="O53" s="16">
        <f t="shared" si="3"/>
        <v>0.12385965949351885</v>
      </c>
      <c r="P53" s="16"/>
      <c r="Q53" s="16"/>
      <c r="R53" s="16">
        <v>1</v>
      </c>
      <c r="S53" s="16">
        <v>60</v>
      </c>
      <c r="T53" s="16">
        <f>S53/12</f>
        <v>5</v>
      </c>
      <c r="U53" s="16">
        <f>T53*25</f>
        <v>125</v>
      </c>
      <c r="V53" s="16"/>
      <c r="W53" s="16"/>
      <c r="X53" s="16"/>
      <c r="Y53" s="16"/>
      <c r="Z53" s="16"/>
      <c r="AA53" s="16"/>
      <c r="AB53" s="16"/>
      <c r="AC53" s="16"/>
    </row>
    <row r="54" spans="1:29" x14ac:dyDescent="0.3">
      <c r="A54" s="315"/>
      <c r="B54" s="38" t="s">
        <v>44</v>
      </c>
      <c r="C54" s="6">
        <v>285</v>
      </c>
      <c r="D54" s="6">
        <v>2</v>
      </c>
      <c r="E54" s="39"/>
      <c r="F54" s="39"/>
      <c r="G54" s="10">
        <f t="shared" si="18"/>
        <v>402.12385965949352</v>
      </c>
      <c r="H54" s="7">
        <f t="shared" si="2"/>
        <v>117.12385965949352</v>
      </c>
      <c r="I54" s="40"/>
      <c r="J54" s="6"/>
      <c r="K54" s="39"/>
      <c r="L54" s="39"/>
      <c r="M54" s="39"/>
      <c r="N54" s="11"/>
      <c r="O54" s="16">
        <f t="shared" si="3"/>
        <v>0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x14ac:dyDescent="0.3">
      <c r="A55" s="315"/>
      <c r="B55" s="38" t="s">
        <v>47</v>
      </c>
      <c r="C55" s="6">
        <v>285</v>
      </c>
      <c r="D55" s="6">
        <v>2</v>
      </c>
      <c r="E55" s="39"/>
      <c r="F55" s="39"/>
      <c r="G55" s="10">
        <f t="shared" si="18"/>
        <v>402.12385965949352</v>
      </c>
      <c r="H55" s="7">
        <f t="shared" si="2"/>
        <v>117.12385965949352</v>
      </c>
      <c r="I55" s="40" t="s">
        <v>49</v>
      </c>
      <c r="J55" s="6">
        <v>402</v>
      </c>
      <c r="K55" s="39">
        <v>2</v>
      </c>
      <c r="L55" s="39"/>
      <c r="M55" s="39"/>
      <c r="N55" s="11">
        <f t="shared" ref="N55:N56" si="20">K55*DIA16.+L55*DIA20.+M55*DIA25.</f>
        <v>402.12385965949352</v>
      </c>
      <c r="O55" s="16">
        <f t="shared" si="3"/>
        <v>0.12385965949351885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x14ac:dyDescent="0.3">
      <c r="A56" s="316"/>
      <c r="B56" s="25" t="s">
        <v>48</v>
      </c>
      <c r="C56" s="6">
        <v>285</v>
      </c>
      <c r="D56" s="6">
        <v>2</v>
      </c>
      <c r="E56" s="12"/>
      <c r="F56" s="12"/>
      <c r="G56" s="10">
        <f t="shared" si="18"/>
        <v>402.12385965949352</v>
      </c>
      <c r="H56" s="7">
        <f t="shared" si="2"/>
        <v>117.12385965949352</v>
      </c>
      <c r="I56" s="12"/>
      <c r="J56" s="12"/>
      <c r="K56" s="12"/>
      <c r="L56" s="12"/>
      <c r="M56" s="12"/>
      <c r="N56" s="14">
        <f t="shared" si="20"/>
        <v>0</v>
      </c>
      <c r="O56" s="16">
        <f t="shared" si="3"/>
        <v>0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8" spans="1:29" hidden="1" x14ac:dyDescent="0.3">
      <c r="B58" s="31" t="s">
        <v>33</v>
      </c>
      <c r="C58" t="s">
        <v>34</v>
      </c>
    </row>
    <row r="59" spans="1:29" hidden="1" x14ac:dyDescent="0.3">
      <c r="C59" t="s">
        <v>35</v>
      </c>
    </row>
    <row r="60" spans="1:29" hidden="1" x14ac:dyDescent="0.3">
      <c r="C60" t="s">
        <v>36</v>
      </c>
    </row>
    <row r="61" spans="1:29" x14ac:dyDescent="0.3">
      <c r="B61" t="s">
        <v>50</v>
      </c>
      <c r="C61" t="s">
        <v>51</v>
      </c>
    </row>
  </sheetData>
  <mergeCells count="12">
    <mergeCell ref="C1:G1"/>
    <mergeCell ref="J1:N1"/>
    <mergeCell ref="A4:A7"/>
    <mergeCell ref="A8:A11"/>
    <mergeCell ref="A12:A15"/>
    <mergeCell ref="A40:A47"/>
    <mergeCell ref="A49:A56"/>
    <mergeCell ref="A33:A38"/>
    <mergeCell ref="A16:A19"/>
    <mergeCell ref="A20:A23"/>
    <mergeCell ref="A24:A27"/>
    <mergeCell ref="A28:A31"/>
  </mergeCells>
  <pageMargins left="0.7" right="0.7" top="0.75" bottom="0.75" header="0.3" footer="0.3"/>
  <pageSetup paperSize="9" scale="90" orientation="portrait" r:id="rId1"/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D56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" sqref="H1:H1048576"/>
    </sheetView>
  </sheetViews>
  <sheetFormatPr defaultRowHeight="14.4" x14ac:dyDescent="0.3"/>
  <cols>
    <col min="1" max="1" width="9.88671875" bestFit="1" customWidth="1"/>
    <col min="2" max="2" width="8.5546875" bestFit="1" customWidth="1"/>
    <col min="3" max="3" width="7.6640625" bestFit="1" customWidth="1"/>
    <col min="4" max="6" width="6.5546875" bestFit="1" customWidth="1"/>
    <col min="7" max="7" width="8.5546875" bestFit="1" customWidth="1"/>
    <col min="8" max="8" width="8.5546875" hidden="1" customWidth="1"/>
    <col min="9" max="9" width="8.5546875" bestFit="1" customWidth="1"/>
    <col min="10" max="10" width="7.6640625" bestFit="1" customWidth="1"/>
    <col min="11" max="13" width="6.5546875" bestFit="1" customWidth="1"/>
    <col min="14" max="14" width="7.5546875" bestFit="1" customWidth="1"/>
    <col min="15" max="15" width="7.5546875" hidden="1" customWidth="1"/>
    <col min="16" max="30" width="7.5546875" customWidth="1"/>
  </cols>
  <sheetData>
    <row r="1" spans="1:30" x14ac:dyDescent="0.3">
      <c r="A1" s="15"/>
      <c r="B1" s="15"/>
      <c r="C1" s="319" t="s">
        <v>3</v>
      </c>
      <c r="D1" s="319"/>
      <c r="E1" s="319"/>
      <c r="F1" s="319"/>
      <c r="G1" s="319"/>
      <c r="H1" s="17"/>
      <c r="I1" s="15"/>
      <c r="J1" s="319" t="s">
        <v>4</v>
      </c>
      <c r="K1" s="319"/>
      <c r="L1" s="319"/>
      <c r="M1" s="319"/>
      <c r="N1" s="31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ht="15.6" x14ac:dyDescent="0.35">
      <c r="A2" s="15"/>
      <c r="B2" s="15"/>
      <c r="C2" s="1" t="s">
        <v>1</v>
      </c>
      <c r="D2" s="2">
        <v>16</v>
      </c>
      <c r="E2" s="2">
        <v>20</v>
      </c>
      <c r="F2" s="2">
        <v>25</v>
      </c>
      <c r="G2" s="3" t="s">
        <v>2</v>
      </c>
      <c r="H2" s="18"/>
      <c r="I2" s="15"/>
      <c r="J2" s="1" t="s">
        <v>1</v>
      </c>
      <c r="K2" s="2">
        <v>16</v>
      </c>
      <c r="L2" s="2">
        <v>20</v>
      </c>
      <c r="M2" s="2">
        <v>25</v>
      </c>
      <c r="N2" s="3" t="s">
        <v>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 s="15"/>
      <c r="B3" s="15"/>
      <c r="C3" s="4"/>
      <c r="D3" s="5">
        <f>PI()*D2^2/4</f>
        <v>201.06192982974676</v>
      </c>
      <c r="E3" s="5">
        <f>PI()*E2^2/4</f>
        <v>314.15926535897933</v>
      </c>
      <c r="F3" s="5">
        <f>PI()*F2^2/4</f>
        <v>490.87385212340519</v>
      </c>
      <c r="G3" s="4"/>
      <c r="I3" s="15"/>
      <c r="J3" s="4"/>
      <c r="K3" s="5">
        <f>PI()*K2^2/4</f>
        <v>201.06192982974676</v>
      </c>
      <c r="L3" s="5">
        <f>PI()*L2^2/4</f>
        <v>314.15926535897933</v>
      </c>
      <c r="M3" s="5">
        <f>PI()*M2^2/4</f>
        <v>490.87385212340519</v>
      </c>
      <c r="N3" s="4"/>
    </row>
    <row r="4" spans="1:30" x14ac:dyDescent="0.3">
      <c r="A4" s="317" t="s">
        <v>10</v>
      </c>
      <c r="B4" s="6" t="s">
        <v>0</v>
      </c>
      <c r="C4" s="6">
        <v>535</v>
      </c>
      <c r="D4" s="41">
        <v>4</v>
      </c>
      <c r="E4" s="6"/>
      <c r="F4" s="6"/>
      <c r="G4" s="7">
        <f t="shared" ref="G4:G6" si="0">D4*DIA16.+E4*DIA20.+F4*DIA25.</f>
        <v>804.24771931898704</v>
      </c>
      <c r="H4" s="7">
        <f>G4-C4</f>
        <v>269.24771931898704</v>
      </c>
      <c r="I4" s="6" t="s">
        <v>0</v>
      </c>
      <c r="J4" s="6">
        <v>939</v>
      </c>
      <c r="K4" s="6">
        <v>2</v>
      </c>
      <c r="L4" s="6">
        <v>2</v>
      </c>
      <c r="M4" s="6"/>
      <c r="N4" s="8">
        <f t="shared" ref="N4:N6" si="1">K4*DIA16.+L4*DIA20.+M4*DIA25.</f>
        <v>1030.4423903774523</v>
      </c>
      <c r="O4" s="16">
        <f>N4-J4</f>
        <v>91.442390377452284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3">
      <c r="A5" s="318"/>
      <c r="B5" s="19">
        <v>1</v>
      </c>
      <c r="C5" s="6">
        <v>1879</v>
      </c>
      <c r="D5" s="6">
        <v>4</v>
      </c>
      <c r="E5" s="9">
        <v>4</v>
      </c>
      <c r="F5" s="9"/>
      <c r="G5" s="10">
        <f t="shared" si="0"/>
        <v>2060.8847807549046</v>
      </c>
      <c r="H5" s="7">
        <f t="shared" ref="H5:H54" si="2">G5-C5</f>
        <v>181.88478075490457</v>
      </c>
      <c r="I5" s="9" t="s">
        <v>38</v>
      </c>
      <c r="J5" s="6">
        <v>850</v>
      </c>
      <c r="K5" s="9">
        <v>2</v>
      </c>
      <c r="L5" s="9">
        <v>2</v>
      </c>
      <c r="M5" s="6"/>
      <c r="N5" s="11">
        <f t="shared" si="1"/>
        <v>1030.4423903774523</v>
      </c>
      <c r="O5" s="16">
        <f t="shared" ref="O5:O54" si="3">N5-J5</f>
        <v>180.44239037745228</v>
      </c>
      <c r="P5" s="16" t="s">
        <v>52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3">
      <c r="A6" s="318"/>
      <c r="B6" s="9">
        <v>2</v>
      </c>
      <c r="C6" s="6">
        <v>1642</v>
      </c>
      <c r="D6" s="6">
        <v>5</v>
      </c>
      <c r="E6" s="9">
        <v>2</v>
      </c>
      <c r="F6" s="9"/>
      <c r="G6" s="10">
        <f t="shared" si="0"/>
        <v>1633.6281798666923</v>
      </c>
      <c r="H6" s="7">
        <f t="shared" si="2"/>
        <v>-8.3718201333076649</v>
      </c>
      <c r="I6" s="20" t="s">
        <v>18</v>
      </c>
      <c r="J6" s="6">
        <v>654</v>
      </c>
      <c r="K6" s="9">
        <v>2</v>
      </c>
      <c r="L6" s="9">
        <v>2</v>
      </c>
      <c r="M6" s="6"/>
      <c r="N6" s="11">
        <f t="shared" si="1"/>
        <v>1030.4423903774523</v>
      </c>
      <c r="O6" s="16">
        <f t="shared" si="3"/>
        <v>376.44239037745228</v>
      </c>
      <c r="P6" s="16" t="s">
        <v>54</v>
      </c>
      <c r="Q6" s="16"/>
      <c r="R6" s="16">
        <f>1/25.4</f>
        <v>3.937007874015748E-2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3">
      <c r="A7" s="318"/>
      <c r="B7" s="9">
        <v>3</v>
      </c>
      <c r="C7" s="6">
        <v>1491</v>
      </c>
      <c r="D7" s="6">
        <v>6</v>
      </c>
      <c r="E7" s="9">
        <v>1</v>
      </c>
      <c r="F7" s="9"/>
      <c r="G7" s="10">
        <f t="shared" ref="G7" si="4">D7*DIA16.+E7*DIA20.+F7*DIA25.</f>
        <v>1520.5308443374599</v>
      </c>
      <c r="H7" s="7">
        <f t="shared" si="2"/>
        <v>29.530844337459939</v>
      </c>
      <c r="I7" s="9"/>
      <c r="J7" s="9"/>
      <c r="K7" s="9"/>
      <c r="L7" s="9"/>
      <c r="M7" s="9"/>
      <c r="N7" s="11">
        <f t="shared" ref="N7" si="5">K7*DIA16.+L7*DIA20.+M7*DIA25.</f>
        <v>0</v>
      </c>
      <c r="O7" s="16">
        <f t="shared" si="3"/>
        <v>0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3">
      <c r="A8" s="314" t="s">
        <v>11</v>
      </c>
      <c r="B8" s="6" t="s">
        <v>0</v>
      </c>
      <c r="C8" s="6">
        <v>589</v>
      </c>
      <c r="D8" s="6">
        <v>4</v>
      </c>
      <c r="E8" s="6"/>
      <c r="F8" s="6"/>
      <c r="G8" s="7">
        <f t="shared" ref="G8:G11" si="6">D8*DIA16.+E8*DIA20.+F8*DIA25.</f>
        <v>804.24771931898704</v>
      </c>
      <c r="H8" s="7">
        <f t="shared" si="2"/>
        <v>215.24771931898704</v>
      </c>
      <c r="I8" s="6" t="s">
        <v>0</v>
      </c>
      <c r="J8" s="6">
        <v>1038</v>
      </c>
      <c r="K8" s="6">
        <v>2</v>
      </c>
      <c r="L8" s="6">
        <v>2</v>
      </c>
      <c r="M8" s="6"/>
      <c r="N8" s="8">
        <f t="shared" ref="N8:N11" si="7">K8*DIA16.+L8*DIA20.+M8*DIA25.</f>
        <v>1030.4423903774523</v>
      </c>
      <c r="O8" s="16">
        <f t="shared" si="3"/>
        <v>-7.5576096225477158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3">
      <c r="A9" s="315"/>
      <c r="B9" s="19">
        <v>1</v>
      </c>
      <c r="C9" s="9">
        <v>2076</v>
      </c>
      <c r="D9" s="9">
        <v>4</v>
      </c>
      <c r="E9" s="9">
        <v>4</v>
      </c>
      <c r="F9" s="9"/>
      <c r="G9" s="10">
        <f t="shared" si="6"/>
        <v>2060.8847807549046</v>
      </c>
      <c r="H9" s="7">
        <f t="shared" si="2"/>
        <v>-15.115219245095432</v>
      </c>
      <c r="I9" s="9" t="s">
        <v>38</v>
      </c>
      <c r="J9" s="9">
        <v>968</v>
      </c>
      <c r="K9" s="9">
        <v>2</v>
      </c>
      <c r="L9" s="9">
        <v>2</v>
      </c>
      <c r="M9" s="9"/>
      <c r="N9" s="11">
        <f t="shared" si="7"/>
        <v>1030.4423903774523</v>
      </c>
      <c r="O9" s="16">
        <f t="shared" si="3"/>
        <v>62.442390377452284</v>
      </c>
      <c r="P9" s="16" t="s">
        <v>52</v>
      </c>
      <c r="Q9" s="16"/>
      <c r="R9" s="16"/>
      <c r="S9" s="16">
        <v>1</v>
      </c>
      <c r="T9" s="16">
        <v>96</v>
      </c>
      <c r="U9" s="16">
        <f>T9/12</f>
        <v>8</v>
      </c>
      <c r="V9" s="16">
        <f>U9*25</f>
        <v>200</v>
      </c>
      <c r="W9" s="16"/>
      <c r="X9" s="16"/>
      <c r="Y9" s="16"/>
      <c r="Z9" s="16"/>
      <c r="AA9" s="16"/>
      <c r="AB9" s="16"/>
      <c r="AC9" s="16"/>
      <c r="AD9" s="16"/>
    </row>
    <row r="10" spans="1:30" x14ac:dyDescent="0.3">
      <c r="A10" s="315"/>
      <c r="B10" s="9">
        <v>2</v>
      </c>
      <c r="C10" s="9">
        <v>1700</v>
      </c>
      <c r="D10" s="9">
        <v>4</v>
      </c>
      <c r="E10" s="9">
        <v>3</v>
      </c>
      <c r="F10" s="9"/>
      <c r="G10" s="10">
        <f t="shared" si="6"/>
        <v>1746.725515395925</v>
      </c>
      <c r="H10" s="7">
        <f t="shared" si="2"/>
        <v>46.725515395924958</v>
      </c>
      <c r="I10" s="20" t="s">
        <v>18</v>
      </c>
      <c r="J10" s="9">
        <v>633</v>
      </c>
      <c r="K10" s="9">
        <v>2</v>
      </c>
      <c r="L10" s="9">
        <v>2</v>
      </c>
      <c r="M10" s="9"/>
      <c r="N10" s="11">
        <f t="shared" si="7"/>
        <v>1030.4423903774523</v>
      </c>
      <c r="O10" s="16">
        <f t="shared" si="3"/>
        <v>397.44239037745228</v>
      </c>
      <c r="P10" s="16" t="s">
        <v>53</v>
      </c>
      <c r="Q10" s="16"/>
      <c r="R10" s="16"/>
      <c r="S10" s="16">
        <v>1</v>
      </c>
      <c r="T10" s="16">
        <v>60</v>
      </c>
      <c r="U10" s="16">
        <f>T10/12</f>
        <v>5</v>
      </c>
      <c r="V10" s="16">
        <f>U10*25</f>
        <v>125</v>
      </c>
      <c r="W10" s="16"/>
      <c r="X10" s="16"/>
      <c r="Y10" s="16"/>
      <c r="Z10" s="16"/>
      <c r="AA10" s="16"/>
      <c r="AB10" s="16"/>
      <c r="AC10" s="16"/>
      <c r="AD10" s="16"/>
    </row>
    <row r="11" spans="1:30" x14ac:dyDescent="0.3">
      <c r="A11" s="316"/>
      <c r="B11" s="12">
        <v>3</v>
      </c>
      <c r="C11" s="12">
        <v>1669</v>
      </c>
      <c r="D11" s="12">
        <v>4</v>
      </c>
      <c r="E11" s="12">
        <v>3</v>
      </c>
      <c r="F11" s="12"/>
      <c r="G11" s="13">
        <f t="shared" si="6"/>
        <v>1746.725515395925</v>
      </c>
      <c r="H11" s="7">
        <f t="shared" si="2"/>
        <v>77.725515395924958</v>
      </c>
      <c r="I11" s="12"/>
      <c r="J11" s="12"/>
      <c r="K11" s="12"/>
      <c r="L11" s="12"/>
      <c r="M11" s="12"/>
      <c r="N11" s="14">
        <f t="shared" si="7"/>
        <v>0</v>
      </c>
      <c r="O11" s="16">
        <f t="shared" si="3"/>
        <v>0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3">
      <c r="A12" s="314" t="s">
        <v>12</v>
      </c>
      <c r="B12" s="6" t="s">
        <v>0</v>
      </c>
      <c r="C12" s="6">
        <v>664</v>
      </c>
      <c r="D12" s="6">
        <v>4</v>
      </c>
      <c r="E12" s="6"/>
      <c r="F12" s="6"/>
      <c r="G12" s="7">
        <f t="shared" ref="G12:G23" si="8">D12*DIA16.+E12*DIA20.+F12*DIA25.</f>
        <v>804.24771931898704</v>
      </c>
      <c r="H12" s="7">
        <f t="shared" si="2"/>
        <v>140.24771931898704</v>
      </c>
      <c r="I12" s="6" t="s">
        <v>0</v>
      </c>
      <c r="J12" s="6">
        <v>1191</v>
      </c>
      <c r="K12" s="6"/>
      <c r="L12" s="6">
        <v>4</v>
      </c>
      <c r="M12" s="6"/>
      <c r="N12" s="8">
        <f t="shared" ref="N12:N23" si="9">K12*DIA16.+L12*DIA20.+M12*DIA25.</f>
        <v>1256.6370614359173</v>
      </c>
      <c r="O12" s="16">
        <f t="shared" si="3"/>
        <v>65.637061435917303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3">
      <c r="A13" s="315"/>
      <c r="B13" s="19">
        <v>1</v>
      </c>
      <c r="C13" s="6">
        <v>2319</v>
      </c>
      <c r="D13" s="6">
        <v>4</v>
      </c>
      <c r="E13" s="9">
        <v>5</v>
      </c>
      <c r="F13" s="9"/>
      <c r="G13" s="10">
        <f t="shared" si="8"/>
        <v>2375.0440461138837</v>
      </c>
      <c r="H13" s="7">
        <f t="shared" si="2"/>
        <v>56.044046113883724</v>
      </c>
      <c r="I13" s="9" t="s">
        <v>38</v>
      </c>
      <c r="J13" s="6">
        <v>997</v>
      </c>
      <c r="K13" s="9"/>
      <c r="L13" s="9">
        <v>4</v>
      </c>
      <c r="M13" s="9"/>
      <c r="N13" s="11">
        <f t="shared" si="9"/>
        <v>1256.6370614359173</v>
      </c>
      <c r="O13" s="16">
        <f t="shared" si="3"/>
        <v>259.6370614359173</v>
      </c>
      <c r="P13" s="16" t="s">
        <v>52</v>
      </c>
      <c r="Q13" s="16"/>
      <c r="R13" s="16"/>
      <c r="S13" s="16">
        <v>1</v>
      </c>
      <c r="T13" s="16">
        <v>96</v>
      </c>
      <c r="U13" s="16">
        <f>T13/12</f>
        <v>8</v>
      </c>
      <c r="V13" s="16">
        <f>U13*25</f>
        <v>200</v>
      </c>
      <c r="W13" s="16"/>
      <c r="X13" s="16"/>
      <c r="Y13" s="16"/>
      <c r="Z13" s="16"/>
      <c r="AA13" s="16"/>
      <c r="AB13" s="16"/>
      <c r="AC13" s="16"/>
      <c r="AD13" s="16"/>
    </row>
    <row r="14" spans="1:30" x14ac:dyDescent="0.3">
      <c r="A14" s="315"/>
      <c r="B14" s="9">
        <v>2</v>
      </c>
      <c r="C14" s="6">
        <v>1957</v>
      </c>
      <c r="D14" s="6">
        <v>4</v>
      </c>
      <c r="E14" s="9">
        <v>4</v>
      </c>
      <c r="F14" s="9"/>
      <c r="G14" s="10">
        <f t="shared" si="8"/>
        <v>2060.8847807549046</v>
      </c>
      <c r="H14" s="7">
        <f t="shared" si="2"/>
        <v>103.88478075490457</v>
      </c>
      <c r="I14" s="20" t="s">
        <v>18</v>
      </c>
      <c r="J14" s="6">
        <v>783</v>
      </c>
      <c r="K14" s="9"/>
      <c r="L14" s="9">
        <v>4</v>
      </c>
      <c r="M14" s="9"/>
      <c r="N14" s="11">
        <f t="shared" si="9"/>
        <v>1256.6370614359173</v>
      </c>
      <c r="O14" s="16">
        <f t="shared" si="3"/>
        <v>473.6370614359173</v>
      </c>
      <c r="P14" s="16" t="s">
        <v>54</v>
      </c>
      <c r="Q14" s="16"/>
      <c r="R14" s="16"/>
      <c r="S14" s="16">
        <v>1</v>
      </c>
      <c r="T14" s="16">
        <v>60</v>
      </c>
      <c r="U14" s="16">
        <f>T14/12</f>
        <v>5</v>
      </c>
      <c r="V14" s="16">
        <f>U14*25</f>
        <v>125</v>
      </c>
      <c r="W14" s="16"/>
      <c r="X14" s="16"/>
      <c r="Y14" s="16"/>
      <c r="Z14" s="16"/>
      <c r="AA14" s="16"/>
      <c r="AB14" s="16"/>
      <c r="AC14" s="16"/>
      <c r="AD14" s="16"/>
    </row>
    <row r="15" spans="1:30" x14ac:dyDescent="0.3">
      <c r="A15" s="316"/>
      <c r="B15" s="12">
        <v>3</v>
      </c>
      <c r="C15" s="6">
        <v>1841</v>
      </c>
      <c r="D15" s="6">
        <v>4</v>
      </c>
      <c r="E15" s="12">
        <v>4</v>
      </c>
      <c r="F15" s="12"/>
      <c r="G15" s="13">
        <f t="shared" si="8"/>
        <v>2060.8847807549046</v>
      </c>
      <c r="H15" s="7">
        <f t="shared" si="2"/>
        <v>219.88478075490457</v>
      </c>
      <c r="I15" s="12"/>
      <c r="J15" s="12"/>
      <c r="K15" s="12"/>
      <c r="L15" s="12"/>
      <c r="M15" s="12"/>
      <c r="N15" s="14">
        <f t="shared" si="9"/>
        <v>0</v>
      </c>
      <c r="O15" s="16">
        <f t="shared" si="3"/>
        <v>0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3">
      <c r="A16" s="317" t="s">
        <v>39</v>
      </c>
      <c r="B16" s="6" t="s">
        <v>0</v>
      </c>
      <c r="C16" s="6">
        <v>745</v>
      </c>
      <c r="D16" s="6">
        <v>4</v>
      </c>
      <c r="E16" s="6"/>
      <c r="F16" s="6"/>
      <c r="G16" s="7">
        <f t="shared" si="8"/>
        <v>804.24771931898704</v>
      </c>
      <c r="H16" s="7">
        <f t="shared" si="2"/>
        <v>59.247719318987038</v>
      </c>
      <c r="I16" s="6" t="s">
        <v>0</v>
      </c>
      <c r="J16" s="6">
        <v>1222</v>
      </c>
      <c r="K16" s="6"/>
      <c r="L16" s="6">
        <v>4</v>
      </c>
      <c r="M16" s="6"/>
      <c r="N16" s="8">
        <f t="shared" si="9"/>
        <v>1256.6370614359173</v>
      </c>
      <c r="O16" s="16">
        <f t="shared" si="3"/>
        <v>34.637061435917303</v>
      </c>
      <c r="P16" s="16"/>
      <c r="Q16" s="16"/>
      <c r="R16" s="320" t="s">
        <v>21</v>
      </c>
      <c r="S16" s="321"/>
      <c r="T16" s="321"/>
      <c r="U16" s="26"/>
      <c r="V16" s="321" t="s">
        <v>22</v>
      </c>
      <c r="W16" s="321"/>
      <c r="X16" s="321"/>
      <c r="Y16" s="26"/>
      <c r="Z16" s="321" t="s">
        <v>23</v>
      </c>
      <c r="AA16" s="321"/>
      <c r="AB16" s="322"/>
      <c r="AC16" s="16"/>
      <c r="AD16" s="16"/>
    </row>
    <row r="17" spans="1:30" x14ac:dyDescent="0.3">
      <c r="A17" s="318"/>
      <c r="B17" s="19">
        <v>1</v>
      </c>
      <c r="C17" s="6">
        <v>2366</v>
      </c>
      <c r="D17" s="6">
        <v>4</v>
      </c>
      <c r="E17" s="9">
        <v>5</v>
      </c>
      <c r="F17" s="9"/>
      <c r="G17" s="10">
        <f t="shared" si="8"/>
        <v>2375.0440461138837</v>
      </c>
      <c r="H17" s="7">
        <f t="shared" si="2"/>
        <v>9.0440461138837236</v>
      </c>
      <c r="I17" s="9" t="s">
        <v>38</v>
      </c>
      <c r="J17" s="6">
        <v>1032</v>
      </c>
      <c r="K17" s="9"/>
      <c r="L17" s="9">
        <v>4</v>
      </c>
      <c r="M17" s="9"/>
      <c r="N17" s="11">
        <f t="shared" si="9"/>
        <v>1256.6370614359173</v>
      </c>
      <c r="O17" s="16">
        <f t="shared" si="3"/>
        <v>224.6370614359173</v>
      </c>
      <c r="P17" s="16" t="s">
        <v>52</v>
      </c>
      <c r="Q17" s="16"/>
      <c r="R17" s="27"/>
      <c r="AB17" s="28"/>
      <c r="AC17" s="16"/>
      <c r="AD17" s="16"/>
    </row>
    <row r="18" spans="1:30" x14ac:dyDescent="0.3">
      <c r="A18" s="318"/>
      <c r="B18" s="9">
        <v>2</v>
      </c>
      <c r="C18" s="6">
        <v>1919</v>
      </c>
      <c r="D18" s="6">
        <v>4</v>
      </c>
      <c r="E18" s="9">
        <v>4</v>
      </c>
      <c r="F18" s="9"/>
      <c r="G18" s="10">
        <f t="shared" si="8"/>
        <v>2060.8847807549046</v>
      </c>
      <c r="H18" s="7">
        <f t="shared" si="2"/>
        <v>141.88478075490457</v>
      </c>
      <c r="I18" s="20" t="s">
        <v>18</v>
      </c>
      <c r="J18" s="6">
        <v>771</v>
      </c>
      <c r="K18" s="9"/>
      <c r="L18" s="9">
        <v>4</v>
      </c>
      <c r="M18" s="9"/>
      <c r="N18" s="11">
        <f t="shared" si="9"/>
        <v>1256.6370614359173</v>
      </c>
      <c r="O18" s="16">
        <f t="shared" si="3"/>
        <v>485.6370614359173</v>
      </c>
      <c r="P18" s="16" t="s">
        <v>54</v>
      </c>
      <c r="Q18" s="16"/>
      <c r="R18" s="27"/>
      <c r="S18" s="29">
        <v>2.0099999999999998</v>
      </c>
      <c r="T18" t="s">
        <v>24</v>
      </c>
      <c r="W18" s="29">
        <v>2.88</v>
      </c>
      <c r="X18" t="s">
        <v>24</v>
      </c>
      <c r="AA18" s="29">
        <v>2.99</v>
      </c>
      <c r="AB18" s="28" t="s">
        <v>24</v>
      </c>
      <c r="AC18" s="16"/>
      <c r="AD18" s="16"/>
    </row>
    <row r="19" spans="1:30" x14ac:dyDescent="0.3">
      <c r="A19" s="318"/>
      <c r="B19" s="9">
        <v>3</v>
      </c>
      <c r="C19" s="6">
        <v>1967</v>
      </c>
      <c r="D19" s="6">
        <v>4</v>
      </c>
      <c r="E19" s="9">
        <v>4</v>
      </c>
      <c r="F19" s="9"/>
      <c r="G19" s="10">
        <f t="shared" si="8"/>
        <v>2060.8847807549046</v>
      </c>
      <c r="H19" s="7">
        <f t="shared" si="2"/>
        <v>93.884780754904568</v>
      </c>
      <c r="I19" s="9"/>
      <c r="J19" s="9"/>
      <c r="K19" s="9"/>
      <c r="L19" s="9"/>
      <c r="M19" s="9"/>
      <c r="N19" s="11">
        <f t="shared" si="9"/>
        <v>0</v>
      </c>
      <c r="O19" s="16">
        <f t="shared" si="3"/>
        <v>0</v>
      </c>
      <c r="P19" s="16"/>
      <c r="Q19" s="16"/>
      <c r="R19" s="27"/>
      <c r="S19">
        <f>S18*1000</f>
        <v>2009.9999999999998</v>
      </c>
      <c r="T19" t="s">
        <v>25</v>
      </c>
      <c r="W19">
        <f>W18*1000</f>
        <v>2880</v>
      </c>
      <c r="X19" t="s">
        <v>25</v>
      </c>
      <c r="AA19">
        <f>AA18*1000</f>
        <v>2990</v>
      </c>
      <c r="AB19" s="28" t="s">
        <v>25</v>
      </c>
      <c r="AC19" s="16"/>
      <c r="AD19" s="16"/>
    </row>
    <row r="20" spans="1:30" x14ac:dyDescent="0.3">
      <c r="A20" s="314" t="s">
        <v>40</v>
      </c>
      <c r="B20" s="6" t="s">
        <v>0</v>
      </c>
      <c r="C20" s="6">
        <v>632</v>
      </c>
      <c r="D20" s="6">
        <v>4</v>
      </c>
      <c r="E20" s="6"/>
      <c r="F20" s="6"/>
      <c r="G20" s="7">
        <f t="shared" si="8"/>
        <v>804.24771931898704</v>
      </c>
      <c r="H20" s="7">
        <f t="shared" si="2"/>
        <v>172.24771931898704</v>
      </c>
      <c r="I20" s="6" t="s">
        <v>0</v>
      </c>
      <c r="J20" s="6">
        <v>1291</v>
      </c>
      <c r="K20" s="6">
        <v>2</v>
      </c>
      <c r="L20" s="6"/>
      <c r="M20" s="6">
        <v>2</v>
      </c>
      <c r="N20" s="8">
        <f t="shared" si="9"/>
        <v>1383.8715639063039</v>
      </c>
      <c r="O20" s="16">
        <f t="shared" si="3"/>
        <v>92.871563906303891</v>
      </c>
      <c r="Q20" s="16"/>
      <c r="R20" s="27" t="s">
        <v>26</v>
      </c>
      <c r="S20">
        <v>10</v>
      </c>
      <c r="T20" t="s">
        <v>27</v>
      </c>
      <c r="V20" t="s">
        <v>26</v>
      </c>
      <c r="W20">
        <v>10</v>
      </c>
      <c r="X20" t="s">
        <v>27</v>
      </c>
      <c r="Z20" t="s">
        <v>26</v>
      </c>
      <c r="AA20">
        <v>10</v>
      </c>
      <c r="AB20" s="28" t="s">
        <v>27</v>
      </c>
      <c r="AC20" s="16"/>
      <c r="AD20" s="16"/>
    </row>
    <row r="21" spans="1:30" x14ac:dyDescent="0.3">
      <c r="A21" s="315"/>
      <c r="B21" s="19">
        <v>1</v>
      </c>
      <c r="C21" s="9">
        <v>1817</v>
      </c>
      <c r="D21" s="9">
        <v>6</v>
      </c>
      <c r="E21" s="9">
        <v>2</v>
      </c>
      <c r="F21" s="9"/>
      <c r="G21" s="10">
        <f t="shared" si="8"/>
        <v>1834.6901096964393</v>
      </c>
      <c r="H21" s="7">
        <f t="shared" si="2"/>
        <v>17.690109696439322</v>
      </c>
      <c r="I21" s="9" t="s">
        <v>38</v>
      </c>
      <c r="J21" s="9">
        <v>744</v>
      </c>
      <c r="K21" s="9">
        <v>2</v>
      </c>
      <c r="L21" s="9"/>
      <c r="M21" s="9">
        <v>2</v>
      </c>
      <c r="N21" s="11">
        <f t="shared" si="9"/>
        <v>1383.8715639063039</v>
      </c>
      <c r="O21" s="16">
        <f t="shared" si="3"/>
        <v>639.87156390630389</v>
      </c>
      <c r="P21" s="16" t="s">
        <v>52</v>
      </c>
      <c r="Q21" s="16"/>
      <c r="R21" s="27" t="s">
        <v>28</v>
      </c>
      <c r="S21" s="16">
        <f>PI()*S20^2/4*2</f>
        <v>157.07963267948966</v>
      </c>
      <c r="T21" t="s">
        <v>29</v>
      </c>
      <c r="V21" t="s">
        <v>28</v>
      </c>
      <c r="W21" s="16">
        <f>PI()*W20^2/4*4</f>
        <v>314.15926535897933</v>
      </c>
      <c r="X21" t="s">
        <v>29</v>
      </c>
      <c r="Z21" t="s">
        <v>28</v>
      </c>
      <c r="AA21" s="16">
        <f>PI()*AA20^2/4*6</f>
        <v>471.23889803846896</v>
      </c>
      <c r="AB21" s="28" t="s">
        <v>29</v>
      </c>
      <c r="AC21" s="16"/>
      <c r="AD21" s="16"/>
    </row>
    <row r="22" spans="1:30" x14ac:dyDescent="0.3">
      <c r="A22" s="315"/>
      <c r="B22" s="9">
        <v>2</v>
      </c>
      <c r="C22" s="9">
        <v>1640</v>
      </c>
      <c r="D22" s="9">
        <v>5</v>
      </c>
      <c r="E22" s="9">
        <v>2</v>
      </c>
      <c r="F22" s="9"/>
      <c r="G22" s="10">
        <f t="shared" si="8"/>
        <v>1633.6281798666923</v>
      </c>
      <c r="H22" s="7">
        <f t="shared" si="2"/>
        <v>-6.3718201333076649</v>
      </c>
      <c r="I22" s="20" t="s">
        <v>18</v>
      </c>
      <c r="J22" s="9">
        <v>732</v>
      </c>
      <c r="K22" s="9">
        <v>2</v>
      </c>
      <c r="L22" s="9"/>
      <c r="M22" s="9">
        <v>2</v>
      </c>
      <c r="N22" s="11">
        <f t="shared" si="9"/>
        <v>1383.8715639063039</v>
      </c>
      <c r="O22" s="16">
        <f t="shared" si="3"/>
        <v>651.87156390630389</v>
      </c>
      <c r="P22" s="16" t="s">
        <v>54</v>
      </c>
      <c r="Q22" s="16"/>
      <c r="R22" s="27" t="s">
        <v>30</v>
      </c>
      <c r="S22" s="16">
        <f>S19/S21</f>
        <v>12.796057424588383</v>
      </c>
      <c r="T22" t="s">
        <v>31</v>
      </c>
      <c r="V22" t="s">
        <v>30</v>
      </c>
      <c r="W22" s="16">
        <f>W19/W21</f>
        <v>9.1673247220931717</v>
      </c>
      <c r="X22" t="s">
        <v>31</v>
      </c>
      <c r="Z22" t="s">
        <v>30</v>
      </c>
      <c r="AA22" s="16">
        <f>AA19/AA21</f>
        <v>6.3449770645968941</v>
      </c>
      <c r="AB22" s="28" t="s">
        <v>31</v>
      </c>
      <c r="AC22" s="16"/>
      <c r="AD22" s="16"/>
    </row>
    <row r="23" spans="1:30" x14ac:dyDescent="0.3">
      <c r="A23" s="316"/>
      <c r="B23" s="12">
        <v>3</v>
      </c>
      <c r="C23" s="12">
        <v>1631</v>
      </c>
      <c r="D23" s="12">
        <v>5</v>
      </c>
      <c r="E23" s="12">
        <v>2</v>
      </c>
      <c r="F23" s="12"/>
      <c r="G23" s="13">
        <f t="shared" si="8"/>
        <v>1633.6281798666923</v>
      </c>
      <c r="H23" s="7">
        <f t="shared" si="2"/>
        <v>2.6281798666923351</v>
      </c>
      <c r="I23" s="12"/>
      <c r="J23" s="12"/>
      <c r="K23" s="12"/>
      <c r="L23" s="12"/>
      <c r="M23" s="12"/>
      <c r="N23" s="14">
        <f t="shared" si="9"/>
        <v>0</v>
      </c>
      <c r="O23" s="16">
        <f t="shared" si="3"/>
        <v>0</v>
      </c>
      <c r="P23" s="16"/>
      <c r="Q23" s="16"/>
      <c r="R23" s="27" t="s">
        <v>32</v>
      </c>
      <c r="S23" s="30">
        <f>1000/S22</f>
        <v>78.149070984820739</v>
      </c>
      <c r="T23" t="s">
        <v>27</v>
      </c>
      <c r="V23" t="s">
        <v>32</v>
      </c>
      <c r="W23" s="30">
        <f>1000/W22</f>
        <v>109.0830782496456</v>
      </c>
      <c r="X23" t="s">
        <v>27</v>
      </c>
      <c r="Z23" t="s">
        <v>32</v>
      </c>
      <c r="AA23" s="30">
        <f>1000/AA22</f>
        <v>157.60498262156153</v>
      </c>
      <c r="AB23" s="28" t="s">
        <v>27</v>
      </c>
      <c r="AC23" s="16"/>
      <c r="AD23" s="16"/>
    </row>
    <row r="24" spans="1:30" ht="15" hidden="1" customHeight="1" x14ac:dyDescent="0.3">
      <c r="A24" s="314" t="s">
        <v>41</v>
      </c>
      <c r="B24" s="6" t="s">
        <v>0</v>
      </c>
      <c r="C24" s="6"/>
      <c r="D24" s="6"/>
      <c r="E24" s="6"/>
      <c r="F24" s="6"/>
      <c r="G24" s="7">
        <f t="shared" ref="G24:G27" si="10">D24*DIA16.+E24*DIA20.+F24*DIA25.</f>
        <v>0</v>
      </c>
      <c r="H24" s="7">
        <f t="shared" si="2"/>
        <v>0</v>
      </c>
      <c r="I24" s="6" t="s">
        <v>0</v>
      </c>
      <c r="J24" s="6"/>
      <c r="K24" s="6"/>
      <c r="L24" s="6"/>
      <c r="M24" s="6"/>
      <c r="N24" s="8">
        <f t="shared" ref="N24:N27" si="11">K24*DIA16.+L24*DIA20.+M24*DIA25.</f>
        <v>0</v>
      </c>
      <c r="O24" s="16">
        <f t="shared" si="3"/>
        <v>0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" hidden="1" customHeight="1" x14ac:dyDescent="0.3">
      <c r="A25" s="315"/>
      <c r="B25" s="19">
        <v>1</v>
      </c>
      <c r="C25" s="6"/>
      <c r="D25" s="6"/>
      <c r="E25" s="9"/>
      <c r="F25" s="9"/>
      <c r="G25" s="10">
        <f t="shared" si="10"/>
        <v>0</v>
      </c>
      <c r="H25" s="7">
        <f t="shared" si="2"/>
        <v>0</v>
      </c>
      <c r="I25" s="9" t="s">
        <v>38</v>
      </c>
      <c r="J25" s="6"/>
      <c r="K25" s="9"/>
      <c r="L25" s="9"/>
      <c r="M25" s="9"/>
      <c r="N25" s="11">
        <f t="shared" si="11"/>
        <v>0</v>
      </c>
      <c r="O25" s="16">
        <f t="shared" si="3"/>
        <v>0</v>
      </c>
      <c r="P25" s="16"/>
      <c r="Q25" s="16"/>
      <c r="R25" s="16"/>
      <c r="S25" s="16">
        <v>1</v>
      </c>
      <c r="T25" s="16">
        <v>96</v>
      </c>
      <c r="U25" s="16">
        <f>T25/12</f>
        <v>8</v>
      </c>
      <c r="V25" s="16">
        <f>U25*25</f>
        <v>200</v>
      </c>
      <c r="W25" s="16"/>
      <c r="X25" s="16"/>
      <c r="Y25" s="16"/>
      <c r="Z25" s="16"/>
      <c r="AA25" s="16"/>
      <c r="AB25" s="16"/>
      <c r="AC25" s="16"/>
      <c r="AD25" s="16"/>
    </row>
    <row r="26" spans="1:30" hidden="1" x14ac:dyDescent="0.3">
      <c r="A26" s="315"/>
      <c r="B26" s="9">
        <v>2</v>
      </c>
      <c r="C26" s="6"/>
      <c r="D26" s="6"/>
      <c r="E26" s="9"/>
      <c r="F26" s="9"/>
      <c r="G26" s="10">
        <f t="shared" si="10"/>
        <v>0</v>
      </c>
      <c r="H26" s="7">
        <f t="shared" si="2"/>
        <v>0</v>
      </c>
      <c r="I26" s="20" t="s">
        <v>18</v>
      </c>
      <c r="J26" s="6"/>
      <c r="K26" s="9"/>
      <c r="L26" s="9"/>
      <c r="M26" s="9"/>
      <c r="N26" s="11">
        <f t="shared" si="11"/>
        <v>0</v>
      </c>
      <c r="O26" s="16">
        <f t="shared" si="3"/>
        <v>0</v>
      </c>
      <c r="P26" s="16"/>
      <c r="Q26" s="16"/>
      <c r="R26" s="16"/>
      <c r="S26" s="16">
        <v>1</v>
      </c>
      <c r="T26" s="16">
        <v>60</v>
      </c>
      <c r="U26" s="16">
        <f>T26/12</f>
        <v>5</v>
      </c>
      <c r="V26" s="16">
        <f>U26*25</f>
        <v>125</v>
      </c>
      <c r="W26" s="16"/>
      <c r="X26" s="16"/>
      <c r="Y26" s="16"/>
      <c r="Z26" s="16"/>
      <c r="AA26" s="16"/>
      <c r="AB26" s="16"/>
      <c r="AC26" s="16"/>
      <c r="AD26" s="16"/>
    </row>
    <row r="27" spans="1:30" hidden="1" x14ac:dyDescent="0.3">
      <c r="A27" s="316"/>
      <c r="B27" s="12">
        <v>3</v>
      </c>
      <c r="C27" s="6"/>
      <c r="D27" s="6"/>
      <c r="E27" s="12"/>
      <c r="F27" s="12"/>
      <c r="G27" s="13">
        <f t="shared" si="10"/>
        <v>0</v>
      </c>
      <c r="H27" s="7">
        <f t="shared" si="2"/>
        <v>0</v>
      </c>
      <c r="I27" s="12"/>
      <c r="J27" s="6"/>
      <c r="K27" s="12"/>
      <c r="L27" s="12"/>
      <c r="M27" s="12"/>
      <c r="N27" s="14">
        <f t="shared" si="11"/>
        <v>0</v>
      </c>
      <c r="O27" s="16">
        <f t="shared" si="3"/>
        <v>0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idden="1" x14ac:dyDescent="0.3">
      <c r="A28" s="314" t="s">
        <v>42</v>
      </c>
      <c r="B28" s="6" t="s">
        <v>0</v>
      </c>
      <c r="C28" s="6"/>
      <c r="D28" s="6"/>
      <c r="E28" s="6"/>
      <c r="F28" s="6"/>
      <c r="G28" s="7">
        <f t="shared" ref="G28:G31" si="12">D28*DIA16.+E28*DIA20.+F28*DIA25.</f>
        <v>0</v>
      </c>
      <c r="H28" s="7">
        <f t="shared" si="2"/>
        <v>0</v>
      </c>
      <c r="I28" s="6" t="s">
        <v>0</v>
      </c>
      <c r="J28" s="6"/>
      <c r="K28" s="6"/>
      <c r="L28" s="6"/>
      <c r="M28" s="6"/>
      <c r="N28" s="8">
        <f t="shared" ref="N28:N31" si="13">K28*DIA16.+L28*DIA20.+M28*DIA25.</f>
        <v>0</v>
      </c>
      <c r="O28" s="16">
        <f t="shared" si="3"/>
        <v>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idden="1" x14ac:dyDescent="0.3">
      <c r="A29" s="315"/>
      <c r="B29" s="19">
        <v>1</v>
      </c>
      <c r="C29" s="6"/>
      <c r="D29" s="6"/>
      <c r="E29" s="9"/>
      <c r="F29" s="9"/>
      <c r="G29" s="10">
        <f t="shared" si="12"/>
        <v>0</v>
      </c>
      <c r="H29" s="7">
        <f t="shared" si="2"/>
        <v>0</v>
      </c>
      <c r="I29" s="9" t="s">
        <v>38</v>
      </c>
      <c r="J29" s="6"/>
      <c r="K29" s="9"/>
      <c r="L29" s="9"/>
      <c r="M29" s="9"/>
      <c r="N29" s="11">
        <f t="shared" si="13"/>
        <v>0</v>
      </c>
      <c r="O29" s="16">
        <f t="shared" si="3"/>
        <v>0</v>
      </c>
      <c r="P29" s="16"/>
      <c r="Q29" s="16"/>
      <c r="R29" s="16"/>
      <c r="S29" s="16">
        <v>1</v>
      </c>
      <c r="T29" s="16">
        <v>96</v>
      </c>
      <c r="U29" s="16">
        <f>T29/12</f>
        <v>8</v>
      </c>
      <c r="V29" s="16">
        <f>U29*25</f>
        <v>200</v>
      </c>
      <c r="W29" s="16"/>
      <c r="X29" s="16"/>
      <c r="Y29" s="16"/>
      <c r="Z29" s="16"/>
      <c r="AA29" s="16"/>
      <c r="AB29" s="16"/>
      <c r="AC29" s="16"/>
      <c r="AD29" s="16"/>
    </row>
    <row r="30" spans="1:30" hidden="1" x14ac:dyDescent="0.3">
      <c r="A30" s="315"/>
      <c r="B30" s="9">
        <v>2</v>
      </c>
      <c r="C30" s="6"/>
      <c r="D30" s="6"/>
      <c r="E30" s="9"/>
      <c r="F30" s="9"/>
      <c r="G30" s="10">
        <f t="shared" si="12"/>
        <v>0</v>
      </c>
      <c r="H30" s="7">
        <f t="shared" si="2"/>
        <v>0</v>
      </c>
      <c r="I30" s="20" t="s">
        <v>18</v>
      </c>
      <c r="J30" s="6"/>
      <c r="K30" s="9"/>
      <c r="L30" s="9"/>
      <c r="M30" s="9"/>
      <c r="N30" s="11">
        <f t="shared" si="13"/>
        <v>0</v>
      </c>
      <c r="O30" s="16">
        <f t="shared" si="3"/>
        <v>0</v>
      </c>
      <c r="P30" s="16"/>
      <c r="Q30" s="16"/>
      <c r="R30" s="16"/>
      <c r="S30" s="16">
        <v>1</v>
      </c>
      <c r="T30" s="16">
        <v>60</v>
      </c>
      <c r="U30" s="16">
        <f>T30/12</f>
        <v>5</v>
      </c>
      <c r="V30" s="16">
        <f>U30*25</f>
        <v>125</v>
      </c>
      <c r="W30" s="16"/>
      <c r="X30" s="16"/>
      <c r="Y30" s="16"/>
      <c r="Z30" s="16"/>
      <c r="AA30" s="16"/>
      <c r="AB30" s="16"/>
      <c r="AC30" s="16"/>
      <c r="AD30" s="16"/>
    </row>
    <row r="31" spans="1:30" hidden="1" x14ac:dyDescent="0.3">
      <c r="A31" s="316"/>
      <c r="B31" s="12">
        <v>3</v>
      </c>
      <c r="C31" s="6"/>
      <c r="D31" s="6"/>
      <c r="E31" s="12"/>
      <c r="F31" s="12"/>
      <c r="G31" s="13">
        <f t="shared" si="12"/>
        <v>0</v>
      </c>
      <c r="H31" s="7">
        <f t="shared" si="2"/>
        <v>0</v>
      </c>
      <c r="I31" s="12"/>
      <c r="J31" s="6"/>
      <c r="K31" s="12"/>
      <c r="L31" s="12"/>
      <c r="M31" s="12"/>
      <c r="N31" s="14">
        <f t="shared" si="13"/>
        <v>0</v>
      </c>
      <c r="O31" s="16">
        <f t="shared" si="3"/>
        <v>0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3">
      <c r="H32" s="7">
        <f t="shared" si="2"/>
        <v>0</v>
      </c>
      <c r="O32" s="16">
        <f t="shared" si="3"/>
        <v>0</v>
      </c>
      <c r="U32">
        <f>125*1.5</f>
        <v>187.5</v>
      </c>
    </row>
    <row r="33" spans="1:30" x14ac:dyDescent="0.3">
      <c r="A33" s="314" t="s">
        <v>37</v>
      </c>
      <c r="B33" s="6" t="s">
        <v>0</v>
      </c>
      <c r="C33" s="6">
        <v>532</v>
      </c>
      <c r="D33" s="6"/>
      <c r="E33" s="6">
        <v>2</v>
      </c>
      <c r="F33" s="6"/>
      <c r="G33" s="7">
        <f t="shared" ref="G33:G38" si="14">D33*DIA16.+E33*DIA20.+F33*DIA25.</f>
        <v>628.31853071795865</v>
      </c>
      <c r="H33" s="7">
        <f t="shared" si="2"/>
        <v>96.318530717958652</v>
      </c>
      <c r="I33" s="6" t="s">
        <v>0</v>
      </c>
      <c r="J33" s="6">
        <v>880</v>
      </c>
      <c r="K33" s="6"/>
      <c r="L33" s="6">
        <v>3</v>
      </c>
      <c r="M33" s="6"/>
      <c r="N33" s="8">
        <f t="shared" ref="N33:N38" si="15">K33*DIA16.+L33*DIA20.+M33*DIA25.</f>
        <v>942.47779607693792</v>
      </c>
      <c r="O33" s="16">
        <f t="shared" si="3"/>
        <v>62.477796076937921</v>
      </c>
      <c r="P33" s="16" t="s">
        <v>53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x14ac:dyDescent="0.3">
      <c r="A34" s="315"/>
      <c r="B34" s="19" t="s">
        <v>15</v>
      </c>
      <c r="C34" s="6">
        <v>1490</v>
      </c>
      <c r="D34" s="6"/>
      <c r="E34" s="9">
        <v>5</v>
      </c>
      <c r="F34" s="9"/>
      <c r="G34" s="10">
        <f t="shared" si="14"/>
        <v>1570.7963267948967</v>
      </c>
      <c r="H34" s="7">
        <f t="shared" si="2"/>
        <v>80.796326794896686</v>
      </c>
      <c r="I34" s="9" t="s">
        <v>19</v>
      </c>
      <c r="J34" s="6">
        <v>670</v>
      </c>
      <c r="K34" s="9"/>
      <c r="L34" s="9">
        <v>3</v>
      </c>
      <c r="M34" s="9"/>
      <c r="N34" s="11">
        <f t="shared" si="15"/>
        <v>942.47779607693792</v>
      </c>
      <c r="O34" s="16">
        <f t="shared" si="3"/>
        <v>272.47779607693792</v>
      </c>
      <c r="P34" s="16" t="s">
        <v>53</v>
      </c>
      <c r="Q34" s="16"/>
      <c r="R34" s="16"/>
      <c r="S34" s="16">
        <v>1</v>
      </c>
      <c r="T34" s="16">
        <v>96</v>
      </c>
      <c r="U34" s="16">
        <f>T34/12</f>
        <v>8</v>
      </c>
      <c r="V34" s="16">
        <f>U34*25</f>
        <v>200</v>
      </c>
      <c r="W34" s="16"/>
      <c r="X34" s="16"/>
      <c r="Y34" s="16"/>
      <c r="Z34" s="16"/>
      <c r="AA34" s="16"/>
      <c r="AB34" s="16"/>
      <c r="AC34" s="16"/>
      <c r="AD34" s="16"/>
    </row>
    <row r="35" spans="1:30" x14ac:dyDescent="0.3">
      <c r="A35" s="315"/>
      <c r="B35" s="33" t="s">
        <v>16</v>
      </c>
      <c r="C35" s="6">
        <v>1336</v>
      </c>
      <c r="D35" s="6">
        <v>4</v>
      </c>
      <c r="E35" s="9">
        <v>2</v>
      </c>
      <c r="F35" s="9"/>
      <c r="G35" s="10">
        <f t="shared" si="14"/>
        <v>1432.5662500369458</v>
      </c>
      <c r="H35" s="7">
        <f t="shared" si="2"/>
        <v>96.566250036945803</v>
      </c>
      <c r="I35" s="9" t="s">
        <v>20</v>
      </c>
      <c r="J35" s="6">
        <v>572</v>
      </c>
      <c r="K35" s="9"/>
      <c r="L35" s="9">
        <v>3</v>
      </c>
      <c r="M35" s="9"/>
      <c r="N35" s="11">
        <f t="shared" si="15"/>
        <v>942.47779607693792</v>
      </c>
      <c r="O35" s="16">
        <f t="shared" si="3"/>
        <v>370.47779607693792</v>
      </c>
      <c r="P35" s="16" t="s">
        <v>53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x14ac:dyDescent="0.3">
      <c r="A36" s="315"/>
      <c r="B36" s="33" t="s">
        <v>17</v>
      </c>
      <c r="C36" s="6">
        <v>1399</v>
      </c>
      <c r="D36" s="6">
        <v>4</v>
      </c>
      <c r="E36" s="9">
        <v>2</v>
      </c>
      <c r="F36" s="9"/>
      <c r="G36" s="10">
        <f t="shared" si="14"/>
        <v>1432.5662500369458</v>
      </c>
      <c r="H36" s="7">
        <f t="shared" si="2"/>
        <v>33.566250036945803</v>
      </c>
      <c r="I36" s="9" t="s">
        <v>45</v>
      </c>
      <c r="J36" s="6">
        <v>584</v>
      </c>
      <c r="K36" s="9"/>
      <c r="L36" s="9">
        <v>3</v>
      </c>
      <c r="M36" s="9"/>
      <c r="N36" s="11">
        <f t="shared" si="15"/>
        <v>942.47779607693792</v>
      </c>
      <c r="O36" s="16">
        <f t="shared" si="3"/>
        <v>358.47779607693792</v>
      </c>
      <c r="P36" s="16" t="s">
        <v>53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x14ac:dyDescent="0.3">
      <c r="A37" s="315"/>
      <c r="B37" s="24" t="s">
        <v>43</v>
      </c>
      <c r="C37" s="6">
        <v>1354</v>
      </c>
      <c r="D37" s="6">
        <v>4</v>
      </c>
      <c r="E37" s="9">
        <v>2</v>
      </c>
      <c r="F37" s="9"/>
      <c r="G37" s="10">
        <f t="shared" si="14"/>
        <v>1432.5662500369458</v>
      </c>
      <c r="H37" s="7">
        <f t="shared" si="2"/>
        <v>78.566250036945803</v>
      </c>
      <c r="I37" s="20" t="s">
        <v>46</v>
      </c>
      <c r="J37" s="6">
        <v>645</v>
      </c>
      <c r="K37" s="9"/>
      <c r="L37" s="9">
        <v>3</v>
      </c>
      <c r="M37" s="9"/>
      <c r="N37" s="11">
        <f t="shared" si="15"/>
        <v>942.47779607693792</v>
      </c>
      <c r="O37" s="16">
        <f t="shared" si="3"/>
        <v>297.47779607693792</v>
      </c>
      <c r="P37" s="16" t="s">
        <v>53</v>
      </c>
      <c r="Q37" s="16"/>
      <c r="R37" s="16"/>
      <c r="S37" s="16">
        <v>1</v>
      </c>
      <c r="T37" s="16">
        <v>60</v>
      </c>
      <c r="U37" s="16">
        <f>T37/12</f>
        <v>5</v>
      </c>
      <c r="V37" s="16">
        <f>U37*25</f>
        <v>125</v>
      </c>
      <c r="W37" s="16"/>
      <c r="X37" s="16"/>
      <c r="Y37" s="16"/>
      <c r="Z37" s="16"/>
      <c r="AA37" s="16"/>
      <c r="AB37" s="16"/>
      <c r="AC37" s="16"/>
      <c r="AD37" s="16"/>
    </row>
    <row r="38" spans="1:30" x14ac:dyDescent="0.3">
      <c r="A38" s="316"/>
      <c r="B38" s="25" t="s">
        <v>44</v>
      </c>
      <c r="C38" s="6">
        <v>1437</v>
      </c>
      <c r="D38" s="6">
        <v>4</v>
      </c>
      <c r="E38" s="12">
        <v>2</v>
      </c>
      <c r="F38" s="12"/>
      <c r="G38" s="13">
        <f t="shared" si="14"/>
        <v>1432.5662500369458</v>
      </c>
      <c r="H38" s="7">
        <f t="shared" si="2"/>
        <v>-4.433749963054197</v>
      </c>
      <c r="I38" s="12"/>
      <c r="J38" s="12"/>
      <c r="K38" s="12"/>
      <c r="L38" s="12"/>
      <c r="M38" s="12"/>
      <c r="N38" s="14">
        <f t="shared" si="15"/>
        <v>0</v>
      </c>
      <c r="O38" s="16">
        <f t="shared" si="3"/>
        <v>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x14ac:dyDescent="0.3">
      <c r="A39" s="32"/>
      <c r="B39" s="34"/>
      <c r="C39" s="6"/>
      <c r="D39" s="6"/>
      <c r="E39" s="35"/>
      <c r="F39" s="35"/>
      <c r="G39" s="36"/>
      <c r="H39" s="7">
        <f t="shared" si="2"/>
        <v>0</v>
      </c>
      <c r="I39" s="35"/>
      <c r="J39" s="35"/>
      <c r="K39" s="35"/>
      <c r="L39" s="35"/>
      <c r="M39" s="35"/>
      <c r="N39" s="37"/>
      <c r="O39" s="16">
        <f t="shared" si="3"/>
        <v>0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x14ac:dyDescent="0.3">
      <c r="A40" s="314" t="s">
        <v>13</v>
      </c>
      <c r="B40" s="6" t="s">
        <v>0</v>
      </c>
      <c r="C40" s="6">
        <v>507</v>
      </c>
      <c r="D40" s="6"/>
      <c r="E40" s="6">
        <v>2</v>
      </c>
      <c r="F40" s="6"/>
      <c r="G40" s="7">
        <f t="shared" ref="G40:G47" si="16">D40*DIA16.+E40*DIA20.+F40*DIA25.</f>
        <v>628.31853071795865</v>
      </c>
      <c r="H40" s="7">
        <f t="shared" si="2"/>
        <v>121.31853071795865</v>
      </c>
      <c r="I40" s="6" t="s">
        <v>0</v>
      </c>
      <c r="J40" s="6">
        <v>801</v>
      </c>
      <c r="K40" s="6">
        <v>4</v>
      </c>
      <c r="L40" s="6"/>
      <c r="M40" s="6"/>
      <c r="N40" s="8">
        <f t="shared" ref="N40:N47" si="17">K40*DIA16.+L40*DIA20.+M40*DIA25.</f>
        <v>804.24771931898704</v>
      </c>
      <c r="O40" s="16">
        <f t="shared" si="3"/>
        <v>3.2477193189870377</v>
      </c>
      <c r="P40" s="16" t="s">
        <v>53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x14ac:dyDescent="0.3">
      <c r="A41" s="315"/>
      <c r="B41" s="19" t="s">
        <v>15</v>
      </c>
      <c r="C41" s="6">
        <v>1571</v>
      </c>
      <c r="D41" s="6"/>
      <c r="E41" s="9">
        <v>5</v>
      </c>
      <c r="F41" s="9"/>
      <c r="G41" s="10">
        <f t="shared" si="16"/>
        <v>1570.7963267948967</v>
      </c>
      <c r="H41" s="7">
        <f t="shared" si="2"/>
        <v>-0.2036732051033141</v>
      </c>
      <c r="I41" s="9" t="s">
        <v>19</v>
      </c>
      <c r="J41" s="6">
        <v>672</v>
      </c>
      <c r="K41" s="9">
        <v>4</v>
      </c>
      <c r="L41" s="9"/>
      <c r="M41" s="9"/>
      <c r="N41" s="11">
        <f t="shared" si="17"/>
        <v>804.24771931898704</v>
      </c>
      <c r="O41" s="16">
        <f t="shared" si="3"/>
        <v>132.24771931898704</v>
      </c>
      <c r="P41" s="16" t="s">
        <v>53</v>
      </c>
      <c r="Q41" s="16"/>
      <c r="R41" s="16"/>
      <c r="S41" s="16">
        <v>1</v>
      </c>
      <c r="T41" s="16">
        <v>96</v>
      </c>
      <c r="U41" s="16">
        <f>T41/12</f>
        <v>8</v>
      </c>
      <c r="V41" s="16">
        <f>U41*25</f>
        <v>200</v>
      </c>
      <c r="W41" s="16"/>
      <c r="X41" s="16"/>
      <c r="Y41" s="16"/>
      <c r="Z41" s="16"/>
      <c r="AA41" s="16"/>
      <c r="AB41" s="16"/>
      <c r="AC41" s="16"/>
      <c r="AD41" s="16"/>
    </row>
    <row r="42" spans="1:30" x14ac:dyDescent="0.3">
      <c r="A42" s="315"/>
      <c r="B42" s="33" t="s">
        <v>16</v>
      </c>
      <c r="C42" s="6">
        <v>1462</v>
      </c>
      <c r="D42" s="6"/>
      <c r="E42" s="9">
        <v>5</v>
      </c>
      <c r="F42" s="9"/>
      <c r="G42" s="10">
        <f t="shared" si="16"/>
        <v>1570.7963267948967</v>
      </c>
      <c r="H42" s="7">
        <f t="shared" si="2"/>
        <v>108.79632679489669</v>
      </c>
      <c r="I42" s="9" t="s">
        <v>20</v>
      </c>
      <c r="J42" s="6">
        <v>625</v>
      </c>
      <c r="K42" s="9">
        <v>4</v>
      </c>
      <c r="L42" s="9"/>
      <c r="M42" s="9"/>
      <c r="N42" s="11">
        <f t="shared" si="17"/>
        <v>804.24771931898704</v>
      </c>
      <c r="O42" s="16">
        <f t="shared" si="3"/>
        <v>179.24771931898704</v>
      </c>
      <c r="P42" s="16" t="s">
        <v>53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x14ac:dyDescent="0.3">
      <c r="A43" s="315"/>
      <c r="B43" s="33" t="s">
        <v>17</v>
      </c>
      <c r="C43" s="6">
        <v>1430</v>
      </c>
      <c r="D43" s="6"/>
      <c r="E43" s="9">
        <v>5</v>
      </c>
      <c r="F43" s="9"/>
      <c r="G43" s="10">
        <f t="shared" si="16"/>
        <v>1570.7963267948967</v>
      </c>
      <c r="H43" s="7">
        <f t="shared" si="2"/>
        <v>140.79632679489669</v>
      </c>
      <c r="I43" s="9" t="s">
        <v>45</v>
      </c>
      <c r="J43" s="6">
        <v>633</v>
      </c>
      <c r="K43" s="9">
        <v>4</v>
      </c>
      <c r="L43" s="9"/>
      <c r="M43" s="9"/>
      <c r="N43" s="11">
        <f t="shared" si="17"/>
        <v>804.24771931898704</v>
      </c>
      <c r="O43" s="16">
        <f t="shared" si="3"/>
        <v>171.24771931898704</v>
      </c>
      <c r="P43" s="16" t="s">
        <v>53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x14ac:dyDescent="0.3">
      <c r="A44" s="315"/>
      <c r="B44" s="24" t="s">
        <v>43</v>
      </c>
      <c r="C44" s="6">
        <v>1378</v>
      </c>
      <c r="D44" s="6">
        <v>1</v>
      </c>
      <c r="E44" s="9">
        <v>4</v>
      </c>
      <c r="F44" s="9"/>
      <c r="G44" s="10">
        <f t="shared" si="16"/>
        <v>1457.6989912656641</v>
      </c>
      <c r="H44" s="7">
        <f t="shared" si="2"/>
        <v>79.698991265664063</v>
      </c>
      <c r="I44" s="20" t="s">
        <v>46</v>
      </c>
      <c r="J44" s="6">
        <v>637</v>
      </c>
      <c r="K44" s="9">
        <v>4</v>
      </c>
      <c r="L44" s="9"/>
      <c r="M44" s="9"/>
      <c r="N44" s="11">
        <f t="shared" si="17"/>
        <v>804.24771931898704</v>
      </c>
      <c r="O44" s="16">
        <f t="shared" si="3"/>
        <v>167.24771931898704</v>
      </c>
      <c r="P44" s="16" t="s">
        <v>53</v>
      </c>
      <c r="Q44" s="16"/>
      <c r="R44" s="16"/>
      <c r="S44" s="16">
        <v>1</v>
      </c>
      <c r="T44" s="16">
        <v>60</v>
      </c>
      <c r="U44" s="16">
        <f>T44/12</f>
        <v>5</v>
      </c>
      <c r="V44" s="16">
        <f>U44*25</f>
        <v>125</v>
      </c>
      <c r="W44" s="16"/>
      <c r="X44" s="16"/>
      <c r="Y44" s="16"/>
      <c r="Z44" s="16"/>
      <c r="AA44" s="16"/>
      <c r="AB44" s="16"/>
      <c r="AC44" s="16"/>
      <c r="AD44" s="16"/>
    </row>
    <row r="45" spans="1:30" x14ac:dyDescent="0.3">
      <c r="A45" s="315"/>
      <c r="B45" s="38" t="s">
        <v>44</v>
      </c>
      <c r="C45" s="6">
        <v>1601</v>
      </c>
      <c r="D45" s="6">
        <v>2</v>
      </c>
      <c r="E45" s="39">
        <v>4</v>
      </c>
      <c r="F45" s="39"/>
      <c r="G45" s="10">
        <f t="shared" si="16"/>
        <v>1658.7609210954108</v>
      </c>
      <c r="H45" s="7">
        <f t="shared" si="2"/>
        <v>57.760921095410822</v>
      </c>
      <c r="I45" s="40"/>
      <c r="J45" s="35"/>
      <c r="K45" s="39"/>
      <c r="L45" s="39"/>
      <c r="M45" s="39"/>
      <c r="N45" s="11"/>
      <c r="O45" s="16">
        <f t="shared" si="3"/>
        <v>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idden="1" x14ac:dyDescent="0.3">
      <c r="A46" s="315"/>
      <c r="B46" s="38" t="s">
        <v>47</v>
      </c>
      <c r="C46" s="6"/>
      <c r="D46" s="6"/>
      <c r="E46" s="39"/>
      <c r="F46" s="39"/>
      <c r="G46" s="10">
        <f t="shared" si="16"/>
        <v>0</v>
      </c>
      <c r="H46" s="7">
        <f t="shared" si="2"/>
        <v>0</v>
      </c>
      <c r="I46" s="40" t="s">
        <v>49</v>
      </c>
      <c r="J46" s="35"/>
      <c r="K46" s="39"/>
      <c r="L46" s="39"/>
      <c r="M46" s="39"/>
      <c r="N46" s="11">
        <f t="shared" si="17"/>
        <v>0</v>
      </c>
      <c r="O46" s="16">
        <f t="shared" si="3"/>
        <v>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idden="1" x14ac:dyDescent="0.3">
      <c r="A47" s="316"/>
      <c r="B47" s="25" t="s">
        <v>48</v>
      </c>
      <c r="C47" s="6"/>
      <c r="D47" s="6"/>
      <c r="E47" s="12"/>
      <c r="F47" s="12"/>
      <c r="G47" s="10">
        <f t="shared" si="16"/>
        <v>0</v>
      </c>
      <c r="H47" s="7">
        <f t="shared" si="2"/>
        <v>0</v>
      </c>
      <c r="I47" s="12"/>
      <c r="J47" s="12"/>
      <c r="K47" s="12"/>
      <c r="L47" s="12"/>
      <c r="M47" s="12"/>
      <c r="N47" s="14">
        <f t="shared" si="17"/>
        <v>0</v>
      </c>
      <c r="O47" s="16">
        <f t="shared" si="3"/>
        <v>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x14ac:dyDescent="0.3">
      <c r="A48" s="32"/>
      <c r="B48" s="34"/>
      <c r="C48" s="6"/>
      <c r="D48" s="6"/>
      <c r="E48" s="35"/>
      <c r="F48" s="35"/>
      <c r="G48" s="36"/>
      <c r="H48" s="7">
        <f t="shared" si="2"/>
        <v>0</v>
      </c>
      <c r="I48" s="35"/>
      <c r="J48" s="35"/>
      <c r="K48" s="35"/>
      <c r="L48" s="35"/>
      <c r="M48" s="35"/>
      <c r="N48" s="37"/>
      <c r="O48" s="16">
        <f t="shared" si="3"/>
        <v>0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x14ac:dyDescent="0.3">
      <c r="A49" s="314" t="s">
        <v>14</v>
      </c>
      <c r="B49" s="6" t="s">
        <v>0</v>
      </c>
      <c r="C49" s="6">
        <v>488</v>
      </c>
      <c r="D49" s="6"/>
      <c r="E49" s="6">
        <v>2</v>
      </c>
      <c r="F49" s="6"/>
      <c r="G49" s="7">
        <f t="shared" ref="G49:G56" si="18">D49*DIA16.+E49*DIA20.+F49*DIA25.</f>
        <v>628.31853071795865</v>
      </c>
      <c r="H49" s="7">
        <f t="shared" si="2"/>
        <v>140.31853071795865</v>
      </c>
      <c r="I49" s="6" t="s">
        <v>0</v>
      </c>
      <c r="J49" s="6">
        <v>843</v>
      </c>
      <c r="K49" s="6"/>
      <c r="L49" s="6">
        <v>3</v>
      </c>
      <c r="M49" s="6"/>
      <c r="N49" s="8">
        <f t="shared" ref="N49:N53" si="19">K49*DIA16.+L49*DIA20.+M49*DIA25.</f>
        <v>942.47779607693792</v>
      </c>
      <c r="O49" s="16">
        <f t="shared" si="3"/>
        <v>99.477796076937921</v>
      </c>
      <c r="P49" s="16" t="s">
        <v>53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x14ac:dyDescent="0.3">
      <c r="A50" s="315"/>
      <c r="B50" s="19" t="s">
        <v>15</v>
      </c>
      <c r="C50" s="6">
        <v>1401</v>
      </c>
      <c r="D50" s="6">
        <v>1</v>
      </c>
      <c r="E50" s="9">
        <v>4</v>
      </c>
      <c r="F50" s="9"/>
      <c r="G50" s="10">
        <f t="shared" si="18"/>
        <v>1457.6989912656641</v>
      </c>
      <c r="H50" s="7">
        <f t="shared" si="2"/>
        <v>56.698991265664063</v>
      </c>
      <c r="I50" s="9" t="s">
        <v>19</v>
      </c>
      <c r="J50" s="6">
        <v>609</v>
      </c>
      <c r="K50" s="9"/>
      <c r="L50" s="6">
        <v>3</v>
      </c>
      <c r="M50" s="9"/>
      <c r="N50" s="11">
        <f t="shared" si="19"/>
        <v>942.47779607693792</v>
      </c>
      <c r="O50" s="16">
        <f t="shared" si="3"/>
        <v>333.47779607693792</v>
      </c>
      <c r="P50" s="16" t="s">
        <v>53</v>
      </c>
      <c r="Q50" s="16"/>
      <c r="R50" s="16"/>
      <c r="S50" s="16">
        <v>1</v>
      </c>
      <c r="T50" s="16">
        <v>96</v>
      </c>
      <c r="U50" s="16">
        <f>T50/12</f>
        <v>8</v>
      </c>
      <c r="V50" s="16">
        <f>U50*25</f>
        <v>200</v>
      </c>
      <c r="W50" s="16"/>
      <c r="X50" s="16"/>
      <c r="Y50" s="16"/>
      <c r="Z50" s="16"/>
      <c r="AA50" s="16"/>
      <c r="AB50" s="16"/>
      <c r="AC50" s="16"/>
      <c r="AD50" s="16"/>
    </row>
    <row r="51" spans="1:30" x14ac:dyDescent="0.3">
      <c r="A51" s="315"/>
      <c r="B51" s="33" t="s">
        <v>16</v>
      </c>
      <c r="C51" s="6">
        <v>1276</v>
      </c>
      <c r="D51" s="6"/>
      <c r="E51" s="9">
        <v>4</v>
      </c>
      <c r="F51" s="9"/>
      <c r="G51" s="10">
        <f t="shared" si="18"/>
        <v>1256.6370614359173</v>
      </c>
      <c r="H51" s="7">
        <f t="shared" si="2"/>
        <v>-19.362938564082697</v>
      </c>
      <c r="I51" s="9" t="s">
        <v>20</v>
      </c>
      <c r="J51" s="6">
        <v>535</v>
      </c>
      <c r="K51" s="9"/>
      <c r="L51" s="6">
        <v>3</v>
      </c>
      <c r="M51" s="9"/>
      <c r="N51" s="11">
        <f t="shared" si="19"/>
        <v>942.47779607693792</v>
      </c>
      <c r="O51" s="16">
        <f t="shared" si="3"/>
        <v>407.47779607693792</v>
      </c>
      <c r="P51" s="16" t="s">
        <v>53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x14ac:dyDescent="0.3">
      <c r="A52" s="315"/>
      <c r="B52" s="33" t="s">
        <v>17</v>
      </c>
      <c r="C52" s="6">
        <v>1325</v>
      </c>
      <c r="D52" s="6">
        <v>4</v>
      </c>
      <c r="E52" s="9">
        <v>2</v>
      </c>
      <c r="F52" s="9"/>
      <c r="G52" s="10">
        <f t="shared" si="18"/>
        <v>1432.5662500369458</v>
      </c>
      <c r="H52" s="7">
        <f t="shared" si="2"/>
        <v>107.5662500369458</v>
      </c>
      <c r="I52" s="9" t="s">
        <v>45</v>
      </c>
      <c r="J52" s="6">
        <v>487</v>
      </c>
      <c r="K52" s="9"/>
      <c r="L52" s="6">
        <v>3</v>
      </c>
      <c r="M52" s="9"/>
      <c r="N52" s="11">
        <f t="shared" si="19"/>
        <v>942.47779607693792</v>
      </c>
      <c r="O52" s="16">
        <f t="shared" si="3"/>
        <v>455.47779607693792</v>
      </c>
      <c r="P52" s="16" t="s">
        <v>53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x14ac:dyDescent="0.3">
      <c r="A53" s="315"/>
      <c r="B53" s="24" t="s">
        <v>43</v>
      </c>
      <c r="C53" s="6">
        <v>1302</v>
      </c>
      <c r="D53" s="6">
        <v>4</v>
      </c>
      <c r="E53" s="9">
        <v>2</v>
      </c>
      <c r="F53" s="9"/>
      <c r="G53" s="10">
        <f t="shared" si="18"/>
        <v>1432.5662500369458</v>
      </c>
      <c r="H53" s="7">
        <f t="shared" si="2"/>
        <v>130.5662500369458</v>
      </c>
      <c r="I53" s="20" t="s">
        <v>46</v>
      </c>
      <c r="J53" s="6">
        <v>579</v>
      </c>
      <c r="K53" s="9"/>
      <c r="L53" s="6">
        <v>3</v>
      </c>
      <c r="M53" s="9"/>
      <c r="N53" s="11">
        <f t="shared" si="19"/>
        <v>942.47779607693792</v>
      </c>
      <c r="O53" s="16">
        <f t="shared" si="3"/>
        <v>363.47779607693792</v>
      </c>
      <c r="P53" s="16" t="s">
        <v>53</v>
      </c>
      <c r="Q53" s="16"/>
      <c r="R53" s="16"/>
      <c r="S53" s="16">
        <v>1</v>
      </c>
      <c r="T53" s="16">
        <v>60</v>
      </c>
      <c r="U53" s="16">
        <f>T53/12</f>
        <v>5</v>
      </c>
      <c r="V53" s="16">
        <f>U53*25</f>
        <v>125</v>
      </c>
      <c r="W53" s="16"/>
      <c r="X53" s="16"/>
      <c r="Y53" s="16"/>
      <c r="Z53" s="16"/>
      <c r="AA53" s="16"/>
      <c r="AB53" s="16"/>
      <c r="AC53" s="16"/>
      <c r="AD53" s="16"/>
    </row>
    <row r="54" spans="1:30" x14ac:dyDescent="0.3">
      <c r="A54" s="315"/>
      <c r="B54" s="38" t="s">
        <v>44</v>
      </c>
      <c r="C54" s="6">
        <v>1367</v>
      </c>
      <c r="D54" s="6">
        <v>4</v>
      </c>
      <c r="E54" s="39">
        <v>2</v>
      </c>
      <c r="F54" s="39"/>
      <c r="G54" s="10">
        <f t="shared" si="18"/>
        <v>1432.5662500369458</v>
      </c>
      <c r="H54" s="7">
        <f t="shared" si="2"/>
        <v>65.566250036945803</v>
      </c>
      <c r="I54" s="40"/>
      <c r="J54" s="6"/>
      <c r="K54" s="39"/>
      <c r="L54" s="39"/>
      <c r="M54" s="39"/>
      <c r="N54" s="11"/>
      <c r="O54" s="16">
        <f t="shared" si="3"/>
        <v>0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idden="1" x14ac:dyDescent="0.3">
      <c r="A55" s="315"/>
      <c r="B55" s="38" t="s">
        <v>47</v>
      </c>
      <c r="C55" s="6"/>
      <c r="D55" s="6"/>
      <c r="E55" s="39"/>
      <c r="F55" s="39"/>
      <c r="G55" s="10">
        <f t="shared" si="18"/>
        <v>0</v>
      </c>
      <c r="H55" s="42"/>
      <c r="I55" s="40" t="s">
        <v>49</v>
      </c>
      <c r="J55" s="6"/>
      <c r="K55" s="39"/>
      <c r="L55" s="39"/>
      <c r="M55" s="39"/>
      <c r="N55" s="11">
        <f t="shared" ref="N55:N56" si="20">K55*DIA16.+L55*DIA20.+M55*DIA25.</f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idden="1" x14ac:dyDescent="0.3">
      <c r="A56" s="316"/>
      <c r="B56" s="25" t="s">
        <v>48</v>
      </c>
      <c r="C56" s="6"/>
      <c r="D56" s="6"/>
      <c r="E56" s="12"/>
      <c r="F56" s="12"/>
      <c r="G56" s="10">
        <f t="shared" si="18"/>
        <v>0</v>
      </c>
      <c r="H56" s="42"/>
      <c r="I56" s="12"/>
      <c r="J56" s="12"/>
      <c r="K56" s="12"/>
      <c r="L56" s="12"/>
      <c r="M56" s="12"/>
      <c r="N56" s="14">
        <f t="shared" si="20"/>
        <v>0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</sheetData>
  <mergeCells count="15">
    <mergeCell ref="R16:T16"/>
    <mergeCell ref="V16:X16"/>
    <mergeCell ref="Z16:AB16"/>
    <mergeCell ref="A49:A56"/>
    <mergeCell ref="C1:G1"/>
    <mergeCell ref="J1:N1"/>
    <mergeCell ref="A4:A7"/>
    <mergeCell ref="A8:A11"/>
    <mergeCell ref="A12:A15"/>
    <mergeCell ref="A16:A19"/>
    <mergeCell ref="A20:A23"/>
    <mergeCell ref="A24:A27"/>
    <mergeCell ref="A28:A31"/>
    <mergeCell ref="A33:A38"/>
    <mergeCell ref="A40:A47"/>
  </mergeCells>
  <pageMargins left="0.7" right="0.7" top="0.75" bottom="0.75" header="0.3" footer="0.3"/>
  <pageSetup paperSize="9" scale="90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D56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" sqref="H1:H1048576"/>
    </sheetView>
  </sheetViews>
  <sheetFormatPr defaultRowHeight="14.4" x14ac:dyDescent="0.3"/>
  <cols>
    <col min="1" max="1" width="9.88671875" bestFit="1" customWidth="1"/>
    <col min="2" max="2" width="8.5546875" bestFit="1" customWidth="1"/>
    <col min="3" max="3" width="7.6640625" bestFit="1" customWidth="1"/>
    <col min="4" max="6" width="6.5546875" bestFit="1" customWidth="1"/>
    <col min="7" max="7" width="8.5546875" bestFit="1" customWidth="1"/>
    <col min="8" max="8" width="8.5546875" hidden="1" customWidth="1"/>
    <col min="9" max="9" width="8.5546875" bestFit="1" customWidth="1"/>
    <col min="10" max="10" width="7.6640625" bestFit="1" customWidth="1"/>
    <col min="11" max="13" width="6.5546875" bestFit="1" customWidth="1"/>
    <col min="14" max="14" width="7.5546875" bestFit="1" customWidth="1"/>
    <col min="15" max="15" width="7.5546875" hidden="1" customWidth="1"/>
    <col min="16" max="30" width="7.5546875" customWidth="1"/>
  </cols>
  <sheetData>
    <row r="1" spans="1:30" x14ac:dyDescent="0.3">
      <c r="A1" s="15"/>
      <c r="B1" s="15"/>
      <c r="C1" s="319" t="s">
        <v>3</v>
      </c>
      <c r="D1" s="319"/>
      <c r="E1" s="319"/>
      <c r="F1" s="319"/>
      <c r="G1" s="319"/>
      <c r="H1" s="17"/>
      <c r="I1" s="15"/>
      <c r="J1" s="319" t="s">
        <v>4</v>
      </c>
      <c r="K1" s="319"/>
      <c r="L1" s="319"/>
      <c r="M1" s="319"/>
      <c r="N1" s="31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ht="15.6" x14ac:dyDescent="0.35">
      <c r="A2" s="15"/>
      <c r="B2" s="15"/>
      <c r="C2" s="1" t="s">
        <v>1</v>
      </c>
      <c r="D2" s="2">
        <v>16</v>
      </c>
      <c r="E2" s="2">
        <v>20</v>
      </c>
      <c r="F2" s="2">
        <v>25</v>
      </c>
      <c r="G2" s="3" t="s">
        <v>2</v>
      </c>
      <c r="H2" s="18"/>
      <c r="I2" s="15"/>
      <c r="J2" s="1" t="s">
        <v>1</v>
      </c>
      <c r="K2" s="2">
        <v>16</v>
      </c>
      <c r="L2" s="2">
        <v>20</v>
      </c>
      <c r="M2" s="2">
        <v>25</v>
      </c>
      <c r="N2" s="3" t="s">
        <v>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3">
      <c r="A3" s="15"/>
      <c r="B3" s="15"/>
      <c r="C3" s="4"/>
      <c r="D3" s="5">
        <f>PI()*D2^2/4</f>
        <v>201.06192982974676</v>
      </c>
      <c r="E3" s="5">
        <f>PI()*E2^2/4</f>
        <v>314.15926535897933</v>
      </c>
      <c r="F3" s="5">
        <f>PI()*F2^2/4</f>
        <v>490.87385212340519</v>
      </c>
      <c r="G3" s="4"/>
      <c r="I3" s="15"/>
      <c r="J3" s="4"/>
      <c r="K3" s="5">
        <f>PI()*K2^2/4</f>
        <v>201.06192982974676</v>
      </c>
      <c r="L3" s="5">
        <f>PI()*L2^2/4</f>
        <v>314.15926535897933</v>
      </c>
      <c r="M3" s="5">
        <f>PI()*M2^2/4</f>
        <v>490.87385212340519</v>
      </c>
      <c r="N3" s="4"/>
    </row>
    <row r="4" spans="1:30" x14ac:dyDescent="0.3">
      <c r="A4" s="317" t="s">
        <v>10</v>
      </c>
      <c r="B4" s="6" t="s">
        <v>0</v>
      </c>
      <c r="C4" s="6">
        <v>443</v>
      </c>
      <c r="D4" s="6">
        <v>4</v>
      </c>
      <c r="E4" s="6"/>
      <c r="F4" s="6"/>
      <c r="G4" s="7">
        <f t="shared" ref="G4:G6" si="0">D4*DIA16.+E4*DIA20.+F4*DIA25.</f>
        <v>804.24771931898704</v>
      </c>
      <c r="H4" s="7">
        <f>G4-C4</f>
        <v>361.24771931898704</v>
      </c>
      <c r="I4" s="6" t="s">
        <v>0</v>
      </c>
      <c r="J4" s="6">
        <v>876</v>
      </c>
      <c r="K4" s="6">
        <v>2</v>
      </c>
      <c r="L4" s="6">
        <v>2</v>
      </c>
      <c r="M4" s="6"/>
      <c r="N4" s="8">
        <f t="shared" ref="N4:N6" si="1">K4*DIA16.+L4*DIA20.+M4*DIA25.</f>
        <v>1030.4423903774523</v>
      </c>
      <c r="O4" s="16">
        <f>N4-J4</f>
        <v>154.44239037745228</v>
      </c>
      <c r="P4" s="16"/>
      <c r="Q4" s="16"/>
      <c r="R4" s="320" t="s">
        <v>21</v>
      </c>
      <c r="S4" s="321"/>
      <c r="T4" s="321"/>
      <c r="U4" s="26"/>
      <c r="V4" s="321" t="s">
        <v>22</v>
      </c>
      <c r="W4" s="321"/>
      <c r="X4" s="321"/>
      <c r="Y4" s="26"/>
      <c r="Z4" s="321" t="s">
        <v>23</v>
      </c>
      <c r="AA4" s="321"/>
      <c r="AB4" s="322"/>
      <c r="AC4" s="16"/>
      <c r="AD4" s="16"/>
    </row>
    <row r="5" spans="1:30" x14ac:dyDescent="0.3">
      <c r="A5" s="318"/>
      <c r="B5" s="19">
        <v>1</v>
      </c>
      <c r="C5" s="6">
        <v>1751</v>
      </c>
      <c r="D5" s="6">
        <v>4</v>
      </c>
      <c r="E5" s="9">
        <v>3</v>
      </c>
      <c r="F5" s="9"/>
      <c r="G5" s="10">
        <f t="shared" si="0"/>
        <v>1746.725515395925</v>
      </c>
      <c r="H5" s="7">
        <f t="shared" ref="H5:H54" si="2">G5-C5</f>
        <v>-4.2744846040750417</v>
      </c>
      <c r="I5" s="9" t="s">
        <v>38</v>
      </c>
      <c r="J5" s="6">
        <v>790</v>
      </c>
      <c r="K5" s="6">
        <v>2</v>
      </c>
      <c r="L5" s="6">
        <v>2</v>
      </c>
      <c r="M5" s="9"/>
      <c r="N5" s="11">
        <f t="shared" si="1"/>
        <v>1030.4423903774523</v>
      </c>
      <c r="O5" s="16">
        <f t="shared" ref="O5:O54" si="3">N5-J5</f>
        <v>240.44239037745228</v>
      </c>
      <c r="P5" s="16" t="s">
        <v>52</v>
      </c>
      <c r="Q5" s="16"/>
      <c r="R5" s="27"/>
      <c r="AB5" s="28"/>
      <c r="AC5" s="16"/>
      <c r="AD5" s="16"/>
    </row>
    <row r="6" spans="1:30" x14ac:dyDescent="0.3">
      <c r="A6" s="318"/>
      <c r="B6" s="9">
        <v>2</v>
      </c>
      <c r="C6" s="6">
        <v>1480</v>
      </c>
      <c r="D6" s="6">
        <v>5</v>
      </c>
      <c r="E6" s="9">
        <v>2</v>
      </c>
      <c r="F6" s="9"/>
      <c r="G6" s="10">
        <f t="shared" si="0"/>
        <v>1633.6281798666923</v>
      </c>
      <c r="H6" s="7">
        <f t="shared" si="2"/>
        <v>153.62817986669234</v>
      </c>
      <c r="I6" s="20" t="s">
        <v>18</v>
      </c>
      <c r="J6" s="6">
        <v>551</v>
      </c>
      <c r="K6" s="6">
        <v>2</v>
      </c>
      <c r="L6" s="6">
        <v>2</v>
      </c>
      <c r="M6" s="9"/>
      <c r="N6" s="11">
        <f t="shared" si="1"/>
        <v>1030.4423903774523</v>
      </c>
      <c r="O6" s="16">
        <f t="shared" si="3"/>
        <v>479.44239037745228</v>
      </c>
      <c r="P6" s="16" t="s">
        <v>53</v>
      </c>
      <c r="Q6" s="16"/>
      <c r="R6" s="27"/>
      <c r="S6" s="29">
        <v>2.73</v>
      </c>
      <c r="T6" t="s">
        <v>24</v>
      </c>
      <c r="W6" s="29">
        <v>2.88</v>
      </c>
      <c r="X6" t="s">
        <v>24</v>
      </c>
      <c r="AA6" s="29">
        <v>2.99</v>
      </c>
      <c r="AB6" s="28" t="s">
        <v>24</v>
      </c>
      <c r="AC6" s="16"/>
      <c r="AD6" s="16"/>
    </row>
    <row r="7" spans="1:30" x14ac:dyDescent="0.3">
      <c r="A7" s="318"/>
      <c r="B7" s="9">
        <v>3</v>
      </c>
      <c r="C7" s="6">
        <v>1252</v>
      </c>
      <c r="D7" s="6">
        <v>4</v>
      </c>
      <c r="E7" s="9">
        <v>2</v>
      </c>
      <c r="F7" s="9"/>
      <c r="G7" s="10">
        <f t="shared" ref="G7" si="4">D7*DIA16.+E7*DIA20.+F7*DIA25.</f>
        <v>1432.5662500369458</v>
      </c>
      <c r="H7" s="7">
        <f t="shared" si="2"/>
        <v>180.5662500369458</v>
      </c>
      <c r="I7" s="9"/>
      <c r="J7" s="9"/>
      <c r="K7" s="9"/>
      <c r="L7" s="9"/>
      <c r="M7" s="9"/>
      <c r="N7" s="11">
        <f t="shared" ref="N7" si="5">K7*DIA16.+L7*DIA20.+M7*DIA25.</f>
        <v>0</v>
      </c>
      <c r="O7" s="16">
        <f t="shared" si="3"/>
        <v>0</v>
      </c>
      <c r="P7" s="16"/>
      <c r="Q7" s="16"/>
      <c r="R7" s="27"/>
      <c r="S7">
        <f>S6*1000</f>
        <v>2730</v>
      </c>
      <c r="T7" t="s">
        <v>25</v>
      </c>
      <c r="W7">
        <f>W6*1000</f>
        <v>2880</v>
      </c>
      <c r="X7" t="s">
        <v>25</v>
      </c>
      <c r="AA7">
        <f>AA6*1000</f>
        <v>2990</v>
      </c>
      <c r="AB7" s="28" t="s">
        <v>25</v>
      </c>
      <c r="AC7" s="16"/>
      <c r="AD7" s="16"/>
    </row>
    <row r="8" spans="1:30" x14ac:dyDescent="0.3">
      <c r="A8" s="314" t="s">
        <v>11</v>
      </c>
      <c r="B8" s="6" t="s">
        <v>0</v>
      </c>
      <c r="C8" s="6">
        <v>485</v>
      </c>
      <c r="D8" s="6"/>
      <c r="E8" s="6">
        <v>2</v>
      </c>
      <c r="F8" s="6"/>
      <c r="G8" s="7">
        <f t="shared" ref="G8:G11" si="6">D8*DIA16.+E8*DIA20.+F8*DIA25.</f>
        <v>628.31853071795865</v>
      </c>
      <c r="H8" s="7">
        <f t="shared" si="2"/>
        <v>143.31853071795865</v>
      </c>
      <c r="I8" s="6" t="s">
        <v>0</v>
      </c>
      <c r="J8" s="6">
        <v>967</v>
      </c>
      <c r="K8" s="6"/>
      <c r="L8" s="6"/>
      <c r="M8" s="6">
        <v>2</v>
      </c>
      <c r="N8" s="8">
        <f t="shared" ref="N8:N11" si="7">K8*DIA16.+L8*DIA20.+M8*DIA25.</f>
        <v>981.74770424681037</v>
      </c>
      <c r="O8" s="16">
        <f t="shared" si="3"/>
        <v>14.747704246810372</v>
      </c>
      <c r="P8" s="16"/>
      <c r="Q8" s="16"/>
      <c r="R8" s="27" t="s">
        <v>26</v>
      </c>
      <c r="S8">
        <v>10</v>
      </c>
      <c r="T8" t="s">
        <v>27</v>
      </c>
      <c r="V8" t="s">
        <v>26</v>
      </c>
      <c r="W8">
        <v>10</v>
      </c>
      <c r="X8" t="s">
        <v>27</v>
      </c>
      <c r="Z8" t="s">
        <v>26</v>
      </c>
      <c r="AA8">
        <v>10</v>
      </c>
      <c r="AB8" s="28" t="s">
        <v>27</v>
      </c>
      <c r="AC8" s="16"/>
      <c r="AD8" s="16"/>
    </row>
    <row r="9" spans="1:30" x14ac:dyDescent="0.3">
      <c r="A9" s="315"/>
      <c r="B9" s="19">
        <v>1</v>
      </c>
      <c r="C9" s="9">
        <v>1933</v>
      </c>
      <c r="D9" s="9">
        <v>4</v>
      </c>
      <c r="E9" s="9">
        <v>4</v>
      </c>
      <c r="F9" s="9"/>
      <c r="G9" s="10">
        <f t="shared" si="6"/>
        <v>2060.8847807549046</v>
      </c>
      <c r="H9" s="7">
        <f t="shared" si="2"/>
        <v>127.88478075490457</v>
      </c>
      <c r="I9" s="9" t="s">
        <v>38</v>
      </c>
      <c r="J9" s="9">
        <v>921</v>
      </c>
      <c r="K9" s="9"/>
      <c r="L9" s="9"/>
      <c r="M9" s="9">
        <v>2</v>
      </c>
      <c r="N9" s="11">
        <f t="shared" si="7"/>
        <v>981.74770424681037</v>
      </c>
      <c r="O9" s="16">
        <f t="shared" si="3"/>
        <v>60.747704246810372</v>
      </c>
      <c r="P9" s="16" t="s">
        <v>53</v>
      </c>
      <c r="Q9" s="16"/>
      <c r="R9" s="27" t="s">
        <v>28</v>
      </c>
      <c r="S9" s="16">
        <f>PI()*S8^2/4*2</f>
        <v>157.07963267948966</v>
      </c>
      <c r="T9" t="s">
        <v>29</v>
      </c>
      <c r="V9" t="s">
        <v>28</v>
      </c>
      <c r="W9" s="16">
        <f>PI()*W8^2/4*4</f>
        <v>314.15926535897933</v>
      </c>
      <c r="X9" t="s">
        <v>29</v>
      </c>
      <c r="Z9" t="s">
        <v>28</v>
      </c>
      <c r="AA9" s="16">
        <f>PI()*AA8^2/4*6</f>
        <v>471.23889803846896</v>
      </c>
      <c r="AB9" s="28" t="s">
        <v>29</v>
      </c>
      <c r="AC9" s="16"/>
      <c r="AD9" s="16"/>
    </row>
    <row r="10" spans="1:30" x14ac:dyDescent="0.3">
      <c r="A10" s="315"/>
      <c r="B10" s="9">
        <v>2</v>
      </c>
      <c r="C10" s="9">
        <v>1676</v>
      </c>
      <c r="D10" s="9">
        <v>2</v>
      </c>
      <c r="E10" s="9">
        <v>4</v>
      </c>
      <c r="F10" s="9"/>
      <c r="G10" s="10">
        <f t="shared" si="6"/>
        <v>1658.7609210954108</v>
      </c>
      <c r="H10" s="7">
        <f t="shared" si="2"/>
        <v>-17.239078904589178</v>
      </c>
      <c r="I10" s="20" t="s">
        <v>18</v>
      </c>
      <c r="J10" s="9">
        <v>521</v>
      </c>
      <c r="K10" s="9"/>
      <c r="L10" s="9"/>
      <c r="M10" s="9">
        <v>2</v>
      </c>
      <c r="N10" s="11">
        <f t="shared" si="7"/>
        <v>981.74770424681037</v>
      </c>
      <c r="O10" s="16">
        <f t="shared" si="3"/>
        <v>460.74770424681037</v>
      </c>
      <c r="P10" s="16" t="s">
        <v>53</v>
      </c>
      <c r="Q10" s="16"/>
      <c r="R10" s="27" t="s">
        <v>30</v>
      </c>
      <c r="S10" s="16">
        <f>S7/S9</f>
        <v>17.379719785634972</v>
      </c>
      <c r="T10" t="s">
        <v>31</v>
      </c>
      <c r="V10" t="s">
        <v>30</v>
      </c>
      <c r="W10" s="16">
        <f>W7/W9</f>
        <v>9.1673247220931717</v>
      </c>
      <c r="X10" t="s">
        <v>31</v>
      </c>
      <c r="Z10" t="s">
        <v>30</v>
      </c>
      <c r="AA10" s="16">
        <f>AA7/AA9</f>
        <v>6.3449770645968941</v>
      </c>
      <c r="AB10" s="28" t="s">
        <v>31</v>
      </c>
      <c r="AC10" s="16"/>
      <c r="AD10" s="16"/>
    </row>
    <row r="11" spans="1:30" x14ac:dyDescent="0.3">
      <c r="A11" s="316"/>
      <c r="B11" s="12">
        <v>3</v>
      </c>
      <c r="C11" s="12">
        <v>1409</v>
      </c>
      <c r="D11" s="12">
        <v>1</v>
      </c>
      <c r="E11" s="12">
        <v>4</v>
      </c>
      <c r="F11" s="12"/>
      <c r="G11" s="13">
        <f t="shared" si="6"/>
        <v>1457.6989912656641</v>
      </c>
      <c r="H11" s="7">
        <f t="shared" si="2"/>
        <v>48.698991265664063</v>
      </c>
      <c r="I11" s="12"/>
      <c r="J11" s="12"/>
      <c r="K11" s="12"/>
      <c r="L11" s="12"/>
      <c r="M11" s="12"/>
      <c r="N11" s="14">
        <f t="shared" si="7"/>
        <v>0</v>
      </c>
      <c r="O11" s="16">
        <f t="shared" si="3"/>
        <v>0</v>
      </c>
      <c r="P11" s="16"/>
      <c r="Q11" s="16"/>
      <c r="R11" s="27" t="s">
        <v>32</v>
      </c>
      <c r="S11" s="30">
        <f>1000/S10</f>
        <v>57.538326988824046</v>
      </c>
      <c r="T11" t="s">
        <v>27</v>
      </c>
      <c r="V11" t="s">
        <v>32</v>
      </c>
      <c r="W11" s="30">
        <f>1000/W10</f>
        <v>109.0830782496456</v>
      </c>
      <c r="X11" t="s">
        <v>27</v>
      </c>
      <c r="Z11" t="s">
        <v>32</v>
      </c>
      <c r="AA11" s="30">
        <f>1000/AA10</f>
        <v>157.60498262156153</v>
      </c>
      <c r="AB11" s="28" t="s">
        <v>27</v>
      </c>
      <c r="AC11" s="16"/>
      <c r="AD11" s="16"/>
    </row>
    <row r="12" spans="1:30" x14ac:dyDescent="0.3">
      <c r="A12" s="314" t="s">
        <v>12</v>
      </c>
      <c r="B12" s="6" t="s">
        <v>0</v>
      </c>
      <c r="C12" s="6">
        <v>557</v>
      </c>
      <c r="D12" s="6">
        <v>4</v>
      </c>
      <c r="E12" s="6"/>
      <c r="F12" s="6"/>
      <c r="G12" s="7">
        <f t="shared" ref="G12:G23" si="8">D12*DIA16.+E12*DIA20.+F12*DIA25.</f>
        <v>804.24771931898704</v>
      </c>
      <c r="H12" s="7">
        <f t="shared" si="2"/>
        <v>247.24771931898704</v>
      </c>
      <c r="I12" s="6" t="s">
        <v>0</v>
      </c>
      <c r="J12" s="6">
        <v>1090</v>
      </c>
      <c r="K12" s="6"/>
      <c r="L12" s="6">
        <v>4</v>
      </c>
      <c r="M12" s="6"/>
      <c r="N12" s="8">
        <f t="shared" ref="N12:N23" si="9">K12*DIA16.+L12*DIA20.+M12*DIA25.</f>
        <v>1256.6370614359173</v>
      </c>
      <c r="O12" s="16">
        <f t="shared" si="3"/>
        <v>166.6370614359173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3">
      <c r="A13" s="315"/>
      <c r="B13" s="19">
        <v>1</v>
      </c>
      <c r="C13" s="6">
        <v>2180</v>
      </c>
      <c r="D13" s="6">
        <v>5</v>
      </c>
      <c r="E13" s="9">
        <v>4</v>
      </c>
      <c r="F13" s="9"/>
      <c r="G13" s="10">
        <f t="shared" si="8"/>
        <v>2261.9467105846511</v>
      </c>
      <c r="H13" s="7">
        <f t="shared" si="2"/>
        <v>81.9467105846511</v>
      </c>
      <c r="I13" s="9" t="s">
        <v>38</v>
      </c>
      <c r="J13" s="6">
        <v>949</v>
      </c>
      <c r="K13" s="9"/>
      <c r="L13" s="9">
        <v>4</v>
      </c>
      <c r="M13" s="9"/>
      <c r="N13" s="11">
        <f t="shared" si="9"/>
        <v>1256.6370614359173</v>
      </c>
      <c r="O13" s="16">
        <f t="shared" si="3"/>
        <v>307.6370614359173</v>
      </c>
      <c r="P13" s="16" t="s">
        <v>52</v>
      </c>
      <c r="Q13" s="16"/>
      <c r="R13" s="16"/>
      <c r="S13" s="16">
        <v>1</v>
      </c>
      <c r="T13" s="16">
        <v>96</v>
      </c>
      <c r="U13" s="16">
        <f>T13/12</f>
        <v>8</v>
      </c>
      <c r="V13" s="16">
        <f>U13*25</f>
        <v>200</v>
      </c>
      <c r="W13" s="16"/>
      <c r="X13" s="16"/>
      <c r="Y13" s="16"/>
      <c r="Z13" s="16"/>
      <c r="AA13" s="16"/>
      <c r="AB13" s="16"/>
      <c r="AC13" s="16"/>
      <c r="AD13" s="16"/>
    </row>
    <row r="14" spans="1:30" x14ac:dyDescent="0.3">
      <c r="A14" s="315"/>
      <c r="B14" s="9">
        <v>2</v>
      </c>
      <c r="C14" s="6">
        <v>1781</v>
      </c>
      <c r="D14" s="6">
        <v>6</v>
      </c>
      <c r="E14" s="9">
        <v>2</v>
      </c>
      <c r="F14" s="9"/>
      <c r="G14" s="10">
        <f t="shared" si="8"/>
        <v>1834.6901096964393</v>
      </c>
      <c r="H14" s="7">
        <f t="shared" si="2"/>
        <v>53.690109696439322</v>
      </c>
      <c r="I14" s="20" t="s">
        <v>18</v>
      </c>
      <c r="J14" s="6">
        <v>669</v>
      </c>
      <c r="K14" s="9"/>
      <c r="L14" s="9">
        <v>4</v>
      </c>
      <c r="M14" s="9"/>
      <c r="N14" s="11">
        <f t="shared" si="9"/>
        <v>1256.6370614359173</v>
      </c>
      <c r="O14" s="16">
        <f t="shared" si="3"/>
        <v>587.6370614359173</v>
      </c>
      <c r="P14" s="16" t="s">
        <v>54</v>
      </c>
      <c r="Q14" s="16"/>
      <c r="R14" s="16"/>
      <c r="S14" s="16">
        <v>1</v>
      </c>
      <c r="T14" s="16">
        <v>60</v>
      </c>
      <c r="U14" s="16">
        <f>T14/12</f>
        <v>5</v>
      </c>
      <c r="V14" s="16">
        <f>U14*25</f>
        <v>125</v>
      </c>
      <c r="W14" s="16"/>
      <c r="X14" s="16"/>
      <c r="Y14" s="16"/>
      <c r="Z14" s="16"/>
      <c r="AA14" s="16"/>
      <c r="AB14" s="16"/>
      <c r="AC14" s="16"/>
      <c r="AD14" s="16"/>
    </row>
    <row r="15" spans="1:30" x14ac:dyDescent="0.3">
      <c r="A15" s="316"/>
      <c r="B15" s="12">
        <v>3</v>
      </c>
      <c r="C15" s="6">
        <v>1562</v>
      </c>
      <c r="D15" s="6">
        <v>5</v>
      </c>
      <c r="E15" s="12">
        <v>2</v>
      </c>
      <c r="F15" s="12"/>
      <c r="G15" s="13">
        <f t="shared" si="8"/>
        <v>1633.6281798666923</v>
      </c>
      <c r="H15" s="7">
        <f t="shared" si="2"/>
        <v>71.628179866692335</v>
      </c>
      <c r="I15" s="12"/>
      <c r="J15" s="12"/>
      <c r="K15" s="12"/>
      <c r="L15" s="12"/>
      <c r="M15" s="12"/>
      <c r="N15" s="14">
        <f t="shared" si="9"/>
        <v>0</v>
      </c>
      <c r="O15" s="16">
        <f t="shared" si="3"/>
        <v>0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3">
      <c r="A16" s="317" t="s">
        <v>39</v>
      </c>
      <c r="B16" s="6" t="s">
        <v>0</v>
      </c>
      <c r="C16" s="6">
        <v>639</v>
      </c>
      <c r="D16" s="6">
        <v>4</v>
      </c>
      <c r="E16" s="6"/>
      <c r="F16" s="6"/>
      <c r="G16" s="7">
        <f t="shared" si="8"/>
        <v>804.24771931898704</v>
      </c>
      <c r="H16" s="7">
        <f t="shared" si="2"/>
        <v>165.24771931898704</v>
      </c>
      <c r="I16" s="6" t="s">
        <v>0</v>
      </c>
      <c r="J16" s="6">
        <v>1112</v>
      </c>
      <c r="K16" s="6"/>
      <c r="L16" s="6">
        <v>4</v>
      </c>
      <c r="M16" s="6"/>
      <c r="N16" s="8">
        <f t="shared" si="9"/>
        <v>1256.6370614359173</v>
      </c>
      <c r="O16" s="16">
        <f t="shared" si="3"/>
        <v>144.6370614359173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3">
      <c r="A17" s="318"/>
      <c r="B17" s="19">
        <v>1</v>
      </c>
      <c r="C17" s="6">
        <v>2223</v>
      </c>
      <c r="D17" s="6">
        <v>5</v>
      </c>
      <c r="E17" s="9">
        <v>4</v>
      </c>
      <c r="F17" s="9"/>
      <c r="G17" s="10">
        <f t="shared" si="8"/>
        <v>2261.9467105846511</v>
      </c>
      <c r="H17" s="7">
        <f t="shared" si="2"/>
        <v>38.9467105846511</v>
      </c>
      <c r="I17" s="9" t="s">
        <v>38</v>
      </c>
      <c r="J17" s="6">
        <v>984</v>
      </c>
      <c r="K17" s="9"/>
      <c r="L17" s="9">
        <v>4</v>
      </c>
      <c r="M17" s="9"/>
      <c r="N17" s="11">
        <f t="shared" si="9"/>
        <v>1256.6370614359173</v>
      </c>
      <c r="O17" s="16">
        <f t="shared" si="3"/>
        <v>272.6370614359173</v>
      </c>
      <c r="P17" s="16" t="s">
        <v>52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3">
      <c r="A18" s="318"/>
      <c r="B18" s="9">
        <v>2</v>
      </c>
      <c r="C18" s="6">
        <v>1768</v>
      </c>
      <c r="D18" s="6">
        <v>6</v>
      </c>
      <c r="E18" s="9">
        <v>2</v>
      </c>
      <c r="F18" s="9"/>
      <c r="G18" s="10">
        <f t="shared" si="8"/>
        <v>1834.6901096964393</v>
      </c>
      <c r="H18" s="7">
        <f t="shared" si="2"/>
        <v>66.690109696439322</v>
      </c>
      <c r="I18" s="20" t="s">
        <v>18</v>
      </c>
      <c r="J18" s="6">
        <v>656</v>
      </c>
      <c r="K18" s="9"/>
      <c r="L18" s="9">
        <v>4</v>
      </c>
      <c r="M18" s="9"/>
      <c r="N18" s="11">
        <f t="shared" si="9"/>
        <v>1256.6370614359173</v>
      </c>
      <c r="O18" s="16">
        <f t="shared" si="3"/>
        <v>600.6370614359173</v>
      </c>
      <c r="P18" s="16" t="s">
        <v>54</v>
      </c>
      <c r="Q18" s="16"/>
      <c r="R18" s="16">
        <f>1/25.4</f>
        <v>3.937007874015748E-2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3">
      <c r="A19" s="318"/>
      <c r="B19" s="9">
        <v>3</v>
      </c>
      <c r="C19" s="6">
        <v>1737</v>
      </c>
      <c r="D19" s="6">
        <v>6</v>
      </c>
      <c r="E19" s="9">
        <v>2</v>
      </c>
      <c r="F19" s="9"/>
      <c r="G19" s="10">
        <f t="shared" si="8"/>
        <v>1834.6901096964393</v>
      </c>
      <c r="H19" s="7">
        <f t="shared" si="2"/>
        <v>97.690109696439322</v>
      </c>
      <c r="I19" s="9"/>
      <c r="J19" s="9"/>
      <c r="K19" s="9"/>
      <c r="L19" s="9"/>
      <c r="M19" s="9"/>
      <c r="N19" s="11">
        <f t="shared" si="9"/>
        <v>0</v>
      </c>
      <c r="O19" s="16">
        <f t="shared" si="3"/>
        <v>0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3">
      <c r="A20" s="314" t="s">
        <v>40</v>
      </c>
      <c r="B20" s="6" t="s">
        <v>0</v>
      </c>
      <c r="C20" s="6">
        <v>541</v>
      </c>
      <c r="D20" s="6"/>
      <c r="E20" s="6">
        <v>2</v>
      </c>
      <c r="F20" s="6"/>
      <c r="G20" s="7">
        <f t="shared" si="8"/>
        <v>628.31853071795865</v>
      </c>
      <c r="H20" s="7">
        <f t="shared" si="2"/>
        <v>87.318530717958652</v>
      </c>
      <c r="I20" s="6" t="s">
        <v>0</v>
      </c>
      <c r="J20" s="6">
        <v>1066</v>
      </c>
      <c r="K20" s="6"/>
      <c r="L20" s="6">
        <v>4</v>
      </c>
      <c r="M20" s="6"/>
      <c r="N20" s="8">
        <f t="shared" si="9"/>
        <v>1256.6370614359173</v>
      </c>
      <c r="O20" s="16">
        <f t="shared" si="3"/>
        <v>190.6370614359173</v>
      </c>
      <c r="P20" s="16" t="s">
        <v>53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3">
      <c r="A21" s="315"/>
      <c r="B21" s="19">
        <v>1</v>
      </c>
      <c r="C21" s="9">
        <v>1693</v>
      </c>
      <c r="D21" s="9"/>
      <c r="E21" s="9">
        <v>6</v>
      </c>
      <c r="F21" s="9"/>
      <c r="G21" s="10">
        <f t="shared" si="8"/>
        <v>1884.9555921538758</v>
      </c>
      <c r="H21" s="7">
        <f t="shared" si="2"/>
        <v>191.95559215387584</v>
      </c>
      <c r="I21" s="9" t="s">
        <v>38</v>
      </c>
      <c r="J21" s="9">
        <v>706</v>
      </c>
      <c r="K21" s="9"/>
      <c r="L21" s="9">
        <v>4</v>
      </c>
      <c r="M21" s="9"/>
      <c r="N21" s="11">
        <f t="shared" si="9"/>
        <v>1256.6370614359173</v>
      </c>
      <c r="O21" s="16">
        <f t="shared" si="3"/>
        <v>550.6370614359173</v>
      </c>
      <c r="P21" s="16" t="s">
        <v>53</v>
      </c>
      <c r="Q21" s="16"/>
      <c r="R21" s="16"/>
      <c r="S21" s="16">
        <v>1</v>
      </c>
      <c r="T21" s="16">
        <v>96</v>
      </c>
      <c r="U21" s="16">
        <f>T21/12</f>
        <v>8</v>
      </c>
      <c r="V21" s="16">
        <f>U21*25</f>
        <v>200</v>
      </c>
      <c r="W21" s="16"/>
      <c r="X21" s="16"/>
      <c r="Y21" s="16"/>
      <c r="Z21" s="16"/>
      <c r="AA21" s="16"/>
      <c r="AB21" s="16"/>
      <c r="AC21" s="16"/>
      <c r="AD21" s="16"/>
    </row>
    <row r="22" spans="1:30" x14ac:dyDescent="0.3">
      <c r="A22" s="315"/>
      <c r="B22" s="9">
        <v>2</v>
      </c>
      <c r="C22" s="9">
        <v>1482</v>
      </c>
      <c r="D22" s="9"/>
      <c r="E22" s="9">
        <v>5</v>
      </c>
      <c r="F22" s="9"/>
      <c r="G22" s="10">
        <f t="shared" si="8"/>
        <v>1570.7963267948967</v>
      </c>
      <c r="H22" s="7">
        <f t="shared" si="2"/>
        <v>88.796326794896686</v>
      </c>
      <c r="I22" s="20" t="s">
        <v>18</v>
      </c>
      <c r="J22" s="9">
        <v>635</v>
      </c>
      <c r="K22" s="9"/>
      <c r="L22" s="9">
        <v>4</v>
      </c>
      <c r="M22" s="9"/>
      <c r="N22" s="11">
        <f t="shared" si="9"/>
        <v>1256.6370614359173</v>
      </c>
      <c r="O22" s="16">
        <f t="shared" si="3"/>
        <v>621.6370614359173</v>
      </c>
      <c r="P22" s="16" t="s">
        <v>53</v>
      </c>
      <c r="Q22" s="16"/>
      <c r="R22" s="16"/>
      <c r="S22" s="16">
        <v>1</v>
      </c>
      <c r="T22" s="16">
        <v>60</v>
      </c>
      <c r="U22" s="16">
        <f>T22/12</f>
        <v>5</v>
      </c>
      <c r="V22" s="16">
        <f>U22*25</f>
        <v>125</v>
      </c>
      <c r="W22" s="16"/>
      <c r="X22" s="16"/>
      <c r="Y22" s="16"/>
      <c r="Z22" s="16"/>
      <c r="AA22" s="16"/>
      <c r="AB22" s="16"/>
      <c r="AC22" s="16"/>
      <c r="AD22" s="16"/>
    </row>
    <row r="23" spans="1:30" x14ac:dyDescent="0.3">
      <c r="A23" s="316"/>
      <c r="B23" s="12">
        <v>3</v>
      </c>
      <c r="C23" s="12">
        <v>1409</v>
      </c>
      <c r="D23" s="12">
        <v>1</v>
      </c>
      <c r="E23" s="12">
        <v>4</v>
      </c>
      <c r="F23" s="12"/>
      <c r="G23" s="13">
        <f t="shared" si="8"/>
        <v>1457.6989912656641</v>
      </c>
      <c r="H23" s="7">
        <f t="shared" si="2"/>
        <v>48.698991265664063</v>
      </c>
      <c r="I23" s="12"/>
      <c r="J23" s="12"/>
      <c r="K23" s="12"/>
      <c r="L23" s="12"/>
      <c r="M23" s="12"/>
      <c r="N23" s="14">
        <f t="shared" si="9"/>
        <v>0</v>
      </c>
      <c r="O23" s="16">
        <f t="shared" si="3"/>
        <v>0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idden="1" x14ac:dyDescent="0.3">
      <c r="A24" s="314" t="s">
        <v>41</v>
      </c>
      <c r="B24" s="6" t="s">
        <v>0</v>
      </c>
      <c r="C24" s="6"/>
      <c r="D24" s="6"/>
      <c r="E24" s="6"/>
      <c r="F24" s="6"/>
      <c r="G24" s="7">
        <f t="shared" ref="G24:G27" si="10">D24*DIA16.+E24*DIA20.+F24*DIA25.</f>
        <v>0</v>
      </c>
      <c r="H24" s="7">
        <f t="shared" si="2"/>
        <v>0</v>
      </c>
      <c r="I24" s="6" t="s">
        <v>0</v>
      </c>
      <c r="J24" s="6"/>
      <c r="K24" s="6"/>
      <c r="L24" s="6"/>
      <c r="M24" s="6"/>
      <c r="N24" s="8">
        <f t="shared" ref="N24:N27" si="11">K24*DIA16.+L24*DIA20.+M24*DIA25.</f>
        <v>0</v>
      </c>
      <c r="O24" s="16">
        <f t="shared" si="3"/>
        <v>0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idden="1" x14ac:dyDescent="0.3">
      <c r="A25" s="315"/>
      <c r="B25" s="19">
        <v>1</v>
      </c>
      <c r="C25" s="6"/>
      <c r="D25" s="6"/>
      <c r="E25" s="9"/>
      <c r="F25" s="9"/>
      <c r="G25" s="10">
        <f t="shared" si="10"/>
        <v>0</v>
      </c>
      <c r="H25" s="7">
        <f t="shared" si="2"/>
        <v>0</v>
      </c>
      <c r="I25" s="9" t="s">
        <v>38</v>
      </c>
      <c r="J25" s="6"/>
      <c r="K25" s="9"/>
      <c r="L25" s="9"/>
      <c r="M25" s="9"/>
      <c r="N25" s="11">
        <f t="shared" si="11"/>
        <v>0</v>
      </c>
      <c r="O25" s="16">
        <f t="shared" si="3"/>
        <v>0</v>
      </c>
      <c r="P25" s="16"/>
      <c r="Q25" s="16"/>
      <c r="R25" s="16"/>
      <c r="S25" s="16">
        <v>1</v>
      </c>
      <c r="T25" s="16">
        <v>96</v>
      </c>
      <c r="U25" s="16">
        <f>T25/12</f>
        <v>8</v>
      </c>
      <c r="V25" s="16">
        <f>U25*25</f>
        <v>200</v>
      </c>
      <c r="W25" s="16"/>
      <c r="X25" s="16"/>
      <c r="Y25" s="16"/>
      <c r="Z25" s="16"/>
      <c r="AA25" s="16"/>
      <c r="AB25" s="16"/>
      <c r="AC25" s="16"/>
      <c r="AD25" s="16"/>
    </row>
    <row r="26" spans="1:30" hidden="1" x14ac:dyDescent="0.3">
      <c r="A26" s="315"/>
      <c r="B26" s="9">
        <v>2</v>
      </c>
      <c r="C26" s="6"/>
      <c r="D26" s="6"/>
      <c r="E26" s="9"/>
      <c r="F26" s="9"/>
      <c r="G26" s="10">
        <f t="shared" si="10"/>
        <v>0</v>
      </c>
      <c r="H26" s="7">
        <f t="shared" si="2"/>
        <v>0</v>
      </c>
      <c r="I26" s="20" t="s">
        <v>18</v>
      </c>
      <c r="J26" s="6"/>
      <c r="K26" s="9"/>
      <c r="L26" s="9"/>
      <c r="M26" s="9"/>
      <c r="N26" s="11">
        <f t="shared" si="11"/>
        <v>0</v>
      </c>
      <c r="O26" s="16">
        <f t="shared" si="3"/>
        <v>0</v>
      </c>
      <c r="P26" s="16"/>
      <c r="Q26" s="16"/>
      <c r="R26" s="16"/>
      <c r="S26" s="16">
        <v>1</v>
      </c>
      <c r="T26" s="16">
        <v>60</v>
      </c>
      <c r="U26" s="16">
        <f>T26/12</f>
        <v>5</v>
      </c>
      <c r="V26" s="16">
        <f>U26*25</f>
        <v>125</v>
      </c>
      <c r="W26" s="16"/>
      <c r="X26" s="16"/>
      <c r="Y26" s="16"/>
      <c r="Z26" s="16"/>
      <c r="AA26" s="16"/>
      <c r="AB26" s="16"/>
      <c r="AC26" s="16"/>
      <c r="AD26" s="16"/>
    </row>
    <row r="27" spans="1:30" hidden="1" x14ac:dyDescent="0.3">
      <c r="A27" s="316"/>
      <c r="B27" s="12">
        <v>3</v>
      </c>
      <c r="C27" s="6"/>
      <c r="D27" s="6"/>
      <c r="E27" s="12"/>
      <c r="F27" s="12"/>
      <c r="G27" s="13">
        <f t="shared" si="10"/>
        <v>0</v>
      </c>
      <c r="H27" s="7">
        <f t="shared" si="2"/>
        <v>0</v>
      </c>
      <c r="I27" s="12"/>
      <c r="J27" s="6"/>
      <c r="K27" s="12"/>
      <c r="L27" s="12"/>
      <c r="M27" s="12"/>
      <c r="N27" s="14">
        <f t="shared" si="11"/>
        <v>0</v>
      </c>
      <c r="O27" s="16">
        <f t="shared" si="3"/>
        <v>0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idden="1" x14ac:dyDescent="0.3">
      <c r="A28" s="314" t="s">
        <v>42</v>
      </c>
      <c r="B28" s="6" t="s">
        <v>0</v>
      </c>
      <c r="C28" s="6"/>
      <c r="D28" s="6"/>
      <c r="E28" s="6"/>
      <c r="F28" s="6"/>
      <c r="G28" s="7">
        <f t="shared" ref="G28:G31" si="12">D28*DIA16.+E28*DIA20.+F28*DIA25.</f>
        <v>0</v>
      </c>
      <c r="H28" s="7">
        <f t="shared" si="2"/>
        <v>0</v>
      </c>
      <c r="I28" s="6" t="s">
        <v>0</v>
      </c>
      <c r="J28" s="6"/>
      <c r="K28" s="6"/>
      <c r="L28" s="6"/>
      <c r="M28" s="6"/>
      <c r="N28" s="8">
        <f t="shared" ref="N28:N31" si="13">K28*DIA16.+L28*DIA20.+M28*DIA25.</f>
        <v>0</v>
      </c>
      <c r="O28" s="16">
        <f t="shared" si="3"/>
        <v>0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idden="1" x14ac:dyDescent="0.3">
      <c r="A29" s="315"/>
      <c r="B29" s="19">
        <v>1</v>
      </c>
      <c r="C29" s="6"/>
      <c r="D29" s="6"/>
      <c r="E29" s="9"/>
      <c r="F29" s="9"/>
      <c r="G29" s="10">
        <f t="shared" si="12"/>
        <v>0</v>
      </c>
      <c r="H29" s="7">
        <f t="shared" si="2"/>
        <v>0</v>
      </c>
      <c r="I29" s="9" t="s">
        <v>38</v>
      </c>
      <c r="J29" s="6"/>
      <c r="K29" s="9"/>
      <c r="L29" s="9"/>
      <c r="M29" s="9"/>
      <c r="N29" s="11">
        <f t="shared" si="13"/>
        <v>0</v>
      </c>
      <c r="O29" s="16">
        <f t="shared" si="3"/>
        <v>0</v>
      </c>
      <c r="P29" s="16"/>
      <c r="Q29" s="16"/>
      <c r="R29" s="16"/>
      <c r="S29" s="16">
        <v>1</v>
      </c>
      <c r="T29" s="16">
        <v>96</v>
      </c>
      <c r="U29" s="16">
        <f>T29/12</f>
        <v>8</v>
      </c>
      <c r="V29" s="16">
        <f>U29*25</f>
        <v>200</v>
      </c>
      <c r="W29" s="16"/>
      <c r="X29" s="16"/>
      <c r="Y29" s="16"/>
      <c r="Z29" s="16"/>
      <c r="AA29" s="16"/>
      <c r="AB29" s="16"/>
      <c r="AC29" s="16"/>
      <c r="AD29" s="16"/>
    </row>
    <row r="30" spans="1:30" hidden="1" x14ac:dyDescent="0.3">
      <c r="A30" s="315"/>
      <c r="B30" s="9">
        <v>2</v>
      </c>
      <c r="C30" s="6"/>
      <c r="D30" s="6"/>
      <c r="E30" s="9"/>
      <c r="F30" s="9"/>
      <c r="G30" s="10">
        <f t="shared" si="12"/>
        <v>0</v>
      </c>
      <c r="H30" s="7">
        <f t="shared" si="2"/>
        <v>0</v>
      </c>
      <c r="I30" s="20" t="s">
        <v>18</v>
      </c>
      <c r="J30" s="6"/>
      <c r="K30" s="9"/>
      <c r="L30" s="9"/>
      <c r="M30" s="9"/>
      <c r="N30" s="11">
        <f t="shared" si="13"/>
        <v>0</v>
      </c>
      <c r="O30" s="16">
        <f t="shared" si="3"/>
        <v>0</v>
      </c>
      <c r="P30" s="16"/>
      <c r="Q30" s="16"/>
      <c r="R30" s="16"/>
      <c r="S30" s="16">
        <v>1</v>
      </c>
      <c r="T30" s="16">
        <v>60</v>
      </c>
      <c r="U30" s="16">
        <f>T30/12</f>
        <v>5</v>
      </c>
      <c r="V30" s="16">
        <f>U30*25</f>
        <v>125</v>
      </c>
      <c r="W30" s="16"/>
      <c r="X30" s="16"/>
      <c r="Y30" s="16"/>
      <c r="Z30" s="16"/>
      <c r="AA30" s="16"/>
      <c r="AB30" s="16"/>
      <c r="AC30" s="16"/>
      <c r="AD30" s="16"/>
    </row>
    <row r="31" spans="1:30" hidden="1" x14ac:dyDescent="0.3">
      <c r="A31" s="316"/>
      <c r="B31" s="12">
        <v>3</v>
      </c>
      <c r="C31" s="6"/>
      <c r="D31" s="6"/>
      <c r="E31" s="12"/>
      <c r="F31" s="12"/>
      <c r="G31" s="13">
        <f t="shared" si="12"/>
        <v>0</v>
      </c>
      <c r="H31" s="7">
        <f t="shared" si="2"/>
        <v>0</v>
      </c>
      <c r="I31" s="12"/>
      <c r="J31" s="6"/>
      <c r="K31" s="12"/>
      <c r="L31" s="12"/>
      <c r="M31" s="12"/>
      <c r="N31" s="14">
        <f t="shared" si="13"/>
        <v>0</v>
      </c>
      <c r="O31" s="16">
        <f t="shared" si="3"/>
        <v>0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3">
      <c r="H32" s="7">
        <f t="shared" si="2"/>
        <v>0</v>
      </c>
      <c r="O32" s="16">
        <f t="shared" si="3"/>
        <v>0</v>
      </c>
      <c r="U32">
        <f>125*1.5</f>
        <v>187.5</v>
      </c>
    </row>
    <row r="33" spans="1:30" x14ac:dyDescent="0.3">
      <c r="A33" s="314" t="s">
        <v>37</v>
      </c>
      <c r="B33" s="6" t="s">
        <v>0</v>
      </c>
      <c r="C33" s="6">
        <v>449</v>
      </c>
      <c r="D33" s="6"/>
      <c r="E33" s="6">
        <v>2</v>
      </c>
      <c r="F33" s="6"/>
      <c r="G33" s="7">
        <f t="shared" ref="G33:G38" si="14">D33*DIA16.+E33*DIA20.+F33*DIA25.</f>
        <v>628.31853071795865</v>
      </c>
      <c r="H33" s="7">
        <f t="shared" si="2"/>
        <v>179.31853071795865</v>
      </c>
      <c r="I33" s="6" t="s">
        <v>0</v>
      </c>
      <c r="J33" s="6">
        <v>702</v>
      </c>
      <c r="K33" s="6">
        <v>4</v>
      </c>
      <c r="L33" s="6"/>
      <c r="M33" s="6"/>
      <c r="N33" s="8">
        <f t="shared" ref="N33:N38" si="15">K33*DIA16.+L33*DIA20.+M33*DIA25.</f>
        <v>804.24771931898704</v>
      </c>
      <c r="O33" s="16">
        <f t="shared" si="3"/>
        <v>102.24771931898704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x14ac:dyDescent="0.3">
      <c r="A34" s="315"/>
      <c r="B34" s="19" t="s">
        <v>15</v>
      </c>
      <c r="C34" s="6">
        <v>1284</v>
      </c>
      <c r="D34" s="6">
        <v>4</v>
      </c>
      <c r="E34" s="9">
        <v>2</v>
      </c>
      <c r="F34" s="9"/>
      <c r="G34" s="10">
        <f t="shared" si="14"/>
        <v>1432.5662500369458</v>
      </c>
      <c r="H34" s="7">
        <f t="shared" si="2"/>
        <v>148.5662500369458</v>
      </c>
      <c r="I34" s="9" t="s">
        <v>19</v>
      </c>
      <c r="J34" s="6">
        <v>584</v>
      </c>
      <c r="K34" s="9">
        <v>4</v>
      </c>
      <c r="L34" s="9"/>
      <c r="M34" s="9"/>
      <c r="N34" s="11">
        <f t="shared" si="15"/>
        <v>804.24771931898704</v>
      </c>
      <c r="O34" s="16">
        <f t="shared" si="3"/>
        <v>220.24771931898704</v>
      </c>
      <c r="P34" s="16" t="s">
        <v>53</v>
      </c>
      <c r="Q34" s="16"/>
      <c r="R34" s="16"/>
      <c r="S34" s="16">
        <v>1</v>
      </c>
      <c r="T34" s="16">
        <v>96</v>
      </c>
      <c r="U34" s="16">
        <f>T34/12</f>
        <v>8</v>
      </c>
      <c r="V34" s="16">
        <f>U34*25</f>
        <v>200</v>
      </c>
      <c r="W34" s="16"/>
      <c r="X34" s="16"/>
      <c r="Y34" s="16"/>
      <c r="Z34" s="16"/>
      <c r="AA34" s="16"/>
      <c r="AB34" s="16"/>
      <c r="AC34" s="16"/>
      <c r="AD34" s="16"/>
    </row>
    <row r="35" spans="1:30" x14ac:dyDescent="0.3">
      <c r="A35" s="315"/>
      <c r="B35" s="33" t="s">
        <v>16</v>
      </c>
      <c r="C35" s="6">
        <v>1171</v>
      </c>
      <c r="D35" s="6"/>
      <c r="E35" s="9">
        <v>4</v>
      </c>
      <c r="F35" s="9"/>
      <c r="G35" s="10">
        <f t="shared" si="14"/>
        <v>1256.6370614359173</v>
      </c>
      <c r="H35" s="7">
        <f t="shared" si="2"/>
        <v>85.637061435917303</v>
      </c>
      <c r="I35" s="9" t="s">
        <v>20</v>
      </c>
      <c r="J35" s="6">
        <v>502</v>
      </c>
      <c r="K35" s="9">
        <v>4</v>
      </c>
      <c r="L35" s="9"/>
      <c r="M35" s="9"/>
      <c r="N35" s="11">
        <f t="shared" si="15"/>
        <v>804.24771931898704</v>
      </c>
      <c r="O35" s="16">
        <f t="shared" si="3"/>
        <v>302.24771931898704</v>
      </c>
      <c r="P35" s="16" t="s">
        <v>53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x14ac:dyDescent="0.3">
      <c r="A36" s="315"/>
      <c r="B36" s="33" t="s">
        <v>17</v>
      </c>
      <c r="C36" s="6">
        <v>1224</v>
      </c>
      <c r="D36" s="6"/>
      <c r="E36" s="9">
        <v>4</v>
      </c>
      <c r="F36" s="9"/>
      <c r="G36" s="10">
        <f t="shared" si="14"/>
        <v>1256.6370614359173</v>
      </c>
      <c r="H36" s="7">
        <f t="shared" si="2"/>
        <v>32.637061435917303</v>
      </c>
      <c r="I36" s="9" t="s">
        <v>45</v>
      </c>
      <c r="J36" s="6">
        <v>513</v>
      </c>
      <c r="K36" s="9">
        <v>4</v>
      </c>
      <c r="L36" s="9"/>
      <c r="M36" s="9"/>
      <c r="N36" s="11">
        <f t="shared" si="15"/>
        <v>804.24771931898704</v>
      </c>
      <c r="O36" s="16">
        <f t="shared" si="3"/>
        <v>291.24771931898704</v>
      </c>
      <c r="P36" s="16" t="s">
        <v>53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x14ac:dyDescent="0.3">
      <c r="A37" s="315"/>
      <c r="B37" s="24" t="s">
        <v>43</v>
      </c>
      <c r="C37" s="6">
        <v>1174</v>
      </c>
      <c r="D37" s="6"/>
      <c r="E37" s="9">
        <v>4</v>
      </c>
      <c r="F37" s="9"/>
      <c r="G37" s="10">
        <f t="shared" si="14"/>
        <v>1256.6370614359173</v>
      </c>
      <c r="H37" s="7">
        <f t="shared" si="2"/>
        <v>82.637061435917303</v>
      </c>
      <c r="I37" s="20" t="s">
        <v>46</v>
      </c>
      <c r="J37" s="6">
        <v>561</v>
      </c>
      <c r="K37" s="9">
        <v>4</v>
      </c>
      <c r="L37" s="9"/>
      <c r="M37" s="9"/>
      <c r="N37" s="11">
        <f t="shared" si="15"/>
        <v>804.24771931898704</v>
      </c>
      <c r="O37" s="16">
        <f t="shared" si="3"/>
        <v>243.24771931898704</v>
      </c>
      <c r="P37" s="16" t="s">
        <v>53</v>
      </c>
      <c r="Q37" s="16"/>
      <c r="R37" s="16"/>
      <c r="S37" s="16">
        <v>1</v>
      </c>
      <c r="T37" s="16">
        <v>60</v>
      </c>
      <c r="U37" s="16">
        <f>T37/12</f>
        <v>5</v>
      </c>
      <c r="V37" s="16">
        <f>U37*25</f>
        <v>125</v>
      </c>
      <c r="W37" s="16"/>
      <c r="X37" s="16"/>
      <c r="Y37" s="16"/>
      <c r="Z37" s="16"/>
      <c r="AA37" s="16"/>
      <c r="AB37" s="16"/>
      <c r="AC37" s="16"/>
      <c r="AD37" s="16"/>
    </row>
    <row r="38" spans="1:30" x14ac:dyDescent="0.3">
      <c r="A38" s="316"/>
      <c r="B38" s="25" t="s">
        <v>44</v>
      </c>
      <c r="C38" s="6">
        <v>1252</v>
      </c>
      <c r="D38" s="6"/>
      <c r="E38" s="12">
        <v>4</v>
      </c>
      <c r="F38" s="12"/>
      <c r="G38" s="13">
        <f t="shared" si="14"/>
        <v>1256.6370614359173</v>
      </c>
      <c r="H38" s="7">
        <f t="shared" si="2"/>
        <v>4.6370614359173032</v>
      </c>
      <c r="I38" s="12"/>
      <c r="J38" s="12"/>
      <c r="K38" s="12"/>
      <c r="L38" s="12"/>
      <c r="M38" s="12"/>
      <c r="N38" s="14">
        <f t="shared" si="15"/>
        <v>0</v>
      </c>
      <c r="O38" s="16">
        <f t="shared" si="3"/>
        <v>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x14ac:dyDescent="0.3">
      <c r="A39" s="32"/>
      <c r="B39" s="34"/>
      <c r="C39" s="6"/>
      <c r="D39" s="6"/>
      <c r="E39" s="35"/>
      <c r="F39" s="35"/>
      <c r="G39" s="36"/>
      <c r="H39" s="7">
        <f t="shared" si="2"/>
        <v>0</v>
      </c>
      <c r="I39" s="35"/>
      <c r="J39" s="35"/>
      <c r="K39" s="35"/>
      <c r="L39" s="35"/>
      <c r="M39" s="35"/>
      <c r="N39" s="37"/>
      <c r="O39" s="16">
        <f t="shared" si="3"/>
        <v>0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x14ac:dyDescent="0.3">
      <c r="A40" s="314" t="s">
        <v>13</v>
      </c>
      <c r="B40" s="6" t="s">
        <v>0</v>
      </c>
      <c r="C40" s="6">
        <v>444</v>
      </c>
      <c r="D40" s="6"/>
      <c r="E40" s="6">
        <v>2</v>
      </c>
      <c r="F40" s="6"/>
      <c r="G40" s="7">
        <f t="shared" ref="G40:G47" si="16">D40*DIA16.+E40*DIA20.+F40*DIA25.</f>
        <v>628.31853071795865</v>
      </c>
      <c r="H40" s="7">
        <f t="shared" si="2"/>
        <v>184.31853071795865</v>
      </c>
      <c r="I40" s="6" t="s">
        <v>0</v>
      </c>
      <c r="J40" s="6">
        <v>705</v>
      </c>
      <c r="K40" s="6">
        <v>4</v>
      </c>
      <c r="L40" s="6"/>
      <c r="M40" s="6"/>
      <c r="N40" s="8">
        <f t="shared" ref="N40:N47" si="17">K40*DIA16.+L40*DIA20.+M40*DIA25.</f>
        <v>804.24771931898704</v>
      </c>
      <c r="O40" s="16">
        <f t="shared" si="3"/>
        <v>99.247719318987038</v>
      </c>
      <c r="P40" s="16" t="s">
        <v>53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x14ac:dyDescent="0.3">
      <c r="A41" s="315"/>
      <c r="B41" s="19" t="s">
        <v>15</v>
      </c>
      <c r="C41" s="6">
        <v>1394</v>
      </c>
      <c r="D41" s="6">
        <v>4</v>
      </c>
      <c r="E41" s="9">
        <v>2</v>
      </c>
      <c r="F41" s="9"/>
      <c r="G41" s="10">
        <f t="shared" si="16"/>
        <v>1432.5662500369458</v>
      </c>
      <c r="H41" s="7">
        <f t="shared" si="2"/>
        <v>38.566250036945803</v>
      </c>
      <c r="I41" s="9" t="s">
        <v>19</v>
      </c>
      <c r="J41" s="6">
        <v>672</v>
      </c>
      <c r="K41" s="9">
        <v>4</v>
      </c>
      <c r="L41" s="9"/>
      <c r="M41" s="9"/>
      <c r="N41" s="11">
        <f t="shared" si="17"/>
        <v>804.24771931898704</v>
      </c>
      <c r="O41" s="16">
        <f t="shared" si="3"/>
        <v>132.24771931898704</v>
      </c>
      <c r="P41" s="16" t="s">
        <v>53</v>
      </c>
      <c r="Q41" s="16"/>
      <c r="R41" s="16"/>
      <c r="S41" s="16">
        <v>1</v>
      </c>
      <c r="T41" s="16">
        <v>96</v>
      </c>
      <c r="U41" s="16">
        <f>T41/12</f>
        <v>8</v>
      </c>
      <c r="V41" s="16">
        <f>U41*25</f>
        <v>200</v>
      </c>
      <c r="W41" s="16"/>
      <c r="X41" s="16"/>
      <c r="Y41" s="16"/>
      <c r="Z41" s="16"/>
      <c r="AA41" s="16"/>
      <c r="AB41" s="16"/>
      <c r="AC41" s="16"/>
      <c r="AD41" s="16"/>
    </row>
    <row r="42" spans="1:30" x14ac:dyDescent="0.3">
      <c r="A42" s="315"/>
      <c r="B42" s="33" t="s">
        <v>16</v>
      </c>
      <c r="C42" s="6">
        <v>1303</v>
      </c>
      <c r="D42" s="6">
        <v>4</v>
      </c>
      <c r="E42" s="9">
        <v>2</v>
      </c>
      <c r="F42" s="9"/>
      <c r="G42" s="10">
        <f t="shared" si="16"/>
        <v>1432.5662500369458</v>
      </c>
      <c r="H42" s="7">
        <f t="shared" si="2"/>
        <v>129.5662500369458</v>
      </c>
      <c r="I42" s="9" t="s">
        <v>20</v>
      </c>
      <c r="J42" s="6">
        <v>624</v>
      </c>
      <c r="K42" s="9">
        <v>4</v>
      </c>
      <c r="L42" s="9"/>
      <c r="M42" s="9"/>
      <c r="N42" s="11">
        <f t="shared" si="17"/>
        <v>804.24771931898704</v>
      </c>
      <c r="O42" s="16">
        <f t="shared" si="3"/>
        <v>180.24771931898704</v>
      </c>
      <c r="P42" s="16" t="s">
        <v>53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x14ac:dyDescent="0.3">
      <c r="A43" s="315"/>
      <c r="B43" s="33" t="s">
        <v>17</v>
      </c>
      <c r="C43" s="6">
        <v>1270</v>
      </c>
      <c r="D43" s="6"/>
      <c r="E43" s="9">
        <v>4</v>
      </c>
      <c r="F43" s="9"/>
      <c r="G43" s="10">
        <f t="shared" si="16"/>
        <v>1256.6370614359173</v>
      </c>
      <c r="H43" s="7">
        <f t="shared" si="2"/>
        <v>-13.362938564082697</v>
      </c>
      <c r="I43" s="9" t="s">
        <v>45</v>
      </c>
      <c r="J43" s="6">
        <v>630</v>
      </c>
      <c r="K43" s="9">
        <v>4</v>
      </c>
      <c r="L43" s="9"/>
      <c r="M43" s="9"/>
      <c r="N43" s="11">
        <f t="shared" si="17"/>
        <v>804.24771931898704</v>
      </c>
      <c r="O43" s="16">
        <f t="shared" si="3"/>
        <v>174.24771931898704</v>
      </c>
      <c r="P43" s="16" t="s">
        <v>53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x14ac:dyDescent="0.3">
      <c r="A44" s="315"/>
      <c r="B44" s="24" t="s">
        <v>43</v>
      </c>
      <c r="C44" s="6">
        <v>1227</v>
      </c>
      <c r="D44" s="6"/>
      <c r="E44" s="9">
        <v>4</v>
      </c>
      <c r="F44" s="9"/>
      <c r="G44" s="10">
        <f t="shared" si="16"/>
        <v>1256.6370614359173</v>
      </c>
      <c r="H44" s="7">
        <f t="shared" si="2"/>
        <v>29.637061435917303</v>
      </c>
      <c r="I44" s="20" t="s">
        <v>46</v>
      </c>
      <c r="J44" s="6">
        <v>637</v>
      </c>
      <c r="K44" s="9">
        <v>4</v>
      </c>
      <c r="L44" s="9"/>
      <c r="M44" s="9"/>
      <c r="N44" s="11">
        <f t="shared" si="17"/>
        <v>804.24771931898704</v>
      </c>
      <c r="O44" s="16">
        <f t="shared" si="3"/>
        <v>167.24771931898704</v>
      </c>
      <c r="P44" s="16" t="s">
        <v>53</v>
      </c>
      <c r="Q44" s="16"/>
      <c r="R44" s="16"/>
      <c r="S44" s="16">
        <v>1</v>
      </c>
      <c r="T44" s="16">
        <v>60</v>
      </c>
      <c r="U44" s="16">
        <f>T44/12</f>
        <v>5</v>
      </c>
      <c r="V44" s="16">
        <f>U44*25</f>
        <v>125</v>
      </c>
      <c r="W44" s="16"/>
      <c r="X44" s="16"/>
      <c r="Y44" s="16"/>
      <c r="Z44" s="16"/>
      <c r="AA44" s="16"/>
      <c r="AB44" s="16"/>
      <c r="AC44" s="16"/>
      <c r="AD44" s="16"/>
    </row>
    <row r="45" spans="1:30" x14ac:dyDescent="0.3">
      <c r="A45" s="315"/>
      <c r="B45" s="38" t="s">
        <v>44</v>
      </c>
      <c r="C45" s="6">
        <v>1411</v>
      </c>
      <c r="D45" s="6">
        <v>4</v>
      </c>
      <c r="E45" s="39">
        <v>2</v>
      </c>
      <c r="F45" s="39"/>
      <c r="G45" s="10">
        <f t="shared" si="16"/>
        <v>1432.5662500369458</v>
      </c>
      <c r="H45" s="7">
        <f t="shared" si="2"/>
        <v>21.566250036945803</v>
      </c>
      <c r="I45" s="40"/>
      <c r="J45" s="35"/>
      <c r="K45" s="39"/>
      <c r="L45" s="39"/>
      <c r="M45" s="39"/>
      <c r="N45" s="11"/>
      <c r="O45" s="16">
        <f t="shared" si="3"/>
        <v>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idden="1" x14ac:dyDescent="0.3">
      <c r="A46" s="315"/>
      <c r="B46" s="38" t="s">
        <v>47</v>
      </c>
      <c r="C46" s="6"/>
      <c r="D46" s="6"/>
      <c r="E46" s="39"/>
      <c r="F46" s="39"/>
      <c r="G46" s="10">
        <f t="shared" si="16"/>
        <v>0</v>
      </c>
      <c r="H46" s="7">
        <f t="shared" si="2"/>
        <v>0</v>
      </c>
      <c r="I46" s="40" t="s">
        <v>49</v>
      </c>
      <c r="J46" s="35"/>
      <c r="K46" s="39"/>
      <c r="L46" s="39"/>
      <c r="M46" s="39"/>
      <c r="N46" s="11">
        <f t="shared" si="17"/>
        <v>0</v>
      </c>
      <c r="O46" s="16">
        <f t="shared" si="3"/>
        <v>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idden="1" x14ac:dyDescent="0.3">
      <c r="A47" s="316"/>
      <c r="B47" s="25" t="s">
        <v>48</v>
      </c>
      <c r="C47" s="6"/>
      <c r="D47" s="6"/>
      <c r="E47" s="12"/>
      <c r="F47" s="12"/>
      <c r="G47" s="10">
        <f t="shared" si="16"/>
        <v>0</v>
      </c>
      <c r="H47" s="7">
        <f t="shared" si="2"/>
        <v>0</v>
      </c>
      <c r="I47" s="12"/>
      <c r="J47" s="12"/>
      <c r="K47" s="12"/>
      <c r="L47" s="12"/>
      <c r="M47" s="12"/>
      <c r="N47" s="14">
        <f t="shared" si="17"/>
        <v>0</v>
      </c>
      <c r="O47" s="16">
        <f t="shared" si="3"/>
        <v>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x14ac:dyDescent="0.3">
      <c r="A48" s="32"/>
      <c r="B48" s="34"/>
      <c r="C48" s="6"/>
      <c r="D48" s="6"/>
      <c r="E48" s="35"/>
      <c r="F48" s="35"/>
      <c r="G48" s="36"/>
      <c r="H48" s="7">
        <f t="shared" si="2"/>
        <v>0</v>
      </c>
      <c r="I48" s="35"/>
      <c r="J48" s="35"/>
      <c r="K48" s="35"/>
      <c r="L48" s="35"/>
      <c r="M48" s="35"/>
      <c r="N48" s="37"/>
      <c r="O48" s="16">
        <f t="shared" si="3"/>
        <v>0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x14ac:dyDescent="0.3">
      <c r="A49" s="314" t="s">
        <v>14</v>
      </c>
      <c r="B49" s="6" t="s">
        <v>0</v>
      </c>
      <c r="C49" s="6">
        <v>407</v>
      </c>
      <c r="D49" s="6"/>
      <c r="E49" s="6">
        <v>2</v>
      </c>
      <c r="F49" s="6"/>
      <c r="G49" s="7">
        <f t="shared" ref="G49:G56" si="18">D49*DIA16.+E49*DIA20.+F49*DIA25.</f>
        <v>628.31853071795865</v>
      </c>
      <c r="H49" s="7">
        <f t="shared" si="2"/>
        <v>221.31853071795865</v>
      </c>
      <c r="I49" s="6" t="s">
        <v>0</v>
      </c>
      <c r="J49" s="6">
        <v>675</v>
      </c>
      <c r="K49" s="6">
        <v>4</v>
      </c>
      <c r="L49" s="6"/>
      <c r="M49" s="6"/>
      <c r="N49" s="8">
        <f t="shared" ref="N49:N53" si="19">K49*DIA16.+L49*DIA20.+M49*DIA25.</f>
        <v>804.24771931898704</v>
      </c>
      <c r="O49" s="16">
        <f t="shared" si="3"/>
        <v>129.24771931898704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x14ac:dyDescent="0.3">
      <c r="A50" s="315"/>
      <c r="B50" s="19" t="s">
        <v>15</v>
      </c>
      <c r="C50" s="6">
        <v>1204</v>
      </c>
      <c r="D50" s="6"/>
      <c r="E50" s="9">
        <v>4</v>
      </c>
      <c r="F50" s="9"/>
      <c r="G50" s="10">
        <f t="shared" si="18"/>
        <v>1256.6370614359173</v>
      </c>
      <c r="H50" s="7">
        <f t="shared" si="2"/>
        <v>52.637061435917303</v>
      </c>
      <c r="I50" s="9" t="s">
        <v>19</v>
      </c>
      <c r="J50" s="6">
        <v>529</v>
      </c>
      <c r="K50" s="9">
        <v>4</v>
      </c>
      <c r="L50" s="9"/>
      <c r="M50" s="9"/>
      <c r="N50" s="11">
        <f t="shared" si="19"/>
        <v>804.24771931898704</v>
      </c>
      <c r="O50" s="16">
        <f t="shared" si="3"/>
        <v>275.24771931898704</v>
      </c>
      <c r="P50" s="16" t="s">
        <v>53</v>
      </c>
      <c r="Q50" s="16"/>
      <c r="R50" s="16"/>
      <c r="S50" s="16">
        <v>1</v>
      </c>
      <c r="T50" s="16">
        <v>96</v>
      </c>
      <c r="U50" s="16">
        <f>T50/12</f>
        <v>8</v>
      </c>
      <c r="V50" s="16">
        <f>U50*25</f>
        <v>200</v>
      </c>
      <c r="W50" s="16"/>
      <c r="X50" s="16"/>
      <c r="Y50" s="16"/>
      <c r="Z50" s="16"/>
      <c r="AA50" s="16"/>
      <c r="AB50" s="16"/>
      <c r="AC50" s="16"/>
      <c r="AD50" s="16"/>
    </row>
    <row r="51" spans="1:30" x14ac:dyDescent="0.3">
      <c r="A51" s="315"/>
      <c r="B51" s="33" t="s">
        <v>16</v>
      </c>
      <c r="C51" s="6">
        <v>1110</v>
      </c>
      <c r="D51" s="6"/>
      <c r="E51" s="9">
        <v>4</v>
      </c>
      <c r="F51" s="9"/>
      <c r="G51" s="10">
        <f t="shared" si="18"/>
        <v>1256.6370614359173</v>
      </c>
      <c r="H51" s="7">
        <f t="shared" si="2"/>
        <v>146.6370614359173</v>
      </c>
      <c r="I51" s="9" t="s">
        <v>20</v>
      </c>
      <c r="J51" s="6">
        <v>468</v>
      </c>
      <c r="K51" s="9">
        <v>4</v>
      </c>
      <c r="L51" s="9"/>
      <c r="M51" s="9"/>
      <c r="N51" s="11">
        <f t="shared" si="19"/>
        <v>804.24771931898704</v>
      </c>
      <c r="O51" s="16">
        <f t="shared" si="3"/>
        <v>336.24771931898704</v>
      </c>
      <c r="P51" s="16" t="s">
        <v>53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x14ac:dyDescent="0.3">
      <c r="A52" s="315"/>
      <c r="B52" s="33" t="s">
        <v>17</v>
      </c>
      <c r="C52" s="6">
        <v>1146</v>
      </c>
      <c r="D52" s="6"/>
      <c r="E52" s="9">
        <v>4</v>
      </c>
      <c r="F52" s="9"/>
      <c r="G52" s="10">
        <f t="shared" si="18"/>
        <v>1256.6370614359173</v>
      </c>
      <c r="H52" s="7">
        <f t="shared" si="2"/>
        <v>110.6370614359173</v>
      </c>
      <c r="I52" s="9" t="s">
        <v>45</v>
      </c>
      <c r="J52" s="6">
        <v>423</v>
      </c>
      <c r="K52" s="9">
        <v>4</v>
      </c>
      <c r="L52" s="9"/>
      <c r="M52" s="9"/>
      <c r="N52" s="11">
        <f t="shared" si="19"/>
        <v>804.24771931898704</v>
      </c>
      <c r="O52" s="16">
        <f t="shared" si="3"/>
        <v>381.24771931898704</v>
      </c>
      <c r="P52" s="16" t="s">
        <v>53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x14ac:dyDescent="0.3">
      <c r="A53" s="315"/>
      <c r="B53" s="24" t="s">
        <v>43</v>
      </c>
      <c r="C53" s="6">
        <v>1125</v>
      </c>
      <c r="D53" s="6"/>
      <c r="E53" s="9">
        <v>4</v>
      </c>
      <c r="F53" s="9"/>
      <c r="G53" s="10">
        <f t="shared" si="18"/>
        <v>1256.6370614359173</v>
      </c>
      <c r="H53" s="7">
        <f t="shared" si="2"/>
        <v>131.6370614359173</v>
      </c>
      <c r="I53" s="20" t="s">
        <v>46</v>
      </c>
      <c r="J53" s="6">
        <v>503</v>
      </c>
      <c r="K53" s="9">
        <v>4</v>
      </c>
      <c r="L53" s="9"/>
      <c r="M53" s="9"/>
      <c r="N53" s="11">
        <f t="shared" si="19"/>
        <v>804.24771931898704</v>
      </c>
      <c r="O53" s="16">
        <f t="shared" si="3"/>
        <v>301.24771931898704</v>
      </c>
      <c r="P53" s="16" t="s">
        <v>53</v>
      </c>
      <c r="Q53" s="16"/>
      <c r="R53" s="16"/>
      <c r="S53" s="16">
        <v>1</v>
      </c>
      <c r="T53" s="16">
        <v>60</v>
      </c>
      <c r="U53" s="16">
        <f>T53/12</f>
        <v>5</v>
      </c>
      <c r="V53" s="16">
        <f>U53*25</f>
        <v>125</v>
      </c>
      <c r="W53" s="16"/>
      <c r="X53" s="16"/>
      <c r="Y53" s="16"/>
      <c r="Z53" s="16"/>
      <c r="AA53" s="16"/>
      <c r="AB53" s="16"/>
      <c r="AC53" s="16"/>
      <c r="AD53" s="16"/>
    </row>
    <row r="54" spans="1:30" x14ac:dyDescent="0.3">
      <c r="A54" s="315"/>
      <c r="B54" s="38" t="s">
        <v>44</v>
      </c>
      <c r="C54" s="6">
        <v>1189</v>
      </c>
      <c r="D54" s="6"/>
      <c r="E54" s="39">
        <v>4</v>
      </c>
      <c r="F54" s="39"/>
      <c r="G54" s="10">
        <f t="shared" si="18"/>
        <v>1256.6370614359173</v>
      </c>
      <c r="H54" s="7">
        <f t="shared" si="2"/>
        <v>67.637061435917303</v>
      </c>
      <c r="I54" s="40"/>
      <c r="J54" s="6"/>
      <c r="K54" s="39"/>
      <c r="L54" s="39"/>
      <c r="M54" s="39"/>
      <c r="N54" s="11"/>
      <c r="O54" s="16">
        <f t="shared" si="3"/>
        <v>0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idden="1" x14ac:dyDescent="0.3">
      <c r="A55" s="315"/>
      <c r="B55" s="38" t="s">
        <v>47</v>
      </c>
      <c r="C55" s="6"/>
      <c r="D55" s="6"/>
      <c r="E55" s="39"/>
      <c r="F55" s="39"/>
      <c r="G55" s="10">
        <f t="shared" si="18"/>
        <v>0</v>
      </c>
      <c r="H55" s="42"/>
      <c r="I55" s="40" t="s">
        <v>49</v>
      </c>
      <c r="J55" s="6"/>
      <c r="K55" s="39"/>
      <c r="L55" s="39"/>
      <c r="M55" s="39"/>
      <c r="N55" s="11">
        <f t="shared" ref="N55:N56" si="20">K55*DIA16.+L55*DIA20.+M55*DIA25.</f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idden="1" x14ac:dyDescent="0.3">
      <c r="A56" s="316"/>
      <c r="B56" s="25" t="s">
        <v>48</v>
      </c>
      <c r="C56" s="6"/>
      <c r="D56" s="6"/>
      <c r="E56" s="12"/>
      <c r="F56" s="12"/>
      <c r="G56" s="10">
        <f t="shared" si="18"/>
        <v>0</v>
      </c>
      <c r="H56" s="42"/>
      <c r="I56" s="12"/>
      <c r="J56" s="12"/>
      <c r="K56" s="12"/>
      <c r="L56" s="12"/>
      <c r="M56" s="12"/>
      <c r="N56" s="14">
        <f t="shared" si="20"/>
        <v>0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</sheetData>
  <mergeCells count="15">
    <mergeCell ref="R4:T4"/>
    <mergeCell ref="V4:X4"/>
    <mergeCell ref="Z4:AB4"/>
    <mergeCell ref="A49:A56"/>
    <mergeCell ref="C1:G1"/>
    <mergeCell ref="J1:N1"/>
    <mergeCell ref="A4:A7"/>
    <mergeCell ref="A8:A11"/>
    <mergeCell ref="A12:A15"/>
    <mergeCell ref="A16:A19"/>
    <mergeCell ref="A20:A23"/>
    <mergeCell ref="A24:A27"/>
    <mergeCell ref="A28:A31"/>
    <mergeCell ref="A33:A38"/>
    <mergeCell ref="A40:A47"/>
  </mergeCells>
  <pageMargins left="0.7" right="0.7" top="0.75" bottom="0.75" header="0.3" footer="0.3"/>
  <pageSetup paperSize="9" scale="90" orientation="portrait" r:id="rId1"/>
  <colBreaks count="1" manualBreakCount="1">
    <brk id="15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8C6BBF69A1F488E40AEF3A3BA5268" ma:contentTypeVersion="4" ma:contentTypeDescription="Create a new document." ma:contentTypeScope="" ma:versionID="4c2b3f7a0fbf7e55e70a50d8558bafe8">
  <xsd:schema xmlns:xsd="http://www.w3.org/2001/XMLSchema" xmlns:xs="http://www.w3.org/2001/XMLSchema" xmlns:p="http://schemas.microsoft.com/office/2006/metadata/properties" xmlns:ns2="35d28554-9c82-4d01-af78-ff48b97fb042" targetNamespace="http://schemas.microsoft.com/office/2006/metadata/properties" ma:root="true" ma:fieldsID="d07d465e4d44e9f3ab506962f070e6d6" ns2:_="">
    <xsd:import namespace="35d28554-9c82-4d01-af78-ff48b97fb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28554-9c82-4d01-af78-ff48b97fb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157F64-25D9-4092-A2D6-6A2D63A8D8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2063C9-FE67-4289-B703-40956CA5EF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7C4297-6D1B-4401-ACAE-F183DB507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28554-9c82-4d01-af78-ff48b97fb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Block A</vt:lpstr>
      <vt:lpstr>Column Reinforcement</vt:lpstr>
      <vt:lpstr>Shear Reinforcement</vt:lpstr>
      <vt:lpstr>GF</vt:lpstr>
      <vt:lpstr>3F</vt:lpstr>
      <vt:lpstr>4F</vt:lpstr>
      <vt:lpstr>'3F'!DIA12.</vt:lpstr>
      <vt:lpstr>'4F'!DIA12.</vt:lpstr>
      <vt:lpstr>GF!DIA12.</vt:lpstr>
      <vt:lpstr>'3F'!DIA16.</vt:lpstr>
      <vt:lpstr>'4F'!DIA16.</vt:lpstr>
      <vt:lpstr>GF!DIA16.</vt:lpstr>
      <vt:lpstr>'3F'!DIA20.</vt:lpstr>
      <vt:lpstr>'4F'!DIA20.</vt:lpstr>
      <vt:lpstr>GF!DIA20.</vt:lpstr>
      <vt:lpstr>'3F'!DIA25.</vt:lpstr>
      <vt:lpstr>'4F'!DIA25.</vt:lpstr>
      <vt:lpstr>GF!DIA25.</vt:lpstr>
      <vt:lpstr>'Block A'!Print_Area</vt:lpstr>
      <vt:lpstr>'Column Reinforcement'!Print_Area</vt:lpstr>
      <vt:lpstr>'Column Reinforcement'!Print_Titles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Entraspace</dc:creator>
  <cp:lastModifiedBy>prateek pandit</cp:lastModifiedBy>
  <cp:lastPrinted>2019-07-01T05:15:52Z</cp:lastPrinted>
  <dcterms:created xsi:type="dcterms:W3CDTF">2015-11-09T10:06:24Z</dcterms:created>
  <dcterms:modified xsi:type="dcterms:W3CDTF">2023-04-15T07:42:36Z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0x0101009218C6BBF69A1F488E40AEF3A3BA5268</vt:lpwstr>
  </property>
</Properties>
</file>