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SI GF\Desktop\MS\Mero School\Class\Sheet\"/>
    </mc:Choice>
  </mc:AlternateContent>
  <xr:revisionPtr revIDLastSave="0" documentId="13_ncr:1_{DDDD58A1-4876-467D-9651-5D46AACBA2A8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1. Preliminary design" sheetId="1" r:id="rId1"/>
    <sheet name="2. Slab load calculation" sheetId="2" r:id="rId2"/>
    <sheet name="3. Wall load calculation" sheetId="6" r:id="rId3"/>
    <sheet name="4. OverHead Water Tank" sheetId="8" r:id="rId4"/>
    <sheet name="5. Seismic load calculation" sheetId="5" r:id="rId5"/>
    <sheet name="6.open well" sheetId="12" r:id="rId6"/>
    <sheet name="7.Dog legged" sheetId="13" r:id="rId7"/>
    <sheet name="8.Wind load calculation on roof" sheetId="11" r:id="rId8"/>
  </sheets>
  <externalReferences>
    <externalReference r:id="rId9"/>
    <externalReference r:id="rId10"/>
  </externalReferences>
  <definedNames>
    <definedName name="Bar_Dia">[1]!Steel_Grade[Bar Dia]</definedName>
    <definedName name="Check">#REF!</definedName>
    <definedName name="Concrete_Grade_">[1]!Concrete_Grade[Concrete Grade]</definedName>
    <definedName name="dia_rebar">'[2]IS-Table'!$T$15:$T$25</definedName>
    <definedName name="fck">#REF!</definedName>
    <definedName name="Grade_Conc">'[2]IS-Table'!$J$10:$J$17</definedName>
    <definedName name="Grade_Steel">'[2]IS-Table'!$T$10:$T$12</definedName>
    <definedName name="LL">#REF!</definedName>
    <definedName name="_xlnm.Print_Area" localSheetId="6">'7.Dog legged'!$A$1:$F$27</definedName>
    <definedName name="riser">#REF!</definedName>
    <definedName name="Slab_Type">[1]!Steel_Grade[Slab Type]</definedName>
    <definedName name="Steel_Grade_">#REF!</definedName>
    <definedName name="tread">#REF!</definedName>
    <definedName name="xu\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2" l="1"/>
  <c r="C22" i="12"/>
  <c r="C21" i="12"/>
  <c r="D29" i="12"/>
  <c r="C29" i="12"/>
  <c r="C16" i="13"/>
  <c r="C15" i="13"/>
  <c r="AE14" i="13"/>
  <c r="C14" i="13"/>
  <c r="C13" i="13"/>
  <c r="C20" i="13" s="1"/>
  <c r="D22" i="13" s="1"/>
  <c r="AE12" i="13"/>
  <c r="AE15" i="13" s="1"/>
  <c r="AD12" i="13"/>
  <c r="AD15" i="13" s="1"/>
  <c r="C12" i="13"/>
  <c r="C11" i="13"/>
  <c r="C10" i="13"/>
  <c r="C19" i="13" s="1"/>
  <c r="C22" i="13" s="1"/>
  <c r="C8" i="13"/>
  <c r="AE7" i="13"/>
  <c r="AE6" i="13"/>
  <c r="AD6" i="13"/>
  <c r="AE5" i="13"/>
  <c r="AD5" i="13"/>
  <c r="AE4" i="13"/>
  <c r="AD4" i="13"/>
  <c r="AD8" i="13" s="1"/>
  <c r="AD9" i="13" s="1"/>
  <c r="E17" i="12"/>
  <c r="C17" i="12"/>
  <c r="E16" i="12"/>
  <c r="C16" i="12"/>
  <c r="E15" i="12"/>
  <c r="C15" i="12"/>
  <c r="E14" i="12"/>
  <c r="C14" i="12"/>
  <c r="E13" i="12"/>
  <c r="C13" i="12"/>
  <c r="E12" i="12"/>
  <c r="C12" i="12"/>
  <c r="E9" i="12"/>
  <c r="E10" i="12" s="1"/>
  <c r="E11" i="12" s="1"/>
  <c r="C9" i="12"/>
  <c r="C10" i="12" s="1"/>
  <c r="C11" i="12" s="1"/>
  <c r="K2" i="12"/>
  <c r="E20" i="12" l="1"/>
  <c r="E21" i="12"/>
  <c r="D25" i="12"/>
  <c r="C20" i="12"/>
  <c r="C26" i="12" s="1"/>
  <c r="C30" i="12" s="1"/>
  <c r="C23" i="13"/>
  <c r="C24" i="13" s="1"/>
  <c r="C25" i="13"/>
  <c r="C26" i="13" s="1"/>
  <c r="C27" i="13" s="1"/>
  <c r="D23" i="13"/>
  <c r="D24" i="13" s="1"/>
  <c r="D25" i="13"/>
  <c r="D26" i="13" s="1"/>
  <c r="D27" i="13" s="1"/>
  <c r="AF15" i="13"/>
  <c r="D26" i="12"/>
  <c r="D30" i="12" s="1"/>
  <c r="C25" i="12" l="1"/>
  <c r="C27" i="12"/>
  <c r="D27" i="12"/>
  <c r="H20" i="5" l="1"/>
  <c r="H19" i="5"/>
  <c r="H18" i="5"/>
  <c r="H17" i="5"/>
  <c r="D29" i="5"/>
  <c r="D13" i="2"/>
  <c r="G41" i="11"/>
  <c r="F41" i="11"/>
  <c r="E41" i="11"/>
  <c r="D41" i="11"/>
  <c r="G36" i="11"/>
  <c r="F36" i="11"/>
  <c r="E36" i="11"/>
  <c r="D36" i="11"/>
  <c r="F26" i="11"/>
  <c r="F18" i="11"/>
  <c r="F19" i="11" s="1"/>
  <c r="F24" i="11" s="1"/>
  <c r="F9" i="11"/>
  <c r="E5" i="11"/>
  <c r="F35" i="11" l="1"/>
  <c r="F40" i="11" s="1"/>
  <c r="D35" i="11"/>
  <c r="D40" i="11" s="1"/>
  <c r="E35" i="11"/>
  <c r="E40" i="11" s="1"/>
  <c r="G35" i="11"/>
  <c r="G40" i="11" s="1"/>
  <c r="D37" i="11"/>
  <c r="E37" i="11"/>
  <c r="F37" i="11"/>
  <c r="D42" i="11"/>
  <c r="E42" i="11"/>
  <c r="F42" i="11"/>
  <c r="G42" i="11"/>
  <c r="G37" i="11" l="1"/>
  <c r="D30" i="5" l="1"/>
  <c r="F4" i="8"/>
  <c r="F3" i="8" l="1"/>
  <c r="F6" i="8" s="1"/>
  <c r="H9" i="5" l="1"/>
  <c r="C53" i="5" l="1"/>
  <c r="D53" i="5" s="1"/>
  <c r="C54" i="5"/>
  <c r="D54" i="5" s="1"/>
  <c r="C55" i="5"/>
  <c r="D55" i="5" s="1"/>
  <c r="C56" i="5"/>
  <c r="D56" i="5" s="1"/>
  <c r="C52" i="5"/>
  <c r="D52" i="5" s="1"/>
  <c r="E92" i="1" l="1"/>
  <c r="D10" i="2" l="1"/>
  <c r="G23" i="6" l="1"/>
  <c r="G24" i="6"/>
  <c r="G25" i="6"/>
  <c r="G26" i="6"/>
  <c r="G27" i="6"/>
  <c r="G28" i="6"/>
  <c r="G29" i="6"/>
  <c r="G30" i="6"/>
  <c r="G31" i="6"/>
  <c r="G32" i="6"/>
  <c r="G22" i="6"/>
  <c r="G21" i="6"/>
  <c r="G14" i="6"/>
  <c r="G15" i="6"/>
  <c r="G16" i="6"/>
  <c r="G12" i="6"/>
  <c r="G13" i="6"/>
  <c r="G11" i="6"/>
  <c r="G10" i="6"/>
  <c r="G9" i="6"/>
  <c r="G6" i="6"/>
  <c r="G7" i="6"/>
  <c r="G8" i="6"/>
  <c r="G5" i="6"/>
  <c r="F56" i="5" l="1"/>
  <c r="F54" i="5"/>
  <c r="F53" i="5"/>
  <c r="H45" i="5"/>
  <c r="H41" i="5"/>
  <c r="H40" i="5"/>
  <c r="F55" i="5" l="1"/>
  <c r="F52" i="5"/>
  <c r="D57" i="5"/>
  <c r="H46" i="5" s="1"/>
  <c r="F57" i="5" l="1"/>
  <c r="H47" i="5" l="1"/>
  <c r="G52" i="5" l="1"/>
  <c r="G55" i="5"/>
  <c r="G54" i="5"/>
  <c r="G56" i="5"/>
  <c r="H56" i="5" s="1"/>
  <c r="G53" i="5"/>
  <c r="H55" i="5" l="1"/>
  <c r="H54" i="5" s="1"/>
  <c r="H53" i="5" s="1"/>
  <c r="H52" i="5" s="1"/>
  <c r="G57" i="5"/>
  <c r="D9" i="2"/>
  <c r="D84" i="1"/>
  <c r="D85" i="1" s="1"/>
  <c r="D82" i="1"/>
  <c r="D83" i="1" s="1"/>
  <c r="D11" i="2" l="1"/>
  <c r="G9" i="2"/>
  <c r="E69" i="1"/>
  <c r="E49" i="1"/>
  <c r="F58" i="1"/>
  <c r="F55" i="1"/>
  <c r="E71" i="1" s="1"/>
  <c r="E74" i="1" s="1"/>
  <c r="F54" i="1"/>
  <c r="F61" i="1" s="1"/>
  <c r="F63" i="1" s="1"/>
  <c r="F65" i="1" s="1"/>
  <c r="G38" i="1"/>
  <c r="G39" i="1"/>
  <c r="F33" i="1"/>
  <c r="F34" i="1" s="1"/>
  <c r="E16" i="1"/>
  <c r="F18" i="1"/>
  <c r="E19" i="1" s="1"/>
  <c r="E21" i="1" s="1"/>
  <c r="E13" i="1"/>
  <c r="E24" i="1" l="1"/>
  <c r="E20" i="1"/>
</calcChain>
</file>

<file path=xl/sharedStrings.xml><?xml version="1.0" encoding="utf-8"?>
<sst xmlns="http://schemas.openxmlformats.org/spreadsheetml/2006/main" count="569" uniqueCount="387">
  <si>
    <t>1. Preliminary design of Beam</t>
  </si>
  <si>
    <t>Deflection Criterion</t>
  </si>
  <si>
    <t>Span/ deff =</t>
  </si>
  <si>
    <t>Span/ deff = BV * mft * mfc * mff</t>
  </si>
  <si>
    <t>Assume</t>
  </si>
  <si>
    <t>mft =</t>
  </si>
  <si>
    <t>mfc =</t>
  </si>
  <si>
    <t>mff =</t>
  </si>
  <si>
    <t xml:space="preserve"> for 1 % compression steel</t>
  </si>
  <si>
    <t xml:space="preserve"> for 2.5 % tension steel</t>
  </si>
  <si>
    <t xml:space="preserve"> for web width/ flange width &lt; 0.3</t>
  </si>
  <si>
    <t>For simply supported beam,</t>
  </si>
  <si>
    <t>BV =</t>
  </si>
  <si>
    <t>For both end continuous beam,</t>
  </si>
  <si>
    <t>For one end continuous and one end simply supported beam,</t>
  </si>
  <si>
    <t>deff =</t>
  </si>
  <si>
    <t>=</t>
  </si>
  <si>
    <t>Span of the beam =</t>
  </si>
  <si>
    <t>m</t>
  </si>
  <si>
    <t>mm</t>
  </si>
  <si>
    <t>Overall depth =</t>
  </si>
  <si>
    <t xml:space="preserve"> D =</t>
  </si>
  <si>
    <t>Assume bar of dia. =</t>
  </si>
  <si>
    <t>deff + dia./2 +cover</t>
  </si>
  <si>
    <t>Assume,</t>
  </si>
  <si>
    <t xml:space="preserve">D= </t>
  </si>
  <si>
    <t>i.</t>
  </si>
  <si>
    <t>ii.</t>
  </si>
  <si>
    <t>Ductile Detailing Criterion</t>
  </si>
  <si>
    <t>a. Spacing of hoops over a length of 2d at the either end of a beam</t>
  </si>
  <si>
    <r>
      <t>S &lt; min(d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>/4, 8 * Φ</t>
    </r>
    <r>
      <rPr>
        <vertAlign val="subscript"/>
        <sz val="11"/>
        <color theme="1"/>
        <rFont val="Calibri"/>
        <family val="2"/>
        <scheme val="minor"/>
      </rPr>
      <t>small longitudinal bar</t>
    </r>
    <r>
      <rPr>
        <sz val="11"/>
        <color theme="1"/>
        <rFont val="Calibri"/>
        <family val="2"/>
        <scheme val="minor"/>
      </rPr>
      <t>, 100 mm</t>
    </r>
    <r>
      <rPr>
        <sz val="11"/>
        <color theme="1"/>
        <rFont val="Arial"/>
        <family val="2"/>
      </rPr>
      <t>)</t>
    </r>
  </si>
  <si>
    <t>S =</t>
  </si>
  <si>
    <t>4* S</t>
  </si>
  <si>
    <t>Overall depth,</t>
  </si>
  <si>
    <t>D =</t>
  </si>
  <si>
    <t>Adopt,</t>
  </si>
  <si>
    <t>b. Overall depth of the beam D &lt; 1/4 * Clear span</t>
  </si>
  <si>
    <t>Here,</t>
  </si>
  <si>
    <t>Clear span =</t>
  </si>
  <si>
    <t>1/4* Clear span =</t>
  </si>
  <si>
    <t>&gt; D , OK</t>
  </si>
  <si>
    <t>2. Preliminary design of slab</t>
  </si>
  <si>
    <t>NBC 105: 2020 cl. 4.1.1, 4.1.3</t>
  </si>
  <si>
    <t>IS 456 :2000 cl. 23.2.1</t>
  </si>
  <si>
    <t>IS 456 :2000 cl.24.4 ANNEX D</t>
  </si>
  <si>
    <t>Critical beam =</t>
  </si>
  <si>
    <t>1-2</t>
  </si>
  <si>
    <t>Bending moment criterion</t>
  </si>
  <si>
    <t>Boundary condition:</t>
  </si>
  <si>
    <t>Two adjacent edge discontinuous</t>
  </si>
  <si>
    <t>Aspect ratio =</t>
  </si>
  <si>
    <t>ly/lx =</t>
  </si>
  <si>
    <t>Short span coefficient for continuous edge =</t>
  </si>
  <si>
    <t>Short span coefficient for mid span =</t>
  </si>
  <si>
    <t>Long span coefficient for continuous edge =</t>
  </si>
  <si>
    <t>Long span coefficient for mid span =</t>
  </si>
  <si>
    <r>
      <t>Critical moment coefficient  at support (</t>
    </r>
    <r>
      <rPr>
        <sz val="11"/>
        <color theme="1"/>
        <rFont val="Calibri"/>
        <family val="2"/>
      </rPr>
      <t>αx)</t>
    </r>
    <r>
      <rPr>
        <sz val="11"/>
        <color theme="1"/>
        <rFont val="Calibri"/>
        <family val="2"/>
        <scheme val="minor"/>
      </rPr>
      <t xml:space="preserve"> =</t>
    </r>
  </si>
  <si>
    <r>
      <t>Critical moment coefficient for at mid span (</t>
    </r>
    <r>
      <rPr>
        <sz val="11"/>
        <color theme="1"/>
        <rFont val="Calibri"/>
        <family val="2"/>
      </rPr>
      <t>αx)</t>
    </r>
    <r>
      <rPr>
        <sz val="11"/>
        <color theme="1"/>
        <rFont val="Calibri"/>
        <family val="2"/>
        <scheme val="minor"/>
      </rPr>
      <t xml:space="preserve"> =</t>
    </r>
  </si>
  <si>
    <t>Critical Slab Moment =</t>
  </si>
  <si>
    <t>αx * w * lx^2</t>
  </si>
  <si>
    <t>Assume trial slab depth =</t>
  </si>
  <si>
    <t>DL intensity=</t>
  </si>
  <si>
    <t>LL intensity =</t>
  </si>
  <si>
    <t>KN/m2</t>
  </si>
  <si>
    <t>FFL intensity =</t>
  </si>
  <si>
    <t>KN/m3</t>
  </si>
  <si>
    <t>Maxm BM for unit strip in 1.5(DL+LL) combination =</t>
  </si>
  <si>
    <t>Larger span =</t>
  </si>
  <si>
    <t>Smaller span =</t>
  </si>
  <si>
    <t>ly =</t>
  </si>
  <si>
    <t>lx =</t>
  </si>
  <si>
    <t>KN.m</t>
  </si>
  <si>
    <t>0.138 * fck * b *d^2</t>
  </si>
  <si>
    <t>Effective depth of slab for balanced section (deff) =</t>
  </si>
  <si>
    <t>Overall depth (D) =</t>
  </si>
  <si>
    <t>deff  + dia./2 + cover</t>
  </si>
  <si>
    <t>Deflection criterion</t>
  </si>
  <si>
    <t>IS 456 :2000 cl.23.2.1</t>
  </si>
  <si>
    <t>depth of the slab =</t>
  </si>
  <si>
    <t>Effective depth (deff) =</t>
  </si>
  <si>
    <t>From chart 13 of SP 16</t>
  </si>
  <si>
    <t>For deff =</t>
  </si>
  <si>
    <t>Actual mid span moment (Mu) =</t>
  </si>
  <si>
    <t>Mu =</t>
  </si>
  <si>
    <t>We get,</t>
  </si>
  <si>
    <t>Ast reqd =</t>
  </si>
  <si>
    <t>%</t>
  </si>
  <si>
    <t>Mpa</t>
  </si>
  <si>
    <t>pt =</t>
  </si>
  <si>
    <t>For fs =</t>
  </si>
  <si>
    <t>From fig 4 of IS 456: 2000</t>
  </si>
  <si>
    <t>Span / deff =</t>
  </si>
  <si>
    <t>BV * mft</t>
  </si>
  <si>
    <t>&lt; 125 mm OK</t>
  </si>
  <si>
    <t>3. Preliminary design of column</t>
  </si>
  <si>
    <t>NBC 105: 2020 cl. 4.2.1</t>
  </si>
  <si>
    <t xml:space="preserve">Minimum dimension of column = </t>
  </si>
  <si>
    <t>Dimension of column &gt;</t>
  </si>
  <si>
    <t xml:space="preserve">Select column size of </t>
  </si>
  <si>
    <t>1. Dead Load Calculations</t>
  </si>
  <si>
    <t>IS 875 Part 1: 1987</t>
  </si>
  <si>
    <t>Unit wt of RCC =</t>
  </si>
  <si>
    <t>(table 1, No 22)</t>
  </si>
  <si>
    <t>Unit wt of Cement plaster =</t>
  </si>
  <si>
    <t>(table 1, No 36)</t>
  </si>
  <si>
    <t>(table 1, No 25)</t>
  </si>
  <si>
    <t>Unit wt of Brick masonry =</t>
  </si>
  <si>
    <t>Mortar screeding =</t>
  </si>
  <si>
    <t>(table 2, No 8)</t>
  </si>
  <si>
    <t>Unit wt of marble finishing =</t>
  </si>
  <si>
    <t>(table 1, No 47)</t>
  </si>
  <si>
    <t>Slab dead load Calculations:</t>
  </si>
  <si>
    <t>DL from mortar screeding =</t>
  </si>
  <si>
    <t>DL from 1/2 inch cement plaster =</t>
  </si>
  <si>
    <t>DL from 1 inch marble finishing =</t>
  </si>
  <si>
    <t>2. Live Load Calculations</t>
  </si>
  <si>
    <t>IS 875 Part 2: 1987</t>
  </si>
  <si>
    <t>For residential building</t>
  </si>
  <si>
    <t>Imposed load for dwelling residential building all rooms, kitchen, toilet and bathrooms =</t>
  </si>
  <si>
    <t>(table 1, 1, a1)</t>
  </si>
  <si>
    <t>For corridors, passages and stair case =</t>
  </si>
  <si>
    <t>(table 1, 1, a2)</t>
  </si>
  <si>
    <t>For balconies =</t>
  </si>
  <si>
    <t>(table 2, 1, 1)</t>
  </si>
  <si>
    <t>Total DL from Slab =</t>
  </si>
  <si>
    <t>Partition wall load =</t>
  </si>
  <si>
    <t>(IS 875 part 2: cl 3.1.2)</t>
  </si>
  <si>
    <t>Parapet wall of ht 900 mm =</t>
  </si>
  <si>
    <t>KN/m</t>
  </si>
  <si>
    <t xml:space="preserve"> For roof with access =</t>
  </si>
  <si>
    <t>Adopted width of the beam =</t>
  </si>
  <si>
    <t>Adopted depth of the beam =</t>
  </si>
  <si>
    <t>&gt; 200mm , 0.3 * D</t>
  </si>
  <si>
    <t>Ch(T)</t>
  </si>
  <si>
    <t xml:space="preserve">Height of the building from foundation </t>
  </si>
  <si>
    <t>H</t>
  </si>
  <si>
    <t>Time period</t>
  </si>
  <si>
    <t>Spectral shape factor</t>
  </si>
  <si>
    <t>Z</t>
  </si>
  <si>
    <t>Importance Factor</t>
  </si>
  <si>
    <t>I</t>
  </si>
  <si>
    <t>Over Stress Factor</t>
  </si>
  <si>
    <t>Ωu</t>
  </si>
  <si>
    <t>Ωs</t>
  </si>
  <si>
    <t xml:space="preserve">Ductility Factor </t>
  </si>
  <si>
    <t>Rμ</t>
  </si>
  <si>
    <t>Rs</t>
  </si>
  <si>
    <t xml:space="preserve">Elastic Site Spectra for horizontal loading </t>
  </si>
  <si>
    <t xml:space="preserve">C (T) = Ch(T) Z I </t>
  </si>
  <si>
    <t xml:space="preserve">Cs (T) = 0.20 C (T) </t>
  </si>
  <si>
    <t xml:space="preserve">Horizontal Base Shear Coefficient - ULS </t>
  </si>
  <si>
    <t xml:space="preserve">Horizontal Base Shear Coefficient - SLS </t>
  </si>
  <si>
    <t>W</t>
  </si>
  <si>
    <t>KN</t>
  </si>
  <si>
    <t>Storey</t>
  </si>
  <si>
    <t>Storey mass
KN-s2/m</t>
  </si>
  <si>
    <t>Storey weight
Wi(KN)</t>
  </si>
  <si>
    <t>Storey level
hi (m)</t>
  </si>
  <si>
    <t xml:space="preserve">Site sub soil condition </t>
  </si>
  <si>
    <t>Seismic zoning factor</t>
  </si>
  <si>
    <t>Importance factor</t>
  </si>
  <si>
    <t xml:space="preserve">Elastic Site Spectra for Seviceability Limit State </t>
  </si>
  <si>
    <t>Notation</t>
  </si>
  <si>
    <t>Reference</t>
  </si>
  <si>
    <t>Value</t>
  </si>
  <si>
    <t>Unit</t>
  </si>
  <si>
    <t>Remarks</t>
  </si>
  <si>
    <t>sec</t>
  </si>
  <si>
    <t>cl. 5.1.2 &amp; 5.1.3</t>
  </si>
  <si>
    <t>cl. 4.1.2</t>
  </si>
  <si>
    <t>cl. 4.1.4</t>
  </si>
  <si>
    <t>cl. 4.1.5</t>
  </si>
  <si>
    <t>cl. 5.4 Table 5-2</t>
  </si>
  <si>
    <t>cl. 5.3.1 Table 5-2</t>
  </si>
  <si>
    <t>cl. 5.3.2</t>
  </si>
  <si>
    <t>cl. 4.1</t>
  </si>
  <si>
    <t>cl. 4.2</t>
  </si>
  <si>
    <t>T1</t>
  </si>
  <si>
    <t xml:space="preserve">C (T) </t>
  </si>
  <si>
    <t>Cs (T)</t>
  </si>
  <si>
    <t>Cd(T1) - ULS</t>
  </si>
  <si>
    <t>Cd(T1) - SLS</t>
  </si>
  <si>
    <t>Seismic zone factor</t>
  </si>
  <si>
    <t>Response reduction factor</t>
  </si>
  <si>
    <t>R</t>
  </si>
  <si>
    <t>Height of the building</t>
  </si>
  <si>
    <t>h</t>
  </si>
  <si>
    <t>Time period of the building along X</t>
  </si>
  <si>
    <t>cl 7.6.2</t>
  </si>
  <si>
    <t>Time period of the building along Y</t>
  </si>
  <si>
    <t>Soil type</t>
  </si>
  <si>
    <t>Medium type</t>
  </si>
  <si>
    <t>II</t>
  </si>
  <si>
    <t>Basic seismic coefficient along X</t>
  </si>
  <si>
    <t>cl 6.4.5, fig. 2</t>
  </si>
  <si>
    <t>Basic seismic coefficient along Y</t>
  </si>
  <si>
    <t>Design horizontal seismic coefficient</t>
  </si>
  <si>
    <t>cl 6.4.2</t>
  </si>
  <si>
    <t>Seismic wt of the building for DL+.25LL</t>
  </si>
  <si>
    <t>cl 7.4.1</t>
  </si>
  <si>
    <t>Base shear</t>
  </si>
  <si>
    <t>cl 7.5.3</t>
  </si>
  <si>
    <t>a. Determination of seismic load as per NBC 105: 2020</t>
  </si>
  <si>
    <t>b. Distribution of lateral forces at different storey</t>
  </si>
  <si>
    <t>A. As per NBC 105: 2020</t>
  </si>
  <si>
    <t>B. As per IS 1893: 2016</t>
  </si>
  <si>
    <t>a. Determination of seismic load as per IS 1893: 2016</t>
  </si>
  <si>
    <t>Soil Type D</t>
  </si>
  <si>
    <t>Kathmandu valley</t>
  </si>
  <si>
    <t>cl. 4.1.3.4 Table 4-4</t>
  </si>
  <si>
    <t>k =</t>
  </si>
  <si>
    <t>Time period (T) =</t>
  </si>
  <si>
    <t>So,</t>
  </si>
  <si>
    <t>Seismic Parameter</t>
  </si>
  <si>
    <r>
      <t>D</t>
    </r>
    <r>
      <rPr>
        <vertAlign val="subscript"/>
        <sz val="11"/>
        <color theme="1"/>
        <rFont val="Calibri"/>
        <family val="2"/>
        <scheme val="minor"/>
      </rPr>
      <t>x</t>
    </r>
  </si>
  <si>
    <r>
      <t>D</t>
    </r>
    <r>
      <rPr>
        <vertAlign val="subscript"/>
        <sz val="11"/>
        <color theme="1"/>
        <rFont val="Calibri"/>
        <family val="2"/>
        <scheme val="minor"/>
      </rPr>
      <t>y</t>
    </r>
  </si>
  <si>
    <r>
      <t>T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0.09h/√D</t>
    </r>
    <r>
      <rPr>
        <vertAlign val="subscript"/>
        <sz val="11"/>
        <color theme="1"/>
        <rFont val="Calibri"/>
        <family val="2"/>
        <scheme val="minor"/>
      </rPr>
      <t>x</t>
    </r>
  </si>
  <si>
    <r>
      <t>T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 0.09h/√D</t>
    </r>
    <r>
      <rPr>
        <vertAlign val="subscript"/>
        <sz val="11"/>
        <color theme="1"/>
        <rFont val="Calibri"/>
        <family val="2"/>
        <scheme val="minor"/>
      </rPr>
      <t>y</t>
    </r>
  </si>
  <si>
    <r>
      <t>(S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/g)</t>
    </r>
    <r>
      <rPr>
        <vertAlign val="subscript"/>
        <sz val="11"/>
        <color theme="1"/>
        <rFont val="Calibri"/>
        <family val="2"/>
        <scheme val="minor"/>
      </rPr>
      <t>x</t>
    </r>
  </si>
  <si>
    <r>
      <t>(S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/g)</t>
    </r>
    <r>
      <rPr>
        <vertAlign val="subscript"/>
        <sz val="11"/>
        <color theme="1"/>
        <rFont val="Calibri"/>
        <family val="2"/>
        <scheme val="minor"/>
      </rPr>
      <t>y</t>
    </r>
  </si>
  <si>
    <r>
      <t>A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=ZIS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/2Rg</t>
    </r>
  </si>
  <si>
    <r>
      <t>V= W A</t>
    </r>
    <r>
      <rPr>
        <vertAlign val="subscript"/>
        <sz val="11"/>
        <color theme="1"/>
        <rFont val="Calibri"/>
        <family val="2"/>
        <scheme val="minor"/>
      </rPr>
      <t>h</t>
    </r>
  </si>
  <si>
    <t>All other buildings</t>
  </si>
  <si>
    <t>Zone V</t>
  </si>
  <si>
    <t>RC moment 
resisting frame</t>
  </si>
  <si>
    <r>
      <t>Wi *hi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(KNm)</t>
    </r>
  </si>
  <si>
    <r>
      <t>Storey force
Q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= V </t>
    </r>
    <r>
      <rPr>
        <b/>
        <u/>
        <sz val="11"/>
        <color theme="1"/>
        <rFont val="Calibri"/>
        <family val="2"/>
        <scheme val="minor"/>
      </rPr>
      <t>W</t>
    </r>
    <r>
      <rPr>
        <b/>
        <u/>
        <vertAlign val="subscript"/>
        <sz val="11"/>
        <color theme="1"/>
        <rFont val="Calibri"/>
        <family val="2"/>
        <scheme val="minor"/>
      </rPr>
      <t>i</t>
    </r>
    <r>
      <rPr>
        <b/>
        <u/>
        <sz val="11"/>
        <color theme="1"/>
        <rFont val="Calibri"/>
        <family val="2"/>
        <scheme val="minor"/>
      </rPr>
      <t xml:space="preserve"> h</t>
    </r>
    <r>
      <rPr>
        <b/>
        <u/>
        <vertAlign val="subscript"/>
        <sz val="11"/>
        <color theme="1"/>
        <rFont val="Calibri"/>
        <family val="2"/>
        <scheme val="minor"/>
      </rPr>
      <t>i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b/>
        <u/>
        <vertAlign val="superscript"/>
        <sz val="11"/>
        <color theme="1"/>
        <rFont val="Calibri"/>
        <family val="2"/>
        <scheme val="minor"/>
      </rPr>
      <t>2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 (KN)
   ∑ 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
</t>
    </r>
  </si>
  <si>
    <r>
      <t>Storey shear
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 (KN)</t>
    </r>
  </si>
  <si>
    <t>cl 6.4.2, Table 3</t>
  </si>
  <si>
    <t>cl 6.4.2, Table 8</t>
  </si>
  <si>
    <t>cl 6.4.2, Table 9</t>
  </si>
  <si>
    <t>Dimension of the building along X</t>
  </si>
  <si>
    <t>Dimension of the building along Y</t>
  </si>
  <si>
    <t>Beam ID</t>
  </si>
  <si>
    <t>X -beam Loading Chart</t>
  </si>
  <si>
    <t>Load from walls</t>
  </si>
  <si>
    <t>A1-B1</t>
  </si>
  <si>
    <t>Opening %</t>
  </si>
  <si>
    <t>Unit wt of wall (w) KN/m3</t>
  </si>
  <si>
    <t>Thickness (t) m</t>
  </si>
  <si>
    <t>Height (h) m</t>
  </si>
  <si>
    <t>Load per unit length (W/l) KN/m</t>
  </si>
  <si>
    <t>B1-C1</t>
  </si>
  <si>
    <t>C1-D1</t>
  </si>
  <si>
    <t>A2-B2</t>
  </si>
  <si>
    <t>B2-C2</t>
  </si>
  <si>
    <t>C2-D2</t>
  </si>
  <si>
    <t>A3-B3</t>
  </si>
  <si>
    <t>B3-C3</t>
  </si>
  <si>
    <t>C3-D3</t>
  </si>
  <si>
    <t>A4-B4</t>
  </si>
  <si>
    <t>B4-C4</t>
  </si>
  <si>
    <t>C4-D4</t>
  </si>
  <si>
    <t>Y -beam Loading Chart</t>
  </si>
  <si>
    <t>1A-2A</t>
  </si>
  <si>
    <t>2A-3A</t>
  </si>
  <si>
    <t>3A-4A</t>
  </si>
  <si>
    <t>1B-2B</t>
  </si>
  <si>
    <t>2B-3B</t>
  </si>
  <si>
    <t>3B-4B</t>
  </si>
  <si>
    <t>1C-2C</t>
  </si>
  <si>
    <t>2C-3C</t>
  </si>
  <si>
    <t>3C-4C</t>
  </si>
  <si>
    <t>1D-2D</t>
  </si>
  <si>
    <t>2D-3D</t>
  </si>
  <si>
    <t>3D-4D</t>
  </si>
  <si>
    <t>Wall Load Calculation</t>
  </si>
  <si>
    <t>20 * Φlargest bar in beam anchoring into the column</t>
  </si>
  <si>
    <t>For 16 mm dia. bars</t>
  </si>
  <si>
    <t>350 x 350 mm</t>
  </si>
  <si>
    <t xml:space="preserve"> </t>
  </si>
  <si>
    <t>Residential building (Other structure)</t>
  </si>
  <si>
    <t>Reinforced Concrete Moment Resisting Frame</t>
  </si>
  <si>
    <r>
      <t xml:space="preserve">Ch(T)=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as Ta&lt;T&lt;Tc</t>
    </r>
  </si>
  <si>
    <t>T1=1.25*kt*H^(3/4) where, kt=0.075 for RC moment resisting frame</t>
  </si>
  <si>
    <t>kN/m2</t>
  </si>
  <si>
    <t xml:space="preserve">Over Head Tank </t>
  </si>
  <si>
    <t>Capacity</t>
  </si>
  <si>
    <t>ltr</t>
  </si>
  <si>
    <t>m3</t>
  </si>
  <si>
    <t>Weight of water</t>
  </si>
  <si>
    <t>Area of slab</t>
  </si>
  <si>
    <t>m2</t>
  </si>
  <si>
    <t>Area load on slab</t>
  </si>
  <si>
    <t>α</t>
  </si>
  <si>
    <t xml:space="preserve">1. Determination of seismic load </t>
  </si>
  <si>
    <t>Roof load calaculation</t>
  </si>
  <si>
    <t>Inputs:</t>
  </si>
  <si>
    <t>Height Upto Eaves (h)</t>
  </si>
  <si>
    <t>Width of the Building</t>
  </si>
  <si>
    <t>For ,</t>
  </si>
  <si>
    <t>h/w</t>
  </si>
  <si>
    <t>&gt;1/2</t>
  </si>
  <si>
    <t>Area of one roof panel (A)</t>
  </si>
  <si>
    <t>Live load calculation</t>
  </si>
  <si>
    <t>Live load (Table 2 ,IS 875</t>
  </si>
  <si>
    <t>0.75-(α-10)*0.02</t>
  </si>
  <si>
    <t>Wind load calculation Vb</t>
  </si>
  <si>
    <t>Basic wind Speed Vb</t>
  </si>
  <si>
    <t>Risk coefficient</t>
  </si>
  <si>
    <t>Terrian/height/structure size factor</t>
  </si>
  <si>
    <t>Tropograpy factor</t>
  </si>
  <si>
    <t>Importance factor for cyclonic region</t>
  </si>
  <si>
    <t>design wind speed Vz=Vb.K1.K2.K3</t>
  </si>
  <si>
    <t>m/s</t>
  </si>
  <si>
    <t>Design wind pressure Pz=0.6*Vz^2</t>
  </si>
  <si>
    <t>wind directionality factor(Kd)</t>
  </si>
  <si>
    <t>Area averaging factor (Ka)</t>
  </si>
  <si>
    <t>Tributrary Area (A)</t>
  </si>
  <si>
    <t>Combination factor (Kc)</t>
  </si>
  <si>
    <t>Design wind pressure (Pd)=Pz*kd*ka*kc</t>
  </si>
  <si>
    <t>External pressure coefficient (Cpe)</t>
  </si>
  <si>
    <t>Internal pressure coefficient (Cpi)</t>
  </si>
  <si>
    <t>&lt;20% opening</t>
  </si>
  <si>
    <t>Total pressure (pt)=(Cpe+-Cpi)*Pt</t>
  </si>
  <si>
    <t>1/2&lt;h/w&lt;3/2</t>
  </si>
  <si>
    <t xml:space="preserve">Wind angle </t>
  </si>
  <si>
    <t>surfaces</t>
  </si>
  <si>
    <t>EF</t>
  </si>
  <si>
    <t>GH</t>
  </si>
  <si>
    <t>EG</t>
  </si>
  <si>
    <t>FH</t>
  </si>
  <si>
    <t>(Windward)</t>
  </si>
  <si>
    <t>(Leeward)</t>
  </si>
  <si>
    <t>Cpe</t>
  </si>
  <si>
    <t>For Cpi=-0.5</t>
  </si>
  <si>
    <t>Pd KN/M2</t>
  </si>
  <si>
    <t>(Cpe-Cpi)</t>
  </si>
  <si>
    <t>For Cpi=+0.5</t>
  </si>
  <si>
    <t>K1</t>
  </si>
  <si>
    <t>K2</t>
  </si>
  <si>
    <t>K3</t>
  </si>
  <si>
    <t>K4</t>
  </si>
  <si>
    <t>Ka</t>
  </si>
  <si>
    <t>Kd</t>
  </si>
  <si>
    <t>Kc</t>
  </si>
  <si>
    <t>`1.15</t>
  </si>
  <si>
    <t>without access=</t>
  </si>
  <si>
    <t>Staircase Load</t>
  </si>
  <si>
    <t>steps</t>
  </si>
  <si>
    <t>Riser</t>
  </si>
  <si>
    <t>Floor finish</t>
  </si>
  <si>
    <t>Tread</t>
  </si>
  <si>
    <t>Live Load</t>
  </si>
  <si>
    <t>Width of staircase</t>
  </si>
  <si>
    <t xml:space="preserve">m </t>
  </si>
  <si>
    <t>Length of landing</t>
  </si>
  <si>
    <t>Thickness of waist slab</t>
  </si>
  <si>
    <t>No. of tread</t>
  </si>
  <si>
    <t>In first flight</t>
  </si>
  <si>
    <t>In 2nd flight</t>
  </si>
  <si>
    <t>No. of riser</t>
  </si>
  <si>
    <t>Inclined length</t>
  </si>
  <si>
    <t>weight of waist slab</t>
  </si>
  <si>
    <t>Weight of steps</t>
  </si>
  <si>
    <t>Weight of landing</t>
  </si>
  <si>
    <t>LL on steps</t>
  </si>
  <si>
    <t>Floor finish on steps</t>
  </si>
  <si>
    <t>LL on landing</t>
  </si>
  <si>
    <t>Floor finish on landing</t>
  </si>
  <si>
    <t>Tota Load</t>
  </si>
  <si>
    <t>1st+3rd</t>
  </si>
  <si>
    <t>2nd</t>
  </si>
  <si>
    <t>DL</t>
  </si>
  <si>
    <t>LL</t>
  </si>
  <si>
    <t>Total DL</t>
  </si>
  <si>
    <t>Total LL</t>
  </si>
  <si>
    <t>Sec beam</t>
  </si>
  <si>
    <t>z-beam</t>
  </si>
  <si>
    <t>UDL</t>
  </si>
  <si>
    <t>slab</t>
  </si>
  <si>
    <t>Area</t>
  </si>
  <si>
    <t>length/dim</t>
  </si>
  <si>
    <t>Width of staircase flight</t>
  </si>
  <si>
    <t>Width of landing</t>
  </si>
  <si>
    <t>Area=</t>
  </si>
  <si>
    <t>volume</t>
  </si>
  <si>
    <t>shear wall</t>
  </si>
  <si>
    <t>Basement</t>
  </si>
  <si>
    <t>GF/FF</t>
  </si>
  <si>
    <t>Length</t>
  </si>
  <si>
    <t>thickness</t>
  </si>
  <si>
    <t>height</t>
  </si>
  <si>
    <t>Total load on one beam</t>
  </si>
  <si>
    <t>L</t>
  </si>
  <si>
    <t>Total load on two beam</t>
  </si>
  <si>
    <t xml:space="preserve">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</si>
</sst>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_);\(0.000\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b/>
      <u/>
      <vertAlign val="superscript"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03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2" borderId="0" xfId="0" applyNumberFormat="1" applyFill="1"/>
    <xf numFmtId="0" fontId="1" fillId="0" borderId="0" xfId="0" applyFont="1" applyAlignment="1">
      <alignment horizontal="right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3" borderId="0" xfId="0" applyFill="1"/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/>
    <xf numFmtId="0" fontId="3" fillId="0" borderId="0" xfId="0" applyFont="1"/>
    <xf numFmtId="2" fontId="0" fillId="0" borderId="2" xfId="0" applyNumberFormat="1" applyBorder="1"/>
    <xf numFmtId="2" fontId="1" fillId="0" borderId="2" xfId="0" applyNumberFormat="1" applyFont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2" fillId="0" borderId="0" xfId="1"/>
    <xf numFmtId="165" fontId="2" fillId="0" borderId="0" xfId="1" applyNumberFormat="1" applyAlignment="1">
      <alignment horizontal="center"/>
    </xf>
    <xf numFmtId="0" fontId="1" fillId="0" borderId="0" xfId="1" applyFont="1"/>
    <xf numFmtId="0" fontId="2" fillId="0" borderId="0" xfId="1" applyAlignment="1">
      <alignment horizontal="center"/>
    </xf>
    <xf numFmtId="164" fontId="2" fillId="0" borderId="0" xfId="1" applyNumberFormat="1" applyAlignment="1">
      <alignment horizontal="center"/>
    </xf>
    <xf numFmtId="2" fontId="2" fillId="0" borderId="0" xfId="1" applyNumberFormat="1"/>
    <xf numFmtId="164" fontId="13" fillId="0" borderId="0" xfId="1" applyNumberFormat="1" applyFont="1"/>
    <xf numFmtId="0" fontId="13" fillId="0" borderId="0" xfId="1" applyFont="1"/>
    <xf numFmtId="0" fontId="13" fillId="0" borderId="2" xfId="1" applyFont="1" applyBorder="1"/>
    <xf numFmtId="2" fontId="13" fillId="0" borderId="2" xfId="1" applyNumberFormat="1" applyFont="1" applyBorder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13" fillId="2" borderId="0" xfId="1" applyFont="1" applyFill="1"/>
    <xf numFmtId="0" fontId="2" fillId="2" borderId="0" xfId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Normal 3" xfId="1" xr:uid="{0627ED53-FAAF-4921-BE13-3115C1C0FFCE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485588</xdr:colOff>
      <xdr:row>18</xdr:row>
      <xdr:rowOff>43224</xdr:rowOff>
    </xdr:from>
    <xdr:to>
      <xdr:col>9</xdr:col>
      <xdr:colOff>1386887</xdr:colOff>
      <xdr:row>18</xdr:row>
      <xdr:rowOff>386869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3517" y="5177653"/>
          <a:ext cx="901299" cy="34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444500</xdr:colOff>
      <xdr:row>19</xdr:row>
      <xdr:rowOff>136072</xdr:rowOff>
    </xdr:from>
    <xdr:to>
      <xdr:col>9</xdr:col>
      <xdr:colOff>1419412</xdr:colOff>
      <xdr:row>19</xdr:row>
      <xdr:rowOff>463582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2429" y="5724072"/>
          <a:ext cx="974912" cy="327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27215</xdr:colOff>
      <xdr:row>5</xdr:row>
      <xdr:rowOff>36286</xdr:rowOff>
    </xdr:from>
    <xdr:to>
      <xdr:col>16</xdr:col>
      <xdr:colOff>308429</xdr:colOff>
      <xdr:row>8</xdr:row>
      <xdr:rowOff>239854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4429" y="3175000"/>
          <a:ext cx="2712357" cy="749987"/>
        </a:xfrm>
        <a:prstGeom prst="rect">
          <a:avLst/>
        </a:prstGeom>
      </xdr:spPr>
    </xdr:pic>
    <xdr:clientData/>
  </xdr:twoCellAnchor>
  <xdr:twoCellAnchor editAs="oneCell">
    <xdr:from>
      <xdr:col>12</xdr:col>
      <xdr:colOff>34063</xdr:colOff>
      <xdr:row>10</xdr:row>
      <xdr:rowOff>27215</xdr:rowOff>
    </xdr:from>
    <xdr:to>
      <xdr:col>19</xdr:col>
      <xdr:colOff>187309</xdr:colOff>
      <xdr:row>18</xdr:row>
      <xdr:rowOff>205921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91277" y="4073072"/>
          <a:ext cx="4407746" cy="1814285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1</xdr:row>
      <xdr:rowOff>81644</xdr:rowOff>
    </xdr:from>
    <xdr:to>
      <xdr:col>19</xdr:col>
      <xdr:colOff>509308</xdr:colOff>
      <xdr:row>8</xdr:row>
      <xdr:rowOff>467447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86857" y="2494644"/>
          <a:ext cx="1761165" cy="1660071"/>
        </a:xfrm>
        <a:prstGeom prst="rect">
          <a:avLst/>
        </a:prstGeom>
      </xdr:spPr>
    </xdr:pic>
    <xdr:clientData/>
  </xdr:twoCellAnchor>
  <xdr:twoCellAnchor editAs="oneCell">
    <xdr:from>
      <xdr:col>2</xdr:col>
      <xdr:colOff>186766</xdr:colOff>
      <xdr:row>23</xdr:row>
      <xdr:rowOff>37354</xdr:rowOff>
    </xdr:from>
    <xdr:to>
      <xdr:col>3</xdr:col>
      <xdr:colOff>626142</xdr:colOff>
      <xdr:row>25</xdr:row>
      <xdr:rowOff>164353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1942" y="7776883"/>
          <a:ext cx="1104259" cy="500529"/>
        </a:xfrm>
        <a:prstGeom prst="rect">
          <a:avLst/>
        </a:prstGeom>
      </xdr:spPr>
    </xdr:pic>
    <xdr:clientData/>
  </xdr:twoCellAnchor>
  <xdr:twoCellAnchor editAs="oneCell">
    <xdr:from>
      <xdr:col>4</xdr:col>
      <xdr:colOff>25612</xdr:colOff>
      <xdr:row>23</xdr:row>
      <xdr:rowOff>25615</xdr:rowOff>
    </xdr:from>
    <xdr:to>
      <xdr:col>6</xdr:col>
      <xdr:colOff>940397</xdr:colOff>
      <xdr:row>27</xdr:row>
      <xdr:rowOff>145143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01683" y="7582115"/>
          <a:ext cx="3101000" cy="8452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304800</xdr:colOff>
      <xdr:row>58</xdr:row>
      <xdr:rowOff>120650</xdr:rowOff>
    </xdr:to>
    <xdr:sp macro="" textlink="">
      <xdr:nvSpPr>
        <xdr:cNvPr id="1025" name="AutoShape 1" descr="data:image/jpeg;base64,/9j/4AAQSkZJRgABAQEAYABgAAD/2wBDAAMCAgMCAgMDAwMEAwMEBQgFBQQEBQoHBwYIDAoMDAsKCwsNDhIQDQ4RDgsLEBYQERMUFRUVDA8XGBYUGBIUFRT/2wBDAQMEBAUEBQkFBQkUDQsNFBQUFBQUFBQUFBQUFBQUFBQUFBQUFBQUFBQUFBQUFBQUFBQUFBQUFBQUFBQUFBQUFBT/wAARCANkBI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N4VqD7GtaLpRsWrLMd9NaN96S/JUf9m/xpW1xTdi0+YgyURf71Y95pazzO+2uqezjempbLG1VGTiB5/qVm0O1EWqKQtB9+vTrmwhnTZtWuXufDfzt5UtEqhPKZaXlRvN5ldBbeHo/s3zr89Yv9lNBcy71/3az5g5THS2bzmqxbPJvb5q0ktvn27aq3KRx0cxRas7+bzlroLC8b5UdfM2fxx1j6bC08LeU1bGmzR72idfLepA6JPJkSpNnl/w1n+cuxdlWE1KP7jsv3agssQpHH9xfv1NWXZ+T9pZ4pf+Ab60kegglqB4anooAYkKx07ZT+aOaAIvJqPyas80c0AVk3R0famqzTHRaABJqk3xyVD5NDo0dAE2xads+89V97f3ad51ADtvyfOtO3r/AALQk1SbFoAfzTNlO8mh18tKAI3fy6IZlkdqJofM2vuprpHAlAEibY6P3cn8NR2yLHDs3VJsoAc9ssn8VH2ZYNv/AC0SkpUm8ygAeFadCnyfJTqNi/wUagSIjVNDNVfa396jYsdSWaCTLU3y1molO3tHQVqak3lxpvdqb9mFUftKyfI9WobmP5agNRr21V3hWN60odtOdI5GV3WgDHeFo6ZWzNCsiVClh/20oAzd/l7atQ3jR02a2aB/nao/JaOgNTQTUqvQ361z9OR2oDU6hLmrCXK1yqXVXra8WSoHzHRblp9YyXlWkvKUoGkZGjzSPD8lQpc1N51Zlld4ahe2q7RUAZj2bb6rvbf30rYdKb5NAGD5K76rzW1dE9ssn31qq9mtWGpzvk05N0dak1nVV7ZqDIkt9S8utCHVax5oah2SR1YHWQ38dWEuVkrkVvJI6uQ6ktLlK5jpN/mP92jZWXDf/wC1VyG5Ws+U05iR4fMqnNYfxpWgjrUmxZKWpRi/Z/8AZqvNbV0Xk/JVWawWT5/9XRqBzr2FV5rOukms5Krvbf7NBBzb2zVVvE8vbXSfZ1qrc2yybaBSMVHkgffVpNSqR7by3qvNZ0D1LmlardRvFF8skCM3zyPuauqhv1k21wbpsepk1KaD7jUuUcZHoULrPTXtvnrk7PxD5k2zf5db1nqqyfxVnymkZl77NVd7NatJeRyVN8tQXqYc1hVGbTWrpnRdlVZoV2M6fvNlAanJzWFUZtNrqvsDb97r9/8AgqN7NaCTj3sKqvZ12E1h/s1TmsKsjlOdheSNG2Ves9baP79STWa7231VewoM9TpLDW45P4q2obyN6878uSD7n7upk1W4go5TTnPSIZlk3U5raORK4ez8T+ZW9Z6wsn8VTKBpGaNR7ZZN1Z82mtv+Ra0La/jk+/Wgjxz1iacxyr2dUZrbzJtmyu2ewXf92qN5pSyfw0AcHf2zR/w1RfTVkTfXeTWDR1mzaUv8H7urJlE4O4sP9ms1rOSN/krvLzTflbctZL6bT5jOUTFs9YktW+et6w8SR/3qzbnSm/u1m/2bJG7PVXROp6VYarDsWtiz1Jf49sdeR22pTWr1vWHiBqzlA05z0p0W6T5G+es2azk3/vYvLrJs9Y+781dBbaxHImx6xlA2jMz5NH8+o30eSP8AhreTy5Pniby3p3yyfJKvl1mXqcjNpvz7NtUZtErvvsC/xrVG5sPn+SgjlPN7nR13s6VlzWDfx16RNpS/3azZtHj+b5a0jMz5Tz/7G0fzpUltfzWr1vXOmt8z7f8AgFZdxbf7NbRkZ8pqWHiGH+Oty217+5XAvC330qOG8kgdXo5UHM4nqn2+O6jX90u9KLlGjdZXnauJ03xM0e1Haum03W7eR/KdvMR6zlFmkZmlYXTT/J/rP9urX2BabbJZyeVsX7laiIv8FYyNTn7zTd+35fuVm3OlN/B+82LXWTQ1C9t5lHMBwb23mQrviaPfWXc6a3nNXeXmlLI+6sm802tIzA497Py/4ajTzLWugms2jrPezaSq5jELDXpIH+euo03Xln++1cTNZtHVdLma1felID1y21iOpnjhvk+Za8xs/ELbPnre0rxV5CbEb56ylAvnOiubFv428us25t440bYvmVah1j7d/wAfFXHtYZKgDg7rT7ySZm8+iu4/s+FuaKvnJ5Tz/ZSc1NSOlfVnkjURZ6bNZqm3ZUuz/bpkyeYivQBH5P8ADTfJqwiNGjUJ/q6AM+aqcyVoTQ1G6fJUAVYfvrRNbLPUn+/U2ygswZtHXfVV/D6+cr7fkronpyJQBg21h9h3fJ5lTQ2c3zPWx5NN8moAbptg0aNvp15o8c6VIk0kdWEv1kT7tAGLNpVxAivbr89TWeqzRuq3cTR7/wCOtjfHJRsWRKCASZdn3qkqq9tHUPzfwS0AaDv8lCPWX/aSxvslq9Dcx/wPQBZp3NQRzeZRvoAm30vNReZRQBLTJnpvmUO9ABHTtlN8ynb6AI3do6kS5WmvtqN4aALyXK1HNeLJWbC8nzfL+8qGaaSN13t5afxUAdBDtjSofOjutyInzrWWmpLJ8m6pEuVoA0odsjtsqbYslUYbz/ZqZLxaNQHTVHsb5di05PvtUybaNQG/NHTUmjp0yNVGbbA+9FqQLD3jfwLViG8WSqqbpE+7Tdrb9/8AHQWaSPUlUVm8ynedQQWtlGyofOqTzqAJkmaOpkvKp76Wgs1Uv12VJDN8lY1L5zR/xUFamx8s38PmUeTHWel5UyXlAakz2y7/AJGqGSx2VNvjk21J8sn8VQBnvbNHUNXkWaS5ZHi+T+/TprbzKA1M/wA6SP8AiqZNSkjo8nzE31D5dQGppJqVXob+T+9XP/NTvOkjWgZ1ENz/ALVWvtPvXIpfsn32q4mpU+VFcx0yTVJvrDh1Vf71XEv1qeQrmL9J5NQpeLJUyOtIsrzQ/O1VZratL5qjdKgNTJe1qH7MK1ntah8mgjlMma2+ffsqrNbV0D2y1VubNo/4fkoDlMHfJBVy21WSprm28xN6VVez+Sgk1odVX5K0IdVWuX+zNHQjzQfcoK5mdpDeeZVr5ZK4uHUmj+/Wpbax/tVPKVGR0Hk1DNZ79r1DDqq1eS6jkpamhmvbeWjb6o/ZvM27G8xK6B0WRKjezWjUDn3s2qGaz8tN9bS7Z92z+CmzW1RzAcvNbVVe2rpJrNpPuVXezpk8py/k0QzTQfcatZ7D/Zaq72FAtSa216aP71bln4gjk/irkZoah8lk+41AuZnpEN/HJu+7IlRwp5c0rpL8n9yuBhv5rf8AirUs/Ejb/nqOU0jM7R0qrczW9r/rZao2etrJtqb7Nbz3Pm/LG7/eqDQtPbLIu9KovZtJNv8A9n7laVskdrCsSL8lSbFkoHqYN5pqyVnvZtXWPZ1Tms/kb5afMLlOXms/Mqjc6b8ldVNYVXezpE8pxs2m/wCzUcL3Fr/G1dVNYL/dqnNptBnykNn4haP79dBY62sm10auXfTV+aqfkzQP8jNVhrE9SttYWTbWgk0cleX22sTR1sWfiRf71ZyibRmdpMkcnyVXewWSs+21utaG8jkrOzNImXc6V+5ZNtYr6O2/7tdtsWSq72a1NyuU4t9K+SV6y7nTa7x7D/ZqjNpXmUcxPKcD/Y/mPs21l3lhJa/PFXoU2lNG9Z9xo/n7kdaqMjGUDiYdSmj/AIq1rPxI0CfPUNzorR7tlZ82mtGlakncab4k8/7jV0VnrayfI7V46k0lu9altr00b/PUSiVGbPaIb+OepHhX7j/crzfTfEnmba6zTdbjk/irGUTaMzWmsVkT5Kx7a2mukleWBoERmRUk+8/+1Wwl/HIn3qcj+Z/FWZZzt5pS1h3Ojr829a7iZKqvYLJVcwuU89udH+T5Kw7mw+9XqF5pqyWzxbfv/wAdc7c6JDHbSw7W/wB+qjIzlE87mtm2K6q9SW15Na112paP/o0SRLWLc2FbRkZyiXLDxO0f8VdZpviRZP4q83ms2jemw3k1q/3qJRUiontFtqUc/wDFTnuY4/4q8x03xOyffroLPXlk/irnlTNOY6rfG77KbNZ+fWLDqXz/AHq0LDVVk+SplFlcxRm0HzN1Z76I0CKiV2WzzKp3ln/s0cwzhZtNaN9lZ9zYeX99a7Saz+9vSsu8sFkquYjlOTms1jSqKO0D11FzpX8dZdzYUyNR2m6w33N1dRYeIdiferh3tqr/AGyaxegNT1mLXYylFedxeIfkFFPlFzF+jZ5dO2fOvy0OlfTnlkKbajTdHNsb7lSbBRsZ6AHfwU3eu+pv4fu1HD+8TY60AQunmfxVHNCtXNi/cSmvQBmzIyJTkRfJqGb/AF1WEfzEqAI0hWl5pUf5N+6koLCl2VPzTNlQBXdKa8NWtlHy0AUfnp0L+Q7VY2U14aCCG8vJvl8pVkqqmqr5io8bR1c8moWh8z+GgCb93dVVewbf8jNHUiQ+X9ypPtJoANkkabEapEmm/u05Jo6m+WgCPzm/u07zlpzpULotAE2+n81S2N/A1HnSUAXeaOaqJM38a077UtAFml31ClytO30AOeqros8yo61aR6kT+/QBRfTY45llTdVhEamvN89Tb/noAh8ujY396pHf5H+Wq6I0ifvqCyZHanfampuz5Kb5dGoFpLz++tTfLIlZ/wA1O3yR1IGnzUUyNVNJmqb7TJQBMv3KKj87zKcj0AOqXmmbKdsoASnpM1N2fJUdAFjzqHjjndd9RUm/5KAJvLoRGj++1VftNTJN5iUAWkdqmhvNlU/Mp2+gDUS/WrCXKyJWJS+c38DUFam18tRvbLs+SqKXTVYS8qA1I9jR7t9D2zVa86OT761G6LI6/vaAMuGz+y+b+9aTe2/95/BTvOaOtRLZahms1oAz3ufn+T93VqHUm/jqN7OoXt2jqA1NRNSbfsq9DqX+1XM75I6PONAztobn+41WPOriYbySP+KtCHXmjRafKVzHTectOTbWCmsRyVYS/j/vVPKVzGxtWm7GqrDeLVpJqzkWR/Zv4NtU/sbRu1am9aNiyVAamLNCtU5rOt54VkTZ/rKhezoFynOvbNUPltXRPZ/Psqm9n5jyov30oJ5TPS5kg+41XIdbaP79N+xt/cqrc23kJVjOgttbWT+OtKHUq4VEapra/uIP4qnQcZHdQ3MdTbFkrkbbXv79altrC7/kas+U05jUktv46z98d07Iv8FRzXM293Sd60LOT/Rl83bI/wDE9SBnzW1Vf7Nkk3V0SJHJVGa2mnh2bWkSgrlOXeGGSZk2tvSo5rNa6CHSvIRneoXs6CeU517CqaWfkps31032aq9/pvmQ/J9+gOU5/wDeR/cetC21iaD79O/s/wAhKje2oJNa28SLJ/FWtbaqslcW9nRbPJB/E1BV2eiQ3K/3qm86ORK4e21iRPvVoW2trI/3vnqeUrmOmkRXps1r+++RfkeqNhN5jt+/8vfV6HTbWO6+0ea2/dUFlV7Cqs1h/s11D26yVVms6XMPlOTfTaz7mz8v+Guwms6pzWHmVXMTynGvY/PVV7OuomsWjeqs1g38CU9SeU59Lm4tX+9WxZ680f36rzW3mP8AOtQvZ+XRqM6qz15ZP4q2rbVVk/irzf5oHq1Dqs0FSOM2elI6yUeXXG2HiFf71b1trEclZSiaRki89stUbzTfk+StBLyORKm30tSzkbnR/L+d1rLm0r76ba9Cmto56o3OlL/do1I5Tze40T5PkWqM2iNXoE2j1RmsG/u04yM3E4OazktdtFteNDcwSu0v7nd8n1rqrzSvMSsO80pa0uTylq28SLH/ABNW9Z+Klk/5a1wM1nJHVV5riD+GjlDmZ7JYa3HPWpDNDdV4zpXidYPv10Fn4w8yZU3ffrPkZpGZ6RNCuys+5sI56q6VrbXybJf3daj3NYyjym3Mjm7/AEpv4Kozab5ifOtdpsWeoZrBaOYnlPPb/R1/u1i3OifO1enXmmrIlY9zo9aRmTynnNzpUkdVd01r9xq7S+0ry/nrJudKWStOYzlEh03XvL/1q1uW2pRzuuyubmsPL+SoXSSD7lWPU9Os9eWBNm3zK3oZvtUKvtryGw1uaCuk03xh5HyVhKBcZHYXNs0lZ72FOs/EUclsryt871a86Ofa9YlmXc2CyVk3Om11Tr5j1HNYfJvo5gOBm02ON2rNmsPMrurmwX+NayZtNrTmMuU4uSw+aiulk01d1FVzE8o9Hprur0J+7Sm76+nPLIXT56cj1N8slVUdY3bfQBa31G6eZTv492+mvujoAiqKZ/Lqb/lm1UbnbJ89AEL/AOroh/1LUb2fd8lEP/HvUACbY3p3mNTflo3/AHU3UAWraapnqjZp5c1X6gsY8NMqfy2pKAINlNdKmqN6AI/LpnNTUUAVnSoqt+ZTOaAK9LvqTYtQvCtAE3nNUbzN/dpv+ro30AWEqTa1VdlG9o/4qAJJvL3rvpv+s/hqF909EPmR/wDLVqNQJvJpvktH9x6mSZv41WR/+mdT0AVEeSP+GrT3K7Kds8tKa/8Aq970AV9nmbdkXl1e+WNPnrNe5b+Bqcl41GoFiab98r7aEeod7bF3rU3yxo3zUagNmm+epPOFVX2yPUkKKlSBZ5pN/wA9N/j+9Tt9ABsFN8mnI9RzeZs/c0AO2NR5z/3qannVJsoAkS8aOpkuaq+TTdjUAaiTU75f+B1l+YyVMly1AFpEaobndHUiXLR0138ygCv5MmympM0b7HrQTbGlQ/ZlkdnoAjhmWTdsbzKk3NVGz0f7DNPL5ssjv/Bv+VKubGoAmSahHqF/3afMtU982xqANbzKPMrNheTyasQu0afPQBc85qmS6qj51O30Aa0N5U3nLJWP5lO85qCtTY+Wmv8AvE2Vnw3n+1VpLmoDUH03zKqzab5f8NXobn95VreslAHP+TUbpseugdF/u1Tms/MqAMtJqmS5+eiaz8uoXtWoAuJeNv8Akar1tqrR1g/NvqTzG/v0DOsh1XzKtJfrXHw3jVahv/LqOVFcx1yXNSectc3DqXz1qW2pLJU8ppzGhujoeHzHqv50dOS8WSoGQvbeW7b6bc20d1bMlaHnLTdiyfc/d0AYf2OON1TbUM1nW99mqnM8P2xbf5t+3fRqPlMN7by6h2SR10E2m/x1T+x0ahylOHUpo60LbW6ovbfJUM1tRqI6iz1KObzfmXft+VKuWfmJMr+auz+JK4NPMg+49XrbW5oPkfdWXKXznbX6NIm2KVUqm8MknzpWKniGOTdvq5omqtJC73DL975fL/u0cpXMi99j8xKrvbNWgl5HJt+apf3dQXqYU1nVd7P/AGa6J7aoXtVoEc3NZ+ZVH7HXWTWaxpv/AIEqjCkd19ynzE8pz72vyNVV7OuqfTf9mqc1h89HMHKZNteTWr1rWviHy/vVRms2/jWqs1s3zVROp2lnryyfxVqQ6rHJH89eXokkf3GarFtrdxA/z/vKmUUVznpnyz0PZ/JXH6f4kX7m6t6215ZP4qz5TTmRJNpvmVVezaOthLyO4omT+5UlHLzWfz/OtVZrCuqezqrNYUcwcpyb2HmVVms66yazqjNYeZRzE8pzPktHRDczQVvPZ1Tew+f7tWTyhba9JH9+t6x16OT+KuVms/LqHyWjfejVHKEZOJ6NDfrJ/FVpLla87h1WaD77VqWevRyOqbvLqeUrnOwfbJUL2y1jw6r/ALVXodSalqacxXvNNWT7lYNzpUmxvl8yuu+2LJ99aJkhko1DlPN7nSvMT7rR/LWemmts+f8Au16ZNYL96subTafMZ8p5f/Y7R3LP5XyU37NJB9z93XcXOiN991rPudK/grTnM+U5mHxO1i6pK3mIn3XrqtK8YeYi/P5n/XSsHUtE/wBmsv8Asqa1fen3KrSQanrlhr0Mn/LWtiHVYZK8Xh1KSB/vVrWfieSD77VjKmVGZ65sjnT5GWqdzbVyNh4nWT7rVvWHiGGf/W7o6xlBxNIyIbzTWrDmsPvPXab45PnqneWEc6URZUonnsyLv2baqpZtO1do+ieYmzb5j1VTRPsrtWnOieU5ebSvL/hqnc2flpXWTWfmN92q7aVH/GtVzE8pzMM1xazeb/rK3tN8SNI6+a/z1Dc6VWS9hSEekWOqx3Sb3apptVj37K8vh1W601/9it6w8Qx3W35qiUC+Y66bdPH92qb23yVRs/EkMe5Hq8mqW/8Ae+Spsyyobb/ZorZ+xJN8w6UVPMBwro1N+bfVz+Omwoslzvr608Qr4b+7VF91bkyVXeFZESgCnbOvl1M7+YlOSHy0Wo9nls1AEbPshast/v1oXM3ybKo7PnqtQB1b5Xp0L+X8lN2N9+mpu2NUgR7/ADHpzfcpuz+Om7/MXe9QBYs/3j1qVm2Ft5e1/wC/Wls+SpkWH+sqN91WNlDpUAVdlRc1ZdKh8ugCPZQ9SbP9uh0qtQKLvS1L5KyU7yaNQKvy0O9OeFqbRqA3fSUrp5lGzzKkAeo/mp/NJvoAXmk2U3f5f36fzQVqI9CTNH/FSUx0agNS4l41O+2VR2eZR81LmDU0PJt56kS2jrPTdUiTNTDUsTbtnyLVd4WkSplvJI6d9pjkoJM25tryBN8TrvqZJpo3XzV/3nq5+7nqN7bzP4qABJo/l3t5dTTbdn3qpvDcQf8ATRKrzPNQBoJ9ypapR+ds+/5dHnSUAXt9LzVD7YP7tTJcrQBZpP8AWPUKTeZtfdUnnfwUATfLTXT/AGqb5jbKWgCKZ1joeZo4f4ql5ooAoW3nQfeZp/m3r5n8FXrPUpP418ul5qJ4aANL7YslSb45E+9WT5dO3tHQBYhtZI3+dvMT+GnTW0jpVdLpqc9w0jr81AEltbSQL89V7zzN+92arn2lZKPlnTY9AFNJqmR6HRfOo8ugCTzvnqZJlqj83z0tAF/fTt9UfMp3nNQBoJN8lWEuazUmqb5aCtTSSZY3qxJeeWnyL5lY7v5f8dZ76q0Eyo0q/O1YhqdNC6z/APA/4KPs3mVhw6k3mVrW155n/TOgBv2PzN2z95VeawatRLmP+7Um9ZNvz0alnP8AktHULo1dE9t5lVXs1qQMlHq1DeNHUk1h97ZVV7ZqANKHVWq0mpVz+xqd5zRpQB1EN+1WkvK5P7TTkv2pcpXMdgl/Un2mOd/nX565e21XZ/FWhDfrU8pXMb3y1H9mqmlz/capkuWdKyNCu9hJ9pl+VfIqOa2rWjm8ypPJ8x/u0FnOvYNvWs+8tlgSdnrqrlPsts0u3zET+CqKbbrb9352/wCWlBEonK/Y2+arCeZHW1eab9q8h/mgrNs7a4nh33EXl/7FAco5NUmjrQtvEK/cdqz3s2k+4vyVXmsPkoDU66z1XzK0EuVkrzl5ri127GaryarN8u/94iNUSiVzHdP5clH2NY0rnbPXlres9VWRFTdWcos05kSfZvao3s60EuY56m2LJWZRz81hVN9NXZ9yuqe1Wq81nRzBynHzabVGbTW8z7tdo9hVV7BpPnquYnlOJfTW31Gk1xA/yNXZTWdZNzpvmO1VzE8pTttekg+/W5Z+JFk272rnZrBqpzWzRyU9SdT0a21iOeriTRyV5jDqU0FaVt4n8v79ZcppGZ3jwrJVOaz8ysuz8QRyfxVeh1JpH+98lTqacykQzWDR1Vmtmre3xyU17ZZKOYZzL21VXs66SawqnNZ+XRzGXKYM1gu2qM1nXQfZWqGa2qg5TB3zQPvR6vW2vSR/eWpvsdUbmzoM9TcttbWRF+atKG8/2q4d4Wjp1tqs0H3/AN5U8pXMd1DqX75k2VJ9pjkfZtrl7bXlkq0lzHI6u7NRylcxsXNsslUbmwXy6dZzSbPnl8yr3yyItLUo41LO4kml+X/dSq95ZrHC7u3l12z2cf8ABWHqWieZ9+KW4/650uYnlOFmhWN281fLSoXsGgTzYpfkrrP7Ka1h2PB56f8ATT5qzbm2/wCesTQb2rbnJ5Tm1uZI2+75f+3HV621u8372l8xF+7Vp9NaP50/74qr9jWR9/lPG9FxHYaD4qby/wB7KtdBba9b3UyxJXmP2aaOZdlEOpXmmzLsXzPlrPkUh8zPZtkf30aqb/vN1cHpvjZo0/e/frqtN8T2N8i75V31i4OJpzE0yLHVN7Zt++ui8u3nTejrVW8tvLSpLMG5s46ybnTa6L+yVjm3/wCsd/46hms/MkquYDi7yw+98lY9zbTQfOld1c2dZs2mrP8AfWtIyMpRORhmvPletyF5tm92omsPLSq7zNAlaC1OxsdehjtlXz6K4kX60UciFzHTvDUcMKx7q6z+zY7r78VQp4SaP/lr5lfRXR5PKc7IjeS1VU3fLvrprnw9cQJ8q+ZWH5Lb6vURC6VXmf5GrQ8mmvD89GoGG6Nv31Hs/fLWpeQyVV8mjUCnvpzv8ktSJa077N+5+ejUCulu3y1J9j8v761IjxxoiJUifvHqSyTZ92ptnyUOlPrECLZRsqfmkdKAKro1Rc1bdPMqF4aNSyL93TH21Y8kVC8LVIEf+sprpTvmjp2+gCu6U3yasUbVoK1K/ktUOyr1NdKAKLpUOyrjotQyVAFeSmVZ2NGlRunyfdoAj307eslRun+zTfmoAmoqPfS81AEr7o6POb+7TY6fQAm9qfzUXl0591AD+aVHaq/zUectXzAXPOahJo5Pv1T30nNHMPlNPZHJ/FR9maP+Gs2N2T+KrCXMlHMTyjnT/ZqGZPk+SrCXjfxrUjzQyJQPUz08yrHnNH99Kj+WOhN0nzvQGpNDeeYtTJc/7VVdivTdlWSXvMp2+qPmMlCXLfxrQBo80c1Al4tOSagCZKHRZKj30edQA54VqPyWj/iqZHWP56jd13tsoAj+anec0dCP5lDosb0ATJc1Ijr9xKpzI38FN3/3N1AFyh/3lVUm/wBmpkfzP4qAJPJ+ejZ89SfLHUibaAIdjUO7fLsq4iLGlV7lGkT5KADfVW5hjukXf/A29aHmWOq6Tfe+WoA0IdtWvOrNhdtnz1N51AGkl01TJeVjvct8rpTvtlA+Y3kvKsedXPpNUyXVQVzG5vV6jeFZKzUvKmS8o1K5iR7Oq7WbbKsJcrU29P71ZFmO9tUO1q3vJWq72yyO3y0AY+xqcjyQVpPZ/I1VXtmoAcmpSR1pW2t1hunl0bmoFqdpZ6qu9aub186B93mT/wANcKl40e35qvQ6xNH/AB1nKJpGR2F/qSxutu6+Y9Ztt5clxKj7ZNn/AH0jGsm21j56vW2pR76nlK5jY+WNNqU37N93f/HWfNczTvB5U/l/3q0vtkez518xNtSWV7+2aBF2xeZVe2tvtVsr1cS/muv3UUHlp/C/+zWskNvGkVujfw/LQVqcfc6asdU3hb7nlbErtprBZHqm+m1BHKcfNC29qI7qax/iaukm0qTY1UbmwWSgOUhtvELR/frYs/E61zr6VVV7aSB6CeZxPQodbWStBLyOSvK4b+aCtSz8SSfx0pQNIzPRk2yUeTHXK2fiRZK1rbWI6x5WaRkWJrPzHqq9gtaCXkclTbFkpFnN3Om/7NZtzpv+zXZTQ1VezWnzEcpws2m/JVG501o3Wu6m02su/s/MmquYnkONeGSBvkqxbaxcWv363H0pao3Om1XMTylyz8Tr/erctvEMMn8VcHc2bVX3yWr/ACVNkHM4nqiX8M9TbFkSvM7PxJNA+yWuksPEkb/xVPKVznSPZx1G+m1Xttbh3/O1aH9pRyJ8jVOppoY9zYVVew/2a3n/AN2q81t5lMnlObmsKzXtvMT7tdg9tWa+mtT5iZROVezaoUvJIK6aaz/uLWXeWax/fqoyM5RK8PiFo/ketCz1uOT5Pmjrk7zdI7bPuVHCknl/equUZ6Vo9y11cqm6tLzlnmlTyPM2ts3yV5rpWq3GmzK/+s/2K2k8Txzp8jeQ9Yygy4yOsezaC6lfz2kR/upVG5sI5H3vVO315dnzy1pQ3kd9SKOdv9NXzvnrPvLWSR1+zrXaSWE25vuyf7clNv7b5P3W3fS5gON+zeX+63L5/wB9qpzWHmMz7q6L+y5INzvVhLNfvutVzEHD3lsse5NtYqWbfct5Wg2V3mpW0d06oi1izWccG6tIsCnpWsXljMqPctIld9pvidpEXfLXmc1u0j/IzR1NDf3UH92ShxUg1PYkv7e+Rd/7j/bjq0mlW8fz7vMryWz8TrG6pLujrpNN8VLA/m7W/wC2dYumy4zOsmsFj+5EuysW/t/Lf7tbFh4kt7rajqlaGyzk/iWsdYmmhw95ZrI/yVj3+mtJXpD6Csnzoy+XWfc6Ose5K0jMmUTyyTTmVsUV3Uujx7zRWvtEZ8jOnfdUaax5CMj/ALvZWp9mWSo3sI56+h5jzeUhhv5Ni1TufDzT3Mt75sWz7+ytRIfL+5VpIfM+X+/RzBymHpulWuqw3Nvt/f7flrn30qRHZH/duldBptz5epNEitvSuimubOd993Z/8DquYnk5jzG5tvLqn9gavSv7E0u6ufNTds/uVJNYQ7NiQLsqudE8jPMZrDy4d6VRmRpER69M/se33sjp8j1z+q+EpLHc8TeZBRzKQcjONeGOizT52+b5K0ns22NvWi2sFjh+7UgQyU+pfJ+So/JaoAXmjmjmjmgA5pmyn80rpQBXR/MSh0qfmon/AHdBZD5PmVH5NWqdso1AovCtRyVedPkqHy6krUr+ZUvNJ5bU5/uVAELpVeaFaufNsWo5KgCmieXTXSrez/bpj7aAKbpUeyrWzy6a/wDu0FlV0qHyWq86U10oAp/6v+KlqXZ/s1H5f+xQA35amdG2LVd0XZVyH95bKj0agQpUf8dWNlQ7fLf71ADfmpu9pHqZ/wB5TWRY6NQBHanb6TmjmgB/mU7etRc0ro1BA54fMp0PmbahR2SpEmoAm87y/wCGmp5cn8VCPTvJ/wBmgBuymvTvsrVD50kdWAOlNR5o92+rCTLJ9+pvsyyfxUBqV0ufkp3nf7dOe2qv9m8ygNS8l0v3Ka9U4baSNP8AW1XtryZ5mSWDy/loDU1uKm2fdrLSapprySRPkagNS9vpqP5lV9/mOr1YTbVkkmyo/Lpsk3l022eT5qAJPm/v0fafL+/T6TYslADkuatJcrsqj5NR+W1AGl8slQppsMd1LLv+/UKJNR9pkj++1QBYdG+XYtNf93tSm/b1/jWnfavnoAj+aN6d8v36bvaeSpntlg20Fajd7Rr8lO85vlqFnaOnJUAWN/lpR9pWPbVdG8t/nWofmjdnegDSe88j79TQ3kezfvrPjufL3I7VVkdpJldPuUagbyaqsf36mh1WOR0SuduU8yFvmqaz/cJUl8x1CTLRsjkrDS5apkvGqOUrmNZ7ZZEWqc1n5dQw6lVz7V+7/wBuoGZs1t5dRujbFetj5Z2V93lv/FR9jb5t/wBzdQBi/NQkzR/x1YSFpL+WLd5ibqHsGg2/L5lADrbUmjrUttYrD+zNGmxKam6OgrU6xL+GT79altqX+1XCpN5b1ahv5I6jlHznoCar5f3FWSnWF+sltvuIPIeuHh1to60LbXlkqeU0jNHSW002palsRVjgRfmT71STaar7tlYsd+s7rsl8t60NKv2jeXf/ABtUalkc2lfP92qb6av8a10yXkMlOe2hnSo5h8pwtzoi7/u1TfQW3s+6u6m0qqNzYSR1XMTynBzW0kD06HUpoK6i50pqy7jR6epPKOs/Ejfx1uWfiRZP4q5F9NaOqrwyQSfJS5UEbxPTodVWTb81WPtXmJ+6avLYdVmgrWs/E7VnKBpGZ2EM199ske4Zfsu2rH2aOSuftvEEc/8AHWha6qv3N1Z8rNIyRYezrPudN/j21rJeLJR5y09RnLyaVv8A+mlZ82jrXbPD5jpsVdn8dU5rDzH/AOmlLmI5Tg7nTV3tsrPRJPvpu2V6BNpq7Nmys+803+Db8lacxnyHJ/b5oK0rbxb5f36kvNE8tNj/AMdcm+lXEH2nzW2Ikny+Xu+7/wACqydYno1t4njk/wCWq1rWesLP/dryGFJo3Xyp/MrUs9VurV6XKHOz1aGRZKc9sv8Adrg7Pxa33GWtS28YeZJWcomnObU1t5j1h69Yts+Stiz1iOd/n+/RqDwzotujNvf7rxpupalaHn81t5cb7F8z/brN3+X8j16hc6Cs6Km6udvPDbecyJYt/vo604zJlA5PzvLfZR9mWdFrWfRGtX+aJvu1oaboM2+V3X/dqronlOXuZri127K2tN8SfZbb56sarpS+cyf7qVh3NhvZtm3YlGkh6mtZ+Nm3sn8f8VbFnrEN0jSp9+vOfsf75Xoh1Wa1ml37tlVyIjmPWra/t777zeW9Q3Ns0nyI1eY2fiK4sZvk+5/F5lddpviRbq2+0Jtj3r9ys5QNOYuPo8lZd/o80e163LPWPt27yv3bp/BV6H/Stu+Bv7n3KnmcSjifs0cCfOrfPVe5hj37ErurzSmkTf5HmJ/crP8A7E8v7i+XRzE8pyL6V8/zrTYbZrV/k/dpXTTaf5dD6bDs+f79VzBymTYX7WqfI3lvW1Z63JGnz7ax7m2V/urWf9mmg3b600FqegW3iRf+etWP7euv+mUiV5Lc3M0e356uW3iSa1+41Z+ziLnPR5NemjYr5FFcvH4wUr8/LUVHs/IrnPWXtmj/AIaj8urnnU7Z5lfQHIVKelzVh6jSFZP4aAKaJDHcyy+R5c7/AHnqwjrJ/uU50qPZQBXtrBrW5l2fcdqtb6j3tG/3akd/9moAPlqwiR+TLFKvmQOtVd6/cod18lqAMew0SOCZt7LJ83y1YvPDcezei/JUMO2S5X5/LreTzI/4qJSYuRHHzeElk+eKWqc3hu4jh3ptkrtpoab80dT7RhyI81ewkj+/E1QvbV6U8MMn31rPuNBtZ/uL5daRqIz9mzgfszR1H+8jrsJvCsmz9y1ZNzo9xa/62JqrmRHKzD3/ACUb60Jrb/Zqr9jWmQN+WSh0p32b+41R/vE/hoAa6NTal5ptGpYzYu+mvbVLTHdakCN0qvIjJVp6TmoK1K2zzE+7UP8AwGrm+q77qAK7otN+WpnRabsFQBBSvtqTZUeygsjeGo3TzKmy1Qvu8yjUCF0pyfu0+dacz/ufmqun3/v1IFjfHJTfJFRu606F/MegB3k0bP761Jsb+/UtAFT5o6ZV14fMj+9RsoApU+SrG1aa9tVagVKRKk8k/wB2h0o1AEm+eriVT2VIm6OjUCxvpuxZKb81DpRqQRvD89Qp5ybt9WPMajfQA1LmT+7UiTL/ABrRvp3y0ASL9nk/ioe2X+Bqh+Wk5oATyWqPav8AdqZHpvnLQBXaFv4GqTzpI/4aE2yPUyQ+Z9xqAK7zL/tVahmWo3haOo9q0AWkmqTfVHY38DVJ9paPd8tXzBqXkepN6x1RS5XetWEuYY93zff+7Vcwakj3Mc3lJ5vl1m3m7+P76N8tSbF85Xf95VybdsphqV/s3mIqPUyQtHTkh+f56c7+YlQGpHvkjqZLxqjRF/janOi0BqTecsifPUm+ORKpvC2+m7JKALDusm6Hb9xd9CQtUKO1OS/aBKgAmTy337Vkps235Xo3ySP95adbIuzZuo1Aq7/I3b6ktm8tPkWpHtv32/8AgoeH512VIEkc3mU65m8jalRpVe53b/vUAXPO8z7lNmm8/wCSWXy0qqz/ACfItSedQBDbTf2bbLEl5LI6fxyVrQ6xNsXe1Z/+soSFY0bZUD5jehuY45mdF+dqvJcrJt31xv2z+yrZflaSr32lZ/K31PKVzHTfZlkSoXsFkT+GN6x0eSOZdjbE/wCmdaFneLs2PP570tTQrzWaxu3y/PQ9s0daXnLI+/5d9TRvDInz7aNRmK8LVCjtW1c20ci/63y0dqhksd9SBVhuWrSh1iSOs97Bqj2NHuoGdNba9/frSTVfM2/va4dH8vZUiXjRvWXKiozZ6JDqS/3qd/avlvvfb5H8XmVwP9vSR1Yh1hZ9u/8A74qeU05zuPtlvP8AcWq72EM/zp+7rHtdSj2fJtjStKHVfkqeVmkZIp3mmzR/fXzEqrNpSyJW8lzHJTvs6zbvmqQOLudBas2bSpIK9C/spt7JuqreaV/fWq5ieQ4F4Zo3+RadDqVxB/E1dVc6VWTc6P8A7NMnlI7bxO0f362rPxPDcVzNzo7bKpvZyQJS0J5melW2pLJVrzlk/irzGHUprX+KtKHxPJH9+p5DTnPQPl31C8PmVztn4njn+R62IdSWT+7WfKyroJrZZ0+eKsPUtEt5E+da6b7QtRvDHO/zrT1LPP00Ty7lv+WfzfLUk1h5b7NtdpNpVvO679slQ3NgslPmMuQ4O5sG3/ItU/sc0f3HrtprBd9VZtN8z+Gq5ieU522v7iBl37ZK3rbxJDsVP9XWbqtmtr/00rJezm/jSjSROsT0K216P5fmWtCPUoXf568pS5ktXrW03xDJv/e1MoFKZ6UiRyP8kVNuX8t1RFWSuHfxVNHuiRvL3/x1NZ6x5G1P79TyMrnRvX9h/wAtU+/trBvLFpLZnT95W5DcrImyrFtbQ7NkW2P/AK509Sjg/wCymj3Sv+7d6x7m22TfJF8leoXmlNJ/yzWSud1XR/3P8MeynGRPKcXc6b51U/sc1rD8jV0X9m3En3KzbxLyGbY8XmJWpBVsNeuLH76/8DrptP8AH7fZlTa3+/G9c/Z232qFqjfQ/n3/AMFLlQtT0iz1i38QQ7PPlrU022bZ5XlNs/v791eZ2F59lh2ebW5Z+LWgmVPNrOUP5TTnO4fSlk+5FWbNpSumz5t+77lNs/E8cm3e1aH9vQ7dn/j9Y2ZpzIx00G103z3RWknmbfK8lZd5YeZu+WuoTdP8/wDBTns47pPkouxnndzo6yP92se50fy3r0y50f8A2azbnR/kraMzKUTz4abKvAbiiuvk0SPdRWnMieU9STdJ/HViF2jqmi+W9XI0+T7teycxc/1lN/1dUdjJ9xqsI8mz56AHO6vUP+rqT5ZEoRPu7WqAIdlOZ/k+7Ujp89DpQBl+TJHc7/79Wvmj/hqZIVkp3+rep5itTBs08y/l3rWw+3YmypJpvkqF4WqZBqG9qj303YqU7/cpANf/AH6d80lNST+CnO/3agB21qd9pb7lRpNTqCyG5s7W6+/AtZNz4btZPuStHW5R/wABqlJx6mcoI5G58KzR7tkqyVTm0S8T/lhvruHhWSo03W7Vp7Rk+zR569v5b7HWo3tVr0Z7aGdP3q+ZVO58N2M+7/lm9V7RGfs2cC9rUb2zb67J/CPmf6q5WqM3hW+j/wCWSyf9c6rmj3J5JdjlXhk/u1Hvat6bTbiP78DVV2LVWEZe+nSIr1oPbRyfw1Xew/2qnlApvCslRvbVaa2kjqN90f31ajlK1Kr2zVH5LVe3rS1PKGpnbKhdK1Nn+zVd7b/ZqeUDPdPkqF0rQdP9mo/JT+7RylldIVo+zrvqw9Nep5QDZR/cpqTfOyVJvWmAnNJvqRNtHl0agM5pj0+l2VIENOdKWk+agBvl07Y1LSb/APaoAa6Uypd/mUJQBH8tRvtqZ0qPZQA1Km2tUf8Aq/4Wp2//AGXoAa9R7Vqx5lNRKCyu8LU3fMn36vOi1HspcwFXZTU8yrjpTfJo5gI0vJKsfbI5PvrULw03yavUgm2RyP8AeqT7NVPyaN8kdGoFjyap/YJo9uyf+L5knqRL+SpkvFk++tAFH7NcWu2WL7+7eyfeX/gNaEOq+Z87qkb/AHFSSpEeGT+OnbI5P7slBBYtn+1bt/7v+69H8ap8vl1XeFXT7tV5nmg2+VKv+5JVgaklSbI/vba5v7fffaF+0RNJH5m/9381b39pL8vytHQBJsan81F9phj/AOmj07f8io/33oAd5NRva0JukXdE3mVJNN5dQBXdKbsaOrG/fto+WgCH7TIlOS5/v1Jsqv8AZ/ko1Am3x/cT+OoZof8AZqHyWj+dKc7tHUgNmRoUZ9nmfL/yzqj9p8za235/7laCXLb6h+zRyTLK9ADk/eIrpTstRs+/81TbPu76AK//AC0+ejzpHdvlqx5Pz03Ysj0AQ6hqS2ib3qF9S8yzd4t2+nTfvJtu75NtCIsG2JKgYWepXE+35Wq1Df3Edzs+WSoqVHWgDattS+6jotXodS+dUrn021Ij1PKaXOm3rPt2U57aOR65VLlo5N7yts/ub9tXrbW2j/1tTylcxqPpvyfJVV9Nb+7U0N+u/fuarSXKyP8AerMZhvbSR1Gm6uk2RyVVewoAyUuWj/iq5DrEkf8AFQ+m+ZVP7P8AJ8jUAdBba3WpbarHs+9XDo7R1Ml41Tylxmz0K21hY/8Acpyax5+3fB5dcPDrEkf36kufE7WqLWfIae0O2m2z1C9qtc/pviH7VHvlrYS8WSplFmkZKQ2awXbWXc6J5iVvJMtGxf4KgDjbnR5I/wCGqM1nJHXfTW3mbdkSyf3qz5tLh/e/K1XzGfIcO8M0dWIdSmg/irpH0Fqzb/RPLquYnlHW3ipo/v1tWfiSF/4q4/7A0f8ADVea2khejlDmZ6VDqEcnzo1SPfwx/wAVea22q3FrtrSfXobq2WK7i+TdU8hXOdwjQ3Xz/LsT+OmzQrs3p9yufh1Kxuk2PFFIn39j1qJeRz/xNUyiVzFebQVunZ3Wqd5o9bWySPa8U9SPcxyNsf79LUo5FNK8x/uVRm01oJvkWu48mORPkasPUrC4+ZE/jp8xMonI3KLH89R/b23r5Uq1qXWiTRp/qqopYeW/zr89bcxiWIdbmj+R/wDvutKz1ub+9Wb/AGVJJ86VHHYSQTb6NA1O4sNYkkT5231qJMs8LI6rsf8A2K4W2vGgrSh1jzPuN5dYygaRkblzptrGlZv9mxz/AMPl7KvQ6rHap87eYlV5tVjn+fb/AN+6nUZnzaO10602bSvL3VctkuN7Soy/PWhDD5n+tWnqBxc2g+fues1/DzR7vm/4BXpD6av8DVn3OlNvbZ+8pRmOUTzV/tVjM2x22VoaJ4tuI5tlwvmf3q6K80FpN3y1zd54Y+f5FaOtoyUjPlO203XreTb5UldZYeTJD88v/A4/vV4/bW0ljNvda6Kw16aNfveXWbgpGkZHpkzwyPsTdJsWo203zE+7XF23iRo3+8uyugsPFXmIvzVi4OJV0WT4fVeKKsLqEEw3GVc0VOpZbherCIuyqO/y/wCKpkdq+lPPLmyiNGj+5VeObzKkR1oAm+0rH99aalnH53mxfu3f71Ru6yU3f/vVAFry5PubKJk8vYj1Gl5/fariXMcnyf6yoK1Kexo/n3fJR8slWPs0ciMlRw23loqbvMo1Ah8ny6b5LVZpPJ8z+GpLKM0LVD9mNaHzUbF2VAFFIW/66UeSslXvJ+SnOlHMBmulN+erj2zU1IagCtRV37MKPs1AFdKa6NVj7OtNeGgCHy6j/j+7VhEo+b+OgCHZRvqT5aj2UFjkeo5ra1n+/bRSPTtlO8n5KYuUy7nw9p8/zpE0b/8ATOqc3hKGT/VTtW9spOarnfcnkXY5abwrdR/cZZKovoN5H8jWzV2T7qPOaP8AhrT2rM/ZI89m01v44PLqm9hXpjvHJ99ahudNsZ/vxLVe08ifZnmr20mz5Gqu8M0deiTeFbOdN6M0dZ83g9v4J1queMieSRwuySmV1Nz4buoN37rzP+udZNzprfxx1ROpl8UeStXH02oUtpKOUWpHs+Sm/ZfkqTyZo6NzVPKBD5NHzVaT95RxUFlXc392o3ermymvCtGoFV9u+m/8Dqx9m9qb5P8As0agV0/3qbUz20dQ/Y1qSxv8FOTdTXs/MSo/Jkj/AIqgCbzKKhj85KsI6yUAG9f71RvTZpljpvnfJQA+n1X87zPk203etAFze1GyP5djVCn7ypI6grUm2U3ZRlqMtQA19tGxac0395aN9WGobKjeGpH3R0ed/foDUh+zU17Naublprv5dVzEcpn/AGZo6P3kdXvvpvpuzzKrmDlKv2hqhe8b+75lXHtlqv8AZljf7tPUkbbv919vl/7FbCeXJGtZqItSJQA65hbzvutH/t1nw/bPtLIk8sfzffk/jrQ+aP8AipqTf36NQLCed/GyybKk86Tf8601Jo5H31M+3Z9+jUCFJvupuWpN3mO2yjyY/vbaqvDJHuejUC1NNJ5LbF+eoURvv1T3zU77f8myjUgvPN5bqn9+h0/2qopc/P8Afq1DNUgDovls+2odq1aeoYYWk+eWgBv+o++1H2ny3X5fk/v1b5pmygBv2lZHqO5hjnRvvVI6LHVd3WT50agCSaFvleJV3/8ATSpHh8yb7vz7az7DW7e6dki3b0+95ibame58xfkb+L79AE3k0vNVraGFJml81o99XoUj/vNQBFT6sbFk+eo3hoAjd1kp29ZKhRFk+4yyU7/V/wANAEj3LR/w1Ily1Y95NNvlTyvMTb8n+9U0P7x6gZtf2x5G3e1XrPW1k/irmYX+1Q7JVp0KeXMlTKJUZHZfaY56k2Q7PkWuZ85qmhv5I6nlNOc3GsFkrPk03zH+Smw6q1Wkv45H31PKVzIzZrby3VP43p32COfb5u75K1n8m6T56m+zRyJUiOdR/sj1ch1KSP7jVYm0dpE+7VWbTZIP4aANSHW2/u1oW2sK/wDFXJvDNHTUmaOs+UuMmd1/aTbPk21aS8WSuBhv5I/4q0rbW2T71HIVznZJMtNmhjnrn4dYWStKHUlk/irPlNOZDfs1vPVO50eOT+H7jVHq3i2PTbZpUga7T/pm9XLDWFukX5Wg3r/y0qtQ0MG/0ry0asN9NkruryzWfdvZY6pw6C2x3835KOYnlOLkSaD+FqsW2qyQfxV0H9lSeSr3EXz1mzaPHv8A9ur1J5SxbeIWkSrln4hV3rnfJ8v5E+5Tdvlv8lSM7b+2FkT5NtTWd+snyPL5j/8ATSuHSZo6vW1+3mfw1HKLmO0fy/418uoX0q3n+dFrHsNS/ff62tq2vI5KnlNIyGzWHl/cqnNpq7Pu1uectWERZNvy0tSjj7nR6z302SOu+ezWSqs2leZS5ieU4OZ5I02VDDqUkb11V5pS/wB2sm50H+5VRkieUmsNVWN131vJfR3aVx76bJHQn2iCRdrNQ7SHqdtDNHu/ijrYhsJJ4Vf5Y64/TbyTeu//AFlddZ6r8i/drOUS4yI5tK8ysu50Fv7tdZDfw7PurTbm/t/uIypUlnCzaIuz51rLvNN+T5FruJnWZ0+XzP73zr8lU7mzjeiM2Rynmt55ke1KmhuZIYdyN89dZeaJDI7PWPc6I3zV0KZPKZf/AAkFxRTJLGaNyo6UVWgtT1V3apIZvk+dqrvujpm//Zr2TnLM0zb1eKWrkN5H/H+7esuGrifvPvLQGpoI6yUeXVeHdHtqxv8ALSoDUhdKcieX8+6nfx06gCaGaSpPOFV0dakR1qNQHInl1Ijr/HUfmU13qSy15K/fpvyx7kqmkzR1YS5/vrUATInl0SJ5f8S1X/1afI3mU5Jv3m/dUAOdG/gpu1/7tWN/mf8ATOnbKNQKuynbKsJRxRqBV8mjyatbBUfl0allfyfvVD/wGrn+rpr0agU/Jo8mrH/AaPlo1AhSFaa8NWESijUCn5NN8mr3l0eXRqBm7GqN0atB0pvl0agZrwtsqtWvs+em7KAMnY396nb2/vVpTWy7P9VVV7Bv4KAGpM0lHkrJ/DUfktHTXdqYiO50e1f78C/79UbnwxZyP8m6OtRPMkT71O3yR/fquZ9ybI5ubwf/AM8rms+58MXUf8KyV2ju392ot/8As1UZsmUEeeTaU0D/AL2Bo6r/AGf+41ekXNyscLblqmlhZ30PzQL5lVzmfIcL5Lf3Krv+7rvH8MWcn3WaOqb+Em/gulquZBys4/zFpyJ8ldE/hi8/55LJWfNodxB/ywakSZnNM2VYe2mjf52o2yf3KAK7pUfkrVh/9uhHWjUsq+StD2q1aRFqR0X79SBmvD5lRvZ+W9aXkrTXhoAy/s602az8z5EWtL7L70fZfeoK1Md7WSOpoX/gdauTWFVXs5I6gBu/y6duWo/LkpvktG9AFmimfN9+je2+gCRKa6eZS0u+gCF90dRpc+ZUj02F/MoAdDNJH/CtXaqIlWoU8xKAHKnmJvSo3tasInl/JUiU+YfKZbw07ya0HtlkqF7NpPuNVcxPKVdjUbFk/hqZ0mT+HzKj2VXMTyjtix054Wpqbo6sInmUxlf5o6N8lWNlRvD5afJS5hcpn/6t6HaPzFSrU1s1V/JamSENgsf3Fp2xv4KanmR/cqT7TJQA3zm3/dqRLlqb9pX+NaHeOggk+1LU3nCs3zo5Pvfu3rPebz3b7Jc/+zUAa2sQ+fbSp/stu8z7r1G7w6PYb5V8uBPvPVd9SuILb97tk+X5vLSpk1KG6hZX3Qb1+WgCnD9jgm+0RfZ983zy+W+6rVt5c774mXY//POqs2j2fnfaLeJY53+8kaVqWdtHHMv+wtAB9jWneS0dWERtm+iaHzE+SgCFHarHnNUKP5m2pv8AYoAbbfZ7V5WSJY97b2qTesifw76juduxv7/8NV3RY0+dvLoAEh+f7y/PTXRvJZ6dsb+NfMenb1k2/eqAK6Qzf89ammfyEqw/l7N+356h+aR12LQA17mSSz+RfMeo4bltnz1Y+xt5Pz/3qj8mgA+0+ZN96rkL/Ps3VReHy3V6cj/PQWakMzR/8tak/tVoPv1R305Jv79TygbUOsfJVhNQaTaku2RK5+OpeanlK5jd+zLIlV7nTV+bZ+8rPhvJI/4qtJqrVnymnMRvptVWtpI62E1KOSpv3M6UCOf8xkqZL+SOtT+zVk+5VN9KaoAIdSWObftXfWlDrEMm3zaxZrPy6pzeZHT5S+Y7pdSjn+TctWkuVrz1L+SB60rPVZqnlK5ztN6yVTbw9ZyTeb82+smHWKuQ6qslTysrmG6lonlws6fvKx5tEkkRd8Dp/tx11UN+slXFuV/gqR6nBvo80e771VUhkj++tehTeXdJWbJoi796N8lHMLlOR8upoZmg/iroLnQfkas1tEkj/gqyeUmh1iSOtiz17/a8uuVe2k/gWm72jqJRQczO+h1JZ3V91D3l1Hu2RLIm75f92uFjv5I/uPV6216aOSp5TTmOotrxrtJfNtmg2U37NHIrbG31RtteWRNj1cS/t/71QUV302s3Urb7LD8i110KRyfcarE2mrsoK5TznTZmn8x/n2Q/erUS/wDMf5PuVqf8Ixb2s0j26tHv+8n8NVbrSm+ZE/d0+ZGfKUX1uaB/kapIdbb+Oq9zpTR1VktpIHpiOih16SNNibavWGrR3T/PF/37rj0maOtSzvPLpcqHzHYJYLJ88NVbzSo5ErDtvEn2V63odehnjXfWMouJpGSMyXQcv92itwSpJ8xlXNFF5lCTJ/BUao0j7Hq1NbtJDv8A++kqv/uV9EcfKO+zrUmyiP8Av1Mn7x6CCv8AvI6mTdTnhaj5o6AH80U/zKc/3N9QWRUUx5v9lqdvoAdv+enbGj3UUyjUBXRt9Ohm/gqH5t9D/u/nepAkmmWN9jM1TfLsV91R7PPRXdaNn+zWIEiPVr+CqKSLHMyfx7atQzRyffWgB2+m76HRfv0J/vUATI9V7y+htXVHb53pzo0dV7yGG7TZL99PuvRqBaS5WdKN9Z9sixqybfLq1vo1LJ+aOaYm6Sh90iVIDfOoT/YWq80y79v8dS80AMtdSjnuWt/m89PvJVh/3f8ADUP+s/iam3Ns10n3pbf/AK50AWPlkRHpvy/fqOHdUlVqAbVqF0qZHoo1Abs8xNlQ7P8AZqxUb0AVXRajeFf7tXtlRulAGe9sslN+zVeeGmujUAU/JaOo3q95NRvatQQZM1n9odd7f8AqZEWP5KubWpuygCNH8v8Ahp29f7tNeFqkRGoAdC8f8arTpPJ/gqu9N8umAPDDP99VkqjN4es533+UsdXvJ+So9jRvVcwGLc+El/gZv/QqzbnwrJ95Ntdl8392o960c7J5UcDN4euIPvxNVWazkjr0jev91aNlvP8AI8C1XMTynmPktQ6V31zoNnP/AMsl/wC2dZ9z4Zh/gn/7+UcyDlZylJ81blz4Ym2b4WWT/rnWO2myR/O6y0x6kNN2LVh7Zqhj/j3rQGpGln/GlRvD89aCeXs+9UbwrImyoDUy3taje1atbyaje2qAKKQtTXRt9XkSmzbt9AFF9uz56jmhq7zSOiulAFdN1SJ5if3aE8upETzKALCbZKkSFY/uU2FI402VMkPyfJSkWN2LvpaTfR8tICN6hdFkq0j07YKrUCj5NORP9qrTw010pcwcpDsalp7o1N2M9PUBr1HsqTY1LS5ieUg2U3YtWaR0o5g5Sq9sslV3tlrQRPLo+y+9VzE8pjzW1Z76f5b70X566J4aa9rVcxPKYaXMkf8ADV5Hhn276keH/ZqHZ87VXMTyliGFpE/h+9UnktHVfZTvOkjpgSfbPI/1q/8AA6qp4ksZ0bZOv3tm/wC6rt/stUN/D9qRvmaN/wCHy3qnpulRwJKjy+Zvb/lpQQa0P7vam3y0/hqaG5k+benl1n6lDJJbL9nZo3Rl2+XVqzS4jT97t3/9M0oAmtpvMdk/2qtbPkaqvneXUn2n72z95QAQzNJNLsX5EqwnkyI22s+5WTYqJuj/AL3l1JDcxwQ/6P8AvP8AYqALF1DHAmza1VXf958n3/7lWLZGun+dqsJYQx7n2+Y7/eegCq7yR/fo3rViRFj+RFp32OHZvoLIdiyU108t6m2VG+7fQA7yab81HzR/w07zqAEpN7VIm2SpEhXY1AEPnVIj1DNH5b7KN9QBb5qtZ6kt07fZ/wDvunfaY402P/dqmjrv2I3l7P8AnnRqBtQ6lNHWhbakv8dc/C/kQ/OzSVPS5SuY3/tMMn3Fpr2cc9YqO0aVaTUJI6nlK5iabTVj/hqF7byPuVYTWP79TJeW89TZlaGe9CPWh5MclQvYVAhqXkkf3Gq5DqrR1nyQtGtR7GjoLOih1Va0Ib9ZErkUfy6mhuW/vUuUrmOqfzpIW2SrR/dV2WsP+1WjqZNc8v53qeUrmNL7H58zfuv3G379UZtHb+KCo/7YaS5VIvuf361POXfv81vu/c/hqStDnZtEaNW2LVGa2auuT76vv8ypprC3n3fulqeYOU4n5o/4qsJNJH/FW5Noi/wVTm0ryN33qOYnlG22qyQfcroLPxJ5H328x6x4bCGSz3RK1Z9zZ/ZXZEolYNYnaf2xHdJU0M0Mn364H7TJGnyVMmttB99qnkKudpNbQzvVWbR1k+f5azbDXlnRdlbEN4snz1m7mpm3OiLWS9i2z/YrtN63SbG21Dc6VC8LJt8xG/goUxWOB/dyTN5TeZIlSJ5kdb3/AAjcdqmy3VY6hfTW2N8tacxPKVP7Sb+/RTmsKKOYk9f1vwlq3h+5iiu7G4j3/wAdZdzpTfwK1fY3kj+7VHVfDdjrlm1vd2yyI61+hTy2P2WfOwzJ6cyPjv8A1bbHWnb1jr2DW/gPqkc0j2Vzbzp/D5nytXO6l8KNesfv6U0n/XP5q8ueArR6HpQxVKXU4XetGxZK0NV8N3Gmv/pFtLaP/wBNEZaz9k0fyPXBOlOG6OqMoy+Fhs8v56b9p8unbG37KHSsixvyv9yl5pmzy/4ajd6WpBN539+nJNJJu3r8n8NUX3f3qsJftH8jrRqBchRfv1I6LJTUuVj/AOWVOf8AefOi1kBHt2fcajil5pjusCb3+5QBMj07zvk31X/gqHzpI6gC8jrTfMqFZvMpyOsm35aAKesPdXVn88X7jbvZP4v+A7awd6p88U8uz+GH70tbWt3M0cP+iN5b/wB+q9gkciRSuq+f/FWsdjOQaVNNJDvdpf8AtolXt7R07inbGrIZahm8xPvUTTNHVVP3clOd6NSyGFI5N038btU3mVVT9xRvb+9RqWXkdac8y/c3VTSpvMo1AdC/zbKt81SfbJt31JC7R/xUagT0mz+5TfMo8yjUB9Mo8ynb6AG0yn0UEEbpSU6l+WgCFvuUeXUjvUdADdlR7KmTbRQQV/LqN6uSVVm/eUARui1Hsp1OegCKkfdUm1aPloAan3Ka6N/do/iqRH8z7+3fQBTfd/dqP95ViG28t5XdmqN3aSZvloLI3eaj7T/fiqTZRsFADUmj2fxVJ8sn92Sm/Zvao3taAI30qzn/AOWCx1kv4Pt97PFPLHv/AIJPmrU8mSP+Jqdvkj+/+8qyDn5vCU38HlSVTm0G8tY3/dNs/wC+q7JJl2fdofd82yWgDz2ZJof4arvu/wBqvQHRpPklVZP+ulU3s7PztksCx0AcLv8An+9TstXWXnhi1n+e3Zf9nzKybnwxcQJv8r/gcfzUAZL7aj+WrUlhJH/FUb2f+z/37oAq/Zlk+dKkhdo/kpr2zf7VG2T+9UAXEqRJqopJNH9+rG5aNSyT/WU3ZTdzUfaf761IDkSrNMTbJUvNADNnmVHsp3zU+gCB6b8slOehN0dAB5NR7Wq0lDp/s0FlN4aSruyoXtv79AEOxabsqTyadsoAh2UbKsbKNlLmI5Si8NVXs/MbfWxsprw0cwcpkvatS81o+TUL2tacxPKU3hWSq/8AZrVqInyU7yaOYnlMf7NJG9WPOnrQ8mj7NVcxPKUfOWiGHzJv9b5bvVp7Nf7tN+ytRzBylP8AtKHzvKdfL+bYryJ9+o7xFtX37Wq49ssn318yn/vKCeUqW0zQbnq8s3mfJUaJHJJvdfnqwlvHJ/FQBat4Y/8AZqT7NHv+7VN9ton8UlNS/wD3n+260AXvl+5tqN7aq/8Aascflea3l722fvKsecsn3GXZVgV5odifJVfy2rU2L8u+qro0m5KgCn5P9yhEbfs81auQ2zffqOGHyPnRaAG/vo/4qEvI5E37FqSZ2k+4tV3tvP8Av/vE/uUAORI9+9GqN7NYNz/6x3qP7M0aMkX3/wC/JQk0kafP/BQA77N/cXy6m3rR9sWTcj0793UAN3tVh3j37Kh+XZ91ab/rKAJmdZKXmq9P+agCb7S0f96pkvpI6p7mqSGZf41pcoGkmqrs+damS5t5Ky/3Oz5Khf8Ad1PKacxqPD8/yKtH2as+G5kjerX29oPv1PKHMOdGjqP/AH6tfbFkSoUaOT79TyjGpNVyG/kT+Kqv2bzP4qa8LUtQNaHVW8yr39pNI/3q5v5qPOao5S+Y6xLzzHVPNommWffsZpK5b7S396p4b9o0qeQrmN62eS1mZ0Wrj7b6HY+3/viufttVrShv1qZRZXMU7nRPLfYsvmVV/s1t6/ulk/veZW9C8PnNL5S73/jqbyY3paj1ODT7RHcsnlNsrYtrmSP+Kt680pbqsu50do9+yncNSaHWGjq5DrnmfxVz/wBmmj/hpv8Aq3qeVDO0tr9ZPvtVyHyZK4lL9o0q1DrDR1PIVzHVm1tTRWGutrRU2Ycx+gKVLUSVLX7AfBDuaOaOaKAILmwt76ForiBZ0b+CRN1cbrHwZ8N6q/mpbNYT/wB+B67mn1EqcJfEjSM5Q2djxPUv2fpPv2WoLJ/10TbXO6l8E/EUHzpBFP8A9cHr6Op9cU8FRl0OuONqx6nyNqvgPXNKRnuNMuI40+8+z5awZrCSD78VfaU1tHdQtFKqyI67GSqNz4e0u6tlt5dPt5IEXYqSJXHPLIdGdEcyl1R8Xv8A7FG9d+x0r6sv/g54Tvv+YUsH/XB9tcrqX7Nmi3X/AB76hdQf+PVxzyycfhdzqjmFOW6seDp/q6mr1i6/ZvvI022+rxSf76Vh3/wN8UWsPyRW8/8A1zeuWWX1o9DojjKUvtHAUmxv71Sa3pt94ctrl72xuI/s8iwy/J/FXN2aSTt9red4Ef7qV586cqb5ZKx1RkpfCbjzUzmok2/f3LQ+2oEG/wAvdUm9ZEb/AJZ1Xeb56je6+RqXKLmJpoWnh+8u+o4YWg3bKhSZaPtS1XKItO9O+1fJWe9ysn8VV/tXtRyC5jUS5qTeslY/2r56sJcrRyFcxNJN5dNR2qvNcxyVH51HKHMaXnVMk1ZcLrboqb6m85ZKnlDmNRH8z7tVX1VY3+eJtn9+o0ufLpu9anlK5i9DcxzpvRvkoS5WT7reZVVLmhHWP7lHKHMXkmp3nCs/zmo+00cocxe8ynJNWf5woS5qeUOY0N9G9ao/afejzlko5Q5i58tR76h3tUb3NIOYtPMv96jfVF3Wmo9BPMWpnqu7015qPOoGSfNso2NvpnNL51ADn2xpTd/mUyk+WgCTY1NdKj+0LTUvFk/ioAtVHsprzNJCtEMKxp8jN/20fdQA7yaNlGyh5lj+83l0AGykpfOpu9d+ygCH/WJQ8NTb1od6AIfJXZRsWRKnqJ6AK7w+XUbwrJVz/WVXdG31YEO1aP8AV/xVI6NUfl0BqQvNJH/FVWaG1k/1tnF/2z+WrkyLTXhoDUyf7Ntd33G2U7/hHluk/wBHlWR/7klXvL/2KbsjjoDUzZvDdxH8/lVRudBkjTftrol8z+CVqck1xB/00SgNTjZtNkj/AOmdV9kiffWu++3rIio8CybKjTTbOST54Pv1AHFw7ak86t658NxyO3lS1nt4euI/uMtGpZRSb56sectD6bdJ/C1RujR/fWjUOYH2yU3y6a/7uo0epLJv9XUifvKb/rKWgB1FReZTXuVjoAmfb826m+T5aUJMslG+oAWnc0xHp3mLQAbKSl3035qAG0eTTt9P5oArPDQiVZ5ptAEGyjZU3y0tWBDzTNlWaZS5iOUrvDUeyrXy1DV6kEeyjZ5dTbKfzS5h8pBsaoZoVnfe61dpHSq5ieUovDHJu+ZqbDpVrGmyL93V50qF4armJ5SHy7qD/VXP/fxN1Nhv7yN9lxZp/vx1I+6jc1AyaHVYfmR1aOnI8Mnz7qhR45HodFoAd9jb5vmqN4WjqF5m3rslappL+TZsfbQQRv8A7VWvJWT+H5KpprFrdTNb7WgeH73yVY+0wxpvilWSgBz2a/wRVCltHvapIdS8yZt9WP3c8NAFPyZI6j/eRvVjf5f8VTJdeZUAU0m8v+GnectXnSPZVd7OOT7lAEdO2VD9jkjqPfNHQBY8umUxLypN6yUAOSZo6Hmj/j3f7NN2NHTXoAdvbZ96je1JzSJ+7o1AtJeNH/HVhNS/vrWf81JUcpXMaq3Mcj0bI5JP3VZvmUb/AO5RyhzGk9tJUL7o/neqf2y4jRtlTJfyRou5anlK5iZJNj06GZo/4qEv1n+/Tktl/vUcocxYTUpK0LPUmj/irH8lo9uxal5qZRK5jpU1VZKsJeLJXJpNUiXMkdY8hpznVbI5KqvpqyVipqzfxVYTVZpH+8saVPIyuZEj6O0dV5rCRP4a0Ev2/wCun+/U0N+07sjwfJ/C8dLUNDB+eiuhNmtFGoz9AUqWoamr9bPhR1FFPoAKKKfQVqFFFFBIUUUUAFFFO5oIG0U7mjmgDzT45aPHqvhWDfF5my4V/wDx16+W7D7RvZL3bJA7bP3dfY3xIs2u/B+oIn8CrN+Tbq+P7+zXy502rHA83zQyV8zm0feiz6DLZe412KdzDJBC2y8b73y05LlZ4V37d9U9ev49Ns2d2b5KzYdQhvk+75bv89eHGPMj0pS5WbEzyR1mvrbWs2y6i+T+/HTUuWjj+9VG5vGjf7vmVtGBjKRrfbLef7kq7Kxby8jgT90zfe/v/NULzQ/3aa8yybq0jEz5hsPieSD5JYJdn/PatBNbhn+dGWSsubbIjI9Z76PDs/dM0f8A1zquRE850H9qxxv95aP7SaOsH7BHs/56Vn3OmyQbnt55Y6rkQc52X9qrJ/FT/wC1VrzaHXr75Ue28z/x2rieIV/j/d0ezDnPQk1JZKmS/wD9quDttbjkT5J6uW2t+Zu2SrJWfsiuc7JLz/aqT7ZXGprzf3qtJra1PIVznVJeU5LyudTUv9qnPftU8hXMdJ9sp32xdlc/9uP96pPt9HIHMbH2lZPno+0JWL9sb+/TkvGqeQOY2vO/2qd9prF+1e1O+01PIVzG5Jc+Yn/PN6b5399lrH+0+9H2yp5A5jY+1LTd61l/aacl1RyFcxoedTt9Zr3Xl05Ln/aqeQOY0t9LzVBLmnfavap5SuYub6bvaqv2haPtXtRyhzFzim7V/u1V+1e1OkufLTfRyhzFpKsb6oo9Oe58tKnlK5i5vprv5lU0uaPtPluv9yjlHqTI9GWqr51x9pn3fvIP4asedU8oaj+aZvod6b5lINSWl31D51N3/PQGpNvqPctElM5qw1Jqho5qJ0agNSbfTXRaj+ajzmoJI/s3tUfk+YlWPOb+7TfO/v0ARpbU7yac81N85aABKk8uo/MWnb6CtSx8tVZoY43bZUjv92o3TzH371oDUjd6b8v39tSOlN/gegXMVZrO3k/5ZLVWbR4ZPuLVre0H+5Ql5HI+yoGZb6J5f8VRvo7f7Vbny0tPlHzHNPYSb/vVC9m0f/LKum/1j0bI5KOUOY5V90dG+uifTY3/AI6ovpXz/dWp5SuYy/MZ6k3/AOzVhtK8v+FqrvbeX/FU8pXMQulOR2307yZP7lJUjJ0T/ao2fPUaOu/71S0ALspOaOaTfQA19tOy1Ru9CTUAS0rpTvO8ym/x0AVZkaqu+tB9392qs0K/eoAcj1NVX/VvUyVZBPTKPMqF0oAkeo9/mPTfmqv/AKuq1ILElHl03zvMSpEddlAajXhqu6Vc30OnmUBqZuyqd5bR3W3f/A29Xj+Vq3Ni1D9mWSnzC5TJuUadNnmtGlQw6DYwfvUX9/t2VsPZrUb2dHMTymTDbX0nlfvbeD5vmSNGaryJdQJ9/wAynfY2p2ySkSR/aWj/AIaclyslZs2iSRwy/Z28h3+ffIm6m3KahH5SbVnTbsb+FqANjf5lWobzy/4aybaH52T5o9i76khSaTa6N+4oA1luV/jpyTR1lt50H36b51AFh4Y/m+WofJ8yjzqmR/MoAj8lo/n3tTfOaOpnpvk+ZQAfaV/jWpEeOT7jNTntvkqF4aALDwtHTfLqvsk/v0b5KAJtlD1H9oepN9ADt7bKbv8AMpqUR/xUAO+WhHaP7jUnNHNAFlNSmj/6aVYTUo5Pv1m76WlyhzGrvjk+41RzeZ8mys//AIFUnnSR/wAVHKVzFj5qbR9vb+OpPOhkqeUOYdDNJH/FVyHVWgqqieZTXhap5TTmNpNUyo+aisXzqKnkQcx+l9TVDzUqV+pHxg/mn0zmigB9PplPoAKKKKACinc0c0ANp3NHNHNBAc0c0c0c0AZniGwbVdEvrJG8t7iFk3/Wvi3xJbXEGsSv/Akjbv8AYYV9x18pfGnQf7N8Vam9qzQJ5m/Z/Dyu6vHzOlzU0+x62W1OWTh3PE9ev5J7xrfcs6Jt21yM2ttHf+a6+XGjbK1NemaC/wD9Hby9/wB9K5u8ha6m+dvLSvDpxR6U5M6ibxDHIm+sVPEnzNsrm7+zbf8AIrVXsbabzv3sXyV2Rpxscsps6i51uT+Cqv8AbE1U0tad5Mf+3RZBqXE1i4/4BVxNVaRP+edYbwtH9yWrELtUyihG8k0kifeqSHd/G/mVmwu396rCPUGxedI5P4ay9S0SO6dXSXy6m3rUm9agDBfwrJJ8n2mnWem3Gm//ABddBvqN3X+Oi7Axfsc2yd/MasWHxJfR38Vo8CyO/wDt7a7D5f7tRpZw72/dLRzD5TJ+330lytvFL5D7a3Id0afPO0lQ/Y4433ovlvQ8M2/71RqPU0IZlkX5Km85o6y1ubiP+GriXPyLvWpAtfaHoS58vdUXNM2LQWWkvGp32xo3qpTKAL39pVIl4tY8yVT+2TR3PlVHKB1H2ynJc/d+esNLz5/napPt8dAG19sqRLysNLxaPt9HKB0H2mj7TWCl+tO/tBanlK5jc+2UfaHrFhvKk+0+9HKHMbH2ynfbP9qsf7ZR9pqeUrmNxLyia5afb/4/WKl1R/aXl0cgcxqb5Pl8qf8Ai+bzKtO8n8H3P79YKXlOvLnzIYE+b/WfcjqeQrmNR3aeaJ/tLSbP4KtJctH/ABVj2yRxpVe5v7iO58q3g/4HJ92p5A5jpPtXyU77T+5+Rq5eG/up/k2r/tvWklz5e2p5SuY0vO8tN9SPNWS91R9q9qnlDmNTzl3s9HnLWSlzUyTUcocxoeY1HmNVVJqam2N2ep5Q5i151HnVVeao/Oo5SuYuedRuWqvnU7zqOUZM7rTUqPctEL0wLFD7aZzTN/lp870ASedTvMqvTt7VAE3nNvod/MqHzhTfMoAq383kbN9V99XJnWT761C6LQA62mqbzGqH5aduWgC1vqPfUO/y93zUeZQVqS80m+od9G+gNS1TWhjn++tQ7mpyTNQGpG+mwyf9M6rvpTSfcar0z03e38FTygZM2lSRvv8AK/791DsaOuiV2/janfLJ/DU8pfMc1THronsLeT+Go30eH+BqOUOYwqZWtNo7fwbZKozabNGn3WqeUsh/1f3KH/eU3ZNH99aPO/2WqQB3k/jqPf5lSectM5oAijpzpTt9O87/AGaAIfMo+b5aN/z1Y8urIIU/21prp5j1Y8umzQrQBX8ny6NlTbKNgoII/LqZHpOaOaAFeoX3VLzS71oAh+b+5RTneo3oAdTf9XQk1OqtQ1GUx4Vp3+rqPzKNQ1G7KN/ybKa/7uo/MoJJndpEpqQrv+75aVD5zb9lWtnyUARzW0ciM71D9mk2fI1WvMplBBSea4j27KsQ3NWPOWo3hX+CgAd2kTYjUb6j2tTXdqAJkel5qD5qcj+ZQAbVqP7N7VJTt9AEL7tnz07zqm30lAESXK1JvWSm+TTfJqyZEiU7ZVf95HUnnUCJPM/26MtTd8clP5oATfUny0zmm0ASo7R/canfbJNmx6q+ZTd9HKXzE8rRyNu+cUVXoo5Q5j9SOalSoUqZK/SD5IfzRRzRQA+imU+gB9FMp9ADuaOabRQA7mm0UUEBRRRQAV8/fGmwa+1vU4v4/LV//Ha+ga8U+J0KyeKrn/rmqf8Ajtefj/4LOzCfxj5P1u2X7T92uXuYf9J3p9yu48YWf2G5a33fPurk7lPLr5mJ7hTdFkrPurby9vy1rbFqrdffraMiZRM3ZTvs3tVxFb5qHSq5yeUp+TR9lWrnl1G6UcxPKQ7PLqRP3dP5pNlSMck3+zR5y0ykdKgrUm3LRuWqfltTd7R0BqXv9ZUvNUkmkqT7T70agWOKkR6q+ctO3r/eqQLFG/y6ipjzf7VVqATXk33EWq9m9x5zO9SPN5f8NN+2Rxv8/wC7qQNTzlp3nLWe+2ZKEmWP5N1BZpbFqF7ZZKz/ALZ++VHWrSO38EtADvJ8t/u0On+zR9oahLlagB3ktvqGbzIPu/cq1vpr0AZrzNvXfTVv2jm+6+ypry28/wC/UOxo/nRaALX9pRwIu/8Ad76tJcr/AHq4/wAZ3F9JpsVvp8HzzN9/6Vh2HifWtNSWKWCK78n+D7rUAemPcr/epyPXnMPxRjT/AI+7G4gf+5G+6rUPxU0V32PPLB/10RqAO8840nNc1Z+MNNvv9VqFvJ/sedWlDqSyfxUAadSvctGnyLVGG/jf+KpHvI/v7qALUOpSSItO+2eY6/LVH7TRHN5lAGg8zU37ZVV5qWoAt/bKk+01RR1/vU7fQVzF5LmpkuazUmps1y33E+/S5Rmx9po87y6y/Op3nNU8pWppfaaEuazXmoR2o5Q1Nbzvk+SpPOrLSapPOqeUXMaHnU3fVPzqPtXtU8pXMaCXVHmVR86jzqOURe8yh5vkqj53+1TfOqeUDQ86m76o+dTvOo5S+Yub1qP5ZKr+dTvOo5Q5iemeZUfnU15qOUOYt81Fv/uVXSajzqOUOYsUfNUO+nb6OUOYk3/JTd7fwNRvpr1PKWTO/wB2lqpU2+jlHzFqOpkes/zqd51Tyj1LtPjqn51SQzVAFuk303zlpyUADos/31WSq76bDN/D5f8AuVbp/l0almPNoP8Aclqm+gzR/cWukp2ypA417O4g+8tR4b+7XbeSsn8NQvpsMn31oA5H5Y6lrfm0Szk/vVXfw2v/AC7z0AZKU7YtWJtEuoP4fM/651X+zXEf34GoAj8kU6RP7lN30JtoAbtaipJPuVHQAUypdlNkoAbsWo/JFPpXoII/JamulSbKWgCDZUMyVe2U3ZQBl0IlXHhWoX/d/wAXl1WoalfYtSJujp3yyUvNGoahRRzRzRqSQOkkdCPU/NMdPL+5QBFSeYyVJTdlAB53+zSc0myoX3UEE3mNRvqNLqpoXWR6AG+c1R+c38daH2aGf7jU57aONKAKu5abJuk/ipzw/Ivyt87U5LObe2/bs/hqwDevzJUbuu/ZUbu3zJUKTLQQXPJXZ8lN2NQk3yVIky7KsCHzJKcky1I/7ym7FkegBu9ZKSleHy6hdG/vUAPopnmUUAfqbzT46ZzT6/RT5Ul5optO5oAKfTKKAH0+mUUAPooooAKKKKACiiiggK8Y+KKeX4qb/bhjevZ68Y+LX/I1f9usf/oT1w43+Azqwv8AFR86/FCFYLyXf99/uvXnMzrXonxU8y++d18t0+6/96vK5ppI/kr5eJ7xad/Lqun7yq7zf36khkWSr1AsbFqPZTtzUeZRqAzmm0/5aNlBBD5dFTbKj2UANoooo1APLqN0qemOlGoEOylp+ykqSyKmU+iSgBu+o/mqR0plAC+cv8a02aaGNPno2VC6UATQwxyVY+aOqXNLvaoAtP8A7dN2L/eeoUuWjqPzm/jagCZ0+T5GpqXnlvseKhZv79SJtoAkm1LyKtJcrIlUXRqWgB73i/adm6i5v1RHqu+37+2q9zukTZQA3Ur9p7Z9jeW9Y8MzWL/bXaL5/vJs/wDQaP7KWO2ZEll+98z79zPVG+sG+zb/ADfuL8qUAcjrd55808ry/fZnrk5t0km+uov7Bo3+esd7Zd9WBl+S1WLa5mtfnt55YP8Arm+2pvJo+y+9AGlZ+NtctXXZqEsn/XT5q0ofiXqkbq8sVvJXN/Z1o+y+9AHoFh8V7fZ/pFnL/wBs62rD4qaXInzztB/sSI1eQvDTfJoA98tvG2j3XyJfW+//AH60Pt8c/wA8Uq185+TUkN1dWv8Ax73MsH/XN9tQB9GPc/7VSQ3LSfPXgNn4t1q1+dNQZ9n/AD0+ata2+J2rQP8AvYref/x2gD25Ln+/TvtMcm3ZXldn8Wo/m+0WbR/9c33VpWfxO0X+9LB/10SoA9C+0rJ/FUiPXK23jPSbr7moW/8A33trUhv4503rIuz+/QBrb1pyOv8AerNSb/aqZLqgs0t9O31n/ampfti0agXd9G+qf2hKd9oWlygWt9O31T86jzqnlAub6b51V99LTAl8ynedUFKlAFjfR51V8tRvoAsfafem76h30vNBWpPvo31Xy1LzQGpZ305Hqv5lO30BqWt9O31V86m+dUcouYub6POqnv8AnpvmUcpXMXt9G+qfnLH/ABU7zqnlDmLSPJv+98lWEmrN86pEmo5SuY0PMqxDNWSk1Sfaaz5SuY2PtMlOS8rH+1e1TJNU8gcxqfaamR6y0erSPWfKVzFr5qjd2oR6HdaepoLzSbKaj0+jUglR6jmmanUeXRqBD5Mc/wDrVXfUc2j2sn8LR1c2U56NSzFfQf7ktU30S6g/6aV0n8C/LTnhaejUDk3hkj274qheZa7aHTVjT52qjeabbyfIkX/A46kDk9/z/do+XfXRf2Cskn/xyq83h5o92yq1IMV6ERY6uPpM0dQvbTR/w0agQ72pr7v7tTbP9lqj+WjUBOaZ5KyffXzKkSGko1AimWOP7i1D/wABqw9R7Go1Aj2VG8NWNlGyjUNSn81Pqzso8mjUNSq6b0pealdKbRqGpFTNrVY+WmUahqUJoablquPD/HULo1GoajUmaOrSXLVBSJQSaSXNTb/MSs1NtSec0dBA6Z1j++tQ7YZPufu6HfzN2+o3qwB7Nv4GqHZNHUtPSaSNNlWQV/tPl/fSiGZfv06SnJDHJ/FQBJv+7UnyyJ87VClm1GyagB26H+7RTcN/dooA/Unmn0zmn1+hHyo+nc0c0UAFPplPoK1Cin0VYahRRRQSFFFFABRRRQQFePfGO2jg16xuNvz3FuyN/wAAavYa8k+OW77Tobov/PZP/QK48UuahI6sL/FR87/EWH7Ukv8AsMu2vI9YT99Xs3i2Hz/Nrh30GG6T96lfGqpys+m5OZHFw2a7PnapksY467BPDFv8r1YTwxayfxPWntok+zZwr23+1QkLbP8AnpXbTeD45Ebypdj/AN/71Rv4GmkT5LmKj20e5PsmcXJR5ddJ/wAIZqUm79wsn/A6r3nhm+sU3y2cuz+/HVc67k8kuxhv+7pnNWXtm/vVC8LR1oSRulLzSedTkenqAnNHNLvpKkBNlN2U+ioAg2UeTU/NNoAg2VG6VaeqrffoAZSbKm/1lGygCHZUfl1YdKbsoArulQunyVe2U3ZQBn5anI8lWvLqN4aAG72o+0yR03a1Hl0AE00myq77v71TeTR5JoAovC1Vbm28ytjyaheGgDlbnRKw7nR44N3y/wAVd9NbVi39msb73/jqCzkf7KWR6j/s2uihhWOapPs3zy/LT5gOdSwX+7R/Zv8As11CQr5a/LQ9stHMBy/9l1G+lf3FrqPsfl017akQcv8A2S392qv2Dy67BIfnqu9rVgci9m1R/Y67CSw8v+Go301ZP4aAOP8As3+zR9j8yus/slf7tRvpTbN6baAOPezaiFZoH3xM0f8Atx/LXUPprf3apzab5dAENn4w1yxXZFqcv/bTbL/6FWxa/FTWoPvraz/9dErDezX+Kqr23mP+6VqAPQLb4x/J/pGnt/2zmrStvipos/32uLT/AK6J/wDE7q8peFqPsfyUAe1W3jbR7r/Vanb/APA32/8AoVbEN5HOm+KVZE/6Zvur51e2ahEkg+eL93UAfRyTU77T/crwGz8Va1a/c1O6/wC2j7v/AEKti2+JGtWv35Yp/wDrpD/8TtoLPZvtJqZJq8ns/ivcfL9osVk/65vtrcsPijp8/wDx8LLaf9dE3f8AoNAHoiPU29f71cjZ+M9Fvk/danFH/v8Ay/8AoW2r39peY6eVLFOn8Xl0uUDed1/vU3fWT/asO/Ykq/7m+pkv45PuNT1A0N9N31V86nI9AFzzKjd6ak1Nd6AJkmp3mVFSI/z7Ho1Am8yjzKZzRzRqBLvo31GlJRqBNS76gpHejUCwj07fVXfS80agW6PMqv5lO30uUrUsb/LqZJqovNQk1TyhqayXVTQ3lY6TVJ51ZyiOMjcS5qx53mJXPpc1YS5qeQrnNb+P5KsJWXDNVxJqzlEqMi5HUmyq6OtSedUFliOjYv8AeqFNu+pN6x0agTQ21Wvljqr51SeZUlkj1Tm8zf8Adq3TuaAK3ktt+9Rsq1sprw0AU6a6L/dWr3k1H5K0AZslhbyffgqq+j28396tz7GslO8mlzAcvc+GP7kv+75iVVfw3dR12FDpRzE8qODe2mgkff8AwVHXffYKhfR7OT70C1XOg5ThXpqbZK66bwlbyfcZo6y5vB9xG/7rb/2zejmRPKzF2UOlaU3h6+j/AOWXmf8AXOs90mT5HiamPUhdKj2VYdP9lqjfbQGpC6LQlOdGprpRqGpG9RvU3zVG6VIald3pKe6VG6UEj+afv+Sq6bo6mV1kqgHUfLTKfHQA3YtR7Kmf94lM5oAidKj/ANW9WPJqN0qyASby6mS8as6igDS+2R/3aKzqKAP1X5qVKiqav0U+SHc0UUUFaj6KKfQAUUUUAFFFFBIUUxJlk3f7DbKfQAUUUVZAV498frzyE0pE/uzP/wCgV7DXz58ftS/4qeCL+BbVU/4Ed7Vx4x8tCR1YNc1dHjd/qSyPtdqqvtkrL1Kby5qhhufL+4zV8HI+y5ToERZP4ad9mFUYb9vkrSS5jqNQ5Q3+X/DRvb5kSOmzTL/DTd/yK9GojStX/vrVqHb/AAVlw3Kzx/I1XEdakCG/0Sx1L/j4tl3/AN+P5WrDv/h/azp/o9z5f+xJXQecu+nP+7+f+CnGco7MjkUuh53qXgC+g3NtWdP+mdc3c6PJB/ej/wCule1JN8m9P3iUX1na6lbbLiJa2jiX9ozlRXQ8JeGSB6EevVJvAGnzovlStG6Vm3/w9aT/AFUq766I1odzF0ZHn1P/AIK6K88E6habv3DSJ/0z+asWbTZoHbfE0daRkpbMzcXEqUUr2rVGn7t6okmeo9lG+nb6AIfJWP8AhqOaZYE3yskaVb5rI1WzXUrmC3f/AFafO1AFPXtSaxs/Niauf03xVfb2d4mu4f78aV0n/CN+XMvzeZAjfckrSSwjj+4tAFGz1L7cm9IpaufNUnk0tBZDRU1JsoAhdKbsapqKgCv5dHl1Y8um7KAK1K6VY8mm7KNQKM0NY9/CvnQPXSOnyVi3lv5kyo+6jUDBdPLvEqxs8yb/AIDTtYtljuopUqZE/jqStRttbNTvswqwiVN5dAalP7L8lRzIsaLV7ZUbw0uYNSj9lWm+T5j/AHa0oYV2VJ5NHMGpj/Z2+ao/s3tWw9tUf2b56rmDUy0tqb9j+f7tayQ057b+5RzBqYM1nVOazrqHtar/AGNanmFynH3mm+Yn3arx2bRovy11U1nUL2DUcxPKczc6U0nzqrb6qpZzfLsirrvJ8v5Ho+xr/dqucOU5H+ypJPndad/Y6/7VdV9l96PsvvRzhynJ/wBiL6VG+i+W9dd9j8z+Gm/Yv9mjmDlOLfTWjo+ztXYPYL/dqrNpq+X8lVzBynL/AGPy337amSGbf8n3K2H01qh+x+XVElizRkRXTdXQeHt0d/FcPPL5G75oZPm/75rFhs5I/wCFti/eet7SoVkdX/uVMpFnZW1/G/yIy70Wo7l5p/kinigf/polFtD8lO+zCs+YrUbcvfWtsrxRLdv/ABfPtrHm8VXklnBL/Z7RpN/45hq3HSbeuxvLSq95ZzTuvzUcwahoOpTXUK7/APgNa3nfJ8lZtt5kHyJE1Wkdvmo5g1Lm/wD2qPOrJRG3r8zSbP8Ab3b6sfNso5g1NDzKPOrN3yR/cam/aWjT7zSUw1NTzKKyZr+SOPft8yqf/CQtHu3wNv8A7lVqSdFR5lc7/wAJVb72Ta9TQ63HM6/N8lAG5uWpEes9Zl/garCTLQBZ5o5qDfTqAJaf5lQo9P5o1AfUiPUHNPjo1AvI7VaS5as+F6tI7VHKVqaENzVpLlayUepPOrPkHzGsl1UiTVj+dTft7bl+VqOQOc3vMqTfWWl1UyTVjKBpzGkjtVpHrLSapkuaz5SuY0kehJqz0uakS58yp5SuYuedUny1Vjqx8tSUScUcVHRQA50WoXhkjdfKZdm75vMqekTdGn71loAdsqN3Wh5PMRkqO2haCGJE/ebKALSP/s0lP8umVBYUrwx/xxLJ/wBdKSpU/wBumBRm0Ozn/wCXZazbnwrZ/wADSx10ifvKa8NHMxcqONm8K/3JVqjN4Suv4K7z7N8lV5rCq52HIjzm50q6tf8AWxVReGT+7XqDo0HyP+8qq9nbz7t8EVVzk8h5i6UIleiTeG7OT+Fo6y7nwSv8E61XMieRnI+StQvbeXXRXPhG8h+4rSf9c/mrLms7iP8Ahpi1KPl03fVjY38atHUfk+ZQSNqRKb5NSbGoANlNdKkR6a+2gCnNbVVeGtCSo/4qfMBR2NRWqVWijmA/UNKkSm1LzX6OfI6hT6KKNQCn0yn0AFFFFABRRRQSVrnzI03xf3l3fJ/Du+anQ3Kz+an8aN81SSVn/wDMSVEZfnX5n/8AQaynPlK1Lk1ysG3f/H92o4bxZLaOX+/Gr/nXL3/iGS+azltF8yC3Znlm+7/ywfcvzf3UetjRL9Z9Ni+X5EkVFf73ynZIv/jj1zwxVOcmrjdNxRoPf2+yJ3lX5/u/987q+a/jNctdeJNTfzfM2TbP3fsteuTeIWkmtrt4vLspr5fIm+jfe/h+WvDfG03nzX1xt8vfMz7Pq33a8nE4z2qlTtax6GCp8s0zx/Upm85qh3+Yi7/v065RpHqnv8t/Kr5+R9Pqa0NzNGn/AD0rWtnhkh3/ADR1zFIkk0e75mrOUQO0RP8Aaqb7Mv3/ACq4+21u6g+fdWtD4q8z5HWplFgaXnfPU2ySSs/+2G/giWSm/wBvLv8AmipD5TSea4jT7tWLa88yH5/++Kx/t/mfOi/+P1NDcw3H8LR1BXKaUM0dqnyfu6vI/mJWD+7km/1rf9tK0obxfuVGocpc8ny3/wBin0n2mHZs3Ub46NQHZamvDHJ8jqsn97zKfSb/ADKXMRymXc+DNLn+f7NXO6l8N45PnspfL/2JK7aF/MqTf92tI1pR6kOnGXQ8jv8AwTqVqn+o8z/rnWG9hNG+x6963rUN5pVrff62CKeuiOJ7oxdDszwl7aTZUaQtv3uleuXPgnTZt2yJoP8Arm9Ubz4bxyJvt7mto14GboyPNOabXZ3Pw91KN/3SrP8A9c3rLm8K6lHu32Mvyf8APNK2jUjLqZyg49Dm3prpVybTf7m6q720kf3K0ER7KWk8tqalAEmym7KPMWjfUAGyl5pEelo1AOaZspz0lSAx0qi6f6TWjVbYvmM9BWpg62vmW0vy0bP9DV0qxrf7yzZKr7GksIn3fcqJAWoU8t2R6c6fJVjZ861IiVAFNNsm16Hh8uriWaxpQ8NAFFEahkk/gq1s8t6k2UAVfJ+SmulXPJpuygCr5NO+zVY8mnbKAKfk/JUfkt/crS8mjyaCzHmtvM3bKr/Zq3Ps1RvZ0agY/wBmqF7Oth7Wo/s3tRqHKYdtpq2KbEVtlWPs61pfZ/np3lr/AHKNQ5TN+x017WtRU/uVI9r/AH6XMHKYr2f+zUP2Gtx7Vab9m/j20cwHPvZ/7NVXs66b7N/s1Te2+f5qrmJ5THtXaPzd/wBxFrc0q2/c/d8uqM1g3zbK0tNRo4YEf+6tHMHKblh+8hq5sWsvT/8Aj5+9/wAArajpalFd0o8urHl0eXRqHKV9q01KsbKbsFLmIK/k0bKsbBTdi1XMBH9mpr2q1Z5pHo5gKL2y1n3OlLJv+Wt7ZQ8NHMPlOR/seGOZX2NvT/bo+zzQTNLbsux66Z7VapzWbbG2NW0ZGfKY/wDbEljtSWD/AMfqxbeKrf5keKWPZ/sVg69MsELJL+8qxoM1xfR73gXZ8u1/4npknUQ63b/L83l7/wDnom2riX8c/wBxlqrs8jbs2yU57BfmlRVoAtb2/vU5Hrl9Y1WaC5nisbaXz4Y1dppP9VtrDTxbqnnf61afKB6VUiPXmqfEK6gm+e2ik+b/AHa0k+J1rHt82zl/7Z7aOVgegI9TI9cTbfEXS5NqP9oj/wBuRK3rPxDp918kV5F/ub/mo5WBvI9S81QS5j3r81WvMoAl5pNgpeaZvpATeZUnnVVd6N9LlLLiXLVN/aFZM1ysCU1LlpE37ankFzG9DeLTk1KPeqfN89YsNz+7qZLz51TdU8hXMdElzUb37R/crDe/bev3qN7SXKu8rfJ/BWfsyuc6i2m+SrCOtYMN5VhLxY6xlA2jI2EfzKdsWqMNzU32ms+UrmLm+pEes/zl2b9rSVMj1JRa30lReZR51QWWE3fNTt9Rc0j7dlAE3nCo3mj87yn+/VGz1K3uppUTd8n+xV6awWeH73z/AML0FalxEqN4adsXZsoTdJRqBD9mqP7D/tVcf929G9dnzxUalmO6NG9N+atryY5KH01aXMQZKJTprGOf/WxLJ/10StT7AsdR+TRzD5Tm7nwxZ/3Wj/651m3Hg3zPuSrJ/wBdK7byaa9t/sVXOyeRHms3hLUI5v8AVeYn/TOqc2iX0f8Aywlj/wCANXq32by6PJqvamfs0ePyW0yVG/3/ALnl17A9hHOnzfvP+uiVl3nh6xk/5dl/7Z0e1JlBnl7pUe1a75vB8MifPWXeeFVgf5ZVouieVnNc0VoSab8x+WX/AL4oquYR+mcdS81FHUtfpJ8iPooooAKKKKrUAf8AeVHDN5jsn9yq+peZHCzo3lvu2b/7mflrPvNbs7G537vL86TyfubtjBXb+H+JqwnWVP4mXGLkb9Md1rHvPEP2V5U8r94nmP8A9s0Xduq1sktdz7vM37n/APHamWIiHIx2sf8AHnKif6912Rf7xrzu88WrPNeS288sE9urJE8j/wDLOT5VmVf7y/unatq/16S60rekree8jPs/iiUV5reabHpW2X5pN7SbXkfanEfmf8Cr5XGY9Tmo02dEIOO51CXlj/Y7RO3kQbY9ttH96VR8vl1oXmqx7GmtJ9ibt6zfd34+X/2TYtedvC2sXlzpl0stokrQw2M2/wC5dj5fmX/a3yu1dZoKQz+fb/6y1eTyYIdn+y+6RmavLdZy9zqdBm6xrd5Y6xZ6ZcRNJZae2+JIP4GPzfxf3dktee+Kpmvvt0v9+Rn3792/Lbq9C1vVGt9Y1Pe3meVZzJ9pkfc3mJ8u3/eV32V5vrcyx6bXVFvWTZtho+8ePzbt9QyVNcwrBMyeb8m75fMo8ldm9GX/AH46xke9qQw/71WPJk2UbfLf7tOTcn8NSMNsn9ym7Fj++tXnRpEWrVtDZ/xxNJWcpFmfbTSR/wAVXPt67NksVaDzabJ9+z8vZVdHsZ/+PdmkrMsbbXlvs2JVhbbzPn3f98VRezX76JTVRo330AbUMK+dsl3f7NaX2OT+D95WCl5cffq9Dr1xAnzwLWcitS59guvv7V/9BpvmXFq+94moh8SL/Ha/8DjerH/CQ2u9UdpY6RJXfUpIPm/1iVNDqSyf67/vuOptlrfPv3L/ANs6r/2DD837+oAvb4fvo1SP+8SsP+ytQtX/AHTeYlSJf3EH/HxBQLlNjetR/wCs/iqnDrEMj/I3/AKsQ3MdAcoeW2/f5tTfNs2bvLqNJo5P4vkqbZ/coGV7mG4jRtjLJUMP2qRG3s0E/wD31V7+CpPl3r81VzEcpj3KRyfPdwRT/wB59i7nqG68MaHfJ/qGgreeGP5t7VRkh/utVc76Mnkj2Odm+HWnz/PFdNWTf/DGT79vcrJXeQw/JU2zzK0jXn3I9nHseP3/AIG1K1T/AI82kf8A6Z1izaVcQ7kliaP/AK6JXvmzzIfvUfZoXhVXWKSto4l9UZSoo+e/JaOo9/l17pf+GNLuv9bp9v8A+g/+g1h3nw00mb/VS3ED/wDfSpWkcREzdFnk7vR5legX/wAK5o/+PS6iuP8AYk/dNXP3/wAOtcg+5beZ/uOrVp7SMupnyPscy9z8+yo5LlY3q1c6DqWm/wDH3bSwf76baz7zdG6vtb5KrmAr33/Hu3+7UNm67FTZ/DU1y/mWz1n6bN8mxvv0CNJLn51Rvv1cSs13/fL/ALtaELr8j1BZYR22fO1Nd/kqN3X5vmp0dADdlSIlNp9AD9lJzSQ0tABzRzT46l5o1Ai8ujy6l5oqQINlN2Vc8uoqCyo8NNeGrXl0R0AUXtmo+zvWjRQBnJbeXR9m/uVepuygCi9s0dHk1c2UtAFB7aq80PyVqPDULpQBj+T5dOtn/jq46VDDD87UAWrP761vQ/crn4a2rOgCbZS81NUD0AJSbKkRKloAr0VPspvl0AQ7f9mm+TVrZRsoIIUqR0p2yn80AUpofMRqhe2rQ2VG6VWoHP6lpUc/+tiWRKbbWEMafd8ut6aHzEeqPk1rGRnKJV2NH9ypkmaOpti014armEVdSSHUodj+bB/tx1zf/CKrJc/J+8RN22uqeH+5tpvk1XMBy6eD/LRnlXzH3VVm8JQyQr9+u0dGkqNIf9mq5iOU4ebwxH/BuqrNok0dekfY6H02GT+Cq5ibI4W2triH50laOtj+29ajhVEufkrc/sOOo302q5ieUw08T6tD9yfzP+uiLWhD45voEX7RZxSb/wC5VibSvMqq+j/wbaNA1NS28eWciLviljetaHxJp90iOk67P4vMfbXD3mieX9yqL6bJRyoOZnpyXMc/+qlV6JnkjX5P3leW/Y5I/uStG9OTW9UsX/4/pf8Atp83/oVHIHOeoW3nfNvZasJM3y/NXmr+J9W+XZc/+OLRN4w1jydieVH/ALcaUcgc56Q7+XTUuW/u15nZ+IdckfYs7TvWlDrGrXUey4X5P7kabamUA5z0RLmrCXlc3pTzSQq8tXPO/wBqs5RNOY6CG/q4l+sibK4m5T7V8+5vkqq8NxI/z3LbN33I6z9miudnoyX6/L81WEv68p+333nbNrV0Wm6rdO7JKqxpUyomkah3CXjb6mR65X+1Wjdf3vlpu+b+9Vyz16OR9lc8qbNI1EdJv8ynfLIrJWal/H/eWr1rNHOnyNWMom0ZEnyx/wANWkeo0h8yrUNs1ZGkSOFKuIjVMlt5aU5/k/hqTQrUx/L3/eqSbzP4qq/Y6AJHTy6mh21Vy1TQvQBa/wBZRs8uo/LqbZUAMpdlTIlO2UAQ+TUbp5lTVG7tUAQ+TTZrNbqpkTzKk2UAZf2Zo/4Wqq8PmffiWtx6h2LT5iNTCOj2/wDzyorb2Cip5gPtenUxKfX6ufD6j6KZSPuk+41AajUuVkfYi1DDqUM+7+4jbN9R3G7yfk3eeirt8v8AvD7q1xviLxDJYw6miWfmQPJ8z7/K+VI0/h+b7u+uKtiPZI1hDmNbXtehjs9VeJYp/Jt5pv8AviPdtbbXnNt4hj1iG+uHVp7Xa22aR/uTPG8f/wBnTr/W7qCFvsnlSecrW7eY6xb1Cwxbfm/2Iq434e2F1Bfy/aP3f2ibZsk+VXXzE3SL/eXZ91q+IxOZe2re69juhT5bHvGlXP765u7jb/aM1vDu8xP4tz1VufFSyebNbxXF3skkh8mNP+Wlcf4em1COG51B52jfbcQwPv3K6/dib/7L+7RNfzaPprWVxqFv9qmkZ53kfaqqPmaNayr5p+75YvU09nrcuXNzDqr3KXrf2bA+2Hf5PzXDfw7Vf7y1TsHjntovtbLfp5jXEU0n3dw2Vy7eJ5NYe5tLezWDZ919m1kkP8Xy100KLss4ri5T7U+598nzb13J/vfxpXgxr1ISUjTSRY1LSv3Nne2W77btaGX5/l3RbNs3/s6tXLw6xfWNytpaWK/Zbu32QTT/AMEgVI2/3tv362k1uSOzlu7SxuIEhVrdbmR/KWLLbW/2fm++q1VuYYbrTW1D7Y0cFvuuIEg+Wfn92u1W+6v+1XpRrL2jl1ZnymH4ke+1K5i8pZfstvGtzO+9V3tL+9Ztv+/8lcP42T/iTqibv9d9+vTvEOqf6Bc2O3y/s/yf+PV5z4nm8jTYkf773GyvQw85Tpts6MP8SPJ/Jbzm+bf83zVetoYaj1XTbjTblmlXzEdvvx0Q1Uj2Im9baUs8e/8A1lSJpcO/7tZ9nf8A9yWpv7Yk3/O3mVzmhsW1hbx/8sqtfY4f7q1n22sRyJ86VoQvHO+9Jf4qggkS2h/jiWhNN0+B2f7NFHv/ANinTJJsbZUKQtInzs0dGoF6GG3/AIIloe2WSo0hb+9VhN1SPmKM2jx+Z/qqhfTYY9u9Vrd5qJ4fMqCuYz/7Hh++kSyU2bR7eRPngrSjo8ygDBm8Nxyf6qVo3/6aVl3mlatavvt2WSP/AMersvMp3yyJ8lTzFcxw6a3fWrr9oWtq28VWM+1JV8utT7BDP8j7ZKz7nwxZybtir/2zpF6kn2Oxuv3sUq1HJo8e/f8ANVF/B6xzeajNH81XP7N1aP5Le58//Y30C+ZYexjkX5P3dNhh8xPkVaz5tV1CxfZcQf8AfaVMmtW8ifvYmoJsy5vmg+R1anJeNUKarDJt2T/9/KLy5jkRvNVZEoGTPfxxvsdvLo8ys258mDbsVv8AvupppvLh/wBHZf8AZ8ygfKXv9Z/DRv8ALenWsMk6RI8S/wCr+Z/9qnPZtvoMyNEb+Bqsed8nz1VmdoPkdfnehH8v+L56ALW/zKjdKN7UO6vV8wDUTy/k3UbPkp3+so2UEEe9v+uiPWHrHhjTdS3PLZxSf+OtW/zTHojIDzHWPh7o91CyWkssGz73lvurh3+G+pb/APRLlZ/9iRNr17peaJHJMtxb/JOn3vk3K9Z9zpvyKjr86N/yzeto1JR6j5Iy6HhN54e1S1hZ3tpfkX/ln81YcNzJBuR28x696vEmtZPk2/erNfRV1V99xbLJ/wChVtGt3Rm6P8rPI4dVaRPu/PWtZ3Kz2yvXcTfDTTZ037ZbSf8A6YOu2st/Ad1YzNsnWRHqvbR7mfsZHPp+8qzzVu/8Jalapv8AszyJ/fj+as9LaaN2V4mjdK0jJSM3FxJkSk5qJN38a0eZVkliOn1Ejrvp1KQEiUbKjjqWkA+oXRqfzS76Cyv+8j/ipvmNvqemeXQAbmp9MoqAH0ynfNRsoAio5qXZUb0AJRzS7KHoArulUb//AEXfLu8utTZVXUrNbq2ZKsCvbOsk3yMslbVm/wC5X/Yrm9KsPsvlbGb5K6Kz/d7koA0+aTZTUf5Fp9QAc0U+igBlFTUUEENFTVE+6rATmn0SU5KAG03YslTbKNlVqBDsqncw+W9adRXEPmQ0EGZSeStTbKNlWBX+x/7NN8n/AGau80vy0BqZ/k1MiVNt/wBmpoUqw1BIad5IqxsqTZVaklX7N7VC9staXk0eTVkGS9tUb2zVqPD8/wB2mvDQBk/Y/Mqu+mr/AHa3Ps1D21AHLzaDDJ/C1RvoK/wLXUPbVH5K1XMTyo5N9B/3azbnSriD/Wr8ld59mX77037NRzMlwMPw9Zr5P3a2vJjko2eRTXfzP4akrlJN/l07f5lV/MWmtN5dAixvWm/aFqi8zb6d53l/w1YFp9tWIaopNHJUn2ny32UAXPMqnN5kbq6N8ifwVNvX+9Uf/Aqgsms9VaPa8qtXTaVf+Yn8UaVyf2Zp5lr0j4UfDfVPiF4kg0rTYljdvn3z/dRR/E1EabquyQc/L7x0mg6D9qtorhW+R/uvW19jaDd8v3Fr6Y+Hv7OWh+DtN8rU57jXbp1+Z5P3Sr/uqtbF/wDATwnfbtkV5af9cJv/AIvdVSyyUuoRzCHY+TXhqF4W/u19JX/7Ntv8zafq7f7l1D/7MtcXr3wB8TabDLLFBYX+z598E23Yv/Aq4qmX1afw6nVDGUp9Tx97ao/JrsH8E61JN5Vvpks7/wAXl/8A2O6qOt+G77Q0Z7vT7yB/7kkLL/6EtebGE5fCrnY5KPU5nZUnk1ams7j7N/z6f7dCWzRwrsbz/wDbkqJRcfiRRVRKd81XvJ/2qkSGoLKKbv7tTPbNVrZUn2ZpKCDNeFo6NlaX2Zo6j8lpN3ytRqBmulR+XJ/drU+x1IlstRzAYc0Lf3ah+aSuie2X/ZqF7OP+7U8wGD+8/wCedFa5s6KCD7Cp1Np3NfrZ8KFVpnV0+T+Nqs0zyVj3bKUhxOTm1WSTUoIklbYknk/u0+9/Czf8B31zvi3bJDryW+3fNMqb9+3ov3f9n50rY8Z6bJBbQPuaNHZUZ4/+enztu/4Fvl3Vy+paxNBNc2T2avdO0b+TB97dt+b/AL5/e/NXx2YSnGTj0PUpWkjhbO8mjuZbS4gWD7D/AARo27y/n3L/AHmZkStiw+z2u2WL/RL14ZpmeSbdFy33trf3t/8A3zTfGGlNHbNcfZljvXt2mndPvbR/8T5W+uL1XUprHVba0RreSyvo5odn3dkPyMu1v4WWvmK2G5ZOzNoyO8/tiHUrO2dPN2LaqjJJ97yfn/eN/s/JWbearDJ4k2XcS+SjL5r727bP/ZEqvYTNfeIblEl89/J+zxXP9xYvm2ybtv8AB5u6obzw83h+FotTnX7E8O+J7VFaKVgqblVvmb5XeKuOOGjTbmU7yM19YutNuNMvdvzp86+XtXzZBJ8q/wDAa0tK1iHVdSW0t1lkndfJitt+5k/iZfvVz762vkrEkS7/ADl2vH/Hsbdtbd/v1m6D50em6nqdw3+m3E0m197bkYqnzKvy/ers9mpRT6mR6tef8VHbWOn28vzureV91VlkG/cu77sW6uNvHutHvLlNdnafyYZPKefdueQb9q/w7f7i1V03VV+xwXtw0s9rDG3yR/e5XbL/ALvzp8tdBpvidvE1tqumaruv/mmh86dP9aqSIsDNt2/eoo/u020Pm5kNv7++vr/fdq0CXccNwqbNqv8Aw7v++/NrmfFVg2paPLs+/DIsy12F1bW8eg6L5St9qTzIWf5tvDbtvzf7/wDDWDqqNJptyle9CHLTXnqdFDoeV6bqTX3n72b98372H+4wrUtraOOsHVUurG8bYrfP/HBUlhc3kaRb5fMrlkesdMlnbyfwpJUL6Pbu/wDqqbYXPmPWoj+Z/DWMiymnh63k+5K0dD6DJH9xlrQTbHVhNslRqBkvb30H/TRKjR76Nm2xf+OVuU3Z/cZqNQM9Jr7+OKrSTXn/ADyq9DC1TeS0dSBXV5o/vrUj3P8As1Yjp3y1BZVd/wDZo/76q4iLTv8AgNAFPYu356PJ/wBqrG1f7tQ7G3tUAO8lt/3ad5P+zR839+o5kuPLbymXf/00oAd5PzbKpyW3mPv+b5GrUR/tC/eo+zGgCn5jSffXzKjmtoZ/neBd9XfsbVW2SR0AUX0q1kT7tV30do/+miVqUfwbHo1K5jnfs3zt8jfJ/BJVdUb5tm/ZW5eWfz76pwrNauyIzeQ9GpepqWc0fyo7+XJVz5qwfOWT7m3/ALaVes5m2fOrUakl533pseq720cn/TOiab5KciUEFf7K0e6mvC2yrDzeW+zctSecuygDP/u718upHer37m4T5l+eoXsPM+41AFf5f4KHo+zTRv8AI1TPbSR7d60AV/mqvc2fn/c+/Vj7Ncb/ALy1N/vtQBzt5ptxPCn/ACzeqtnYTQXO/c2/7jJXWbFkpqWa7G+WnzFmP9mjjTYm3fTksIXRU+aB/wCGtb+zY5N7017by/n20tQOf+wXVrud/wB5sqH7NY6kjJe6ev8Asv8ALXTSP8n3azZreNHZ0VvnpRkP4jnb/wAB6bdbvKVoH/6Z1g3/AMMbr/l3ninT/pom2u0S5b+99+tBLn++tbRqSj1MXTR4veeD9W05/ns5f+2fzVR+zTfxrX0E/wC8Sqtzo9vffPcW0Uj/AN/ZW0cR/MjOVHszwPzPL+/TvtMcn8S17BefDfSb596K9o/+xWLefCVvm+yXKyf3UkStPaRMfZM893x/d3LQ710U3w91SD5fsfmf9c6xbzRL6xbZcRSwf9dEZa05g5WQUUm2aP7603ctWII6KKPLqAH0VDT6AH0UUUAO5qKpN9LzQA2onqWigCl/eT/Zqa2f7tN+Xem+nQ7d9WBqQ1MlV9nl+VUyVAElPplFAD6KdzRzVkDaXZS80UAM2UtOpj1WoDkqSoUerCUakDafTuaOaAMy5h8uao9lXrxPkV6rVYEG+jZVnmk2CgCHZViFKP8AV06OrDUlqaooUqwiVRIlLsqWirIItlHk1LSPQBDso8lqkp9AFbZUbw1dqGoLKTw1HsrQdKj8urIKLpULw1edKjdKAM2aGqrpWtNDVF7do6AM990dOkT5PvVYdKdbIsnyVZBTSHy/nSrUNSfZvL+SpEtWoLIUepvMaj7N7U7yagC9pv7yaLe/8Vfof+z38I9N8AeH7XWIp5bvUNTsYXZ3+7EpXftWvzysP3brX3l+yL48k8R+CZ9Cu28yfR9vlf7cL16WEa17nHir8qPeKhvPtH2Of7Iyx3W1vK8z7u7+HdU1FemeWQ2d5HfWcFxFu2TRq67/AL3NTVm6b/ot5fWX/LPd9oi/3ZPvf+P+bWrSLPCvGXhibR/FX2hGaNPvxeW7L8pr0bwx4ts4PDcUt7eLB5Xyb5H+/WH8SPE2k3Xlaejefewyffj+7F/s1xf2ZdV0280p5fI+0L+6m/uSfwtXyMqn1LEv2eqZ7/L9aorn0ZD8QvG2m655sWn6HYSJu/4+ZLNWnf8A4F/DXmfiS/0fTbNneJfP+4sMfytWe/iRfCNtc6Zb2bX+rwzMjQ/dVGH95qwW8K6l4xuftGoRW8COuzfs+b/dVaiviKcnebuzqo0ZRVlogv8AxBeSX8Fpo+mQSPu+ZN+6uu0fRLye2V7trf7V/fgRvKT/AIDuq5oPhWx8P2yxW8X+9NJ80r/7zVvQ189Urcz909SMOUxX8NyfwSxf98bahfw3ef3Yv+2b11SJVqGGiM5BocK+g3Uf/Ls3/bNN1V5rOSP76tXpD7Y6wdS8Qxwbkt9s/wDtyfdrTmI1ONeGo/JFWrnUvLdndvn/ALlUf7e+dt8C0g1D5f4Kjd/7i0Ta3ZyfO8Usf/XP5qj/ALY0uT78ssH/AF0T/wCJp8rJG5ailXVtL/5/rf8A75xRU69haH1tRWJN4kt7WH7R80kCSMkr/wBzFUdN8eabfXKpu+/J5P8AuN/D/wB9V+mPMMPGSg52Z8L7OXY6rfVW41KGGFn3fcX7n8VV7xI5/N81mjT+L/YaqPktvW3eDz3SSR1/hXln3f8AodbzrLlFGJzd545W61WeJIlntWtW+T+/j5t1cvrWtyT3NyktstvdQr9+DavmqfurI33v96uimtrG1h0/7ay+e9nG++Ddu3GDy9zfd+WvJ/iR4hmutV1N/sf2vToZm3XMfywfd3bf4ty18Lia1Wc7OVz1YpQV7HRX/i611i5bULuL5EWa3lT5V+/vXdu/hbZXI6rolvqttp9xbt5cNo0du3mJ/qv3fzNt/wBpPn/7ZVx/hvxOsn/Eqlgljg3K8s38O7d/D8vy/JVi28Qwx63O73Pl2vlr9/8A1W4K+3/xyuZxqSk+cOZWVjstD1Wx1i5uZZVljgTbDA+xdrx/xNtX+Jqb428SLawxXdo0Ul7aKybJJvKWL/dVmX5t71HoiWuqzWdxFfLYT3c1pCsP2ZmXbtRW+Zvuqu+uD+J2uNJczy2m6RLhvtCvH96LezttqadNzmDk4orw6kqaVLbvOsj+THM3lv8AxFkX+H+Ja6681VdZ+06h9m/4+F3qmxf3UKfKzbv4v9VFXG6Vonn6JFcPu2N5e3zH2xJlU+b/AMfqHStVm025nsot0EHnNDL5m75P4WraVNfZeqMYyOu8N6bNJqUrrKslrNGqL+Gzbu2/3vuUaUjT+IZ5dPilknS1k8i2kT+KJvmXd/FtiSpP7VjtYdNvbSKWSC4VkaGN/l2x/Nt+Xb92vSrbw9b6Uk6eRFH939zGm1X+by9zbf71HKo/F1NeVFOazm0rStP0928y1haZ1mkf5nY7I2/4Dvi31lw/vN39x5Gq19paRLa3+aRLdmhXzP8AedmX/vt6r2z/ALn/AIE1etG0YpI6aZxOq+FZrW/ld51nhf8A1SfdZKy5tN8t67bxCnmPB/u768n1jXrzR9yRS/xNuSSuOUOZnpQqaam0kLb6mh86P7jVg6P48s5/k1CBo3/57QV0miXmn6xCr29zFvf+Df8ANXPOEo7o2jNS6gl5cfxrUkN40f34K1P7Np39mistTQp/bpP7tN33En92rn9k1Imm1IFdHuPm2S+W9WIbm6+bzXT/AGXjo+wNR9jkoAsJczU5Jm+b5qjSGSpNjR1BBJ9pqZJl/u1XSpkSoLLDutR/LSb/APZp/wAslAB8tG5aa/l+X860eTHJ/FQAfLU/NUrbzvJ2SwLH8zf6t91WI6AJt9JzTN9G9aAIXSo321YfbJULvQBXdKjeFZP4atf6z+Gjy6AM3+zf7jNTks5I6vbKHSgDJuba485fmq8m7+7Umz56fzQBWmtluFX5VpqQx7P9b5dWN672o3R/coAheGb+95lCQzfxNUyPHInyP8lTR0AU/wB99zb5lOS6/g2tHVp/9uh9sn8NAFf5ZH/ip2ypHtlk+41R/Zpv4GoAhe2X+81O+aNKk+be1N3NRqA1NtS7P9uoH2yfw+XTd/l1IDnRvJpqQrtb/bqRLmmzalbxzLF58Uc7/dTf8z0AUX02GR1fbUyJD/HFVp4VkT7tNSzby6rUsjheP+CpeaY6LGnyfc/hp2/zP4aNSA2fJSVL8uz7tN3rJQBD51NmSORNn+s/66VM9N2UwMe88N6fffI9jb7/AO/GlYN58NLGRGS3ZoP/AB6u0+aOm71Td8lVzvuZ8p5Dqvw9vrGaLYyyJN93y/b+9XP3mlXmmvsli8t/7kny17xv/g/grP1XTV1yz+yPt8vdvif/AJaxN/eWto1H1JlA8L875N+1qkjr1K8+G9rdRs9vcvG//TRPlrm7z4aalAu9Iop/73kPW0ZxM+RnKUVo3PhnUIP+WH/AJHVaozW0kG3etacwtRlFG/8A2aZQSPoplPqwK01CTLHNUlzC0ifJWH5zQalFF/fagDtvszfY1lpnNb9tYNP4bV0XzNi1gc1lGQ2uUKmqHmiqMyanc1FHUvNWAUUU+q1AZSvTqKCCv5dWI6dsp/NABzRRRQArpWfsq/UE0Pz76sCq6NR5bVY2U3ZQBDsqSOn0VYaksdWEeqKffqwj1cSS3RSb6N9IBaXZTqfQBFso2VLTKsgj2UlK9R0AElM5p/zSfwtTkhmk/wCWVQWV3qu9bEOg3l0m/atSf8Ilfbvu+Z/1zp88e4uWXYwajdK6ZPB8n/LX93V6HwSuz56n2ke5Xs5djg5oY6h8ny69E/4Qy33r83/jlSJ4Jtd/yebJ/tyVPtolezkebokn91qtJu2b9tekW3hK3jf51q9D4d02H/lgr1Ptoh7NnlMNtNPMvlK1bEPhvUJ1Z/IljRP45E2/+hV6J5Nva/8AHvBFB8tR2dtJrF/Bb2/m3c80ioqRpud2P91a0jN1PhQvZ8vxM4+w8GX0j/wx19Sfsk+DNc0fW7zUtq/2Q9q0LTf35N38Nb3wu/Zn+yvFqHi1/M/jXSkf/wBGMte53P8AxJ3s2iVI9PXbbtDGm1Ys/dZa9vD0XT1e55mIrRkuSBp0U6uD8YfFbTfDbz29uy3d0v3v+eS11TqRpq7OGEHUdkjW8Q6l/wAI/eRahdv/AKLDu2vs/wCWb/K0f+9v8p1ry3xh8Y7rWLn7FpitBZTfJvjf5v8AgTVyvifW9W8R3M8t3c+Zt+75j7UT/wBlVa8z8T+LfLhltNCllkgRWe6mg+7/AMBavFrYpvyR61PDLTS7Oq1Lxhpelf8AHxP9rukb5oYK6Lwl4hk8R6VFevB9kn/iTfu/3WryPwT4bkvrldQu/Njg2/LbSfxt/F/wGvWNH/0GRf7m3ZXzGKxEZNKJ7VOjyq5c8VaDDfTRaxEi/P8AJdf7w/irNS28uuysPLk820l/1Ey7GrBm02S1uZYpfvo1ebNczOqE9LFFIfMq5DbVJ5NE15Daw75W8uiMAlMsJCtVb/WLfTU+95j/ANyOufv/ABDNJuSL9wlcfqXieGDckX7x/wC/W0by2RPqdJquvST/ADXEvlp/crlbzW/M/wBVWHeaw0/zu1ZdzqtdEaLJlUNqa8qnNqSx1ivqHmfxVn3OsLB/FW0aRjKZrXOq/wC1WPqXiGG1haWWXy0rj9b8eWdq7Ij+Y/8A0zrh9S1WbXLlJbhvk/hSuyGHMZVDuLnx+nnNhcD/AGmB/lRXExqgUY6UVr9XiY+0Z97eKrm8vnvItPnaTZHHcRfPu81iu1oY9v8Aefza52w1u6jtrx0b/U3FvDAkn/PQttrc+KmpLpsP2Tcsd0km/fAnzW8e1Nv+0v3N6tXF+Hry+n+w/YrZZNjRw/u/428jy13f7Xz1zVsOvbd7HiwnzHqXhv4l3F1c6fpl3bReRdrN5D/wosce5fu1DD8Tri+mniiube0dIZNvybv9W33aydNTTYNSnu71WjurRbi3ZJIfK2NtRvMVf4axZvCsf9q6ukVndR2twslxYv8AN5u4qisrL/svFLW05zslCdrfkbcvNqU9V8bXniO/s5ZV8v8AdtbxJBM3yN/q5W2r838cVcfr2oSSW0tlexRef5cyLeb9sSSI25vvfd3JFW5eX9jo95AiTxbIY/3t5GjM0skn3vm/vK/m1ys2j6l4xhW7uF8uDczyvI6+amI0WXctErSd30M2nsVf3N0mn3tluknhkjhvLP8AhfCptZv7256ou7aluit18+9eGTyNifwhdzfN/Euytp/D1xY2y6bb7rRIfnZ43/hkb5WZv+B7Kz0sPsN/FKitJZQxyIvmJ5Xyn7zf7O7fVRakgNTQdVh0q8gl+WT7Rpv7iaRPl2neq7l/vfwVpaxoNnJeLK6tIjzSW7fd8r/pqzKv91KydN1vT9D162uLuLzILG8XzUg+8mG3fLu/u76b8ItBtfFWqrpnmy+em6bfI+3zcqkarWbp68+xY7Tde+w219p7xLJ9osdjW2zbsbc+3b/dZXSJ1rlf7Vmg03+z3tvMR2W486f70TBn/i2/dZK9a16w02PRG3xLd628bPYvA/mxeZuSXa33l/5a7K8zf+yZ/NfVbn7AiXUO6GBN0rxhXVv++aqMHd6C1Niw8VWNrrGlaU8EsFrp6yJP5n3v3saLL/wJXr0D/hP7f/hJ9Tt3Z7C1u7XZ50f71olTf5X/ANlXn9h/Yf8AwjeuRXE8U+qXczbXj3bpYx/D/F97f/5CqvfzSSXP2uWXzLq73PL8m3Zv+9/wH+6tVKmpJF6nqVneNfJBcOqx75GfZ/cqG2/eWa/7bUaDc+ZDZypF5H3X2f3Pv/LRbJ5dhG9dnRHXEzfEL+X5X9/bXhevP5l/c72Z0f7te3eKpvL02d9v/LPYteF63ukuamO7NOhio/75tlaFhCsnlI+2qqJ5e2XbUyI3360MzYs/E+qWsy7L66jT+5I+5a2Lbx/qXypKtvOiN/c2t/47trj3f5Ferjf6lazlCMuhpGbj1O6sPiXNJeL9rtl8j/pn/eroofHGiyPslaWD/b2bl/8AHa8lR2/4BVh08xN+77lYuhCRpGtI9gsNe02683ZqFv8Ae+VPu/L/AMCrS2R7GlSVdleG/wCr21ct7mSNG8qVo32/8s6xlhuzNI1vI9kjdXp3y15PpviHUrX5Ptkv/bT5q1k8aapA+x2ik/4BXO6Eu5t7RHom1f7tG+OPbXE23j+4jRfNiikrYt/H+n/clgljrOVOfYrnR0SbackNYcPjbQ9/z3Pkf76ba2LPWNNvtv2e+t5N/wDt1i4uPQrmRI6U3yVqzzRzS1KK2xUqP7NHv31c/wBZRso1ArpCtRzQr/earnkrR5K7f9ujUCi9n56fO1R+T5b7PmrS2VHMnmUagVfsX+21Hk1J++Smw+Ym9Hl8ygCHyaPJqw9R7FoAh2tTtrf3qmT+49G1qAM37M0jtQ+6PbvXzKvIjf3qHhXZQBRSFvv1InmR1a2LsqTatAFXe0nyU7ctWPJX+9R5P+zQBVdFp25am8laEhoAr+cack39+KpHh+ejZRqBH9mWT+Go5LNd+99v3asIlDp8jK9GoEb2C1H/AGasn8TSbKkd2o86jUCF7by99DpNs+9VjfUbusiNvo1Ap7/LfY/m76ciNJtfayb6tfaY4/k3LG+3evmVJvoAqujbPnp2yTy9+yrUbq9OeFZP4VoAz0/ePTv9XVp4fM20NYLJQBmulN/4FVx7Bv4GqjNDNB/C2ygBrovzVDs8unectG/5KAGu/mU5Haqb3nz/AD7qd/aC0AWIdsiLFLtd3X5k/hqjqXhvT77d+48h93zPHVpJlkoe8j3/AHlq+YnlOTvPAEOz5J/+/iVmzfDebevlNbyf+O133nLRv/gSqjUkTyI8pufBNxHufyGqi/hu4t/4ZY/+AV7J5KyI3+7UyJHAnz1p7Z9ifZniL6VcR/fWuX8T6Peb4JYv4JK+kP7KhuvvwRf7+yq6eA7HUponuIPkTdu+eqjXRPsjP8H+G2vvCUX2hfLe4t/5rXnuq2c2m3jRXC+XOnyNXvUNnHapEifwfdrzf4qWDSfY71Nv9xqzpz971NJx0OE5o5ptO5rvOMKsc1XqVKrUCRKdTUp1BAU+iigB3NHNHNJ/v1YC0+mU+gNQqG5T5Kmob7lWGpT30PUkNs08zJ83/bOtKHQfM/5YS1HwgY6PTa6b/hG2+XesUf8A10enP4VWP+7Rzx7j5Gc3C9O310ieEpI/4Yo6sR+EvPT5J1dP+mdV7SPcOSRzKXS76Em8x67CHwfDCn+t/hqxbeFbeNPk3Ue2iHs5HFvupsLzb0SvRIfDdnvX9wtWk0SzT7kSx/8AAKzliF2KjRZ52kN1vXZA8lXk0S8k/wCWDV6AlnHBTtiybkRfMqPrD7Gnszi7PwrNP99VjrQh8GLG/wC9nrqktv3eypN6x/crKVaRUaaMOHwlZwbX8jzP+ulXP7EWOP7sUaf3I6tPctI7fNTXRvuO3l1jzvuacqKb2H3d8q7KE2x1aSzXf87eZRN9nk3JuVEo5iuUr7F+/TXps1/axp8n7yse8v7qT/Vfu0oDlZqVG9+sfyeatYK+dO677l6tPDb7N/zUFchcmv2/g+5UL37Rp9756bDbTalJFFaRNI7tsVI03M7f7K1758Jf2V2vvK1Xxastom75bD/lu6/7X92u6hhZ1n2Rz1sRTorU8p8B/DXxB8SbyWLSrZp0h2+bNI6xRRZ/vV9cfC74J6T8OdEniZ/t+qXceye/2bW2n+GP+6td5pej2eh2EVlp9rFY2sX3YYE2qlR6fqsc1nYyy7YJ7j5Nn9yQL80f/AdlfSUaEaK0PnquJnWfZC6VcyXVntuNv2qFvKn/AN4fxf8AAvvLUHiTXtL0PSp5dWnijtXVkZJP+Wv+ztrz/wCIvxas/Bd5L/Zm2/vZVWGX/nkjD7rf71fO/jPW/EXiO8n1C9S4u98mxUgrKrilHSOrHTwzk7vRHoHjn45XmpQ/2fp959ntUj/dTSP81wv96Tb/ABV4rNc3V899DLO2pb4d6vs2713bV2ru/iraSzbxHpUSW+npH5Um+K8uv+WUn+yq/e21taJ4JtdJmW4Se4kn2qjPJXzlfHKN7u7PcpYbysjkbbwZqmsW1nb6hqF5Jaw/eh/1X/Aa67T/AIe6XBfxXf2bzJ0+68j7q6iG2WOrEKV8/UxVWr1PSjTjTIYbNYPuVY8upkSrCJWMYBKRatrzy7ZflaR0+7Vq/dtYs/trqkfk/wDoP+1WHc69Dpr/APPR/wCJK2NHuYYLnZ/rLK7X+dbmJzOoa9HB8lv+8/265PW/ENvY/Ndz/O/3U/irL+K+q33g/wAQy6Vbr5cG3zormT5t8Z/u15fc635ju8svmPXTTw7qpN7BKooHWax4qm1L5E/cQf3KwZr/AP2qw5tVWT+Kqb6qv96vQhR5ehyyqcxuPft/eqrNqSx/xVzt/wCIYYE+9XH6r4tkuHZLd/8AgddEaJnKodhrHi2O1/irg9Y8Q3Gqu3zNGn9ys92ad9zN5lN8uuiNNRMXNyI0SptlSJbNvpyWf3t9aEkQ3UU/5u/Wigs/Qrxn4VW+1Kf9x9+xa4lfezSo375Vq1Dol54V02CVIm899qXX93zIvl/763+bXdX80MepLcXdn5G9vs8TyOvz/wAf8O7+58u6uV8Q6lcaxc3PhxJ/IvXtVmifZ/y2Mm5fl/urWmOpwpX1PEo3lYy/s1vqttZ3H/Ho/l7Pv/f8xtrRtt/hXfKn+zVp9NhjSR3Zf9Ejmmi8z9xF5j/d+ZvvL/qv46hh8Papb63PLezxSXUO23tX3/L5KR+YsjLu27ZH+RmrmfEnjObTdSgSa2lksriG72w/6pk/dvuh3fN/HXh2lzHpRtG1zj/FviSG+1Kf7sjo0KK+z/WyfxfKu5fmrJuUvoLb7RE1vHNbt50TwfeuPm8zay/el3b4qp6xM1rutLiL55pGmWb5vulUk/8AHovu102leGG0PUrx5Vb7EmnyTK8ablt2KzKv+99yuh+6ZanG2dhJJqUCPfXG+ZZtyQfN8w3tFuX/AGq3rPVLjTdNtr3+yFu9Ohh2TvdOqxO27crfLu2tWf4Yv7e1m0XUEg8+60+NkXyE3fvN3mNu/wBnY9O8Q+KrjxBpU+yD9xfSN5SR/wCqi/u7v9r5K25XLS2grqKOb8QwwyPePLPbxvMyvsj3feK7m/hWtbwTpS2OqxPaN5nkzKl0km1l4Z9zfKrbV8qsF/D3nw6h/plvafLJLAk+7dcbG/h/4A++ums7NfBdympo0WpQTQrMrx7l6edEu5f9nZWnwkxOu+ItzDHeb3g8tP7S1G4aaR/+WZkfyodv8K/6qvIYdNk8TarBaWm2O6df+Wnt95mr1LW7nUPGngxtMtGXUr2+aGaB/wDlrEu75vur91fuNXO6P4Nm0rVdVt5d13PYzNC32VP9ao+VWX+95m+iMnJOpYqUeZozbDSrOT97cStHO/meb/DFLGG+81Q6xbQ6Vf2dle3jbP3P775Zdiv91tv+zU1hcrpupRag9zL9imXZP/Ez7/4V/wB7+Ku28MeA2+LHiTT5fIbZDG3mwyf99Kqr/d3vWcb8zu9CuVmxZw/ZdPiTzfM2W8e5/wC+22rEKeXYRJ/s1DcwrawzxJ9xF2L+CotWof38LJXUdRy/jLd/Y8v+8u+vD9ef99XtXjZ1j0e5f/d214fqu2R/k/u1nHdmnQp23mfZl3pVpH8uo7Z/MttlEn3K0MyRP9Su+pHdo9qVD5zbKmSZZEoAbDcr9pq99sjg3O1UdjfM/wDBu2VJ/rIdm/79AF6GZbpFf+CrCQx72rPsP9HfZ8vz1Jf3LR3kSO3yeX/49UFlx7loPK/uVaeRvJrNvHXeu/7+2nXjtHYRRfx/xUuUrUtJu8mmu/8AtVjpdeXNsrQTdJMu9PM3tUyiPmL1zHHIkT/3PvVDDNHdIruvzp/BVfzvL835m+81N31nylFybxJ/ZT6ZF9saB7uTyYk37dzVqf8ACYalYzN/p0v3d/7yub1LQ7fVf7Ill3b7GTzovL/vUI7R2aokTSfe3Jv3bP4v4qlwXYvmZ20PxR1CDa721vOm3/aWpI/jfZx65Z6Y+m3G+4ZvngfdsxXFptkTf83yfOybKNNdZ3gliVvnZv8AWfLWPs4di+d9z2CHx9oc+3fLLB/10Rv/AGXdWgnirSZIfN+3RbK8bT/dqRHrGVFGnOe5JMs6K6fc/hommhT77LH/AAL89eLx63eQJst766g2L/yzmbbVpPGGoSQqksq3f93z0X5Ky9iyudHrzotR7K89sPiE1rc/6RaeYny/JHM3yf8AAWrorPx/o87qkv2i0+bZvkT5ajklHoVzI6DZUaQrGmxFWOoYdY0++fZb31vI/wDcjmWrD1GpQbKb5dPoo1AZ5K0eStPoo1Ag8laNjJUj7qKAI/8AgFLzT6bsaggSl2UnNFABS/ZlkT56dT6AIHhqN0q3SbKAM90/2qb5P3di1eeGm+TRqBkt+7+/uofdWs9sslRvbf7NGoFGHdH8/m1J5zSfI6+YlSPbrv37fLpqQrJu2N5dBZIiR79+1qH3R7djUW8MmxfNapnhaRPvUEFV/tGxv+WmyhJpPlqZI5IHp3zfxrQAJtkqF0aPdVj5ab/eoAy7i2juvvqtUUtvLf8AdNLs/v8Ay7K2pofnZ6ru6/NQBnzWfmRslZL2yxvW5NeLWaltDH9zbQWVdjVG9tHP87xfc/4FVx7ZpN3zVG9m10m35qCyulzJsTZt2VJ9s8v78f8AF9+nfZvsqRbPN+T/AJ6VVT7Vvl/5aI7ff/h20agXPt8ccMvzeYn8VNm16ORNiebs/v8A8NZd48PksiPUcN/92L5dm5U/4FRqPlOo8PPJNbSv/fX5fMrqIdu35F8usWwhWSzV0/jrWtt0e2pMwmrlfG1n9r8N3yJF9za+yP2ausd2+ZP7tUby2jnSVH/5arsqo7gfPv8Aq3an80t5Ztpt9PaP/wAsWaH8m20nNerE8+Qc0qPTd9CVZBYR6kqNKkoAfTuaiqXmrDUOaKKKskfRRT6AGU+iiq1A2fCU3l3M8W7y98f8q3Ly2+fen33XZv8AvNXH21y1jeQXCfwNXbPctI+zcsf/AAOuSotTemV4bBfuJVhLbzNuzb8lT1P/AA1y8x1cpHs/vtUiWcm/73yVJbJHs/e/vKsec38C0BykcMMn8beZVjYv8FOT95/FUif7tA9Qtof77NVj7B953ao0dY/4aHuW+bfQGo10hj+f5ZH3VC6SSP8AL+7SpEm/gSKo5Hm/2Y0qBjXhb+9Vd5o9jJuaSobl/nb5qovqUcf/ACy8ygqMTQ+2eWj/AD/PUfnTffZqxZtVmj+5EsdU5prqf/j4uWjT+5V8pXKdBNcx/wDLWXzP+B1l3OvW8f8Ax7xLWO/kx/w+Y/8A00eoX86T7i/9+6qMUMsXOtySJ88vl/7ciVC9+06f61tn/TSrFtpUk6b7j93WppvhttYvILKygae6lbZEkfzNK1dEKftHZIylLl+JmLbJNJ9z95/t16t8K/gJ4i+IVzFcPusNI/iv50+Xb/0z/vNXtXwv/ZasdJhgvfFrrf3X3/sCf6pP95v4q9+hhWCFERVjRF2KiV7dDAqNnM8XEY57UzkPh78KPDfw1s1i0qxX7Vt2S38/zTvXZ1XvLyGxtpbi4lWCFF+Z5H2qleR+M/jl5aS2+iL5afc+3z/+yrXoyqRpLU8pQqVmekeJPGel+FYWe9n+fbvW2j+aV68N8SfELUvEc1zb2+3TdIlkZ/J+8zsa4vVfGFvHDPqup3nyPuffI/zM1cTYTah4u15k1CJrDS0XeqSfLLLXi4jGaO7sj18PheXzZa8SeJ7WdJYrfdJdJJs2Rv8ALuH+03yrVjQdNutYh36xLcSJ/wA+cbssG3+7J8q+a1b2j+G9J8P+a9lZrBvbezyfM27/AHmrzv4qfEKH7HLpumXPmT7tkrwPt2V4c8RKu+SmrHqRpxpK8zsvFXjzQ/Adsn9oTrG+391bQJub/gK1xPg/42XHiDxItpd2cVpa3E2y1/2F/wBqvF5raa+T97L5jv8AeotoZrVFlSVo/JbfFWywMOV82rZi8TK+miPtSGPzFqxDCsdeY/D34zabrlmsWqzrYXsUe+Xz32q/+7Vi/wDi14d03dFaarFJ82/zpJt1eTLDTi7WOhVVLqekXN5b2Kb5WrmdS8TyT/JF+7SvKdb+NOj2qeb9plv3/uRpXjfjP4na14u82LzfsmnP/wAu0D/e/wB5v4q6qWBq1X2RnPEQgu7PXvGHx10nw/M1pZf8Ta6/ieP/AFSVtfAr4zf8JjeXnh/UJ/8ASvmu7N/u/wC9GtfJ9aWg61deHNbs9T0+Xy7q0kWaJ69j+z6cYNLc8/65OUr9D7m+Lvhv/hPPAEt3Ev8AxNNJVpV/24/4lr5FudVWB2XfX2h4G8VQ65pula7Zf8eWoQq/+433WX/gL18k/tIfC7/hXvjmf7JH5ekah/pFn/7NH/wGvPwc+Wo6czsrLmhzROZm1hfLrB1LxI0fyW//AH3XO3G6mx173s0ebzlp5pJPnd2koSmx1IiVMhjk/wBZVp/79V/9ZU3zbNiUtSiZH8tKR/4KVP3dJWRZW2UU8vH/AHcUUFn6o+KtBm1j+zLi0SKS60+6+0bJH2q/7t1215fD4qsdYvLm7vbG9kgt9qN5b+bOihXVW/2m/vbq7S5jm1LxDc6gi/8AHpZs9qk7/uvMHyt5ir/F/dasXwxDfSW1ncIsX2KGRvP8xNrbk2Lt/wC+Pkb/AGq6sdJYhLQ8ajHkWpi3+tyaki29pqC67aszPF5kLLOjPv27d23733Nrb1rmUhk8QW2lRS/u4Et1RYY33Mihnbd/tNseum1Xw3ayWarb/ft2kh+zRptaWNGRm27v7r+bt21Tmubr7fp+n3GmRfYri4+0faZH+Z4fnX7y/N9/5K8f2Ojtsjq5tTm9H8E3VrfwXFwtv9lhjkt9km355N0ys395dtOs/iX/AMJBoM6XEUUdlaK3keWm1eFeRl3f8AqHUraT+ytVmu4riDS9PuJpvvsvzSfLEu3/AGnf5qzfCs0M+lW1lZXP7+7t1T7NB/yyuN01tub/AHreWV9taUYqd2+gXcdEcj4Yuf7S03+z7KxaTe0zy+R8zc7Nse35W++lVYdE1LwzpW24sW+226rcfvPllSMt/d3f8Dr0jwlol14Ov7PU7eJf7Lmure4n8xGV7Jj8q/e+ba2+Xa1N1vwldeH/AB/fPceVB/aE01tv2bYvJf5V8yNf4WdK7klyNk8uqPNbO5k8RzLrDrLHBaLGk/lvud8s6/8AoD7KseDPFUerarZ2ksS3c8LR2Nqlr8vX73/fW+ug1LwM3hzRNcuJbb9x81xB5dyrNu8zb8q7d3l7/n3bK4vw34Vk0rW7bT7fbJryXDeakj7fKZP4W3f3XrhhONWLlF6IqUWmke4fDrwZJ4H0SXWLe0a7dGV9+zasu+R4Nsa/7L1X8ValJfeJLzVbj95p0N5bai1nP8rfZCu1dv8A6HtX+GuVv/ipcWPh650+ykvN+nt8qXyL8+flaRf7rb/nrsvHjyT6a2yWWB5rP+1Ftti7vtEDPu3bvur/AB/9ta76XLyuNyuxxfjCHT7Hw3Y2+nqsF1qepb4LmPdu+zp+7X5fvfM9dh4GvLHwd4VutQS88jXriZreBPus+V2rIv8Au79615X4n0poIbF2l8xLjb9h+dvKt4UZ1aFt1dxYW1rJomn2/wAsk8OoW0K3Mb7llwu773+ynm1zaUpK2ppH3jYvP3n2n/rp8lWrNG3tVXzvtUO9V+/JVqH93N5v+1Whsed/EK5/4lrJ/fmrx+8mX7fKn9yvUviQ/mJEleQ3+6O5V9291qYmnQLabzNSZNv3Fq1v8t6y4ZlsbxX/AL9bD7Xm/wCA1RmCQt8r76PJaNKdDc+ZVi5fy7Zdv33oAdDD5kKfLVW/fyLlU8ppP7zx1pW0ywI3zfcWmvcrJbf7e2gDLmvF3rK67Nnz1rbPtT21wjfe+7WW6fJ+92yJt+V60tKmX7iN9z7tBY3VbCSR/wB7+8R1qaZPM2U25dZ3l2N89QzP5cMGz+7UAR+THI+9FXf83z1IjyRp9356h3yff+XZUnnfwIrbKNStQheSTd/yzqR90kn+3Uj2zSW0vlP5c7r8tTQ2fyRea3mT/cZ/u1lICaHbJcts/wCWO1KJt0e5/lqvZ6bHYw3KQs2yZmdvPfd1pqO06Mj/ALz5tjf3Kgsm8n7KjJF+8oR1g272p0KL8qVN9m8xNkv7z5qksbbOsib2Xy6m/j2fNRbQrGlSfL81QVqRulN/29tTPujeP5fkdd++mzfdoAhdFpvyx/J/fqN/4vmXfQj/ACLQBM9Wk17Urf50vLrei/8ALN2rP3r9zvVd3/0nfu+Tb8yVPKPmOkXx/q1qn+tt59i/8t4a0rD4qSbF+0Wayb/+eb7f/Qt1cH9pWSZdjLIm2h/3G7e1S6cZdCudnqlt8S9LuF/exXEf/AK3LbxVo91t8rULf51/5aPt/wDQq8Fs5pJ337l/2kq0iXEaNs/eVnKiiuc+gtnmfPTfLrwtLmS1Rdv7t6ks/G2tabeNbvqtxIj7niSTdL8o/wB6s/YvuVznuFFeP2fxj1aN232yzwbf+PmeHy63tN+Ma3VtBLcaQ0fnLv8Akm+7U+zkHMj0Kh0auZh+KOhybfN+0Wm//npDu/8AQd1bln4k0nUWVLe+t5N3+2q/+OtU2fYZN80f8NSeZVh0pnNSBF/q6ja5aP7i+ZRM9V33fwUgLUMzT/fi8upuKr2+7+Kp6AHUuymp/F89LQBW+aCh93y7GqS53fwVXjoAkdP+2b0b6b/q6WgBfOWoXdd/yU50WSo/JoAdvao/4KkTdGnztTdlAEbpUL/u6s1E6Ualme8KyVVmhWtB0qOjUCikLVNDD89TfNQ9GoELw/ff/WVm3kMMe13/AHdankrI9QzWcc+ze3/jm6jUqJhvpq6kkqIrSbqjufDclrbRIkq+Qnz7/wCJGrtLnTYbVFii2x/7cdU7nSo/szJ/fapK5ibR90FvFbv+72fJs2ba0k21Daw+Wn3vM+ah4W3tQZlqF2k+9VeZ1jqO5eaC2326+Y/9yrUyLJ/DQB4v480pdN16V0Z5Em/0j95/Bn+Gue5r034kaO09hZ3aL86boWf/AGTXl6btq7/v/wAVenRfNFHHV3Hf6yl5ptOrcwJ0epKrx1MlWBLTuaYlP5qyQp9M5p9VqA+iiigB3NMSn80c0AI/zpXZeGHW601Xf78P7lq47mt3wZf/AGW/e3dvkmX/AMeFZVo+6a0/iOs2eX9xakSz8x/nqT7fbp/00f8A6Z1VfUmj+dIvLTd/y0evL5j0OUuJbLHTk3fN8tZqawsjqny+Y/8Azz+ZqmfWI492/wC/VcxXIy980n8flpUO9P71ZtzqUk6fJtjSq/2xo/4qOYOQ2kmWP56he/jjb963yVl+d/t1D8skmxN1IrlNKbxDb/cRWkqm+t3G35NsdSJo9xOn+jwL/vyVYXwlJdfPLL/wCrsgMdL9rqRt87Sf9c6d8saV1CeG1jh+f7lTW2iw/wDPJtlEYyl0Dmicfskn27Foh0Saf79egQ6JNdTJFaW3nz/88YPvf98102m/Cvxhqu1LTw1cQf7d0nkN/wCRdtdEMPVnsjF4inHdnkP9lQx/Ii+Y9SWuiN8qRRfO7fKn+0a+kvDf7Md5Ptl13UILT+9Da/vW/wC+m+Va9g8MfDHw34RdZtP0yL7Un3bmf97L/wABZvu16VHL5fbdjz62YQj8CufNvgH9l3XPE3kXeuztotl/ckT9+/8AwGvpHwB8NdB+HNh9n0m1/fbdkt5PtaeX/eaurp20V7lOjCkrRR4dTETq7sWuA8f/ABj0PwGjI7fb9R2t/o0D/wDoVZfx78W6p4V8N2f2L93BdzNbzzR/er5DubO4fVbm7eVrvY3nK6fwLt+7XNXruDsjbD0FNXkeweJPHOueP7BtQ81dm5vKtvur/wB81x9z4qh8lbRJbe71F5NmyP7sX+81UdBs9W8RQx27r5GieWvz/wB//gX8Vd5omiWuho0VlEtun+5tr5rE45QfdnvUcN8kczZ+El86K7u7mK7uof8AUeQm5Yv91fmrattE+RZb3/S9m75JEXb/AOOrXQbKTmvn5VZVHdnqRgo6RPKvGfjb7LZy/wBn+bJO8bbbmTcqxf7q14qlm38H39rV758S9Bt47NtQitovvfv/AC02768J1L947/Z90f8A0x/uLXuYK0o6I83E3uY837x/9v8Aiommj+zRRbfnT71RpYfbvkdvLStZ7a1gRUi/g+T/AIFXs6nmykUbB45Ha3lVdk1Q3/h5ZKsTIsdy+/8A4DWxbSR32j/d/fp/H/tUIzZwdzprR7krNe2aOuyvLb51rLubPzPndq1iZHMvDVfZ5b1rXln5dZbzLvqyT6E/Zv8AGEl9YT+EorxrC92zXED/AMMv95a9S8Q+Br7VfCU+n3cv2/YvzQ3SLP8A7zL/AHW2fd218e+HteuPDmt2ep6e3l3VpIs0T/7Qr7y8JeJ7Xxj4e0zXbL/UXce/Z/cYfeX/AIC9fOY6h7Koq0Vuezha7lHk7H59+IdHm0PVbzT7hfLnt5Ghb8Kx/wDVvX0N+1R4Gj0fxPBrFov+i33yN/dRhXgbw17WGrKtSUzz69P2U2hyU7ZTraFpPk217p4S/ZR8TeIPDcWp3F5pui/aF3wWepTMs7r/AHtqq1FapCkrzdgpwnVdoI8OpctWx4w8K3ng7xDc6TdtFJPbtsZ4H3LXQfDH4S658TdSa30+Dy7WH57q/n+WC3X/AGmqZTjy899DXkd+W2pxuxpKpvc/OyV9taJ4V8E/BnRJXt4re7ukj/0rWNS+9Kv8Sr/zyVq+QfGcNjH4nvnsrm1u7V5N6vapIsXPzbV37Wrlo141m7LRG8qLgk5GD8v/ADyeirPNFdZkfpjNYalB4hvpUl8yCbzJorbe2113J93/AGpK428/tqDxDeXaebJpF9NJts4Jm2p8v/jrVuW2tNHrEVx5rb/L+aH5vkUyfKqq33amTVWu9SiSWDy5/La3ZN+3ZcbXXcy14U8yjUnzJ6NnncmxasLC1urxU0+B/wC+r/eZN6p5v3v+elec/wBsXF8l5bxM0f2FWextrr923lzyI21fmb/gLV6dDYLJo6+TdLJa+dG8tzG+2VIxHtrj30GSPxDFe28sVokLK8Hloq7l/i3RN/EtU8bTl+7T1ZXI9zgdVRvtN4mq6m0aIv73zN3+kYZFaNVX733Ky08Tto9tG+mafb2k7q0zXkcKs3mFvmVdv3Y69A8K3mn2Ny1xez28++SG7Wbe0W9izrKzbtvyq6fdrJ1vRNP8I6qstpB58MLNb3TyJt2SCT7yt8v8FbRxEeZx7fiVyux6JompR3V+umRKsnh7w9Y755rpPleR1SvN/Omg8zU4luL/AFS7WHc8G3a67UXbu+b+OtK5T/hI9Hn0zz5bfS0umdrmfaqyrt3bmb/xxW/u1DbaJHpumrqF7c289rY+d+5gfb5uPuqtZ4rExqPkg7vr2JjcvWelyb1lvYIrt/ssP2y23ybUXdu+Vl27W2J8ta2vfCvQbrVYL2KVoHh3I3mbd1wsnzN8y/xf7Vcro+qXmsWzRXG2C6ZvtKzbP4kVNv8AwFa2rnXryS2guE+0WD28K/PBt3Iwb+Hd/C2zZXgS9rSfJF2idSmrI5vxb8IrqS5W78NQWscdx5bwPv8ANi8sN93+Ld8iVg6l4V1qR/sl2uy9uFVJ7md/NZ1/ik/u/f8AK+avRNN8SLfalfTW9y0b7l8pPJ+X+D+Gq/jC1+0Jsivre7R4Wf8Ad/3RsXavy7dyv5u6taOMrRlyRd0vvDSxk+OdN8Jx+A9Ki+2XEcFjcbJZpIVZn8xf9Z/1zqvN4Pm0rxPbfZ51/sHT1VIIf7zOu7+L+KprPQdN8aabp1lqc9xJdXF4r2v7nczsN+5f91qsPr1vdaxfJp8vmWSWe+18xPm8ssn/AMar6DDy5orW78yYle22x6VB/vVamf8Act/wKqsn/ILtv96pH/49pf7+1q7TQ8v8fzLHcwf7EdeVzbt7V33jObzNYni/uMyVwNzu2U4mjM282x3MD1uQwrJt/wCWlc7eXMkbxV0WlOr2Cu6/xfNWpmOSRftlE37y5gRKtJ5c1wu/+9UkKL9plfb9yoAz/sF1uvv+WiOy7atJD5ci76tQzeZbM+377VXd9n36Cwezj2bNvybqks7BYN0u7+GiFF2O7sv3qsXMyx2yxbvnegCjC8kf36tTIvkwVDbPDP8A8t1k/g/4FQ+3fv3t/Cn36gCNLaSTan8H32qZIW3sm1vk/joS58yHZ577/wC/Vq2m/v8A36UitRttuk+/tj2NVhHWCaL5f4qan7z591SInlvudfuVjIsdcP5m6q6bd7OlQv5kjvLt8tP+mlOmdvJXY3lv5i7qQEmzy/uRf7dXERtlVbbzJE2P+7fd9+P+7V5Ebc/9ypLK8MLQOz07yf327au/bs31Mn7vdRN+7R3qAKb20kk0T7v9TTbp5t9XJkbdE+7y/mps22grUx/OuvtOzb5aVN5038cH+3vqbfD9sVJVXe+7yqsJu3qnzfe+agNTLuZpJEpv2mSPzXdV/hStKa2WTzUf7jrsZKh2LPDOny7KsNTHS5k+zfJF5aJu2/3UqRLybcv7itZPL37P4PuNUe3y1+RqXMGpn2CLG8rpF8jtV6F1hT7vmJUlsn7n7vyf3KLaRZN0UX3E+TfUgV7mGGRIk2t8n3fM+aqc3lzI29fPg/gTZ/FWhc+ZHC2xVn/upJ8tR+SsieU6rQAfu5Pkl+4lVWhjtbPyk27P7lWP9Q8r7fM3fe+em3NzbxvAjr5fnNsX/bagCnc+ZOjbJV2Jt20WaNdQs6fc+Xbvq1NCvnbNv31puxYEV32xon/POgZNpWt6ppXlRRanLH833I5vl21sJ8RdYgmX5lu/m2fPCv8A7LtrB3rs/wBU1EMK+dvT/viRP4qnlXYq7O4tviXJ5jfaNPX/AH4Jtv8A4626ti2+JGl/PvlltPl+VJId3/oG6vLUhXe37/8A3Uo2eYlZ8iK5me2ab4s0vUn8pJ/MnrWebyLnynV/u79/8NfP81nDJbf6RFFIm7/lpVjTZrrTUbyp5YP+B/LWcqYcx7x9sj3/AHqsI7PXjtt421a1+SVredE/gkStiw+KiwJsvrGWNN334H3f+hbaz9nIrmPSHmb+7UPy799czYfEXQ9Sm8pL7yH/AIfPTb1/2vu1vW1/Z3Vt5sVzFIn9/fWfKxljZTdjSVHC/mP96rXy0gK+ykqfZTfJoAj307y6dsajy4/7tGpYbKhdKkkRvl2NUeyjUCjc+Z/BVNHk31rPDVWa2WNPnajUCF/3lV/OWRGf+/8Ad/2Kc81Rpt+/83/bNN1SBahtpJE3/wC19+iHR5rWbfLeeYm7ztkf8DVYmexktrV7iL/bXz02sjVHvkuk3xN5fzUFlh/3j7t3/AKN6yTRf71NSpE/hoIBHXe2/wDjqb/WVCn8L1Dpt42pQzu8TR+TNJb/AO/sbbQBYfdsqx/AlNT95Uj/AOrqtSDL1uwbUtKvLf8AjeP5U/2hXg95D5F43+3X0M8zV4r45sGsdYuf9ibf/wABNdeHeriZVI6GGiU7y6KclegcgtL5bUvNFWGpKlPptFVqSOp9N3rTqAH07mm0qUALRRT6CBlKjtBMrpQ9RvTkXE6qF5rpN+5tj02a2k86pPDet6ba6b5V7FLJOjN/q0Vvl/4E1dNbeJ7fyd9vY+X/AMD215M6crvQ9WNZWRh2Ggzb/wB1A0n/AACtSHwldb/u/wDj9R6l42uIIWeJYo9n/PT5qr/8Jzqk77P9Hj/240ojRnIPrCOitvCq+X+9b56sf8IfDs3u3lpXH/8ACQ69fXMSJfeQm3f+7RVavtz4V+Cbfw/4M0f7bbLJq7wrcT3M6bpdz/Nt3f7NelhsC6usnocNfHeyS0Plez8JWc7r9nga7d9v8f8AEa6a2+HWub9ieHNUj3/x/YJ//QttfX3zf3qNlesstpnmvMqktkfL9h8EPFGpbXex+yI//PeZV/8AHfvV1mm/s33Dov8AaGr28H+xawtP/wChbK91p3NdEMFSj0OeWMrS6nmFh+z94dtfnuJ7y7f/AH1Va6bTfhj4V0r/AI99DtZP+vr9/wD+jd1dTzRzXRGlCOyOd1Jy3Yy2to7WFYrdVggT+CP5Vp9FFaGQU+mU+nqAU+mU+jUrU57xt4Sh8aaG2nzTtB+8V1eNN2xhXmMP7LulwfOmryyO7b2ee23f+gste30VhOlGfxI1hUnDZnjCfArVrRZdniO3u/8Anl59gy/99MstR/8ACnPEnk/6/Sd//XzJ/wDGq9rorhnluGqfFE6o46tHqeCXnwu8XQWzPb2lnPP/AHI7n/4rbWPN4J8UWvz3Hh68kf8AuR7Zf++dm6vpOiueWU4aWysaRzKv11PljW/Dd5qWmyxX2mapYQfxPPbNF/6Eu2vBfG3gltHfzbT95au2xvnX5Gr9Ia8o+LvgC+8XQ3lo+oRW+l6n5aKnkt8l2P8AVMzbv4vuVUcvVH+GynjfafGj4Bs7OOO5a3epLyzWNJUT+Nd9anjDQ7zwzrE+n3tm1pe27fvUn+VkrFuZljs1f+OsxjobNrqHzZfuJVeGT7DfsiS/JUd08ny72qum6R/u1RBoalCsfz/LWHeQrH/0zre+0x/Zlimdd/8AD5lUbny/4v71aRIMOaFf4P41rndVsPIfzV/4FXZTbfv1m6rYefDv2/fWmKRyKV79+y18Qv7N1ifwpey/6LqDedZ/7Ew/h/4FXhf2No3qSwuZrG5guLeVoLq3kV4po/vIw+61Z1qaq03B9SqUnCSZ9sfF3wZ/wmnh5tPRV8+ZfJgeT+CYfNFXxbbeG76+1uLSooG+2tN5Kw/xbv7tfbmg+MLfxp4G0q989f7Ru4Y3ZLX5nSYfe2rUNz8OtF0f4hN44dZYL2aPf9j2KvlTH701fLUMV9T5oSPoKmGeIipI4f4M/BDT/h7Cuu+KIFn1778GmyfMtp/tSf3pKo/F345fZLiey0+X7Xq/8T/eW3/+KaqfxO+IWqeJtbXwv4Pglu9Rm+RntPvJ/sx1oeDPhR4Z+Fe3UPFctv4h8Q7fOWw+9Z2n+1I38TUv4zVfEv0Rf8JezpLXucv8K/gDeeNHXxR4wnl03QXbzv3j7Z9Q/wCue6vSPHnxU0P4e6DBpmn20VhYwr/oulWv/oTf/FNXmfxL/aQ1TWLlk0yf/Y+0/wAKL/dWvF9e8Q33iC5W41C5a7n27N8ld8cPVxDTqK0exze0hRTs7yNLxt4/1bxjdb7uf9xu+W2j+6lcr81OqN38uvWhTVNcsVZHnym6j5pMsjbRUtv/AKlfumitOUnmPvj/AISqON7lLfb9qRV+eR23cturNv8AxNY7IHt2WSeGSO3uptjbbSM713M38TNsri4dej1VLmXzfLuvOVLN59373LIu1tu5V2o++qd5Zra6xO9wv2Tzo9+yR/4h+7bd/uvX5/DDOHvdDl5j16w1W+tdKW9eVfkma0WH+F8t95f9n5/vVVSG+utz26rJa7V+eP8AvBkk3fLu27a5GbWJpEWK3XzNOdt8UMe1mTYu75VrQ0rWJL7YiL8iSSJ+4+Vn/irnlzcynDoVEmsLa+1Lz7eKKWBN32iKaSH7kn8Mf+63735Wq0n9sXV5v8hZJ3jjf7m1tv8Atfeq5Dr2l2s06Ov+x+/m/iH8O7/cSsXxD4hW1maW3X5IfnifYrbm+T5qTrVZytYrTub1z9j0q2/es32WH9zKkCbd6nYvy/drk00W6khntNT1D7Xp1x5e2aD/AFTQht3mfeX+/wDdqHR4bi60HULL7Z/Zt1bzQ6jBc3W7aiyfLt/4C/lVzr39xY3Njp+oW3maXM0M2+Pc0XnFv4WX+HelerhqElB2epMjorO5/s7W7zftk2LcbfIdtsSlfl+//DVh7lrHVVV4rj7zOr2vzM+W+VVX/feuT1vUlfW7m0t5/MgfbaN5b7V/gX71eneCbaTWLmzS3sfMe3Vt1z96L721m+X7y/JFXVOi7LmW4RMm28YNHrGlfZ4Gu7W7uJrSfzH+V1Tev93/AG9+6uJ1i8vPDOvT6Zes0mned8rzptbyz92Rf7rMn8VeweG7n+zdbsfD6fZY/tC+dFbWKMu9fu7trM3y/JXE+KtBvvEGt3lxcNpsH2dfJZ9KRmXhvu7W/h2fJurGh7KnJ2Vrmk4uxVeFdN8PNqEt8scFivkwTQTM11533Zd391tnz1T8MXLSTXlw8S7EhWHfv++v3tu2tK/+wx+Hm0SLULf+y3jVGuZP3TPltzSN/sqiRItQ/wBg3WkpeahcW32SDUFjeBN/zfIvzN/s7t9e5h+W1kEIml/rLCzeobnd9mlf+4zJUkztb2FitWLzbHpt5L/00auk2ieA+IZmn1K5l3fxNXGvcrJuSug8Qp/r5d38WyuR85pJt6L5caU4lSC53SX8Dpt31rInmQr8vybvmrNmdfOV6d9s8x4H/wBWm2tSTa03d+9/2FaiF5J423/u3dt9QojR2cWxvM877z1HbL87Pt8uoA3Nnl2f+27b9lVUTy5tm3zEqP8Au7/uItWPtKx+Uny/xbqCyOzRfs0qJ/A336a6eY+xF/ho3wwOqRL5aJu+T60PN5d4v3qgAhuV37KqvNHs3ozSPRfzQp88svyUInnuu/bJ97bQA65/eJF81XrNPL2vt8uqqTLA8tvuXe6/LVq2dpE2PSkVqXrNFk3OlXt/yVThdYIf/jny0PN96sCyR9s8NU5kb7TBaJFK8DrI/nfwo1Wt67FfbUm9o037aNQGw7Y0X+/UjzLap80vlp/fkqF/+B/domTz7Nrd2+fb8s2ypLJpnknhdFlWN3X5Xqm+sfYXliu93yKv+k7PkfP+7V5EWTZv/gp38VQBn21y0js+1fLf/VP/AH6tTTf3ttZPiS2urqHfZTtHOrb6h02/h1z91LE2+Flf94jL0bduqwNBHs9SuYJdsu9F3xTbGWrX+s3JtbZ/C++pKj+bdUAG+o3f/Rm8pVd0/gqTf5lNf93QVqRzfvEqNNuzyv7lN/dxoqJtpv2nzE+7QGpY2NTv4PvVCj7Pu7Y6c82/+KgCGZ/LRXRaqzXKwP5zt99tlOdG8n7zfI2z79R+c11bXKJt/c0ASJfxyQrKkq7HpzzN9pXZt+Ss22uvtVh88vzu3y/7FOmm8x5JYv3m9VSgCw6NIk/z/fqvcu3nL5St/ub/AL9Cfcbyv3m1flSnI/zr8zR+StAFxIfkVNv/AI/u21IlyvzVX3/I3zLUaO3ktsoAk2fvllT77/J/wGh7Zp7lX3fcX7n+1TUfzHi+Vv8Atm9WNnmXMVx83ybv46gsH/hSiH93M3y7Kr7285vm8ze1SK7b/n3b6ALDuscO+o5nb5UqR5vM27FqnM6ybn20AUZrBftK/wC7U1sjfbFl3NHsXfTZpvMfZVhNvk7KAL1h4w1ax3SpqEv+5P8AvV/8e3VuWfxO1KOFZpvst3v/AOeibf8A0HbXG3P7yFtn30qRN0jLUOCl0K5j0Bvii2354Gjf/pg9XtN+J1jOn+kTtA//AE0rye/uZpNSW32+XB5f3/4aruzb2Tb9xflo9mg5z6CsPEMepbfssq3f/XB1ZqufbP8Atn/10+Wvm19uxXSJfnrYtfEmrWMK7L6WNPldfMfctYyo9mVznvlteR3UKujeZH/C9Tb68bs/iXrkCJ5q2877f+Wiff8A++dtbFh8YIZEZLixben3nges3TkaXR6NcXLbPvVTmuVkrj7b4qaLdeV9o+0Wm/du8yHcqY/3a3rbxPo98jfZ763/ANnzH8r/ANC21nyvsF0Q6xc/YUV3ilk85ti+Qm75qNE1W4mtmSWLy56j1Cw1Kfbd6fqFvJao3zQxpu/h+8rUaPbNH87q1KRoa0cMnzO/7ym/u/OV/wCP5qsb/Mpqff8AurvqBEnzbKsInl1X/wBYjVchqyBvzSVJ/q0peaOarUBiff8AkqwlRc0qPQQRv/u1wPxIsFneC7Rf4fJl/wDZa9AesXxJpX9q6PPEn39u+L/erWD5ZJilseIw/wBz+5U9RXO6O8lR6dHXsRPPkS80c02kSmImp9Q1NVAJsqamc0+gUhyU5KjjqXmrJH0UR0UAFM5qamUATabt+2Lv+49dMkPlp975K5OOuihuvOhV91YzibQkQ3+3zlTd8if+hVDpu6d5X/jf7qVG9nJP8nm/7da1tb+QipF/rPuK9OJpI9Q+APgGPxj42V7uDzNPt182f/bVPlVf+BPX2hXlf7PHg/8A4RnwHBdzReXdantmb/rmP9VXqlfR0YclNI+dxE/aTYU+mU+tzIKdzTadzRqAc0c0UUalahRRRUkhT6ZT6CtR9FMp9ABRRRQA7mjmm07mgA5rM1jXrHQ41e7n8vf91PvM9afNeNeMLmT/AISG+eX+CRk/4CPlWsqk+RFxhzM9C03x5oupTLbpeeXO7Kiwzoy/Maxfij8S/Cfw/wBNWLxReeWl8rIsMaMzOteM+LbxrXw9q+oW87Wk9payXEU39yQLuVv++6+O/G3izxJ8QtQa71jULrVr35vnk3NsX/Z/urWdKrzm3sD3L42eM9D+KE1jrGlbbt7eNrG8vPutcbG/dSMv8O5K8RdGtZpUf+CuR0e/uNN1KJJf+em9a7K5dvl/26561PlkbU5cyIf7u+q/2lY/uNTk/eU3Z8/3V2VlqaE1m/8ApKu/8FaV5+8h+RfkdqzUdUq9bTST7k81YPl+XzKNQM25haT+Dy0Sqt/DN5KojfJWx9j8+Fkl3b/vrVW5s2jhZN3mb1oI1OVvrZvO3V0Xw08GL4u8Q/Z5V8xIYWlZP4XX7v3qhh0ea+RYkWWSd22KkfzM7H+Gvoj4V/ByHwHbJqetr9o151+Wz+8tv/vf3pK4cbiY4ek7vVnXhabq1FpdIq3/AIn0n4XveaZo9i2m7F3q8aLLvYru+81cTf8Ax41if5Li2t7tPm3eYjfP/vMjV6Z8QvBlnJ9me9gXUrqFl3aVHM3m+X/dZl/iX+7WT4P0Tw34j0+eK0iie6tGVJ0+v8VfM01TqR55xuz6WpJ07crsjlYfjYulaI0sWlWek3V3G32m8sUXz7v5v4mrxfxn8QtU8VOySy+Ra7v+PaP/ANmr1D46/DGSxtv7d0yL/RYdqXMMf8GfuyV4a6V7+Fo0bc6Wp4WIrTva5X3+ZS0z/V05K9XU88WoHSrPNNo1LINi/wC3RTdlFSUfZnhjWLrwzctbyy293pEMn2hvk+V/3iN8tQ+MNNmnuZYt0U9lDH8sMm5di7tzfN833tm+ush0HS9S17+xPIuJPOkXbc+cqon31+Ztu5tz/wC3VrVblb6a233LQeTCvz/Mu+P5NvzLub+OviPacsdFe5k4aWucKiSSf2fcfvbREbfvj/gyvzf+PpXWaXfW/wDZsFwjfYJ9yvKm/wD2Xb5v9qprDUriO5WV5fvzbF/fNt8sL8zVx/iF9Qk1W23z+fvhaae2kfdOkY+bdJt/2H2f9sq44QdbbSwB42vLWS5820guI4PJ8lvMTarzf7K/7lU7PxdeXVteaPbxK73EkO1I/wCPDbdq7qz9V1i+vtS0+4vbGXfumu1hghkZpW3btu3/AMcqGw0RZ7C2vdViuLRNyvO/yrvj8xI/+At/tNXtQwyjBOaM9bnYaPokmsw2P22Ly50mkefz0/hTZ/3189bXirSrW+0f+z91xBq9i0l3BNHD5TPGZNu1mX5f49/y1j+EvE9xHrCpZRfPqEe/9+m75f8Aa+Wukm16HxGlyiN5E6Qybf4d6hf3q/xfMuzetccJSjX10iaRa5TyuzsJL7TVuka4neG43vNAirL8kiSMzV65oeqzWOm20TxRabolxDJMqXT/ADXCxMjNJI38Xz/IteXww6X9s8qys5Y/44n85vnbzEb/ANA82o9Ve+k8WebcS+Za28cf9neY/wB+ML91a9rlVVIm/Kb1h8RdU1y/1B7RopNOSxm8p5IVVnb590kf935Ksa9dX0ltBcJuge4s45lfY3yYj8hmqr4f8Kx6HouuanqdjZx/aNsNnc6leNA235/ljiXdu3VX8SeGNY1zxVLbyqsE8N5Ilr5bruaN12/Kvy7lWsVTpwlpokVySkrmbv1DXE06K4gWPWLu4hhXy32s6xttaT/Z3b4q7jXpm/4R7T7dJWkS3s1h2SJtZG3bWVv7zf7VZN54D+y6rpT2WqrPdQ2vzJI/m+aqfKywxKv99P79bnirVf7c1Jbvasf2jyX2R/3ivzV3U6kXeECoRcQvE8v7D/sVR8W/uPDc/wDtzVqXKfvrbf8Aw7d1ZPxCdYPDez/aatdTaJ8769N5jy/3HkZ652FFhRYv9Xvra1J/9VWK6Sff/wBqriVIkvEXe3y0PbrHNFEm6nTbY7lf+WnzVC800d4zxL5j7f8AgKZqyS9eTefct5TfIi1Nprt9/wCas/7S0m3+/trQ01/kVH/j3UAXnf8Aj+XZ826qM1nNJN/o7NH/ANdPlqxbPHJbM7wN95Xq0k0ck1QWVbN5p/Ne4g/3fn+arDp5k2z+Db9+o0hb7TLKkrbHZfkqaZ/L+fd8m2oAhf79zsVY/u7XqN0WSZf+Weyrjv56fIv8VQonzrQAQ/36tQ/u5mpuzzHoRGnmV6iRWpYmmXZ86+Ym6h4ftW193l7Gps1G/wC9UgTO8km5EX/x/wC9R53yVD53yb0VqmT+He336zkWTO/mbaETy9uxv+/j1DeP/GlWof3iL5q/w0iywn+zS802mb/vO1QA508z760fu40/551Te5b76N5m9vlpttczTvOksS7Eb5X/AL9AEyTRybn/AIKjuUarEMPkJsRaH3fN8tWBk+d5fzvVpLlX2v8A31o/dyVCj+Y7UASfwfeqOP8Aiof946qlOhT523tQA6PdsV0omm/77qw6eWlU5k+dqgrUr/6zcm7y0ohf7LueL+NvmSnfLCn/AAGo0T/RmerDUq3WmwyWzPbr5ez70NR237u2X5PMerCfvKr7PL3Ki/JUBqWIbZd7fd+fbU2//Z8yoYd0lELtBu3/AHKAHPH95Eby/wC98lTI6yJ8jLVXfJv+erEP8L0AOf7y1Clysafe+R2+Wmo8kfyf7VQ37+RZyvKy7KAG3UzSQ/ul8x93z/hVz+GufsLmSfynSJo0da6aPd/HUANeTYlVZn/cr8v3mqvqtysb7Khhm8yFpf8Aa30AXrC2jnmluJV+4tRyXP8ABTUmaOzWLb9+qs37x12K3ztQWXJrlYLbe/7x2+Siz2ybvmrNdPMhiT5d7t/uq+K0rbdawtv/AIKAIb9F+0+b/GitUOxYIW+b94/z7Kbc3MknlOir87fN5ny/LTkvPMTY7LVgTJ50e77uz+Gmu8kc3+xTt8mzZVO8dpE27lj30AWJrpfJTe3z/frNS2/0yeXc0m+mvbNdTRbJfk3b2SP7yLV5IfI3f7dBBHcx/uVd1aR3/wDHMU3ZJH9yrE3mfaYoUVtn8T/3KkdFjhZH/joAq22qzabul89o3+/vj+WvfLOZZ0WVPuOtfPOpJZz20tvcbZEf/ljJt+fFe4eCblbrwrpkqS+Z+52fl8tclfZG9M6RPnSneSaj/gqSH938n+zXKaFpEoRWjRUooqtSAqXmoIUaOaV93mI+3an9ypP+Wn3fkoAa7/I1CP8Auaa6VLQAqJ5ifI1NeH7yVIiL/GtE33qsUjxfxtpv2XVZ/l/i3q/1rBjr0j4i6T/qrvb9/dC1eZw/+gV61F80Ucc9ySn0x3p9b6mQqVJUaVJ8tAEtFIlLVkEqU/mmJT6AH0UU+gBlPoooAKu6VN5aNE/96qVKjslTIqJuWztI8r/7Xy/7tdR8N/B83jjx/p+mKzRwO3zf7H8TN/wFK5Gzdtnz19Ofsl+Ff+Qr4jlX+7bQfj8zV0YWnzTRNefLBn0dbQxwQpFEqxoi7FSP+BRUlMp9e+eEFPooo1AdzRzRzRzRqAc0c0UVJQUUUUAPooooAKKKKAIby+t9NtWuLueKCBP45H2rVPw94ksfE1rLcafK0iRSNC1YfxRs1vvBmobvNje3/fL5aM3zD/dryf4S+P7PR9e+zvK2y4ZYW/H7slefWxXsqsYNaM76eG9rSc09UfRfNHNNp3NegcIc1zHi3wZD4jh82LbBep/H/C/+y1dPzRzWcoqSsyk3F80T5I/aQ0fWPCvg+2tHW3j06+uFhlmjfc0rfeWOvj3Ur/8Ase8aW3/dptZNm9W61+gX7Y2if2x8Jf8AbivF/wC+Sr1+buq2F5o8zb4mjT/polZU6ajJ2Z2e0coaooyTNG6/N9z7tdlpt+t9o8Ert5k6NsZK4N7pq0vCupQ2Oqq9w3yOuyuipT5onPCep23y/LTUT+5TX/ebatWyfNsryZHYR7G3LUkP31+Sh4/Idvnb56ks4Zr7ciM0f/oVMDY3/aoYP3X/AB7rsd/77Vc03R7jxHqUFpp9jLd3szbNkaferpPhv8Pb7xB5tpbr/oSfPPcz/LFb/wC9/tV7Rpun6T4DsJbTSl8yeZdk95J/rZf/AIlf9mvMxWYQw65Y6yOqjhZVX2Rk+EvA2k/DK2gldVu/Err81z95Yv8AZh/+KrL8YfEKPwzbS3Dz+Q/8M38Sf7Ma/wB6sXxn8SI7WZre3fz5/wDx1K8f1u5k1yaV72Vp3evKw+CrYyXtq56VTEUsLHkpmf4k+I2peILloopZbS1Rv+Wb/M9TeCfijqnh/wAYafqeoahdX9qm63ukn+ZvJNcbN5djNs83y3qOG2b76fPX0X1anbltoeTLEzk73PuS5sLPWLaW3uNs+nahbtCzx/xxuv3lr4l8beErrwX4qvtHu/v28nyv/fX+Fq+jv2ePG39uaDL4cvW/0rT132vmfxw/3f8AgNN/aC8Bt4q0T+07eP8A4mliv/ApYxXk0L4eu6ctjsnarTuj5NmRqjRK0ETzKr7PLevf5TyhtN8mpv8AV07ZRygV/JWirny0Uco+Y+1HS4voYNlyu+a4V/O2bXfZ8u3/AMfqnqVy114k+yRRLJepbybZt/7p1dtu3/2SpHmk8K2cEt3feZstWuLO2+8rsWhb+L7u1PvVY8H6JH4j1KCJGadIYVdryRNvzDyW2t/wOvhaOGlKKSKl7rOf1J5tN0HTHuJ1gnTdDK86KuxT/Dt/vVzemzSeGfFV4lwss97cW8lu0MafLudfL3LXpFtbWt1Z2NvLO08/kyJ9m/1v+llnbdt3Lt2o/wA1c3450G61XxnKkUUUky2/2hfIdvn/AH/3mrsjR9j00ZXL7vMGq3moR/YbdFW00vS5Gt7H5908qozq23Zuk/g37qp39t5nhWJ0ii01LdYbdfM/1suz/W+Wzfwt9+pLHW9Hjs7G4l0pY0t7fe3zyN5sg+RV/i/ufL/DXYeD9bjvvCV4lxO2pWu7/UzzL8kj738xd38S1OIrqnFPoEYqVzhdE/dyN5s7SWsPyLcx/Nv3s7L5n3flX79UdYS88Oa3Z3doyxpuaaC53r5D7G/8dWqcNm1rf3MTyyzwJteX5Nzctu2ru/irU0rd4uuWh+xxQQfxfP8AuosbNqyL/wCzUbe9uiYx5tFucvrF/JOkqaFPLBYvcMkD79u+P5/lavRvhvNDdWa2US/2lO6zeVcz/LAk396Ndv3VrhZtEbwyl5p+q3PyIs00Xl/Mv7z5a6bRLm305Lz7OsseopataLDv+VFPy/3f4q7nJSguQIR5bXOssIbOOa22XPn6jcahDb3V5BuaKWMs/wDrN/zfcroPG15feIIbm0SCK7ukmhSB9itL5h2SN/wLZXK6beSaGk+xlkTzo93ybW3D5q1NBv7OS2guNTvLyB4dUbUfOtUVVeT5Nu7du+X/AFtYxtFm3M5dTFbxJcap5v2e2WDV9P8AMSL7Kn/PRt27/gL/ACf9tatX+6fWF37fmk/5Z/71XNV1Vvtm/wANWNvaWV9cfvfI+Vnj2pu+ZqoonmTQS/7P/s1dVK0m3YmJqTfvL/8A3K5P4xzNBpsUSV2Cbftjfd3+ZXnvxvuW+0W0X9xWrr1Nonh9+/l3Lb/4FrHm/wCBfPWtqVysd/K+2sd5lk3VcSR1ntkul3t8iVYSaOO5aV1aOD/pnVGGb+NKmS5WdP8Avr79WBcm8m682X/gCvVqHbHDL8vz7aybPbdQt8vyIzVrQ7oNqJ/A1QBJb3kc+1N38S1ed1+0q27+GsmFLf8AtL9199lZ6vJu2LLv/wB6gCbev8a1N+7kdtlUYZo5Nzo1SQu3nfdb/aqCyTe0lz935KJEbe2ypE++v3KkdP8Aao1K1HJ9z56mhhXf96oU+f8AiqO5vGt32ItSBYeqb/u3+Tb975qtPC2yqsNssbqifwVAF62dpP4Vj2NUjo3nfJUP+rTf81HnLB5Cf6tPuLUFlhE+8m6i2T7u/dI+379Qu8m5dsX8Wxn/ANmrCJUll3mmTJ5iMlCJ5dE38XzVAGXbQrJt+Xy9jfLUjv8AMvyrJsb5nqxvWCH71Vd6/Y2e4iaRP7myrAm3yRpsSmw+Zvl3r5f92nbv3Kun96h9uxtjNH/t0ACJ/rdzeY9U/JaPzfm+SrUkknk/dWSo3f8ActQBTeaP+989N/fI9FzD5jqn8FWLa2jt3+Rf+AUASXyTeT+6ZY3/AOmnzVlzXk0cyo6+Wm1nrWfbsbe336xblPMZtzN/v0AD3Mc9tK7qs+9fuSVCiTSOvlfuNn8FOeGOTbvXzPlp3+regC1vWNIqN6yfcqvu8z7lD+Zs+Rv/AGagCb5Y0bZRD5k/z1HDVh38h9+2oK1I5kk3qjvUny7Pn+5TXuo/OZf40qrc6l867F+/tRPMoAmfdG6/c2ffam+dshZ3o+3xz/fZY6rwzfat3k/c/v7GX/0KgB026Sar1v8Aw1lui/K22ptkkcO+Ldv3b9mygCO8sFnvJ3dmkTd/Kq9zu+zL5UfyMy760Jn8xFqvJcr9zd9xd9ADt/l22x2b7qpvqi6NPt2T+XO7bHq9vXZsqGNFjSeVKAI9nzt83yJtSKr0yN9jbZ+7kqvbQ+ZterVzN5cNAGW/36jsLlb5/kgaPyf76VNN9yq6fuP9zcztQBeeb52+b7lVZpreSFZZf3f/AF0qnfzLAjPUiOt1ZrcP+7R1V/8AgJqwKtmjb1dP461kmkkfZ/HUdhbNsb/bb79aSosFQBXdGj3UR/v5lT+Co7jdRCkkcLb2+/QBJ9gtZEbfAu99u55E+bivSPhveLJoM9v8u+3m/wCWf9015W80kjqjt5j13nwlvP8AT9Qt3/jhV/yb/wCzrGtH3WawlqenW332epHRd6u/8FRw7t61M+2dGidW+ddlcWpsTb2d6k85dnz1XRPLfZTpt0drO+1fkXev4UEE0O6papak9x/ZU72X7y68vfF5lWLN2ktoGlXy38tdyf7VWBLzTH27KfRQGozzljT7rVJCrSIjyp+/daP+WfyUPukRk/v0EmL4ks/7S0eeJPv7flrxW5RYLlv9v5698uYfM81K8Z8W2bWupTp/cau7Dy3RhUjoYlTVElOrvOYl5p8dV46loAn2UtHNHNWQSpUiVDHUiUASUUUUAFNd6dTOaAH05KiqVKANrSU8/b/3xX3p8HPDy+Gfhvodpt8t3h+0S/70nzV8S/C7w8vibxnpGmfwXFxGkv8Au7vmr9DkSvWwcOWLl3OHFT5rRJKKKfXfqcAU7mm07mpAOaOaOaOaCtQ5ooooAKKKKAH0UUUAPooooAK8C+LvgyPw5rC6rZQeXa3bM7JH/BN/Ev8AwKvfaxvFnh6PxNoN5p8u398v7p/7kg+61cWJoqtC3VanXhqzpTT6Myfhj4qXxV4bgd2/0q32wy/+ytXY8183fDrxJJ4L8W/Z73dBA7fZ7pJP4K+j6nC1vaQ97dFYqnyT93ZjuaOaOaOa7ziOe8eeFY/GnhXU9Hlby/tEexZv7jfwtX5l/EjwfJoepX2mS23kXULSJL/dRg1fqrzXx1+174Mt9K8SLrflfu9Th/5Zp9zy/vU4fEh8z5WfCs1hNC7I9V9le/ab4Jh+IXw11V7fyo9b8PN52zyW82Wydv8Ax7y3f5q8t8VeBtQ8OzKlx99131tKXLLkkEVzRuix4Y1L7dZ7Hb57f5P+A10kKN9xK8/8MQ3H9vW1vFE07zSKnk/369k0vwfqV1rC6elnL9t8zZ5Oz5t3+7Xl4lKm+bodVJ8yJLbRPkX7v3f/AB6vUPBvwdW1RdQ8QbrSD7620fyy3C/+yrXSeG/Ael+C7b7Re+Vf6v8A99QW7f8AszVT8Q+KpLp5Ul/eP/31XymIx0qj9lQ1Z71HCqK56hual4kt9Ns4rS0iitNOh/1VtB8qJXk/jPxbcT2bLbyvGj/x/dqbUrma6SCWWVY/9is2aFdV02LzWVPJ+dqeFwSpy56rvIK2IuuSCsjz941nhXf/AANVe5mWPds21cuYfIv7lN38X36qyQ+e/wA6/cr6imeJI528hjjfzdv3/wCCod67/urHW5qTx/aWTyPMTb/yzrmXdre58ryqJRHE2vDfiG48K6xZ6xafu57dt6/+zLX2JpXiHR/FXhWDU7dGke7j3wfP9xh96Nq+HfOaT5PKr1r4CeOP7K1Wfw5et/ot989r5n3UuP8A7KvLxdFzhzx3R3Yeooy5ZbMxfjH8Om8I6x/adlB5ekXzM6/9MpP4lrzV4V+/X2Rr3hu68XWFzo+p+VHBfLs3yJu8ph91lr5N17w9eeH9UvNMvYvIureRoZUqsHX9quWT1QV6fK+aJgzQ0R123hX4aah4mjnuPNW0tbeFrhnkTc22uPv7OTTZnSVfnrujJSbVzjcXFXIfmoooqxH1d+5ns7G0uJVtH8mZIvP+6mN/y/3tzO/y11Xgf4l6Poaaeluy77ixj8/zEb5GDfLt/wBr+PdVez0f/hI0gvdQVIH09Wvry8nh8/5YP9XtX5W+bf8ANXittYLdWd58rSXSW7JapH/HXkQpulBTvqzeVj3Sz1WzkvJfFWmbY4IbX5kk+87S79zL/Cu565vxJ4wsZ9ba4f7Rbz/ZVSJI3b51T+9/dWs2zS10qa22SywT2mlraT218m1vM2vJKu3/AIH/AMB8qub8eQxxzWctutxHOkcnmvJ7/wANcM26s9w5uWnZI0NN1KG68iK4bzNO3Ru1n83aptKv5o3i+z/8u82xUj+ZZdn+zXMw+XpthA8UXmJMzbv9v5a2vDHiG30fxDbXG6WSBI986OnypJ8kfyrXHUo83S5gbXi3xDDfWC3D2yxwf6loYH/ufdZW+9TvCvhK3+3xJZNeTweWvzyfuldd3/LTbR4V8Nxz6xviliv4Ht1m8mT5oHkC7l3bv9uus+wXmm+HtQ0qVVj1u4/cs8aMzPI//LNdv8K/+hVpCNkoJmvS5YfWNJ1WwW3eCznS3j86zmnh81biE7P4f7y1x+qpcX1+v2uBb/7QsiPNA/8A3zu27drLTbD7PaPbJ+6u5rSz+zy20G5lSQb227v4m/jZvu1qX9stqk7xT/IkPzP95H3tu3bqPZ+yVkEZMrvNdSXMt2ls0mnbptvmbt23+H5mrPs/EOoTp9nt4PI+Vt1t8rK+fl/iX/blqbwrr02sJqGnuq/ZYob243/xf6jzPvf78UT1l6D/AGlquqxRPB5jzKtvFNsZtmGRl2/7XyVpC0b86DroelaxZrY3Oh2lvbJH5Nu00s0D/Lu2/wDs2+Ks+z+5Fs/vL/6FWpeabN4fufs8rWcn7lZm+y7mVGdv7zKv8CRVVsLby3VN3/LRUrspxVtCy5Gi/ad//TSvI/jNctP4qn3t9yNUWvYLBP8AUP8Ax14n8V5ln8VXn/AUrU1geT6lN5l01U9v+zVrUtv2yX5f4qrvM0ds1axJKe9o4Vi3ffanJC0FzA/+sgeo0hk85avTbf4asgvWHlyQt8v96nPCz7nT+BqhTdHGsW6r1m/mQ76gsz7Cz8l/tDt5n3niTZtqxDNHI++Vmj/2I6ueZ5nyVDsb5vl8ygAT/XLs3075t7b2qNN0cf3qP9ugsvJtqbf8lZOySPbWpbQtJtSo1K1HabDJapsln893/jq4qRzvvqi000l+yeX5dqkfzTVeR45IVli27P78dZANR1/gWnO/yfJ9+jyadDCvyp/HQWU7O/vJLxrSaxaNPL3+dH8y057m1kRUeVfvbP3n94VofNs2Ovl1V2NPteLytn8XmJ822oAhtvtHzJL+7fd9/wC98tXLaZZEV/4N2+o7mH7uxfM+78n+zTbOzk+yrEzfw7KNSzX5qK5m8ib/AG6khtvLtlR91VZtsjsm7/gdZAD/ALz76/JUiOvzL81Nh/eOqPtquj30l4sUto8afN++jdaAHTbYJt7v8jrsqRU8uH7tTeT8nztTvl2NsagCjs8v+LzN7U10qR38jc8q+X/1z+anf6tKAK72tGz7r/wfcb56dv8APh3o3yPUbu3kt+68x9v3KsB0yfI1ZbvUnnXk9mr+Usb7l/cyfwLVd/n+dH+SgB2/+B6rzXkcc33aqzTXkdzLvg/cbvleoYbZbV2l+aTe1VqBqJt+ZKtPCu35G/hrJd/L+/8Ac+XbR9s/eN81SBpeS0fkbPufxVXuXb7/AM3zL8yb6sQut3DF5UrbEbfVe/Tz02/N8n3agrUzZr9o9z/NWWmq+e//ADzSFm2+X/eqPUrdo5p3ibzIP+Wqb2Z0wvzLUcOmt8r7f4a1JNaHUl3xea3zszf7O9azdK17fMtk/wC7uoWZ5fLqnM99a6qto8S/vv8AUf7oX5qmttEkg1u5u5YG8iGHYvlp80rH+KjUDam1v7L99l2edGi1ub13/eX71c39gkkuYok/5bbXrSuUaS5lfd+73fLUSK1LTzR7/nday3Ro9qPL881xv+//AMsx/DUjwzSTbHXzE8v/AMeqO8tmkmgd4l3o2xqkC1/aS79m2qrvNJuTzfLSmvCsbsm1vnZX/vVJ5Kx7YkWrAmtplsbaLzZPnfalV5rz/SWi2t977/3qp/6y5X/lpOjfvfLfaqMKvTWcMcP8O/zN+/8AuNQA1P3cOyo9/wDHu+//AAVNc7ZPnT79QzQrGlAamPqtn5kbJ/rKNHT/AFqO3ybfl/u7aJtSW6uorT+N/vJ/cWptEs5o5r7zd3ztsX593y1WpJvLcrHbKiN5fnfd/wBjPy/LTpk+Zbj5t+3++yrtqrpulx2MMUMX7xIVWFfn/hFXHfy0bfWRWpVm2x/PtamvN87O/wDBt+SppoVqi6N8vzVYah9pXfK9dR8Pb/7D4qsW/gmZoW/Fa5P7G0iKiVNDNJpT21xFuke3kWb937NupSXMmhR3Po5/3dTW277ib6ru6zojI3yPUyP5deWdha/1ib3WnQv/AOONUKbn8rf/ALSVJD+8Rf76UiCb5aE+/TadvqwH0Uz/AHKcjtVki80vyyPTUp0L/O1ADZq85+IWl/vPN2/f3JXpjotcz42tvMsG+X5KuEuWSIex4ulLzT5ofImZKZXrnEFWOaipyUEE1FEdPqwHpU/NQJUyUALRT6KACiiigAp9RJUiUAb3hXWLjQ9Us9QtJfLureZZon/2g25a/Rbw9rVv4j0TT9Vtf9RfQrcL/s5Xdtr80YX8t0r7Q/ZU8ZrrngmfRZpf9K0yTev/AFxk+b/0OvUws9HE48TDRM9wp9FFd55w7mjmjmjmgrUOaOaOaOaADmiiigAp9Mp9QAUUUUAFCP5leb/GyG8/sezuIvtD2UTSfakj3MvP3WZVrx3w38SJtDmb+z7yWwR2/wBlonrzK+NWHlaS0PToYJ1oXi9T6trI8Q+J9N8M2bXGoXKwJ/c/if8A3Vrz/QfjZHJtTVbP5H/5ebH7v/fLUeP/AA3b/Fi2gvfDup2c91bx7Ghndl3r95d38S1pDF060b0ndmTwtSlLlqKyPMfFviTTfHHie5u9KguIN+3ck6ffb+98v3d1e3eAPFsMmg21pqc8UF7D+5/ePt81f4dtfJ/ifwZ448FzT3Fxp95pu371zB80H/ApU+Ws2w+JeuWvyXC29+n/AE0Tb/6DXme0nQm523PT9nGtBQufffNHNfG3hv433GmoqW95e6T/ALG/zYq9Y8PfHua6Rd62erJ/E8D+VLXZDMKcviVjjqYCpHbU9x5rzr45eA/+E88B3NvEvmXti32uD/bYL8y1esPi74fu4d8stxYP/cnhZv8AvnZurzXxt+1jpOj37WWj2fnzp9577dF/47Xd9ZpWumcqw9S/LY+efhT4qb4V/E7T9QdvL07c1pfJ/eheuk/a88E6Xo76ZreiLFJp2rR74vIfdFx8zba5HWNS0XxFf3l3ezyx3V3M0rPa7e/+y1eof8Ilofir4LeHNHu9TvI30y8uHgf7N80sMjeZWWIzHDuHO3Zo2o4KtCVrXTPCf2YLZYfjHpWoXGlNqVlaNvnfZ8tv/dkavprxbreh2uvanqumWK2D3zfvZv8AlrL/AHv91Wrh7/xDoPw50FrS0WLTbKH59n8Tt/eb+JmrF8K+OfDfxN8DeL023lp4l0+P7dB8+5Li0T71fPVq+IzXSmrQR61OjSwXvz1kyHxJ48kkeW3t/wB4+3evl1zdtf8Al3Pmyytv/wCmn8a1jo/l7UTzdifdm+9WlD+4+/ukT7n96uyjhYUFZI56mIlVd2WPOmvtsSfu03LMv8Py1oPZrYpL83mTv/HJWfb3PmSIkUS70bYryf3ammmXy1V2+d2rcwMPxPZ+ZDFdxL/vPXKo7SJv216BqsPyL5X7zZ89cPMv+ky/vX2btn8P/stddGRhUiZd5t2Rf7FYesW3mJ/zzf8Av1uTI2+VP9Z83zVTmhWR/vNXRIxic/vhjTZuaTfUMKNHNvSX7laD20ccOxIqm0fQbzWNQ2Wm/wCRvmeT5V21ndI0+I+pPhR48/4WF4SV7hv+JvY7Ybr/AG/7sn/Aqd8RfAeh+JNviu9gaSfT49l5D/DKo+6zV5P4P8T6H8J79ZUZr+6m+S6/6519DW1zazot2m27067h+b+JZY3WvlK8XSq89PRM9uk+aPLM+V/GfxOm1KZrfTP9AtfubI/48V5ncv5m+vRPi78PZvAfi2W0t1aTTrj99Yv/AH4z/D/vLXN23hKSRPNvZYrCD/pp96vocPycilHqedWjNyaZy8cbMufNorubPRdCkiIWG4nCsV35YZorq54mPs2fWfhvWrHSodTsr3bJA91C/wBgj3M1xsb5fmb+H+NmrF8PaPY6P9p1V7lv9Imm/c/eVN/3fur/ALdUfHOqw2/iTWpZVWS1t7qa0gSP/W7Rvb+L+7v2Vh+M9b/tLTYrjTGbY8caSwx/diZ6+Zrzr3VD7IRn1tuR+KvDcPh/w3p+sWUqzpNfK8T/ADbkjC/xK1ZOpXLarf3lvb20vnX22b/gT/K1eraJZ3Gq+CbOJJZY7q3WRFeB/leTzPL21wvhvxPJfaVqaSq1pvh2T6lGnzPC7eXu3fxKtaUYyn8jST5bnH2epeZZwbLa3gS3+T94/wAzfNurQm1hf7SWXT7ZYE2+dLDInmrLHIvzK3+8lYNhomoX3kPbr9rg+0NDsj/vD5f/AGeumsNHsY5rn7b+43xzJ5Mn/LJQ3yrWjgrsx1PZrDwrZ6bqVokXlQb7iGHZ/cjGxflrkfipcyT3Mtk88W+7hmuFhkdYldpG8tW3N/d3yvWf/wALOt55rG009LrUnSZZlT7r7kkRol+X7zNsrNd4fGPhW21u482fUfJmt55pE3f35IvL/wB5/kZq5adNxknMoPB9ys8NjZW7LcXs1xc+f5abl2oqfKrJ8reZXqkNtb3SeHor2e3kR/LhgsPlVnV28ye7bd/ql/gTd/DXkfgaGPwrNLdvH589u01vFbf3GEc0m5v910rW8K+J11j/AISHZLcb302ZGuZNu7b/ABKzbfmbZ/FXZOmppFRlynSeHvBlv4fvLz+xLNtStdQ863tZpH3fKGRtzKv/AEy82uqsPCuk+H9Vl1W3ib7E/wC+s7aPavlZXzJf+Aq77KybPxPNfaVbXqQLBew7kgSBPl3BfmbbWf4nv/8AhH9BV/ljgmuPs/nSbZWfOxmj8pv4diS15MZylO1rmlzP0RIZ7Xenm77j7PcTvO+593z/AC1ubFjmi2/89N9c34AufP0dX/uXn/syVvW3/LD/AHmr2IbIouW22O5WvAfHk3meJ7z/AK7V74j/AOmLv+4lfOviq58/VdQl/wCe0zbabNIHF6xGsmpSv/Buqv8AZo9n72pn3SXkq7fnSnTTLs2PWojPs7bzLld/8FTfZmjf7tXLa2hn2v8AbFjrW+zWcm5HZZH2q/36OYg5m2eSRG+Wr1mlxdIuxf4flrStobeT5ElVHetS3sGgff8AbNn95KmUiuUw3triN2l2U6FGn/h+d63pofPmlRJ1j2VXs7+z/e75V3o2z7lTzFcpj+Suzdt+/TXsJtnyL/t1ufabGRG2M0iJ9/y0qwj2Maea6N8n+xu/9BqeYOU5+2hk3/PFWgkMmxv79TX+vWMHmoitO6fwbKbD4q0/eu+C4/7421MpPsVyruOhs/IRvNanQw+WjbP4P4Kdba9ps83+ql2eXv3yba0vOs/n3r5abfv/AC1nzM05TPSFZ3b5l3/3KbNZzfLsZv4a1LNNNnbzU/efLs3x1oJ9l/g3VPMVymH9mbYqf3Kb5Lb66TybX+69NSG1/g/vVPMHKc/5MlEMP3XfdvrpE+y/c20J9j2P+6ajmK5TFeFvs2/5qo7JI0X70nzV0DzLs+df4v79Rv5ciL+6aOoEYqP5kzIjfPC3zUTedJIro1byfZ4/uQL/ALVRwvDIi77by6fMLlMP99HUc1zJW9+53yv5X36jdLeR9/lLSK5TD8759j1J5xrWfy5PuRLH81Nd4fl/cL8lPmDlMl4WkTZuqvsWGth3XY37pajme13/ADW0VIWpz9zcrG9Qu8ny7FrSudSj37Psy/e+WrX2y3++9tFVhqcjN9sSZURar/vo92+usfUofueQtU5r5Y92y2i31XMGpytzNcfwReZU0KSSfO6+Y+37lbn2yOeFd9tFVyxv4YNzywReWn8eyjmFymXo/meYsXleXTprZvOidPvpJv8A3ddIl5HHD8ixf98VCk33vli3v/sVnzFcpg/YJL6b518tN29v9v8A2ateS3zJ/wB9Vsed5bqjquz+FNn3Kb9pkjh+6tHMHKc7NpreczvVfyZo9qV0n2z+P5f++Kh+375t+3/xxaOYOU5v+wfMmlu3Zt6fdeN/4vu1oQ2DWlssXzyfx762La88xN9r5Un/AADcn+1Vr7Z56t8q/wAVHMw5TBRJPv7aru80lyzvE1dIly0fm/N8jt/y0T7n8Py1VudV8iH7q/J/sUcwjDm3RzVX2Sb4n8r7la39q/u3dFXft/5aJUf2+aN9n+zVAZ/yz/OkXlvupt/C0e35W+f7yVsWF5Jv/wBxvmqO5uZpJm2S0Ac//G3yt/D8iVCiXXneU+752bbWxNeSQTfe+/8APUb3Mnk7v9qrDU5+HSpI7+W7lX5/uKkf8FXk3b/utVqa8ZIWaWV/k+9UltNNv2bqA1HfZpI4YvvfPUc3mSbXdWq4k3lyb6m+2N5O/d/wOoDUzfJaR/n3bE+9VeZ5JH+7WlNM2xfmpsLzbqskrokn/PJtlDWbR/Psar32n52fd5mymo/z/eoK1PWvDz3GpeCbZ4l/0pLfYv8AvR/LW5vb5f79cv8ADS88zSp7fd88M2//AICa6p3X76V5ko8rZ0x2LFtNJJaq7r5f96pP9X9xarw3KyJVjzmj/hapiIlp9R/8CSl5qgFR/wDaWp+aqJN5jsi/wVMm2rJJtjbPkofdJUO/7tSYb+7QBI+2qeq2y3VtKkv3HqRH8x6mTbP8jotUB4T4gh8i/asyuz+JGm/2bft/t/Or1xqbZK9WlLmSPPnuxKX+OnUVsQSI9T1AlTJQBNHUiVHUiUALT6ZT6ACiiigBlP8AMplFAFlNtevfs2eLV8K/EjT1lby4L7/QW/7afd/8frxuOtLTZvLda6KM+SSJnHmTR+m0dPrlPhj4qbxp4D0XWHlWS6mh2Tv/ANNk+Vq6uvaPG1Hc0c02nc1IBzRzRzRQAUUU+gAoop9ABRRRQAyuN8W/CLw34x3S3Fn9kvX+9c2v7pv+BfwtXa0VlOMai5ZK5rCbpu8XY+bPEP7P3iLw/ul0K8XU4f7kf7qX/vlvlri/7Y1Tw/frb6np9xaXUP8Az0RoJU/2vmr7Hqlquj2OsW32fULO3v4P7k6LKv8A49XlVMtpyu4PlZ6tPMZqymro+ffCvxs1S12I94upJ/zxvv8AW/8AAW+9XK+PLPR/FWsT6haaf9g+0LvlSP8Agk/i2steueKv2bPDOubn0+W40Wf/AKZv58X/AHy1eW+JPgz488HJJcae0WtWSLvbyH+4o/2X/wDZa82vh8ZGPLe8Tvo18LKV1ozz2/8AA1ra+G7nU5datbSeGZofsF8jLK/8StHt3bq89e5aN96NXVeMNY/4SrQZdPvbHy59yzRTI9eL6wmqaO7RJLLs/wC+qzoR9ouWSszqqXh726PYNK+Iurab8n2x5E/6evmWs34ha3a+LvIuJYIoL3bs3wfN5teb6Pf6tfXMFon8f8c/3U/3mavRvDfhu10P/TbuVdS1HdvimtZl+T/x3atFTlw7utwhF1TS+Gnw3sdJ3a3ru2/dG/dWc/8AqomH3vM/vV0Hjz4tW+j22yVmneb+CP722vO9b1681y8lf7Ysf8H7jb8/+8y/erL+zW++LzYPkRl/g3b64/YOtP2ld/I25lCPLTKd542t/EHyXarIn9yqelJHo+sRano959knTd/o0n3XV12tG3+yyVqeJPBljdbbjSoovsX3P3bs3zf7TNu+auRvPD19Y/cZo696hKEYr2bsjya0ZXfOrnSeFb+bTd2mSytIm3esz11lg8fksm7/AIHXlNtqy6VN+9gbf/fkeu6s79bqwguLffIjLXQ7nIdNZzeWjbF8x92/ZVp5lkeL++n8Fc/bPH52/wA1vnar1nNJInzssaVnygb037tJXb938tYOsXlvOjRJB5jp/wChVpfu5PK3t/F8vl/x1HM6yP8AI1VH3RSOH3/xvE2/7jVTuUWO2V9tdJrGmxxvK6f3a5GZPMdkrui+ZHLKPKyjcv5e1/K8xKH8bNPC1pZfuE2/N5daWlaDfaxMv2SzaT/p5k+VUqG/8JaPod48t7efa7rd/qbH7lTKMZblK/QxYbBrp22bp99fQ3wH8SSWlh/wi+p3K7/mex/3f4o68d0S5bxHcS6VpiraXXls8EOz/WsP4a5W217UtD1WC7RmgureZXX/AHhXJWo+1i4WOmnU5Gnc+0vFvhj/AITTwxc6ZDt/te33TWM3+1/d/wCBV8p+J/DdxHoltraNLIjyNb3SSfet7hPvK1fTXh7x9pesabp+qxebHdXcKzNDBC0rI1cj4qsNF8Ta9qH2SWW0TXF2XVhdQsu+4T7s0f8ADu/vLXi4at7CbhPY9SpRdWHNA+X/ADGXj5hRWhrWmzaLqlxY3UGJ4G2NRX0HOu54/LM+ktN0r/hKtEvtQlna0+yW8fkW0nzNLltvzMu3/c3NVHTdNm1WzV7Gx8+6S12L8n3FO+P5fm+9XRfCjw2114G16XUFae1t7Ga5X+5LII9sS7qxfD1tJqugzpFtk1uZptz303+iuqR/xL/E1cUoKEYt9R73NTwx8QrWPS4LfVYGktX8x2S1+WW3+bzPlX/arD8T+Ib7R9KbR0/1cNu1o0P8Sffb/wBn+auJfy4Ga0srxp3Rv37yfKr4b+GuyvNS0ufWLmydfLtbiZv9JnT7ihtq/d2/wferhtKnJhzcxofBaFZLxnu1+S0uN6v8212/hXdWheWcmsabq76hqDxul5NNvgsPNldf9YzfNs3LXRQ6bo/hW8VH0yznntN1ys2xm3qV3bvmam+OfM1WaK9iuYNFeG32M8nytuRt25a8SGIlLEt2smaaWseS+HtBh2S3csXkWsMjTNNdJ5WxR93dF833a7i2eTxBoi2kUS3d0kkMMEMG5fm+f99/wFHqrqVna3yaZ9nnaTfYyXd195WdS23dVfUtbj8M6V9i0qCWP7db7JbyT7zxj5WjX+7ur2fia7mfwpmLoLxyaxqcSfZ5PJjmdfn+W4k2u0X/AALfXUeCfANx4V8YS2Wt2bQOmntcRWe9ttwzr5ar8rf7fzLXJ2fhu803SmuJp1jutrbn2bpUWT5f3n92uk0q1tfCtnF+98y6mjZ2/wBhvvL/AMB+euv2kYQ7snlO8mhuI7O+lt5befTka58i885f3reYn7llXb82xK5/XvCVrJuuLi88zyVj/fSTbvs+f4mZtu75/kVa3tb1W8sbDSri0lfZt2Sw/N8k21N27/gabKm8c3Om65oOr6faTrd6jd29tql0/wDDE0Ubybfm2/35a5MMua91YGY/gOw+y6JFuZZHfzLhnj+797bWpDG2+z/4FVfQXWSzXYrbPssf6tVrYsb2Oz/njXV0OgjuZltba8uG/ghkf8lr5n16/wDMuZd/95nr6O8QzLBo+pvu+TyWT81218s+IZvMml/3qmO5p0KKTfPVfyZJ7lvl8xEp0O6SpH2/Zt6fu03VsZjZnjjf5Fp29Y33/NTdi7/kqwkMM8PztQAPf/dd1Xf9+tR9V8//AFW352+/WO8cMj7Ep0aRx7X20Aa1zffvmfd9/wCSo7Z/tUzP5FQo7R/3akWaafb/AHNtQWXraw+T5GWr1tD5aNUOm/u32fwbauf6/wCespFxI3s1utsrr8+2qL6UslyzvF/uvVz7S0bts/eJTkmaTbUFFOHR44P+WdFzZrslT5tlaXzSOvzfxVDNbSSJ+6nXf/00TdRqWV7OGOx3eU33/vVqW14vk/xVl3KfI3zeXRZp9htYLd52+f5/3nzfMaiQHQI/yU5JG2f89Kp76IZv46kouP8AvKsfwfeqij/P89V7x7yPUl2eV9i2r8/8TsagC47+Z9/94j0bPM+eo4dsiTo8v32+X+GhE8hGRKAHJujT528yo3/eQsjyt/6DTd7b23/co30AOqFHb5qERv7zVI+7Z8lA4hv8tKh3/PTnqvNQIcjyRuyf98vUNzt2f7dTfLGlUXRbXzXiZpHf+Df8qVYGbCn2q8be0sbwr/tVI6L5zfvWf7v+sf5atJH++b5lkf8AiqGaFX/76qw1KL2y713/ALyo3Vd7Om2rFzD5nz7/AJNrbqqw2flosSO1Aajkh+dW/wBmprCFo7aVHVY9/wB5I6Efy2Zak3rsXfF99qgNR32n5N/yyR/9M/7wqSzfy3lldl+79/8A9BqGRPI2xIrfIv3/AL3Wo4UW1ttjt5nzff8A79AGk+7fv3eWlRzO3nfIy1m/aZPl+aoUvJP3v/XNf46gDUf92676p6lbeeipb3PkPu3/AHF2vj+8rVDa3LT/ADxN/sVYR2kf/dWgCTS7aaO2X7RcrJPt+d4/lqw/3/k/gqnNN5abt38NQ/afMRXdaALz3Plov/LN93/fVQw/xS/8tHqvv/jqTcv92gCR08vd92qcyfef5d/8NSec0n/TOqu/5GqwLCfuEZ93l1VmvPLT5G8ymv5ccL7P729qz3/f/wANWGpJ5zXVymzd8lXNn+1UcNs3yptbfUOq/apPkt1+/QGo15o/m/e/J82+rSOsdssqMvz1g38MkEK/L5jv8i+Z/GxrUeNrG2iiT7kK1WpJY+2LG7I601L9t/z/ALys1/726nPC0dsqbvnf+OlygXE1L7VctUk00kcLPurJh3bF3t5dCXNxPbRb1WN9u9kjp6gXkmadPkq5Du++/wDBWOkzb9iVa+0tHD/rfLd6NQPSPhdfrHr09v8A8/EO/wDJq9Qk+/Xzv4G1VrXxnY3vm/Ju8n5/u+Wflavop9u9a4Ky5ZHTCWhD9m/ffJViFPM3I26monmfJTUSsRk3zU3f8jb1qNkb/wAd+5H/AB0f7+6gNSzSp9/ZVFJpN7VYhufk+9v/ALtWSWPJ/jqOZ/Lf7tOf7jN80lDpDOi/NVagQ/N533KuQ/f30JC1STP5Cb6CDmfHlh9u0pn2+Y6V42le/aki3di3y/fWvCdVtvst/LFXfh5aNHPUiQ0R0yiuw5yapY6hSpo6ALEdOSoUqSOgCTfUlQpT6AH0UyigAooooAKntn8t6g5qVH8t6APrj9kLxa09nrXh+Vvubb6BP/HZa+ka+BPgb42XwX8QtKvXby7V5Ps8/wD1zf5Wb/gP36++69ylLmijy60eWQ7mjmjmjmtDAOaKKKAH0UUUFhT6KKgAooooAKKKKACiinc0AeCeJ/iN8TvB3iS++0aCupaWit5H2Wzk8h/m+VvN+bb8lUbP9q5Y/k1Dw80b/wAXkTfKlfQ9Zmt6DpOuQt/aun2d+iL/AMvUKy7P++q5pQlrJSOqnOOkXE+Bfi74tt/EesXl3oiyx2s0m9YbrarJn5m+7Xj9zrF5BNsmTy0eRdz7Puf8B/iavpT4zeGPC8fiS5l0KC3kstv+pkmVYnb/AKZs1eJvpsniO/g0zTNP8y6vmjhiT7Sq/M/8PzbVrxac4Tm4rXzR9A+aMFfQ67wSlvdQtF4UsbrUp7ePzbl4LZpdi/3m21yfja81rWHZIp/3H8UO/bK7f7VekeA/hR8Yvh7qq2+iR3mhXV2rXH2b7ZBtuFj2fw7mVtu+uk8WzfEK6Rv+E18BWGu/3r+fTZIJ/wDv/CyVssFCD576+Zj9Zb93Sx8v/bLjTZtlxFLHJWtYak0/3JVkrttVs9L2N/oepWEHzf6NOkd9Fu/3v3W1f+APXJ/8I3o+quyIzWE//TP7v/AVahxUd0EV2ZcttYkjSdP+ey7GpqXkmz/WrJ/sSVn3nhXXNKT/AEdlvoP/AB7/AL5asn+21gdoru2lgnT7yVnGCexUpOPxGxqFhY33/H3beX/tx/N/6DVjR7COxs2t7S5aeBG+VN6/JWD/AGk0nz286/7kj123gDwT4i8f3mzTNDuL94v+W0CfKn+8zfKtbRjLYxlyyK7v5b/eq5DM0f8AD59Sa94b1Dwzf3mmalE0F7aSbGhk/g/75qjZvJGy72aP5dmytjkNT7Ssbt/y0n++tEKTbG3r8jt9+o3eO6mVk/ut/wADxU0N0uxonZtky/7uyrJJLmzWe2l3/wAdcLc3MehzTvKsU+z/AIEtejeSsifJ+72Kvz1zvirTVntvkX532pVwkRM5W88Q3mpabFL57fYpl2KkfyrurQ8K2dv4gs77RJVWO62tcWM3/TQfeX/gSVn6JYLO9zpUreWl2u+B/wCFJhWTbalcaPfrLF+7nt5F2/7wro5VqupjdjrZ5tK1iK4i3QXVvIrq/wDcYVufEjTYb6az8R2USx2WprvZP+eUw/1q1N45toZ5rPW7RfLtdQXzv9yT+Jab4MvI9cs9Q8L3bLH9r/0izeT+C4Rf/Zko6KfYrq0dJ+z94zj03W/7C1CX/iXX3+q8z+CQV75rHhGz1V1tLjdHA7ffg+Vkb+Flb+8tfE81y2j3/wDrWgureT5f9hhX2J8MfGcPj/wZbXf/AC9IuyVP7jCvDzHD2arQO/C1n/Dkzzvxh4L0S61uRPEl3NZ6zbqsEzwp8lxt+7MP95cflRXukmm6NrwSfU7BJ7qNfJ3nuF6UV4ftax7H7rseK+KtYvtKh1PT9EWXTUvla4uraP7sUIXzIl/4Cj07R/Ctx4g8JfZ4rm332/8ApE/n/wDLLf8AKzM3/AK2LDSo77Uta1O7VvImt5k/dwsqplfu/N/CqVqaDc3Emm6np8sEUD28P2Fkj+9L8zszN/33XvuVtOx4HT1PFXs21zxJs8/zJ0kZN/3t7bvvV1msNNBpWlSu0seozLNMs0j/AC+SF2r83/ANlZvgOzXVbzUNMi2wau8yvavs+Ztm/dH/ALO6u08T3OhweD9K+z/vLqazkt5f326W3Z9/yr/stvq5+807GcfdRpaD/wATJNIt03SXVvMtvqN5O+2JFDJ8rbv4tnyVoeJLaxjv9Xi+3RSXqNIkEM/yrFcbX+bd/dXfXD6lqXhvQ7nSLiylaS9fTVmuk+Zf9JDP/e/hrU8Q6ausfZtW0+6XffedqP2a62xbFTf5q/7TbPK/3q8uWHlCs5LbcmJzem2zXWsa5E37yC0t1t4Jo/8Alq3mbomZl3L9yvRm8MXmq+FZYktvLvbe3jh3+SrM6v8AL/F/Ev31rP8ACvhvRbXT22WdxG8Mf2i6m85lW4wv+r/i2/7Nb2iareeHEnuLSVpPtcipazbPm2iPczbf9yX7tctfEc+kFqjUxfBujrpXiGfwpd2a3d19sXyoZP3S3DfI3zM38LJVXw3olrHZ6hqcu67S0s/JntrVGaW3b7Skf3W/iWt65ub7xHt8QWkFuj27W/m3MCbpd33W8mJdvzb/ADapyabYyeG9VuPPike3VbiVPuxfvPm+6v8Ay02S10Rrc0Fdaj5Ec7N4h1zwVNY3FvP+/u45niTyd3XfGv8AwJaxfD15a/8ACQxXG7/SmuPmSDbt3Oz7tqq33a7K217S/wC1dIu0sZftunxtDa2d1NHtSMKm2T5tvzf3ax5ksbr4kXOp6fZ+QiXm9rCBG/dL/E3/AH3XZC0ab7mfL7yPRNHhaOGVP4Et1T/gQpsz+Xc23/LP9zVqzTyPtyf3Pu1Dcp5l4qv/AM860OswfiFMtj4Puf8Ab2pXzDrG3/x6voz4wXLR+FVRP45lr51vEX7TRHcfQhRPk+Rakv0X5UTb92pLN99zL/u02ZFkm3vurYRVeHyElfc33aop5m/ZF/GtbE0PyKn8H9yquyP5dlBBDsbf96rlsjSeV8vmUx/4KlsLlY03UAWvs3yLVjZJtWnQzLJtTb/DvZ6k2fwfNUalkls7b1+b79FzeeX8m6nO7fLFVH5ZJtiVJRInmT7fmWtBIfLT5/uVXtkanWGpLqVsuxWjf+KGT+CspFxLW9Y3WLd/Dvp2/wAym/NJ5UW5d9OdPs6N83n/ADVBZDs8zzN6/wC7V57ZZJlTb9zalOhSGSZXlT7i76m+WP8AioK1Kr/u3+SiH92/+3VqTy0pv2b7tQGo5P3dN+bY3y+Zvo8zy3Vappf+W7J8uxG2b99Aal5EX/gdR+c397y/9ism81ht/wDsOvy1D9pmgdneX77fK/8Aco5Q1Nx3b5UqGZFk2pupts/lpsl/ePTU+/8AfoAkeb5Pu+Z81SedVfzvn/iqF08xFS43SUASWzrBD959ifd8z+7VXzmjdtn7ze3/AHxU1zMskLfM8fy/8s6w9K+1WL3iXd158Hy+R5n30X/ao5QL0NzeTpKksH8Xy+W9SbPI/eu1RpeRzpvinWm/bI5Nrp/q3oAsPMv8C/xbKhuUXer7F3/c37Pm21G80cf+tZazdV1X7LcxfZ9u/d/vVYal65dYN33qx7mZpHVnrQud10qyxbvnX/lp8q7qqzJJBDI/kf3tqf36CRqPJtb5v3lXk3bNlVbaGSR4vNiij+7u8v8A56Vcd5pN8XmrH/t0Fagzts+79+odkmzZViFIYV2Ju/7aOzf+hU15l2NUAZ6QxyJ8/wC82f8AAt+KrvbTXT7PP+43/AquPeRx/cl8tPuNVV7mGe5g3t9xt/7t2WgNS99nkjT5F+eptNhmjj/0hlknf73l1DbXMfzJE7R7KH1uGO8iVFaSd6ALU1m077PKXyNv35P71Uby5hjadH+5Dt83zPu803VvE62t59kiiWdIfkZ43/iqGHWGnh814PL+b5X/AItoo5QHXNzDbzKm/wDcf3/4doXd81WnRo/k21HDfwz1mpeSec0ry738v7kf3aAJryby5tn+y26qc37v+Kqc1/JJ5v3t9U5Llo0TZ/H/AAVpykcxcS5/fMm6rVtcw/vbh2+SFaw0mX+Na0EtvMhWL/a3tT1GbVhqVrHD/rV3v87VJfuv3vN8usHzre1TyrdfLd/vU2FlkTyov3ifc/3aXKLmK6XlxqWq7/K8tLdfl/3jWk6R7JXeWqdhC0aT/aNu92bZVxEWSFaeoyOHy59vy/xfN5nzVedFk3O7U6F5I/nSL5/uL5dWPsawJ/z0f+KjUCuln5+35ljRPvVl3MMe+rDpdTzNL82z7kX8Py/7VQ22lSXHzyt5fzfco1Ab51vGm/d86VXv5vtULbF/hrSubC3k+5trFm2yX/2S33R7/wDWvs2/L/s04kGppW6BPn2yP9z/AIDX0tpV42q6PZ3f/PxCr/nXy6lt57rF/q4K+gvhXfrfeEokRvnt5JIW/wDQlrnxEdFI2pnWbP46c+2q+1o2+dmq1H/crhN9SP7Mv92neT8lWN61HcI0if8APP8A26sNSv5P9xaESSOZfmqS23Rw7Kcn3/noJJE2/f3VJs+SnOn+1Rv8uq1IJIZqpzOu/ZUj3K72i+aPfH8r1DM/mbXT7lADod3zIjV5P4/01rHVmevWIU2JvT79cj8SLBZ7NZdlb0ZcskZz2PLd9JzRzUC/65q9Q4y1HUyVXSpkegCelR6gqVKALG+jfUVSpQA+jmjmjmgAo5o5o5oAOaKKfQBcsLny3Wv0K+DPif8A4S74b6HqDy+ZdJD9nn/veZH8tfnelfV37HnipfJ1rw47f3b6D/0GWvSw0t0ctePMrn0zzRRzRXcecFPplPqCwooooAfRRRQAUUUUAO5o5o5o5oAOaOaOaOaCzmvGHj/R/BcP+mz/AL9l+W2T5pXrwH4hfFfWPEaKk3+gadN88FnH96Vf7zf3q9E+KmsaHPr0FlZaRF4h8X7fJgT7yxf9dF+622rHwu+C3/CO3j674jn/ALW8QzSNN+8+Zbdv/ZmrxK9Gpi5uClaKPTo1IYeKm17xw/g/4A33iOz+3eI1a0S4XZFbfxIp/iavE/iX8JY/h74qudPhaX9y3nWtz91mU/MrV99149+0b4LXWPDttrCL+/sW2S/9c3rb6rChD92rWJWJnWnab3LnhvxJJ4n8AeCfFt3tkvbe6jSd0/j377SX/wAfffXqtfLnwK1VtS0rxV4Fefy3vrWS4sX/ALkm3a3/ALSevpTw9qv9saDp+obfL+128c2z+5ld22vQhLnimcNSHs20Q634P0XxHtfVdKs7/Z/HdQq1cTrf7N/gHXN2/RfIf+/BM1enUUSipdAjOUdmfOviH9kXT47Od/D+r3Uc6L8ttfbWV/8AZ3Lt2184+M/Ct14cvJ9M1vRZd8LbGSdP/Hlr9GKhmjWRGR18xH+8lctTCwn5HZTxk4e7LU/LG/8Ah7pt989o0tg/9yRNy/8Aj1SaJf8Aj74a21zF4f1q6tLW4/1qWNyy7/8AgNXvHnhj+0tSaK03STzN50Vt/F8/zLt/vfJXsmm+FdBj8H2fh/StBlnvrhY/PmnfzZfM/u2+35ttcdNuF/euehU5ZW908D03xP4g8Sf2hcanLcXd0jLuuZ927+78zNVyHdBt+bzHr6ks/wBmy+k02DT5Z7fQnvo28hNnm/MPm8ttu3a1fP8A488K3XgPxDPo+oKsd7btsZI/mrSPN8TVjlfL9l3MmzhaT+P92/3am86P7ZE/8CVk3M00j7El/h+5TrB1gT/WtvTdWpkbH2+42Svb2y/7X9581XvNPkjSKJ5Zd7/wRu22i2uY41Z93lu/3KHmaf7+6rjEiRyOsaPJBeebF/B88X+ziqutoupJbarb/cmX97/vCuk1XS5L6z+dW3p8+zfWPptsu+fSnf5Lv54vM/gkFdUWc8ix4SuY9cs77w1Ky77j/SLP/YmH/wAVXC/aZtN1Vbjc0F1byLtf+JGSrkPnabqUUvzQXUUm9X/uMK6D4habHqsNt4gsoF8jUF3ypH/BMPvLR18mT0I/iFZw6rbWPiuyiX7LqC/v0j/5ZXA+8ta3wE8bSeFfFq2Urf6LqDKn+z5n/wBlWP8ADe5t9Str7wpd7fI1Nd8H/TK7T7v/AH1XI3OlTabeNE6+XPDJ/wB8MKzlFWdN7FRk7qaPvdma4Cy2rZgkG5aK8p+H/wAS7zU/C1pNDdQQvys8cn/PUfeK/wCyfvf8Cor5l4Gdz1PrUO5PZ69DpXgz7Ilyv9n31x5Kw/8ALXduTczf8A+etjwrqXmXkV3cbZ7q+kkT92m35t00rM3/AJCSqOg+FdB8MpBLrcT3cHl/NNG/zPn/AHvmWOu48PeOfDena3c3cVtb2mkQx/8AHt9m82KWP+Ld/F5n8e6q9upXUEZ8vdniun+D9W0q8a4lgWC1SNZpftXy745P7v8Ae+/TvFWtxzzRfZ1VPs8aovlpu3//ALTvXpXx4ttL1jW1vtE1BY7XyYYVs5En3fvP3i+W23aytXjfhjw9N4j1KffcraQQ7t006blSu6MuaKcjl1i7HUTaPHqWj3Ooahtg1FJGhXTZ9zL86v8ANCq/d2/frUs9Stftmlah591PpGmXHkwW0kMcEu75PNVWV23VxqO3hX7DcJLdSJ9n3wP5PlM/341ZfmaryX82hzL/AGhA08Dx+dBDI/yuqM6+W3/A0rOV5KyKO2vNe8iwa4RmtIbubzvn+86xs6r92uf0nxbqmq6VLpVvPFI8MnnL5j/NEo2ebt/4AlZL+Ift1t4ed1fYkMkLJH93zPMdtv8Au7Kp6DM3/CT2Op3ErSPNNM8/+3hfMauWOHUbya1LOo0fx/feHLOzisrZZJ4bq4uFm3srbnXy9v8Au1x+q6lqGyfTbeJo7K4kjmlmk+X5hGiruatiHUvsvhWVLeDz717pn87Zu+zqNnzf+P8Ay1j6xc3V14h/0dW8/wAv7MsM6LPs+XbtXdurSEFFvQczcudHh02G5uJZ5ZJ0sZHb7L8qyxvHuX733m+ffWp4SuZNH16DR0iX57qG0Z97NshjbzG2/wDXR/Neub8N6Oz2Fy975/2VIfteyP70sYrqPh68ereLWuIpW8j7RNcRQzurSpHtdV3bf+utadNwjuepQx/6NL/f2/NUL/vL+X/YqxpqefbT/wDXZv0+Wq8O6TUrn/eqzc87+Mdy39m6faf35GdvwrwO5fz7yX/YavcPipNv1W2idvuxt/6FXiNyn+nz/wC81KO7Ll8KJE2wJ5vmrUf2n5Jd9Q6lH91N3+pqNJPMh+T93WxiWHb7z/8ATOslNetYJtksqxv/ANNK1vO8tNu3zP3bVzd/oLTzb9vmO9AEeoeNI5JtlvB59b2mzN5y/L/DWfpujtYw+UkS+f8AxPWx+5tXd5W8v/bokBqQo2xqm3tt+9WfbXMk837r93A7b/3n8a1pTQ/JUamupGs3luruy7KjheOR5H2037N8+9/uJUcyR7FTyvv/AHqkNR0159lRdkv/AACpIX/uq3+5H8tYty9rBfz3duqyXT/J9+tC2uWjRt/7ulIDah3bvm/4ElTTW3loyfNHvrHS5aSb5G+eriar5brvrHlL5i8ieXCyI3zzN9z6VDbW0n2ld8rbKktryGdPkb+9Vrzod/yMtIsHRpP4vkqPf5dTb1kRv92s/fH8qJL9ygrUsQ3i/Mz/ALusu/uWjT91u+99yNN2+rSOvk7EbzHeqqQrO6y7m2barUkdYWzSQ/OvlwMv3K0ksF/gWo9nlp8lSQv/ALVSVqD7aaiNGlRp+8RkeXy3epoXbyV3y+Z/eeoAhf76vUcyeft3fwbttWpofkZNvmRvRtaNFoAy5oYY0b+49Z9tbef87vVzVXj02H52++3ypVNLny9vmr/Dvqw1LX2Zd/3lqF9u/wCeXy6jm1L/AJ5bf+2lV5n8y2WX/V1WpJJfpHI+/a0ny/LVdEjndUSL+H5vnoj2yfcVtjt9+rHkrsaVIFkn20agSfafLhbZ/B97zKrwzSXUPzqyb/nX/d/2qr6luuk8pl8xP4kj2rv/ALq/NTprmGOZX3fP5fzeX82yjUByXkc8Pmq/n/7EftVpUX5v79Qp5fzS7vuL8nmfx1XTUobVG+fy6NQNTyWjTfRcJ5dnvesv+2JJHb/lmiLVG51WST/ll8lRyj5i55P2j7/+o3b6c9hDGkSbay/t8kmz97LH/e/u0ecscPyNLvT51eq5RGhsXZ8jVh3L3UdysVpttJ0b7RK8aVoWepSSJEj/ALzev/LStC5do/8AVL5bovzP833qQGfYaatrD93zP7z1NN5ciKn+r2VYRvki81abNt/g/wBXQAJbLH89V7mFo4ZfKiqbesn8TVDNun+41AFFLNpPn3eXVd7P7z1oJCs7tvZt+35fLeodjRou/bsSq1Aw31KOCaJEZfvVpeTNv2Ir1ahtvMf5IvkrWs0jtbbZE3yUuYDBh0G4km3v+4grUTTWgRXiarSVY2fOqVPMPlM/+zW2b3q4lgsiRb1+Tb9yrSP/AB7fnqPZ5k1SPUbczRwfOi+X/BWfNu/dJu8+rW/zNsqfvPmaqt5ctG7fKtWGpD53/oNRpc+Xu31TuZmk3fL5lNuUaRF2K1VqSXHvI49vzL89V5pmkZn2tHJ/7LVdLCSS5WWXbsRd61a8lpPno1Aq26NG3/PSvVvgbqvmXOpWj/xxrMtec2e2RJfNrqvhpc/2b4z0/YvyTeZC34rUVI80Whw3PckRvOq8lRxp5j76H+589cB06jn/AHlV3fy/kqvM8kHled/d+apE/id6CSa2272eh92/f/BRCn3qsp/HVakCI/l/xU2FJJNu9l3uq/P92nbF87dup3k+Z/002UAQo7fcdfLd/nanJD5cy/8Aj3+xVh0+Rflps3l/flb5PuNVkFXesE38Hzr/AHKzfGFh9q0Ft6/crWfdvZ/40+7TrmFb62lRNsm9aIgfPNynkXMsX9xqZWr4qs/supNWZzXrRlzI5JCJUkdM5qVKokfU1QJUyUAP5p8dM5p9AEvNNp3NNoAKRKNlLQA7mlSmU7mgCdHrvvg/42/4QfxzpGqu37iGbZP/ANcz8rV57HV6zm8t1rppS5ZImS5kfp8lLXnXwB8W/wDCY/DHSpXbzLqxX7DP/vR/d/76SvRa9Q8nl5Qp9Mp9ABRRT6ACiiijUAop3NHNGoBzRzRzUU00cELSyssaIu9nkpcxY53WP53avMfFXj/UPE2qt4a8Gfv73/l61L/llbrVXW9b1L4vXkuieHGa08PQtsvNY/vf7MdegeEvB+m+C9HXT9Mi8tP4nk+9K395q47utotF+Z08qpb6sz/Afw60/wAB2beV/peozf6+/k+/LXV0UV0RiopKKsjnlJyd5BVbVdNh1jTbmyuF8yC4jaGX/dNWaKoep8Pa9/aHwr+IttqES+ZdaTdfMkfy+ao/+OJX158PdStb7R5/sU6z2q3Uk0Tx/d8uf/SYv/HJa8j/AGlvBkck1nraL/x8f6PP/vD7rVzP7P8A8VLHwXc3Oha7O0cFw0MNj5aM3zfP8rbf+2SLXHSlyTdM7K0eeKqI+qqKKK7ThCvNfjl4q1Dw54TnTR51g1GZW2f3nX/ZrvNbmvINKvJdPiWe9SNnihk/javG9B+F2veNNYbU/FrywWu77kj/AL2X/Z+X7q1zVHL4YLc3oxj8U3sfGej+KpPCupNdpA13O8LRTwyfK1fWH7HlzceI9H17W9QW3juvtS28UOz5rePbu/8AHq9a8T/Cvw74g8PS6YmkWcDov+ivGm1opB91q8J/Z41VvCPxXvtEf93a6zb/ACp/02i+Zf8Axzzaxp01Tqbas6qlZ1YPl6H01rmlLrGmyW+7yH3K8U3/ADykRtytXif7QPgmPx/8PW1t7NYNe0P5LxI/m2L/ABf8B/jX/Zr3moP7Ltftk935C/apo1hlf++o+6v/AI/XXON1Y4Yys0fl3efuNyVTh/12yvYv2k/h2vgTx5c/Z4Fj0u7X7RB5f3UU/wANeLzOvy7GrmidUjS85fOb5W2fw1G8zSeb+9+R6z/tMn8bfJupyeTJ9xq25THmNSaaT7N8m6uX1yzupHWWKC4+Rt6vJt+8K3pkk+V4l+5UM266RotrfPu+eqiTI53xCn9pWEGqovlpcfe/2JKueBrxdVhvPDUu7ZffPav/AHLgf/FVDoieXNeaPcN+4u93lPJ/BMKw4b+bw5qUF2n+vtJlmX5P4kbdVdGiTtNK+A/j7UtS+0WWhy+db7X/AHFzA0qY/i2q26us8Z/A3xh4q1W2uLLw9LHqlxDvvLOR1gdJB/Eqsy7qm8PePLOOaXW9Ku9Ug1HU42RraN1lW3bdXRXPifxROkFxca1LvhbfEk/+tSvm8RjcTTlsj3KOFpVI3TOAb4AeJ9P2xS6beQyY3FNnrRXoP/CxPGsnzDXJVFFcP9pYvyOn6hQLmt3N14q1W+u3i8y1eOZGmk+Xf99q5HSrCT+zVtLj93a/vIZX2fM7Fn+Zv73+8tdBpXl31hfWlknmavcNb6dB/sR/xLVW/wDENjPo+mJ9m8ueFfOZ50VvtE25Pl/3dld0e0UeSa1noN1fOz2Wq/b7K3sfs8D7PK3+XI8ny7vm/g/i2VXtvDf/ABONF0KWJrSymm3yzSP81wyK7StXVeGLmHVrOf7PPFaXsLQorwJ80S7Uj8xf9pv4qq6rN/wj/wBhtLdm8+7WSaW52bU2ldq/Kvy/u/3tTzyb5RPl3Of17W7P7TfTJBFdwpcR28UMn8KpsZawblF8QXjS/vY/sjQwt57qvylvL2rtX7y76vJqq+A9Ytrt4Fkvbe6W4lSf2+Zd1c7f3M2pXl5vbzPOk86X+H5d3y10cpN9A8m3ghntImbZC29X37lfPyq3y/8Ajv8A11rNm+1SawsqQfa/JX5YYE+5hf7q1JoM0drqTeVG0/kyNNsk+ZfkXcu6tTwr5OparZ28sHnpceX5vl7Vbyx80u1m/wBiqj7zQw0q51C6sPKsom8y4mhRYY/mZ2/hqO8vPsupS6xFcxXf+rdX/hbevmbf+A/caus0fXtPtdS1XU0Zo7Wa6Z7O8g/dNaN8+2ZV2/7f3a4vSpreDVYJZf3mnJcRu3mfLK6pQ0tRSvdHQWya5rDwW76fcX730kjzv91naODdtVf4Vj+/XXfCi20efWLm70+CWO6e1VJ9/wB1GMj/AHf+AJFWg95/wj/xFbxXp/h5Z/DVvcR+U9rM0SJC6vEvzLWp4Y8K6t4H1vxHp+qtFI8KxzQXMCKq3ClX+Zdqr/crolRUafMgh8Z0mifu9KV/78jf+hVn6VukvLl/+mjPVrSnZNEtkf8AgqroO7zmf/arn7nSeN/Eu5juvE8+xvuQqleS7/MuZUr0z4hPHJ4h1p0/gkb9PlavK4fv70b7tTDdm09kR6lJ8++mwu3yvTrmFp/nepobZoLZX3f8tN9bHMV797qeFfs6rHP/AH6sP5d1cwI6/wC3Udz99vmohfz3X5vL+agCRJvLuWfa0fzffrU+zQ3CfwyfLVOzSTeqP+8q9NItjbK+3zP9ioLJEhWP7zfw01LlvuPVF5vMdZfN/wCAVJ/q3o1A0P8AV7XptztjRfmXfWbDeLPtdKsP+8T7rVJWpmvZrJftMit/E+yrjv8AIzp+7+WneS2yofmjRvlWR/4UoDUo232qS5l3t5cFXod393+JUqukPlpvf93WlbQ+XQGo6z/d7nRWq0kP2tW82nW0Plv8qVNCjb5U/grKRrEhmdo0WJN2z7n7umx2/wDGlXE2x/uv+Wif89Kj8lY92x6WoyNHt4/3SNQiRyPvT95/eo+zeZNv3N8n8FF5+4RtjLHvqQJPtPkOyVIl5DGjbFbYlV9KeG6s/Nib926/LUbwrH5mxvvUAXEmj376hS6kjuVRF+R6hSPy0X5d9WE/dutBWpY+2fvtn+zTvO/geqsm35XepId0jtQBJMizo9Yd/beQ67FroEhWSHzd3z7ax9SRZJv4vkpRDUzfJknhVN3z7tm/ZUlzbLAnlfwVD5zRv5O5djs3zx06Z/kb/lo6Mu//AGP9pqvUkxZvOjdfnb5Kb9pmjhXevmP/AMsv4avPZ+Z+9T95soRGk816CBsPmSbfmaPZ/wCP/wC1Uj2yz/JtWTfUaeZv2Oq7KtJu+agCrMiybYk2xp/ClSQ2yxo1WP423ffSm/NH87r/AMAjoLI3fyId/wDrH2t5XlvWfc2bWKebcL5e/bu/iWtretr87qtZepX7ax/onm+Wm3/lnRqKRkyaksby+UyyfKyK/wDcYVC+7ervPLI7r9zf/wCg1gpZ+RNvT7ifxyf3a2kmaN2fbv8A7tWSSQ/vPlf92n9z6VqPtn+Rv9msfzvLhi3/AOsTbWlZzQz+bsVZHT/gTc/NUAWvtMnzJLLUdw/7lfNnaNHZauWb/O29fLo+x26JAlx/pfzb1eT+8PmqSyuiNIium6P738FN2f7bVeeHe6q7t/f31Cln5kLLKnz+Z8tAEbuuxNi02ZFkTZtXZ/cqZLBvmdF+Td9ypLnT2kSJvm/ctv2R/wAdAGbc3l1avF5VmsiJu3fwtVp5v4E+/V62tmkdv3XyJ92qr2cm+WV1/d7f+WfzM9BWo138inTalJs2QxLI7t83mUTWfz76bbbpHZ9rx1ADrm5k2L92P5f+WdWNP/eQ/O3mb6rzW3mJWhYWzSW29P46A1De0n/AFqjeQ+Xu+b561Etv4KhvIf8AdoDUw3h+fzZf3n/XSpobbz5l2fcqw6QyfO7LUyPHGkT7vv1Yald9vzIi+X/t1X8uppnj++jN95f9Wm6nb4djJtegkr+T5ifdrS0u8axmtpUX54Zlm/KoU/ebV21Ik0cDrvXy0oKPpBNsiK6fcdflqST7lZfgm8XUvB+mS/8ATHyf++P3daiI0b1wcpsZtynkOuzdIlORPMTY9Xpof++Ko/ZvLm/2PuNT1INCHy/uJRv8x1qvC7JViGH52/5Z76CB3+rmqxClVdmzaifwVYR/LqwHfLJUf2ZZPnT94m75kod/kqH7MsnzqrR0ASTbY9qeV8iVVhufI+d/uVcuU+TY/wDG1VfJb+Nv4aAPN/idpXl3Mtwn96uBR69m8f23mabvVv7yNXjO1o3ZK9Ci+aJhPcd/FUlRolT10GIVKj0zmigCdKkqNKkoAl5o5ptO5oAOaOaOaOaAG07mmPT+asBUq1DVVKmR6UQPpL9knxt/Zvii88P3DfJqce+L/Zmj+avrevza8H69N4d8Q6fqtv8A6+0uI7hU/vsjbq/RrR9Vt9c0qz1Cybfa3cK3ET/7Lrur1aT5oo8+tHlZbp9FFbanOPoooqQCiinc0FhzRzRzWV4h8SWPhXSpdQ1CfyIE/wC+nb+6tKUlFXY4x5nyotalqtro9nLd3s6wWsK72eSvL/8AiafGm5/5a6T4Nhk/3Zb3FWLDw9qXxYvINV8RxPYeHkbfZ6P/ABS/7U1enW1tHawxRRRLHAi7FSP5URRXLZ1t9F+ZtdUttX+RDpWlWuj2EFlYwLaWsK7Fhjq3RRXUZahRRRTDUKKKKA1Oc+IvhL/hNPB+oaVu8ud13wP/AHJB8y18RzWdx4f8Q2d6iy/arSZXVJHZW3Bq+/6+XP2hPBn9leJ57hF/0XU1a4X/AK6f8tVrgxF42qRO3Dy5rwZ9IeGNatfEfh7T9TspWntbiFXV5Pvf8C/2q1q8D/Z18WtAkWlXDN5GoNM8T/3L2P5p1/7ap5Vx/vebXvldcZcyUjjnHlbQUUUVoLUZXyh8b7ObwH8SovEFkv7y3uo9RVP72W3MtfWVeF/tJ+A11XQV1VZbiR0byZU3/cU/drmrbJ9jei9XHue0aVqVvqum217aSrPa3EazRPH/ABqah17xDY+HLBrvUJ1gg/8AQ2/urXhvwE+KOk+Gfg4tvey/6Vpl1Nbrbfxy5bzF/wDQ61NB8P618YtSXW9dZrTQU/1FtH8vmr/s/wCz/tVM6jl7tPdlRpct3PRI5H4naDr37RFtO+maf5dlpiyfZXk+Xe393d/EzV8c3lhcWL+VKvlzo3zJX6tWFhb6bZxWlpAsFrCuxUj+VUr4d/a98Af8I54/l1i3tmj07U187fH93zP4qmFP2SXM7sqU+d6Kx8/v+8ffuWpIZo5EVPNaqbzNIn+qqqkyz/f2x/NW5zmxNqqz7ki/ebFpzX9xAjIkawPt/wCWnzdasaVoNxfIrxW3yP8A8vMm2Ja6K28MabB893ctdz/3IPlX/vpqyqYinSWrNqdCdV6I85m0G+vrnzbeWW7ndl8pIP7wrrn+G/8AwkDxXepN9g3xr59tHtZt1eoeEvBOreJk/wCJJpXl2X8Vz/qoP+BSN96vQLD4b+H/AA4nm63qDatOn/LtY/LF/wACb7zV4eJzT7MND1KeAW83c8r8JeEpIEi0rw/p8sjv/wA8/mlf/aZq9I034Rw6ai3HiXVVj/6cLH5pf+BN91aveIfijY+GdL8q0Wz8PaX/ABf8st//AMU1eQ+KviXeTusuiT293a3a/LNI/wAqN/davCk61d6HqxUKatseyreeHdL/ANGttFsfJTp56ea3/fR5NFfGviDxV4r/ALUl+23l8k3pCSEx2xiitfqNb+cj28Ox7DonhjVvEGpS6ZpkXkapfSQzQJ80X2dhv3f98vUmt+DLix1iLRLSW31bUbTznnSxmZokx/CqtXonwr+x+Fb/AFVLi+lkSGFbe1eebb8skkK/Lu2su1HrN019Lg8W+I73TIvIguLe5+eDcrRb2+7ub5d1et7Z3Z4MoaHL6PefYbC5vUl8v5mhbzPuy7/mVf8AvhJa2vt8euW2mSvE0drp7NC1/J914fn27v7rfJXL/FRF0e//ALMtG8uyt7GGZfk/ifYzfN/FWX4e1681XwxLaJvtNLSTZK8kLSryv8KqrfNWnLopkGb4w8Tt4m8VX16+7yJpP3XmfL+7T/Vf99VvW2q2+j+FdTl8jzL12j220ifMmG/ho8G+Ho9Y1L528v5VS18uHzJfMDI0W1WXc2567TSk0++8H3aahBaya9cSSOtzI7K0TbtzN8u3b871pOcYxQ4QPM7lFkhtLt4mtJ3tfO3p832hv/ZdyVqaVYQ6ami6tFeWs881rNcNbOm7ZIN6qteuTWdnHZ32p6VtnstPjZJfnbz7iT/VNJ/u/PWKnw30m60S81C7gltPs7R2m+O5X/Wbdy7l2fd+fZXP7ddrG3IrnmtnC1rDBK8/8LPs2NK0tXk8KrPqrWX2OWBIZPJ33Uy/J833vu/L9/fXfaP8Om1VNkS+ZP5K7XkT7myTzflb+9sTZVj+yoYPEkSeb5c/2r7c15BNtXy5Pm2s25dqrRzqT0YSidJ8JfEVnA+oeB/EaxSWv2drdvP2xLEqM8jKzNVfQYby10q8fU1l8+ZVTfI+5pVEcMat/wACrz3w9N/xeCz1DWLy3u55r6O4vJo0Von+bzG2r/EtereKNYt77/SLT/j1uG/df7vmV2Os5Q9ne6RnCOt7Ejuv2Ofb/A2yqeifu7OSWpPM8u2vE/6eKp/afsvhXUJU++lvI9Z82ht1Pn3xbqXmf2hcb/neRn3/AFauFT7jPXSeLf3dns/vtXMr9yinsVLcb/d/uVMjyPD87U25tlkh3vRDMr2a/L5fzNWxBVuXb+9TrPds+dqjvHWNPkai33b1Td9+gg6LSpvM813+/WbqW66uV/uJViw3Rwzu7eZVF7OTzmdP3lQWNRPPf/gP/LOppvO3oiL5ny01N2yJEX+L5qvW1ytAEKKsaN8v8NWoUm+5Qls07snzbP7/APfq0/7uaJKNQKrzeXuqFJvnbevl1M6ef8/+reo00242L8676krUhhdvO+davPMuzZ/rKrv5kbfO1N+0xwTfOyx/x/7NAF7esab93l1HDf8A+k/um8z+DfVOZ5N7In33X7lNh8m1+d4vn+/9+o5R8xtb/wCNmqr9pt7rbL5vyJ9z+GsWa8+1bdjeW+7Zskqr/bFvs2Ozb0X5f9ujkK5jqEvIf73l/wB56hubzzJl+VZNn3q5ubVZoE2fY2/0j51q0n26TyndvLT/AKZp8z0cgcxuJrC74Ivljd2apvtPnp8m3/arBTRIY3aWXdJ/10rUS2+R/m8up5Q5i1bfv4d6K0exqc+6CHzdvmPUdtNHHt3stWHuYY9qbqWpZCk3zq+1Y9/3vn/ipyO0nzurR7GZF8t9yutOf7PvX5vL+anTQ2snybqkrUdDN5dusKfwVh3+sSedElvF5k7tsfzE3bP++ata3N51s1pDtRH+9/u1HbzWulWy7P4FVN9VqGpkw2cl9Mz3EFwiPtfZJuX5q0Psy7vN/jq1/a3mN8kVQvf+X9yjUkk/1cKo8TSb6zbzdv2bfuVYeaaR1dGqq9zcb2+Zp/Ob/lp/BRqAQw+e6v8A7VWk3U3ZNapVV/4n2tvdvv76NQLn2Dzv9b/s/o1Y+qzfYZll3fcZk+zR1e+0yb/nqHYsk2/yIt6fx7KNQKr/AGq6274Jf333Uj+bpTodBX/VXE/yI2//AOxq0/nfwfu6js0up/nl20agOTw9a2qbZbzzEZvuU19Hht3Z0anJDcbP3srf/FVIkLRorvK2yjUDNfTYbp237tn8SSVpWcMOz51qa2tvkZ9tTbPkXZFUcwuUbstY0lqHYs7/AHpfkk/5ZvUyQ/P861YTy/4FWpL1Gw7fs2yVfMqP93vbYtWH27dj1HvWNP8AboAktUaO5/2P7klF5eNG3yRrUKTN53z0TXPyUAQpeTSP91am2Tb1d/7tQo/lur/+OVqfaY5EV3/dpQBlslxJQqSfxtVi5v40/ham/aYYIaAKs1s0nyf6yq+y4+REl2JV77Z5l55SL5aIu+V6pzfu3WXzVjTdQBIltNI7Puao5rZd6o7fO7bFpqX8kb7Kd9sm+zM+3y3++ybNzcL92gBr20cfyIvmPTn/AHcP3WjT7lVbPzJJorj5o0m/gkrY+zLIjb6sCrbeTGn3fnp3y/NTkhWNPnaq+9d6/MsiUBqNmmbb8i1C7sjrRNM2+mvQGp7F8E9SWfRL60/597jfs/2XWvQn214z8HNS+y+IZ7fd8lxC3/A2T5q9k/1m75vvqu2uOp8RfQc8kbpWfNukm2N9ypn/ALm+hEqdQI33bP4atJN5m7fVN90n/fPy1ahhkk2O7P8AJQBN/d/uJ8lTbFSqrzeZ8u6rm9fuPVkDX3UfNvSnfNso3/8AfaUAN3r/ABrUL7t7bP4KsJu/vffWh08xpU3NG9WBj6rDHNps6V4fq1t9l1WdP9re1fRD2yybv93Zsrwfx/ZrpXiGf5v+W2z813LXTh5atGUzHSpagSp67DnHc0+mc0UATU9HplFAEtPplPoAdzRzRzRzQAx6EoehKsB/NSpUVSpQBete9fZ37J/jD+3PBN1okreZPpM3y/8AXGT5q+K4Xr2L9m/xmvhX4kaf5reXa6h/oMv/AAP7v/j9ddCXQ56keZH3JRRRXacQ+iiigAop3NRXLyRwyvEvmOittT7u9qAMfxb4tsfB2lNe3rN97ZFDH96Vv7q1yfh7wffeMdSg8S+LV+589jo/8Nuv96T/AGq0tE8GXl9qv9u+JZYp9U+5bW0HzQWS/wCz/tV2tYRvN3lsbuShpHcdzRzRzRzW5lqHNHNHNHNAahRRzRQGoUUUUBqFcB8b/DH/AAkHga5lRf8AStP/ANLX/dH3q7+kdFkTY61E48yaLhLkakfHfwu1KSPxJPpVvKsE+oKr2Lyfdiv4vmg3f7LfvUavrDwr4ij8TaDZ6gkTQPKuyW2k+9byD5ZI2/2levj/AOJ3hubwH4wvIrRmge0mW5s5v/Homr3zwT4qt49S0jxHbr5eieLlXz0/htNRHy7f+BbNn+9XLQk7OD6HRXjzNSR6zRRRXacmoVmeJ9EXxF4e1DTH/wCXiFkX/e/hatOiol7wz48+D9npcfxUuvDmu2K3Gn6tH8qT/wAFzH8y/wDjnm19QeLfG2j+ANNWXUJfL/ggtoPvNj+6tfMv7Qmm3HgP4ixa7p6/OlxHqkH+9u3f+h1sfH7VdP1x9K8QafqtrOl3Yxutt53zJ/Evyr/v15863sqT7o7vZ+1muzPUJvjqslh9o0/Rfte+PfF5lzt3/wCz92vH/id8bJviF8Op7S70O1+xTTKk/lu3m27D+Ja8pj8W61BD5UV55Cf3I6j0q21jXLmey09Lq7e4+eWG13fP/tNtrx/r9TW7PSjg4xNi2+CfhWS1idLnVJ0dd6+ZNH8+f92KtrSvhF4btd32SxaS6f7s0nzMjf7NZeseD9a0fRFR9eSC63fLYQTNKsX+9tbbWb4Y1W88B/adTuNXaN3j8lrm6m2qq/7O6uJ4qrK/LO51LCwj0NLT/wBn68vkl/4SXxZLoro2/ZIi+bt/2VWuk0rwf4D8Fvvt7G48S3Sf8vOsPui/4DAvy14r4w/aH0+N2TTPN1K6/wCfmT5VrzW8+IvjDxdN+6vJY4P7kaKsVX7DFV1ebsg9pRpu0dWfVHjP40LBD+9nuLvYvyW1qny14P42+PGuT7ksoF0lP78n72WuHTStcvk/0jU3/wC2dbGleBrHYzy/f/vyfM1aU8LRoe9N3JnUnU0grHB3M2seKrxruWe4u5/+e07/APszV0Fgl5BYSxSz+Yj7dyR132g+D4f3r3EDSbPu+ZXVTaVZ/ZliSBf9lI0rWpioR92KMYYZ7tnky2txMiN5cvT+8xor16LR7rYP9DzRWH1o29gu5o39hNrniTULTT92yFmt9n3fmj+83/jlddfwrJoPhfQk/cfbvLu7ry/l+aVtsW7/AIBXKvrzWqXl3Eqxz3FrIk7/AN+R/lasnSrmbxBr0H2jUJYJ0bfLcyP/ABH5V/75T7tbcrlr2PL5dDrvijolx40fTJYlaOe4VUihjT1j+WOvNfFV/N4fsNM+zqsf25Wu1eP7u3d/Cv8AtPXpWvePJP7VsU/1cD3jP+7/AOef3V/76SuD8bXK6l4Ys0iX5LfVLi0V/wDZ2p8tdFO9kpbGWpH4b8STf2VLbvF587xr5U38SNurrvDejrBZ/aHZYLVPvPJ/Aorh/AulfbvENnbpL+43b5fL/gUb2b/0CtS/8Ww6xrDxWMrR2qXSvBDInyvHt27f+BbKJR1siTvvD3iFdcs7zT5bxYLW4k+0+T/uTo1WtN1W6vodTS9VI7V7yR1T/Zt1+9XnuiTeZcrb2+2Od1X5/otdBqWttdTT2Vosu9LdbeCHydzPn5V+X/arGUdS4mx4J8eLoeiT63et/CqRfe2u3ybdq10FrJH4g0pf7QWKTV3hjSfzIV8rlflb/vv71eavpS2Ntp+j6w0UCI0l8z/w7f8AZ/74rrvBnieTWNSvpbuK3gRPkif5t33vMZf+A7JXWuWpB7wNE3dkeleGLXw/42gRL64kvYV3zwz7drs6/wB7/gddBa2DWPh7SLSXbI9v5KP5f3d26rHjZ7GSHxH9kWL+0UhtJpbn/Z/2f9n5Kanmf2Vp8Uv7t0W2RvwXdWlBu75i9S5/rLaf/buGrL8VO1r4Mvk/vx7K2I/+PP8A2/MkrB8f/u/CV5/wH/0JK7Og47nzf4qdp79U/gSsXyfMrU8TpJBeb/79YL3LR1tDYJbs0Ll/3bJt8ysu2e4kuZfNZY7VF/dPUn2j5vnb5Kmttt18iVoYlW81vT40WK32zz/9M/mqTTYZL6zaV/v7mSodN0+HTbmV4olj86rSQyJbM77pPm/5Z0AbCbo7P7vz/LRC9U/tXloyIv8ACvz0JcrGku9qgsveTDHNTkhjghZ0qnZ3nmfIy/P/AH6LO8jn3b/uJQBofLHC3zeXUiXkf33l/hrPvEW6ttj/AHP79VUtoYFW3dfMT5vn30agal5fx2tV7PW7eR/uy05IVktl3r5abajh8mN28pakCvearG6LLtbZWffos80T7mRF/g/v1evJlk+V5fkRvmqGG1X/AJZVWoAl+sbqqfwfdqnqv2rVU2I3l/NWtbWC3E3zr/DVy50eb5di1HMPlOdh0pbW2/0iXz7r+/8AeqFLCGDa/wDG7b98ldQnhtpE+dam/wCEe8v5P4KOZFcrOf8AO8xFdPuMrfPUyzXE/lIitJvWugttNhj2o8q7Eq1N8nybPuL8tTzFcpzNt5klzFbyxNHO/wA9WksJo3+etpGWNN/+zULp5j/7lTzFcpnpC3nNsqxNZtIn3qm8nzKc+6OlqVymalm0nz+a2x6Es/LfYjNsq983y1X+0rva33fv6NREMOmx797tUn2NZEb5VpzvJI61M6eWjPu+TbUlalOzhaNG3xeW+5kVN+75f71SfZV31a2eX89Nd13qlAalWaH59iU6z8uPc7/vHX7tRzI0+5v/AByOpPszSbX/ANmgNSNnad5Ues1/3jMla0ySR/OjVk7/ACJvs6r8+3ez0Ekn+sfyvm2UO7Ruqbfk3N/H9ynfu49373zKpvcr/AtAFres02x6akzb22fwNUbp/o33ad9maRPkf79ADt/nP8jeXUz7pNqbqbs8tF+X56hd5I/K+7s3fNQBeTbv2VTv7qpJn+T5GqnsaSZrj/ZVNn9+oK1JP7SqSw1KOSSfZE2+H+DZt/8AQqovDJ5LPuVH3bP+Bfw1cR1tbOJrhl37VRv96gNS9NcxyW0W/wDdu/8ABI9V0/fu0u3zEqF/MkdXTdVyF/4NtAEfzR7dlQ7WjeXfL8ny7U2bdtXHf56P9ugCjG3kPveX7lTfbFktleL94jrvWpIYY43eXd5m9vl/2Krptj+RP3aIuxfLoArpt2Mqbv7jUO/3U/4GyU7Z87fL8lTIiyOr7fn3UAV/mj+SLb93/lpRbQ703yp86Nv/AHf8FXNnl03/AJbbKAIYbCHzldIl3p/HUkcLedsRmkd6k86nI8ce53oAHhWmpcr5OxKheaqu9t+xKsCw8zT1IkPlpTYUpz7qAKdyn92o03bFq1s+enbKANDwZctpXifTLh/4LhU/4CflavoLzljda+cU219BaVef2lptnd/xzQrN+a7q5q3QuJafdvpqfvHp2z5FeWo97SOyf7PypWQDk/iTb/wOrEP7iqvkr/Bukemv/rKAHSN5c1XE/eIlV/mkh/h2U7zvk+9VkFze3+zs20128v5/K/2FqvC67G37t+2rDt5f/HwyRpVgSPD86/MtSL/rvk+/t2NUaQrPv8pV2VYh/wB1d7/e/vUBqG9ZH/23rzH4o+G4579L3b99VTf/ALQr1KsnxRpqz6Uyov3KuD5WiJHzylTJTryFoLyVNv8AFUdekcpLzRRzRQBNRTKclAEiU6o0qSgB9FMp9VEB3NHNHNHNMA5pUqP5v4KkSgCwlammzeW+/d5dZKPVy2erhLlZB+jHw08Wr408DaRrG7zJ7iHZP/12Hyy11FfMv7IXi359X8OSt99VvoP94fLLX01XpHBKPKx9FMp9AtQooooDUKKKKACnc02irAdzRzRzRzQAc0c0c0c0AHNHNHNHNABzRzRzRzQB8mftaaV4k/tKz1OWxtYLJ1a3gubF2aXj5l87cq1xf7PfjPULrxE3w61jfd6Dr3nbfM/1tpMF8xZI2/4BX2h4m8PWvirRLzTL1VkguI9n+438LL/tLXw6/wBq+H/j9btP9E1fTJpET+6kn3Wrzqj9lLm6M76f72FuqPtTwNrF5dabLp+qt/xO9Mb7PdP93zf7sy/7MiV0m+viO8+Luvalcve33iGW3uvLZGeN/Ibb97b8m2ududS1LxHr0TpeXmtWs0eyfy3a5+Yrt/2qmOK5tomf1fzPu7VfEOm6HD5uoX1vaJ/00fbXhvjz9snwn4cee00qKXVrpNyb5P3cSNXz3Z6x/wAIrYfZ9YtrzTXSRkXzLORWeprn4ReHdcuYtY1LxD9ktbuNZvsFrD5t1z/e/hWuOpmHI2nodVLB83mZvxC/aZ1Dx/cwPe+VH5P+qS1h21m+FdH8VePE+0aZpFx9i/iv7r9xAn/AmrvrCz8D+C/n0fw5BPOn/L/rj/aZf++W+Va53xt8dV85oppbrUp0/gj+VUrxqtaWIl+7hd+Z6sIOktXZHUab4P8AC/h3/kMahLrt6n3ra1/cWv8A3195qz/FXxp03wzZtZRS2+k2v31s7X5d3/AV+Zq8Z1vxteeI5m+VrB0XfEm9lZ64u50eOSaW42tJ/wBdH3VrDC81vbMcqy+xqdl4h+PF9qTsmj2f/baf5m/4CtcLNZ6p4tvPtGsam3/bR93/AAFa1tN01tSf7OirGiVvQ+G4Y32OzSf9c67Y+yo/ArM57Tq/G9DkU8PafavsiVpP9uSum0ezkkuVfzV2f9NK2H8PR2KLd3ctvB8uxf4mf/gNCaxptii/Z7GWd0/jn+WolVc13NIwjA0k8MRyTM73K/P/AAR/erQtrOx0f/W7bT/bnf5n/wCA1zM3i3VrrckUi2if3IE21npYNdPvl/ePXLKnKXxM051HZHRar480nTUbyvtGpP8A9+IqxdE+LVxJqS/aLa3gtfuMkH8FNm0eGRPnRZK4nVbD+y9SZP8Alg/3a2hQpyVmjnnUmfUVhdR3NnFNF+9jkXcGoryXwb40vbHQobcQvcpESqMMfKv93n0orjeDlcf1hFzUtVvNY33D7fIhZU+4qs7He25tv8XyVYvN0iL8vl+cq/J/FuNZttukm2Iv95//AB35auXNzql1qumeUref9o32qfwuwbb/ABV7ETzpGtfus+vQW77ZPs67F/vIsa7mb/xyqqOs+lf2VLKuy4voXl1LfuVP+miqv93fLurm9N0e61K51W43eX9kXzpX/h2/dX/x99ldBqUPl6boaovlvcM0zJGm1lX5FXbU9UQZ72GrXXkJewXECRWv+i/6N8rxhd3y7fvf7VV7Czk0397En3FZ9/8AE3y102sXkmo3MXlWyzwPH+9ff8u0L95f91/nrHv5lghi8pvPd1+5H92JfnX5v/Q605uYk67R9Wt47OxSWJYJ7eNvn/vs+9f/AEBK6TR9EuLr4itrEW3+zriSN4Hj+6jCCGeNf/H64Oz0e+vtSniijWNHaNGSNNsSMF/2v9z5qvaJrc2larFaJK0dr9sZJ/4fuK/8Vcs4b2LibWvPqnxG175NI8t3kkmgeT5VljLbtrMv8P8ABura+EqWepWEtl9slje+863l8u23S+Xt+W4/i+Vf4q5HQb+aSHV7S4bzIHh3xeZ97hnZVX/gf3qx/D0Kz6wuyf7JZblTfI+1mU/My/8Aj9UuWMV5B1PRvCevL4jsLzT7u8tY7q4huXvJti7tsce5W3f3djy12Hk/ubb/AGGhT8o68Z0q2bWLnV5XZYLWxhmdvLdV3xn92qru+8zb69wRGjhgX+5Ns/4EFqYw5byWzNoyG7PkX/ek/wDQq5X4nP5fhL/fmWuqfd+6/wCue+uH+Lr+XoOno/8AHMz/AJLWkSo7o8J8Ww+ZDE+77klcfN5ldh4kdZIYEf8AjZnrn/s3mPWkNgqbldLaO6tmR6q21h9hubZIpW+ST/lpW4ls0e3ZUb7o/Pf/AGdlWQCQrJHF/ttvqw6L9yo03eTAlNd/nXYy0ANtrZo3apH01d7f+gU6zuWkmqw7rvbdQBXTTVjShLZpH2I38P72rifvH2J/dqazs/n+f7lLmK1Kv9leZ+9+apPscNrteX7/AN+tLVLz5P3W3ZWW9wsj7HakGo1pobqHfLt37vuferDe8Z/kiXy03VefbHtTb/FTvs399aA1KdtbeYnzffrQh01fk8392lWk/f7t7bP+udSQyLvbczSb/upJ/BUAXrCGOOtJ3bZv2rWfZ7Y/n+WnTX67/lrORsXneORKo22q298nm2jLIiNs3x/N81Ro6ztLE/33+69NsIVgdokgSBP+mf3Xp6gTJN5m5H2yQf8ATSm/Zv7i/JtptxbSQJFFFcr88zO32pPM+U/wrt21N+8nh2I3kP8A36krUqzeZHDsRah86bzvlg+Tb81aDo2xfm+eqv8AeT5v9+gNSGF5J92/d5D7dvmJtqx82/Y9NeaSPb+68z+Co4Zlunb5W2Ju/wBYm3pQGof6yoZoV3rK8S/JVpNvkq7r5b/3KmRGoDUo7Fjf+L56ciN8yO1SOzSJsdfMeo/71AENy8fy7G+enIn2qZUiX56hkRZJvvNVzT/9Ftm/57v97/YqAG7PL+SnSU3/AJbfPTf729vLSgDP1JvITY6VTtrn7Un3lj+WrWpJ5nlfN8lZM0LQP861Yaly8hX+9UNnbeZ9/wC5TUvF2feqRLlp0Xe3lojUEli5/wBK+eo438t/k/gWmzP/ALVV4U8ygC47tt+dqhf9461Ds+f+Kptjf8DoAkRPLhbfUibaq+cu/Z/HUybv7vmUFakjSN8qJUf2NpN2/bIn9yrG5qcifPv3VAEPk1NC61NVV/v/ACUANudv8C7N7U6Pd/HQm6PbTXj8x9jrQBDcv5n3H/vU3Y0af63+GrCW3/fD1Mlt5iLvoAz0/f8Az/7NWIU/jq15Kx7qh/1Fzs+b5/8Ax3FADqjT7zVJv/uUOnyf89EoAq3Lxxpvf+Cobb93Dvf947/PVe53T3PlfwVc2eTQAvNLspqPTk/ePsoAHfy02UlL/E1Dovy7KADf5dG+mUqbZKsA3rHu3t5aV7N8NLz+0vDEUX+s8lmhb8G3V42/7xK9G+C1/wD6TqtpuX7scyp/33urKpsB6dMjVXSFv+2lXrlPMT/bqFH+fen/AHxXMBDDC0G75vnprv5e1N336vJD92o3hX5qvlHzFdEb7n/ouo3Ty0q8rr9z+/RNbLcbXSgWpDbI2xUeL7lXERd6pt8z5WSq6J5aMlWkm+5/yzqw1LSIsafJ+7o3/vlpuzzN6bvkenf6zd/sNVEhv/jpzp56bH/jWqqP97/e2fnVpH8xN9AHgPjbTf7N1Vk/1nzNWClekfFfR/8ASVuE/jj315qld8JcyRzSjqTb6dvqOn1oSOp/mUzmk8tf7lAFnmioo6l5oAKmqHmiqiBNRTPMo8ymA+lSo6kSgCZKsI9VY6mSnEmR3Xwu8WyeDvGekaruaNLe4V5f+uZ+WX/xyv0MhmWdFdGWRHXerx1+ZNnN5brX3F+zZ4z/AOEq+HUFvK3mXWkt9kb/AG4/vRNXdTloctSO0j1in0yitjAfRTKfQAUUUUAFFFFABRRRVgFO5ptFADuaOabWR4tTUJ/Deppo8vkap9nk+yv/ANNNvy1HMMsaxrdvodg13cfc3Kn8K9fl+ZmriU+P3gnfcpca5BaeSypvkfcr/wC6y7q+V/HOt+MtV8PXNxrcutyad8u57pJ1g+9/3zXlaKviO8kt0vGjgePzmm2btjIu2vPeJfax3Rwy6s+8Nb/aT+Huhw738Qrd/wCxaI0tfLvxd+IWg/ErxDfaxokV1aJ5a+b9q2qzSD5dy7a5XTdB8P6VDE93c/b5P+mnyr/3ytTeINY0u+01dPib7JB5m/ZBCqrXHWxDn7tjanR5GdV8GfiXqng7R77T/sekzpDcb/O1KFpZUb+78rLW5rHxa1L7ffaml9/Zs93HGk72r+Qrqn3a8B8Q/uIZ7jT7y8gnf/WvJt2P/wCO1R8E23iLXJryW3sbrVoIY989zIjSrb/7TN91VqeWrVXKpaG1oRfM0dt4g8f2s9+0rzy6s+37kaVzOq+NvEl0mzT7b7An/TNPm/76avVE/Z++KUlh5tv4c8j/AGI5rZWrS0H9kXxl4qfzdWVdNT+/fTfN/wB8ruqYYJK3Mr+pTxX8rsjwVNNvJHZ9V1O4v3/54+c3/oTVl+d8isirvT/nmm2vq7W/2Htajk/4lXiGwu96/N9qRoPm/wCA765PxD+yL4q8I6Dfardz6TPBbr8yQTSNL/6CtdjpSitjOM4SfvM+eYba6vrlZfLbf/f2VuQ6DD8z3d55n+xAm6u8+HvwuuvHF1c28V9Z2ENpNDDO907Ls8zftb5V+7vTZXs3gz9kWHxBoMGp/wDCUL8+5NkdhuXcjbW2t5vzL/dasY0alVXWiNnUp0tGz5p8ny/ktIlgT7m/+J6h1Cz1LSkV382OCb7vyba+4tH/AGUfD+m7fN1O8k/64JGv/oStR4z/AGXfD+peFdQi0/7VJq6R77V55v4h/DtXavzUfVJGf1qJ8KwpJO++Vmkq59gV6tXVg1rctE6tG6N8ySVaSGuPlOjmKMOnrHVpLWriJUkdMgpvbfJWD4k0T+0rBti/v0+eKuqf95ULw/u/kpfCB47HrVxar5e3pRXSa34PluNSllhT5H+YUV0c6MORncPbNBfz3HzQWsM3k/8AAj/D/wAC2U19Vmnkge4nb/iXxs6/h89dZ4D+Hv8AwsbVfslxO0CIsjtcx/Nsba7f+PbKjtvh7o8HgOz1P+1/L3tc+bDO/wAqbFTdt2/xNW0afMnNHPP3Zcpi+GJlvvsybYo7V75ftT/Ntl2K7LuVad9m/wCEgmvNTt2byLTyUsbbftldjIiqv+9sp2jzXGj3NncbrfZ813L/AHU+V9q1lw38N9qTfaP3drN5bypH/e27a57MWp21hZrBY7Egb9zZw+U/+0F3Mv8AwKsG88M2Opa9p+n294tol3Is0UO/dsjMjxMrf7S/foh1uHWNYuX81YH/ALPW3imk+X94Y9u5v+B/PWfoLw6xquyJVkR1ZJZpE3bFPzSt8392tIkR91m54VeO6udQil/1E10syp/tFvu/+P1qa34G1DQ/AEHii4+z+Rqd0vlJv3S/efc1c7Z3NvY3M9xb7t/2jZB/sLW58S7DxFY6DousXdyseiazcXD2umwfKqLG33mWiEObm0K7Ga+lahJc6fL9mlkS4WT540+/nYrKv/fdSaDoOrab58W35HkXz/LRW+YSbfLra1LVdasdK8KvbwSweSq3H2yNGVdzybl3N/s7K7DQfFs2m+GLHTJYPPnsbi5ffH82xR5Miyf991LireZpKOtzl7Pwxaz/ABIn0e9i+yWqXUm77LtbZ8u5Y69Whm8953f+C6b/ANBrz3w34wuLrxCun/2fawO7RvLNH8zcSPJ8tdxbbZPN/v8AnNuqZbFQLD/vLn/t3WvO/jH+8s9KTd9xZn/PZXpUyfPL/sLXk/xgvFjvLP5vkhtV3fiz1PQ2W54vrzxz3Pyf3ayfMaPb8vl0Pfx6leSvbyrIiN8yVVtr+G7v2t0n+fb9ytIxJlI2Lm8WCzZ0/dulU3dp9HidP3e9qp6leXU9zLDFB5iJH8zyfdrYvPJjs4kT92iL8qVZBX+0/I1V03fO9OtUWdG31Js8v+H+KgAjdo9z7amhha73PuWo0tvkaryQx+Suz79GoF62jW1df+Wm9fv0Q7o7n7qyVXtn+fY7VMjt/B9ypK1I3RftLPub51+5/DUL+XHterDv5ELVVd/u7FoDUNiu9SeT5aeUjLVX7S0b1Iky+cz7m+f+CgNSwPuLVN5vkl/5af7FSfwNvZ/nqF3+9v8A++KAJoblpE/dNWhDu+V2be9ZcO3yW+b79Ed4sb7P4E+7UAajos7/ACfu3q9C7QQ/PWPbXiyebs3b91Xkf9zWcjWJNM/y76ajt8u/bTUufM+T5aaskcdIZY/1aVTebzN33qmd/M/iqrc3Mce35v4qCtST5di0fu9/3Kajr9/ctQ+d5nyo1Aalp5l+aoYXbfs3eZVO5Ro0815Xj2f8BV6kkv1j/hegNSw7tUL7Y0aoXmaT/Wq2yrCp+531AakfktHt+apEf99v/wBZTU/ePvfdQ/7xNn/fNAah5zSVVuZvMTZ/A+7/AFn8dWoYVdV/5Z7KbM/lo39zbQGpzsNs0abPtjT/AHvnp0zrH8m1tm6nbG3q+6pEt2373l+etdTIzZkaN/u/JQl5Hs+9Tpv37t83l1TuUX7ifu3/AIqNQLyXPn/7lSIvnutU0uZNlTI8m9d/30o1AtI9V/t/zsir8n8T01H8uRYv79TWFg333/eVJYQp913rStn8upvsDSbamTTfL+Z2qCtSN0pz/wBxPvpViG2+f5F+epktl30AZf2aT5Uf/vupvsvvWg8PlutHk+Y/+xQBkv8Au3anJM0cP8VWP7Hjg3OkSx72+b5KsQ2y/c20AZ8P7x3Ta0dXPljf560EsPL/ALtZsyN5zf3KAI5tv8DeZUPktsq8lnTZoWoAppVe8uVtbZnf93Uzp5e53rPtraTVbze/3Eb5UoANNhbyfNdfLd/4KkfbJJW09ssaVk36rA7UAR7KETy6bbJ5lXEhaR/nX5KAM2bdIkqJt3vUiJVx0j+58tVXhmg271oAa37v5KIaj+X78rfw76tQvb+Z87eXQA166T4aXK6d4ws9/wBy43W7fjXIrfzalNLb2US/I3+ukf8AhFWr/UptH1LSvsrf6V9ojmb/AHU+aq+ID6c2N/wOmpDVi22yIro3mI676HRdm965Q1BE+9Ubo3zVJv8ALenfZvMStdSSr83zbFqZ92z/ANkqxDbLsodPu0agZ6v5G35fkqZIf3zfM0dD/f2VJDu8nZRqBMj/ADf7lO3/ACNUf8a/3Kd/deggE/iem7/Lo2SR7aJHVKCzB8Z2cd1oizOu/wCzsrtXgrp5E0sX9xq+lrmFZ7aWL+8v86+efElmtjf/ACfcda66PUwmZ++nb6jR6fXQZk1OpiU/mgAp9MooAmp3NMSlqogO5o5pd9JTAfTkqKnx0ATJVqOqqVYSq1IJvOW1Te9e2fsx+Of+EV8fwWUrf6Fq220l/wCun/LJq8PuYVnh2VqaVcyWtzFLE3lujK6v/cYV005akSjzH6aR1Mm2ud8B+IV8Y+D9I1tNsf263WZk/uN/Ev8AwF66Dy2rfU5eUa6U2n0UAMoooqyAooooAKKKKACiiigArlfiReeINN8PfaPDlt9rukkXzYdm5vL/ANmuqoqZR5k4lx91pnzHqXwT8bfElJ31uWLTUm/jupvNb/vld1TeHv2M7Oxe2l1DxDcfIzebDawqqv8A7K7t1fSdFc8MNCB0Srzl5Hi1z+yj4RnuLaVGvNkLLuhkfcr12Wm/BPwTpSL9n8Oab8jffntllb/x6u6orbkjHoYupPufAf7T/wAK28JeObl7SJY9Lvv9Lg8v7qZ+8temfsizWvh/RLG183z9O8Q/aLeWF0+SK/i+bb/21t69S/aW8Er4q8ANepF5l1pjed/2zPytXzn8Ab+b+2NX8JbvLurvbqmk/wCxf23zLt/3krnhaFRx7nU5e0pJn2R4A8xPCtnbu3mPYtNY7/8AZikeL/2Suirl/AF5p+q6I2safujTU5PtEsMj7tk23ayr/wB8V1FdhwBVXUrCHVbC5srhfMguI2hb/dK7anooHE+LPA8zfC/4/QWV7t+y30kmk3iSfdfe21f/AB+vtKFI40VEVY0RflSOvk/9rfwk1jr1trFuvlpfR/fj/gkjr6G+FfjNfHngPRdb3L59xbr5/wDsTD5Zf/H0rno+6nDsdVX3rT7nXUyiitTI+OP2pfhv/wAI54u/t20i8vTtW+dv9ib+KvEa/Qj4neCYfiF4M1DR32+e677V/wC5MPu18A6hZyabeT2lwrRzwsyMkn3kYV5WIpcsubuejTnzR9CHLVYRFqFKEeuQ3JtgqRIfkqNKs1ZBSktvmoq7RU8ocx2vwi16x8FpqHiC4ZZ3t/ni03fta7+X5tv+6lcnNc3nibxBPd2Wn3GzULqTytNjh/ceZJ/rY4/96sV5vLSWyez8+9f/AEeBJHZdjH5Wra0HW9Q8Io1pZfanutPaR5/Ifc0TD94zL/tLsrohWcYcljjn7027kN/eSeI9YbUE0+302yeRU+zWvyxW+F/+ISo5vBN5Hbfa/IaCC4jhm3ybW2f+g7fuVreJPE+n+JtN0+30LT/sHk2/kt8/+tuJG+Zv93YlXkv23xaU+6R02v8AvPmZ8fKtTUWujJiYdt8Lmurb91rWlwXSRqkqX1z5HVt1N8L+D2022nieKK7+zyK7XkD+bB97b96tybw9Ha3NjFd3K7NWaNIH3/Nu3Ju/75r2rwT8NfDupJr0v9oW93ZQr5MVtBcqsTqF+aZtu5d1dVCg6j95kzaSueE+MPBjeEfG2oaO7QSPCyv/AKK7Sr+8VG+83+/XTTPZ6jpsWq+LZ2v4NMZrG1sLF9q7Y/l3bW/vPXWTeFbPXPjNpUT/AGfUrF7f7dL/AHbjEk0jfeb/AGNleV/GbSryP4kLcXC/6LqH+kQP/C8Zbcrf98eVTr0eXm5HZG0JL3VYva3bX3irRLnW7if7JpFjdQ7bD+5lUj+Xb8v+7XZeGPCt5a2y3Dbf7E1a+m0uL+8imRJfMX/e2VV8Q3Nnpvwra1eKWCfVrpbiCHZu2Rx13X/CN3WseFfh9aabF59kt0v2x43/ANbNJvk27v8AZRKVOipW01sEpOPpc5HS/D1j4Z+IXizT3nXz7eRnsEjT76uyN97/AGYq6LTdv2Zv77zNuqnfzXGpeM9Vu5YrfZYx/wBlrNB8rXHlt/rG/wBpq0oU/wBDieuavbmaRVPZEzv/AMfP+f4Urwn4uu19quoIkvlvDD8v4LXuTp5ltOn99q+cfEmpf2leX1x5vmed5jq9c3Q6IdTzO40qGR2eXdI+2o7bTbeO5V0iWPd/HVybdI2+mv8Au3WuiJGpavEjjs59i/w7N9D7ZNyf6xKzby8/gSr1ttjpklqG2/c/7G2jZ92m/aW/gp00ixpQA5/9upPMWNF+b7i1nvJ/o3z/AMFN879ytAFya5WR/vVNbP5f8XyfxVnonmJvqR5vLfYrffo1AvPdeX/F87/dqP8AgZ3qnM/lp96mrct/10SpAtIixo1ZLzahJqWzyFjsk3bn37merzv5n8FEMLSfw0AOd2kTZVe53R7kmb5/4atI7bNm756EsGu9ssstQUUfO8yHY6+XUmz512suynbP9em7/wBmqRN3krv3Sf7f9ygBz20kC70by03fLTU1XzEWJF/2N/8AtVH5LSeUiL8n9+rn2bzJm3y/cWgCqmpeY7U62uZJN2xX/wC2lXvsEezf5S76Nm+aoLKdzNJHtTdUMLtdXK1pfZmj+SnLZ+ZNA/zSfNRqWCf8C2fc302ZFnuV+9WpMnl7flquj/P89SBTRF2Kjq3yN8tTb2kh2bf4qdc/6mV4ovMn/ho2SSJEm3y3/ioK1JIUWNKdsomSOBFd3WBEb/lpTn3eS3zeXv8Au1AalV/3iM6VT+0Nv2U55vvfvaEdpPv/APfcnzb2oJJnePzovm+8tVb+5j2ToiNv2037C0m1P/H9npVe/wDM+5/f/wCeftVgVYUbetOufM+5WhZ6PNs/1VWv7Bk/jagDDew+9vohs18lk2t8jV1UOmwxyfP+8qZPLg3bFX56jmFynG22mtfPv8hvvbN9aFn4SaN2d2b5v+eldF5yx1JDcxyUSkyoxRjponkTfdb7v3/l2VaSzk3/AHF2Vqecu/5KbM8cH32rPmGZ727R1NbQ+X8jU77Ssj76b9sj8771MCTyV30Ijb/kpr6rDHtRP3kj/wB+m/b/APRm+zwSz7P+A0ATPZtJtfdRN+7qu9yv8f8Ad+5v3daxdY8SfZZFiRFp8oGxsb7n+sqxbJ8jVys3iG68791RbaxeT3CxI3+ubZ/spj7zVVmPmR0l5Mv3H+/ULpHawq7ssaff2VVudNWSHYjN/tP/ABP/AL1ZMnh61/db/tE/zfM+/wCVMVAjUm1KGBGfdUP9sWs9srxSrsqRN0EP+jxL8/3vMqi9msiXMtwv97b8lAFPUtSWd1t4mbZu+Z4/46mh1hYIfng8v+7WTND5EzJ8vyfO3lp9yrSaascy/ekd1bb5ifKtbBqaD6w10/yRNJ/erPv9VkgRkSBd7/e/i2VoQo0aK+3y/l+b+Kq9zZtdPF8vyfxUBqZumvfb/vfxNuf5f++a0ndp/wCL56hheOD5Nv8AwCpPtPkff3fOrbUqA1I/7Hj+aKXdvf8Aj31JvbzlRP3n95KdbQ+W+9/42rSR6AI/sFrIjfL9+h9Kj85nT7+35fMq0n7ypH+5QBz9tokmm7rj+Pdv2R/xUW1hcX2pK8q+XsWtx0beqJTvOj3yxbvvrVXHynuHga/a+8L6Y/yb0j8nZ/ufLW8m6T5Erz34Ral59hfWifwTLN/wE16Nvjt03/32VKx6kyJPljod6j8n5/no2LTEOqPzlqGaZo0+Sh38z56CBqosjs/+r+arCW3zq7t9zclRp/38+ar2/wAxN9AFd4f4NtOhh/vrTnRv71Dv8jb6sBs26R2Td/CrrTfv7vlqT5f3TolO2Lv+T+Nt9AFd/wDarx/4qaV5d/JKn3H/AH1e1PbLIlcP8SNN8zSort1+42ytIPlZMjxGGpN9RujQTMv9ynJXYYj6f5lMp8dAEm+pKZzRQA+n0yiqiBLzRzTadzTAOaVKSl/joAsJUyPVdKkjqtSC3UsL/PVeOnb6uIH19+x542+1aLqfhqVvnsW+123/AFzf71fRm+vz/wDgD4qbwr8UdDuN3yXEy2M/+7L8tffNdmphPcmoqGimYj6ZRRQAUUUUAFFFHNWAUUc0c0AFFHNHNABRRRUAFFFFAEF5bR31tPb3C+ZBNGySp/fU18A+PNK1D4X/ABI+0Wn/AB+6NfLNE/8Afx8y/wDAWSv0Fr5k/a88K+Qun+I4oPkf/R7r/eH3a5q142mt0dVCW8O56V8NPEOmwX8Saezf2Xrka6jZ+Z/Bvi3bf/HJU2/w+VXqNfGn7OXj/wDtjRP+EURfM1TT5pL7Tn/uQ/elX/gMvz7a+uPD+vWvibRLPU7JvMtbuNXWuqM+ZHPOHKzToo5o5pEnmX7QnhKTxV8Orx7f/X2P+kf8B/irxP8AZFvr6DxPr2iPqtxG6QrcQWf3oHXdtl3LX1pNDHPC0Uq+YjrsZK+KXdvgt8dbO4dmjtbe8a3neT+O3k+Xc3/AH31hL3aifc6oe9Bo+1La5aT5JYGjdP8AgSf8Bap+aiR6K3MB9fJn7VHw6/sfxDF4ltI/9F1D5J/9iYf/ABVfWFc/458JWvjjwxfaPd/cuI/lf+5IPutWVSHPE1pz5GfnylTeTU2t6PdeH9VvLK7i8i6t5mhlT/aFQwv5kdeXynoEaJ89XKh2U5HpEE2xaKiooA568vLiC8a4t/3l67funj9/4q3NB1aPw5pssqWayO6+TFNv+bzn+9I1aHjnSrXydVfR7y4v/Jj86K8n+993c1ZOgvHI8VvcRNBZPC1u00f3nYL822ojK2vY5HJSNr7Aum63I+n2Pmf2ZCvmpG7MtxNGr/vP93e/3UqvpU00GtwXt3P8/wBsVGT+5/C1Tax4hm03+yPD/lL9qtI2f7Zs2srfd+X/AL4rP+0w6VtidWjnhhaZYZE+R2PzLuVlrT4te4dTovEkejwa3oP2u+ij+a4uJUjRv3SyqnlK3/AEqbwlrFjrni3T5fs1xBpdxIqS2drM0rI38UcKs33Wrg/FV5db9BtLuzt7TZa+cvl7d0qyNu3NXeWEkMFtbeINMZtNukhuLu1ePcq+clzCrLu/2Ynrq5nzpLyNIfCdl4J8JWtr8ZrbSkvJZ9LT54n2Msvl/O3lyfxf7DVg/GDRLrTfGGlW8r3E72+m2z7J/ZfmVf8AZrqNY1668OfHK21WK2ikuruG0uPs0Hy/NJAi7a4nxn8SLPxj8Qr7WJVbTYH/AHMXlvuZNny10VpqMJBSi5zj2sfRmsJ4f8f+BtKeXdHaww72SBJNyLJH5bbdn8K75a8Z8JfFrUPB3gDUNKitpZNR0xpIWf5VWLPyq21m3bllrrvgPr1npulahp9xK1pdQxtd2ryfx253/Kq/xV5rpKaXqWg+OL155bt3vIXgmk+WWXM71fP7qezMuTl5lvY1vDepXF1ot5LcM0k7zb98n8ea7q5/cabbf7C1x9no95ptnEl6qx/aGjeD5/8Aln/Czf71ddeN5mmx1407xaudMNjP1i5a30G5dPv+XJXzLrc0f71Er6E8c3LQeD7l0++/yfnXzPrX+urN7o2j7qZlzP8AvNlU5v8AWVa2NI++qsyNIy7/ALlbRI1K6Qt5zVsIvmQwJ/s1np+7/wCWqxpWkiNJZq/+s+WrJD93HQ8Mmz7lSf6j5/lqG5vGjh+95lAFN90fyf6um72+5/tfLTof3ltv303Z89AFpPM87Y1SfY1kb5WqGF/vVJHukff5nl0agO+zeWm+o3tlg3VYvN3k/Irf9s6j02NriFvNg8jY3/LSpAciNHCuyjbJvZ/N8tP7lTbVgm/ik/25KE/eOyJF8iVBWpGkMkf8X3P4Km3r9mX5f+/lR+TcTzM/yx1H/d+bzPl2NQBD9mbZKiS/I7U2FGt5Ivm+SrTzL9zb5dR/wfOv3KAI5pm/vVoWyLIlZL7djPL+7T/vr/0GugtkjuodyfvE/wDZqmQEaJTpv3CROm2TfMqb/vbKdJbN81wkv7j+FK1rOzaTzbf7M33fmSokaxM1909t97y/4N8dU9PjktU2JPLI+7789bS21rPtRIvL2f7FWrPSreC23/6t9zVHMVymLNctv2P/ABrUNs6+T5rq1dE+myTwtsVf9mqttYNauvmssj/c2Im2jmDlM37N5bb3iX/fqaHTZP4F8v8AjrU+zb5l3r88LfL5lE0N15y/uvk/iejmK5TLufJ01Fe4ZUR22fvNqru/hpv2ZpN0TsyJWo+m+ZD+92yfNv8AnSq723lp96KgRT+wWe/5/wB46fO1WrZbefzbe0aKB/8ApnWa6X0dn9o3Sx7Nz/Ztm5qdpPh752f5o9rfN5if+g1AGxIjbGfb8iVTeaON2+X53+89N1Kwmtf3sV029/8AvmudSGS6m+dvP/2JN26gDeR237Eam/aVjTY8670+989Z8OgrJufyljnf7z7PvrVqz8Nxx7t7UBqNe8XZ88rR7/8AgWyoU1Kzj+fz/M+Xe3yVefw9DJ8/lRSbF+XzE3VRXSmvnnT7H5Fqkmxfur5q/wDAavQNR32/z0+0J/qP4X+9vqvbeIVk3bGijd/kXy33fLup1/bTf2b9kii+e4b7Ovzr8in+L/gNZt5Dq0mpLaJYwR6X8qed9p2skf8AF8tGgalxNSvJJp3/AHscG7/lpt+Sh2k86eXzW2Q/89P7391avXNzHaw+am6T+78+7/Zp0O2OzWJN077v7nzc0BqZqJNHuf5vk+9/DsWpIXaf5HbzN6rcTpJ829f4V21NeW11JNbOixRp5m+f5/4dtTOn9lWDS3EXmT7t7eXuZuaA1NCwhkkeW9uGX5/u/wC3U32zzJmqjZ7dY02zluFlgfy1fyfu/wDfStUmy3jfzUVd7/Pv/v5qAKt5YLPMzovl/L81VbbTY7Vt/leY/wDfkrQmSbfK77dny7ahtYbjdL9o2/d+5HQPlKL6Csj+b8v3qtWdm0dzLcOv7x/kVP7kYq98uxqjeZtlMOUhR5JH3/6uPdUNzN93+5/fqSR1+5upuzzP4qQg2eX871n6rM0m1E/efN86VedG31l3Nt9lmb5fLT76/wC8acQI0hjgT7v3/wDxyh5ljff/ALVTJunRqclmsjt8tUBTmuG/vfPUju2z5F/4HVj7N59SPCse75qAMPyf32+r1tD5j70qw8Kyfw+Xuqa2RY92x6AIfJ+9vXy0qZN0jo+2pHTzPkqZkWCGoAqvC0cOxV8ve1WIU+Sh3+7R53yUFjk+/u30TQ+QktUUv457xvKnWRLf5GSP+9ViZ2nTe6/JVgdV8IpmtfFUqf8APxCyf+zV7U8Kz/I+2T5lf8mrwPw9frpWsWN3/wA8Zl3f7p+Vq98hmXe3+9Uy3M5FpEqN0bZ8lCP89SZakZkbp5lU3T+P/gFXHTy9vzVTuIfMRon/AI9tADt6/LVj+CqaO2/Y+2rUL+YlWBM6eY+9Pv0bGk+/9yoUmbzmTdVp/ur/AL1AEez7tTJ+8eo/9z+9spasBf46o6xYLqVhLbuvyOrVe2UOiyUAfNPiTTW03WJUf+BvlrNR67z4r2Cwakz7f4v/AB01waf6yuuOxjIlp1RU+qJJ0p/NQJUm+gB/NFHNFVECVKfzUUdPpgO5oo5ooAmqWq8dS1WpBNS76jp9AFuzm8t1r9EvhX4q/wCEx+Hug6q8u+ea1VJ3/vzJ+7l/8fSvzhhevq79jzxt5kOq+F7hv+n61/8AQZVrrpy5kZVI6H07zRzTaK1OcdzRzTaKAHc0c02igB1FNooAdzTaKZQWPoplFWQPoplFQBLzRzTaKAHc1y3xC8B6f8RvDc+j6h/H88U0f/LKTb8rV0lFKUSoy5T88dKttQ+DPxLtdV8pvtWmXTJPD/fX7sq19reD7yx0fVVtNPbzNE16NtU054/9VuOxpY1/3t/mr/21ryf9qXwH5jweILeL/j4/0e6/3h91qyfgJ4iuPE3gy58L+e0eveG7hdU0l/4nj/ij/wDH5U/7a1y0ZcsnTZ2VI80VM+qaKxPCviGPxNosF6i+W7/JKn3tjCtWus4R9fNv7WngxZ0sddSL76/Z5/8AeH3a+j65j4keGP8AhLvBmp6Zt8yd498H/XQfMtZVFzRZtTfLJGD8AfGbeNPhjpVxLL5l7aL9huv+ukf/AMUnz16LXyh+zB4nbwz4/wBS8NXDf6Lq0fnQf9do/wD4pK+r+a0hPmimE48smFI9LzRzTFqfMn7Vfw92XNr4rtIvkm22995f97+Fq+d7bdG9foV4n8PWvirQdQ0e9X/RbuFoW/2P9qvgfXtBuvDOvX2mXq+XdWkzQtXBWhyu5105cyIKX5aZSPXNqak21qKgDUUagaepPaweElRG/f30jTf7iln2rXEzX62lg1x5rJOiskFt/cU/xU7R7mTWPIiS7bfu2L5ifxGuT1W28u/ji89bj9yv+rfd1Xdt/wB5f4qwhHc4pR5TpLnVbzUr/wC2y3PnzurTb/7rSNu/9nrrPDfh7UPipeWOlaf5Ud75PzTSfLEsaLXL2Fm32OzeKLzH3SJ/wKvoL4FeMNL8K+G76K30r7XqkOmtqM80brt2ou5V/i+Zq9DDUeeaRnzOzMfwZ+z9b+I/DavrF5LBrep2u/SX37YkZN/7uSsn4l+G77wP4k/4R99QWSy+xyXG+xRYJXt/kVVm2/xM9vXqniH+2r7W9M0d9Qbw1pemWMN9rTwPtW3/ALscat/Ev8NeW+HvDDeLvFXiHxLceKpYL3T7jfE99C32q42N8tetUhGMbJBFu97nM2HiS+j1izSWz+wvaTed+8dml5VPl+b+Fdny1D8Qra3tfH+p3ETW8lrNdNfKkH71dsjeZtVmr0Dx5bab4j0T/hIIoGsLq3mW3abyf3W4K6yxsy/9stteRw6Vfax4qs9Pib99dsu2vDxF6d9dGelSlonbVHqHjbUri+0e2u3vvsM8Njb2+nWcCbf3bwJ5u5v7zVyfgmzW6/tB5d0drb2vnJ5j/KjBtzSN/up5teha29va+Elie2iv55o2t2f+KJY5/m2/8DSuVh8DWd1prImrraO7K/kz7W+0Kf4VZf4q5frEZWM+rO+03+0J/Il1WVpJ7i43xf8AXHbti/8AHErpL/8Ad2ECf7NY95532/T3ln+0b4/OR402qilfur/u/wB7+KtS/m8y1g+X+Faqe4R2OP8AHlz5fg//AJ5u7V8762//AI/XvHxaufsvhWCLd/y0/wDZXr51vJvPmiT+5UG3Qa/3GdKq7I/Ob5qhmhm86WX5fk3JElQzTeZN/qvnrWJGpobPM8r5aPtn2Hajt8m2qrTSfZvNf92/8NQ6q7b/ALOnlR/3qvUk1JnbYr+b8lVZplkT73mVV0rdPD5X8aN8tSTWHlpvdv8AboIB3XZ8jfJtptsjb1Xd89WLOwXyfkZadDZ+XJ9oRv8Alov6/LQWNSHy3+dvM2VqWcyybt7f+ObaxbyZfOZ/46vWdjcalCz/APj9KQGtMkOxd9TJbRzp8j1D5Kx2a72890/goS5upLb5IP8AgFZlFr7GscbO/wC82VnvrEMG5IlXfTvsFxdP5TtUkOiR/wAcvmfL9ygDNTUvMd3SX/e8x6c7rImxG8t0/jjqb+wY45mllnljT+Ly0rSh0qzjdkiiaT/b31PMh8plp9l3LvX94y79/wDDuomdfvIvl7P+BLWxNNbwJv8AsKyP/CmytC21JpEV0tre3n2/c/hSp5yuU89uftE9h8ltKj3G5P3CblSneGLbWLGFv9B8xJvvvJ/reK9Gms/M3b/uVHvhtUREX/YVI0qZTK5TzXW/D3jDUrlb2K28tNuxbaOZV6V23gnR9W0Owll1DUHu3uF+a2k+ZUrS/dyQt83mJ/318wptncrdWsT+VLH/ALE6bXolNyVioxJobZZP4W+f5KdMrSP9ntF8uBFXzZpH3N/urVqF/n2J/dpyWFvBCu/946bn3yfe3H+KsjQjv9S+yw7Nyx/3fn2/N91VqjYXjR/uvN8/5tjPG+75v7tOtraR3llu/vzM21P4do+7RNCtrZs+5pNit/vUEFi5mmktmRG8ud/u+em5ar3NzNazQQqvmI+7dNsb5MVDNDeSbdjLHvX/AJafwt/CtTRpJH/rfv8A8VWA5N0ky790dNmtvM3I7NH8y/6upEdv+etQvqXz/IsuxG2f3t9AFz7GvyyuzfJu2pG9Ne5WB1T/AGd9UbzXodi7FaT5v+WdUbzW2j/1StI7tsby6ALly63Typu+dP8AbqvMjR3MUSQL5G3e00j/AMVNS/j++9XLZ4/szSv+7T7/APurQBHDu/ggWOrSfxbP4Kb8saK6S+Wn8T0Q3KyJvi+47fK9QBJsW1Rt8v32qN4Vnhb+49SIkcjtv/jWnTIv3E/d/wAC0AUZoVj3O/36qpZt+/d189/vr/D8taXkw2/zvtnf/ppTYXbfsRfLSgDh9Ue8utensfs3lwW8azLczo3kbv8Aaaums9P/ALHs57i9n+T7/nbNvlKK1N7eds+X5KJrz7VbLvgWRH+8klA+Up2dza6lZxS2kqzwTNvV433LxVhJvLRU/wBmqcLrvZEi8uBPkWpt9BQPUf8Ar0/20apEdf46SgCDdJ9q2eU2z+/Tkemu7U2FKAGzbtnybf8AaqF3/wBqjUpl/wCB/frLvLmad9m35KALH2ny32N+8+Zv+ALVjzlrLsHW6tm+9J/df/ZNaWxZEoIJN6ybqzX3SO3zfJuqaZF85Yt/z7d+yh7OT7+6gBsKeQi07euxt9Vby58hFT/V/LUez7U7P/wOrA0NnyfJUd5NH5K/NVi22x23zffeqOzzPkSgBr7v9uSr1tuk2psqOGzk/vVc+WDaiVADndY/4ahR2km+epE2yO3zL96pJtvk0Fme6N9z+P79Q3k32VGb+4tXJnWDdL/HVF4fPRfm/iV6sDP8N20n2b/SFXe7N/q/m6tXSbPvbP8AgNUdN2x/6pP7z1a/jiiRqAJE8uOH518uvdvD1+2q6PY3H8bqu7/e/ir53e5W6ZpXi8xE+6le2fCXUlvvDHlIvl/Z5mT/AICfmqZEyO08v599O875KG+5RbQ1RiD/ALxKr3O7Z8lXpqqzJ8jUAVd/mbX2/fWpEmXfFTYYfLRt6/ck/wC+1pz2rbd9AEyosjrL/wAAqxDtqnD+7TY7VN/rNybasCbf87Jt+5tpyVHvbfsej+DfQQTU3/Wf99UJTf4aAOD+KmgrfWH2hPvw14fv8ubZ/wAtK+nNW2yWzJLF5kD187+J7BdN16dK3py6CkUUepEqLmlR62MyfmlSo0qRKAJaXfUdPoAdT46ZSpVgS0qSb0pqUJQBNUiVBT46rUgm30lHNHNABXd/B/xh/wAIX4/0bVXl8u1iuFSf/ri/yy1wVT203luta05agfqIj06vM/gD42Xxp8NNNmeXzL2xX7Ddf70a/K3/AAJK9JrrOTlH0UyjmgYUUjutN84f3qYD6KZvWjetAD6Kge5Wm/bF9aOUCzRUH2hKT7YtVygWKKr/AGxaT7ZRygWaKi+0LR9oWoAm30lRectO3rJQBk+LfD0Pirw9faVcfcuI9iv/AHG+8rV8T6VrF58J/iRZ6q8TR/YbhobyH+Ly/uyrX3fXy9+0/wCCVtdYXWIl+TUF+b/rolcVeLi1Uj0O2hLmTpvqelfDfUrzSvG3iG3ae3n8PatqElxYzR/e87yIZNqt93ayfd/65S16zzXyV8EPFVnY/DrxCl7qHkT6HJDqKpI/8Uf3WX/ZdP8AR6+rLC8h1KzguLeXzIJo1dX/AL6muyMuaKOWceVlnmm0UUyD4g+Pd1J8L/jBFqGmReW9vdLfRfIyr/A22vqzwN8RV+IWg22p6Zpl5Ba3C7/Outq/L/s1wv7T/gyHXPCUGq+Qsl1YtsZ/+mb1m/sheIVvvBOoaI7fv9Jum2/9cZPmWsKfuycDpn70VI98T7i76KKK3MAr5t/ar8B/PZ+KrSL7+23vP/ZWr6O8xayfE+iWvirQb7SrtfMtbuFoW/2P9qonDmRcJcrPz7tnaSrfNT+IdBuvCuvX2mXq+XdW8zI1Vq82R26kbbs0VNzRUAcd4btrixhW7SJo03K6v/47QnhJbqw17UHuVg/s9VdYdnzS+ZIi/wDju+neGNSm1hF0+4vvLS3hkeJJHbbtRZpPL/4E710F5511YLFFeRQJcNDC0OxWZ8fxf8BpwtGWpyS96JN4S8Mat4gtnsrKz8+6SPzpYfvS+W+za23/AIHXpWm63J4L1V/CWleHPL16+02PS2m3x/PltzTNsZlavL5vG2pWuvLqbzvHqMMP2H+7FFCipFEvy/8Aj1b3w0tmn8VaV5t59guvtX2hr+S53L5aKjbW+Za7IVuR2giYxOo1jx5qEHxa0/UL2WW7nmt7d77y9sDP/d+623cyeU9eoaqnhvw/4Plu4raK/wBR2zat53zeb9pG+RvmZW3f8Cr538ZzR2v2G9tIEj3ws++RP9apk27vm3f3K67wl4VX4jawtvLc2+kwfY23Japt+VP96uWpiK17XNIxiHxL+Jen32h3NvFYxWkms2sLz2dru2+cJEk85fm/iT71U/hjtn17SLvb+/8AOjdX/i8s/erk/iv4Vh02w0r7Pq91f/ufJlSf/VW+VRvlq14Ye4gRYn3W7p914658RUlVirnoUKas0kejePPsfh+Ge7dfku76a3V4/mifEm5trf7Vbmm+CW0l4NYsov7StXk2Rf3om8vzVZt3y7V++tc38ZvCt9b+G9IsnluI9IdvtFn/ALcZZ2i3V0XhLW5tK8JWdx5FxIlosaL/AM8ExHMvmSMu77qPWPsXGaexzK1tNTS1u8h1LxPLcWm77L5e9fMRVZ2/vfL/AHquXifubZP4/lrF0F2nhW4lZpHe1jdv9tnXdWxefu3WtJe8ytTzX4xTL/Ylsn+s+avn3/j1vG2fx17t8XPLk+zJ/GkbO1eI3iL9p+7U9S+iKsyeXvesO8b/AElnRq6T7N9qSst7D55f3X+x+7StomcjPubiSTb83mU77NcSfOkTVofZvsPyfLHU32mSSH7O+3ZV6iK9tDNBD+6j+eprbSr66mbfAsH/AF0rSSH7UnyNVe8uV02FXfdI/wDClRzAa2laJHaJvllWobmwt4NsTztseRahttbjk+d4pdlQvM3nKny/I3/LSpK1LiJD5LRRfcT/AJ6JuZ6Ef+BpfM/2N9ZrPNvi+Zvn+dvLqaGZZPk3fxUBqXt8kiNsb56sW0y7/nbzKz/s3mR7Uq5bWHkPv3NJvqZATXlhHI+9Pv8A8L1Xs3aeZv8AlmifJvqbyfPeLf5smxm/gq5+82Lvb+H5qWpZch/eJ935KjuLaaOw2WjJHP8A35KhtpppLnykX5EX5n/hqxvuJE27Ujd/49+7ZWRrqU3mjnv4rLyrjf8AfZ40bbtH95q1IbOONF/dVDZ3MdxNOn8f3Gq55jb6gNRrovl/7H8VNuX+fyvIbY/8cfy1Mj/PUM22R1+996gCjZ2zRzTv5CwQbvlT+L/eqZ5o/JfzakSGaCSV3l8ze3y/J9xaqpD5775dsn8a0AWrD93t+9H/ALFOmuWkm2Ovybv++2qP5kSKJN33f++Km+X+NaCyRJt6fdaP5qp3NyuyWX/lhD/wLe1Nubn+43l/wLVVHt962ibY9/8AB/fWggPm1Kzgl+aPe3nfvKvJ/C7r9+o9/lpsRV2JVXzlul/ikqwI7/dO+xF2bPveYjVXez8tJUeVZP7n+zViZ5PkR1WTf95JHof7jf8AodAGDNDJ9p+Tb975vvfJ/u1a+x+Z9z93v+ffHTXSSe8VPIWSD+J5KvQ2flp+9ZpHqw1LFnYQxo0v+setC3dXRti+WlZ8MMkm7fujf+GrFsjRp89QA59KXUnV3b7n8H8NWHRY0leVvLtUX/lpWe/7vbv2SbG3rUyTeZ/rVoAb/o9rcrsl8t/uKm/5U/4DVx7mP5tn36w5od955rt8/wB9Uq0kLPt3r5j/AH1qAHTbpPv/ALtKsWzxx7ot1Vbm2/g3PG/y/PHTXfy0+RfMegsJnjjm3+Uu/bs86pIXXZ96o9ixrveobl4ZLZorjbsf5P3nv8tAFh5vMqPzo5Pk/jSo0dd8sW5d6feqm8zSP/o6/ck2N8lAE1zCt0jJLK0fzfK8f3kq9vXYtVd6x0f6t55fm+79ygByfvGlfzV2bqhj1KPzp4k/gZUZ6hm8uNNj/vH+/VeGGOd1lRfnT/0E0AWJkaeaD915ifN/wD5ajewb7MyPun+bZ/wE/L81F5cyQIqIvmb2VP3fvVpN0cf8Ubu1BBT1LzI02Jtgd5Plf72+quiWd9BNO93KsiPt8pP7lXvtK+SyOvmOjVRmulndYn/4GmyrA1vOWN/u06aZfMXZWf8AadifZ3/d7/46kmdoE859safxPQBm6lYSXzs9Q72gvET5vkWtTZ96sNLxbpPNRfLTd9+gC180/wB+tC2Sqdttk8//AJZptq5ZzNHDLsXzJN1QBchhb7jtTZkaObfUMN+v3H/1/wDFU1tM0/3Im+SgsmS2ouXX5UrB8VeKm8PwwbIFnuppNiw76Jpv7G0281DyvPnf986fe3yfIq/8BoAmv7yG1RpZZVjSH/WvJXP2fiSPXNYiit5W2JbyTN8n8W5FWo9VtrzVdEgt7v8A5bTLNeP/AH1/urWGlzHPr0GmaVtj2MqNNa/Kv95q1jEz5j0ZN0dh8n7vd8i1C9zJHZ7HZZHf/wBB3VNcp5jxRRL8iLQ9s0m35Vk+b7m/bsqTQhT7VP8AN5Hyf399emfBm8mg1LULeXytk0auv4V5Df6w1rteJ/kT+DZ8vNdl8PdbbTfEmkebL87yeSz/AO/8tWQfRiU3LUJTnRqDIHk+Rd9Q3O35fkqWldPu0EFfZTtiyJTn+/RsoAronmR1Im6nf+Q/mpqfw/N/FQBLUHmMlSbVqN0/fbHb79AE0P7tPkqTfVWPzN6VM9VqBG/3K8H+JelSWOtyy/wPXvmyuF+JGiLqVtv/AI0px3H0PD/MoR/nqN90b1Ij11GJYjqRKrpUnmUAS0rv5dJzVSaZY0oAuJNVhKy7O5WfdV6GrAsU+okp1AEiUtM30/mq1AfRTKXfRqA6hHpnNM304kH0Z+yF4z/srxneaJK/7jVrf5f+u0XzV9gfaY6/M3wr4hvvDOsW2p6fL5F7btvgf+423bX6GeGNbj8R+G9K1WL7l9ax3H/fa7q9KHvK5yVPdZ0D3jfwVD50n96ouaOa05TLUf5lFMophqPoplFAaj6KZzRRqA+imUUagPp9Q0+jUB9O5qKipAl5pN9JRQWLvrj/AIr+FZPGPgm8srdVkvYf9Itf94V19MqJxUk4lQlytSPzvTw9HqvjzSLLVbxrTTru6jhnmg+8iu22v0O0WztdH0qz0+0i8u1tIVhiT+4qLtWvj39orwN/Y/jCd4ov9Fu91xF+P3lr6K+C3jn/AITz4e6fqEsvmajD/o95/wBdk/i/4F9+uPD9YPdHVX960lsejectHnLVaiuw5il4t0pfEfhvU9Mb/l4hZF/3v4a+UfgDrbeDvjT/AGfN+7g1aGS32f7Q/eLX109fHfxysJvAHxRXWLRfnt7yPUYP9v5vM21y1PdkpG8Pei0fZHnGkqppt/Dqum217bt5lrcRrNE/99T8y1ZrqMtR3NHNNooA+ev2n/AfmW0Hii0i+dNtvef+ytXzjbTeX8j1+gWt6Pa+INKvNMvV8y1u42hlT/ZNfB/jPw3ceDvEN9pV3/r7STZv/vr/AAt/wJK8+tDldzrpy5lYoF6Kqi6Wiuc1MS2s5PCrz2m1bvUbtY0V4Hb90p+Zl/2mauijs7qeztri0VvPRleLy/mbn+LbXUfEjwT/AMIW9t4liuVv7XVv+PXzE3eVmP7sm7dXO+Cb/UI7yDUPtksd150n77fubcf71YxnzJS6HNBXvEvf2Tpvi6FrKyg8x9Pt5LaB402tcNtRt0it/E0vm7a2n8K2Oh/DNb2VrefUXmVG/iWKOSBPm+X+JX+RlrN8N6J/wrLXm+0ahbx3W6NIptm7ZDt3NIqt/Ev3F/2qo6l4kuNVuYtPt7by7V9yWqbPvqf3at/vfJXZzq1yeVxJHs/ns31iBr/QUs/3D723JG7P5TNtb7y/3a3Emm8HW32jT5Zf9OaPdDdJ5U/lyK/zfL/DvStD4daJDdXmvaZewXE6Q2slwtn533PLbzNrS/L9379bnhL4XXXiPw3pmt/ZopNRuLzZE8j7vNVI5pW3fN/0yrONF1dkVGXL8RyM0MkeiLey3Pn2txqUaTwyf89I43aL5m/661veG/D0eq+EvFF67LHPbwrNA/8AtCStj9oHTbjw/c+HLJPKjstQt7d18tNuySBfL/8AQHirovh7omk3XhK6lvYreS1t7q2SXz03bIzIiy1nUw/s6qXQ7oV+ak2jzG2v7zxVYM+p3jPa2Ma29rD/AOPba7TStb0mfwZPp8qy3c6STXzW29Yl2xKn8X8KtXndg9ml5eWlpeeZawzNum2bdke7bu+b+Ku48H+GI5LC+dLlYL19JZIIZ/41LJu/8ceufmfNY5ep0Fgi/bJU2+X+5j+SOpLl/wB83/AqdYbft871Hc/66eiRpE8j+Lr+Xftsb7kK143Nc+Zcy16h8YL9v7Vuf9hVSvJ0h8uZqmJpLoXoUber/wByprnyYLb52+SoZnWO22fx1Jv/AHMCf7O+mQY80yyQ+bLtd/8A0CnWtt5jq+6tKa2hkkX90v8Av0TabHAn8XyVsSU7zUvI3RW7eWif7FZaLdX0zSytv37UatB/383/AD0/4BVi2TyH/wB+gCOO2a1eDf8A+h/+hU7/AJbNLFO0exdkqfWnO8kk2/zfMSqcNheT6kyRfu4JlXd/vCgC5pWqw32pRWSRNJvk2ed935jWtNYfYbxk2+ZsWjRLC10e53/Lv/3Kua3Daz30VwjNI+35v9isubUoz0uVkm37fMRK0kmX+/8Aw1nwwt/AvmJU3yyOtLUsuQv8zbmbZUny7FTb5aVDCjSbkdf9T915P4121Y/1kPyN/D8r1kWWtivTndflqn50kafOq1Clz++8r+N6CtTWTbsqZEWobaH5VTbVrioANjb2qG4h+6vzVY85fleod/8AHQBV+a6+f/lh/wCh01H8vdRNN5j/AOtqHesn/AKAJoZvup/rHpsz+X9xl37v+WlNd/MqP5t1ADZtsd+su1ZNi7F/GqszTf2ktpFB8jRtuf5l2VYS8WN/vVVv/ENrBtt0aLfuX/a31YFzZ+5Z3X+KhP4flpr3Mke35fMTdsapJH/uUARzWbTvv3VVukaB2Tb8lXPm3b/NfYi7NlQzeY+6gCjNukf/AFC7P7++rny71qvMjInz/cqOzuVkdok+/D87fxUAXk+R6m3+ZWW6eYjbGaOrFn9ojtlSWXz32/NN92gAeZf7/wDFWfr1ncaxZxW9vdtaIky7vL/jUVpQw+ZNs3fw799Q3O2N1+ap5gHQ2a/L/wAs6tWyLA7f36qok0m3/Y/jq1v+ekA2Z/M+RF+eqeyTev8Acq1vWP7jU138ugsPsbSbt/8AwGmv+8fZup3nfOtH7z+CgCvNCvkyv80nzfc/irD8E+IV8aQ3Nxb20scCfI2/+Bv7v+9Wh9suIL/5/uTL+6+Tc24NWxs8uGfzfufxJH8tAGbeaas9syS7t/8AfjfbtptzcwwQqnm1aTbBbRWUUHlwQr8tUXs/9bLbwfv32ozx0AUdVmaS2ii2rHPNIsP96rXy/NEjeY6ferB33E2vb0X/AIl1pG0ss2zcrsPl207Sv7U1JLy4efyLW4X5Uj+Vkz/tVZBrQwrJcwXqXK+QiyJs/wBoUalDdPNbPFOscCNvlT+J/wDZWsHUryaPWLPT9H2yJb/Jskdm2VoTX+sf29bWiQLHar8880j/AH1/2aAKdzbalJcwXDr5cm1v3Mb7lib+81TaajSIzyxPHdbm+eR/4f71dJM/lwyv5Tf9s/m31Rt9sm5/IeNP7kf3no5h8o62kWOPYjLves/xJprarDZpLPLHBDMry+Wnyvj+9/s0aPolnBrE9x/Z/lzovy3Mj7utdBc2y3SeVKvyfxJ/fo5hHE+JPENra6bL5X+n79qMkD+tXE8nStKif7M0aff8n5d24/wr/tVGlhpepa3O7wL9lt/4Pl2pJ/d+Wta2hhkhW3tI1k8lt+yT5vm/vbm/ioAx0vGvvnu4GtLVPnZN7K26taHy/se9F+SapLrRFutSgmuEbZD8/wC7+7Vx5oY38q3Vd6fJU8wGPpWg2tq7S2+6P+88dTJbLavPFaStPdeSv/Lb5uN/3q3P+WOz5az7+GHYzpEsk7rs/wB+p5izz28eSTxCtxqCtOk00af7n92usvEW+eV/lu96r8km7yqz9P8ACvkOt3dtLvT5/wC9/wChV1Gmw/6NvdfneqlIlFe2m/c73ZZHRd7eX92s3wqi2ulb7j/X3dxJcN+NSeOblbHSorRP9fdyKmyP+7/FRo9y19prI8Dxoknkq8n3nx96q6B1Na2ufMT97+8Ssu/vJJEaLb9/5Fer00LQ7Nn3Kz4X8uT/ANnoKKM1nJPt/e/c/g/hrpPCttNJuuJtsexvlSOs/wCWdFRP3aV1VmiwW0SKvl/LRKQRPeNHv/7S022uP+e0au1aNcZ4AvPtWiLbv9+3Zk/9mrsP9YlVE53uNf8Av0Ojb6HeiR1Taj1epA7YslMpNn3qEmo1AhuYW3feo2fPUn+x/HR/v0agD/36bMnmfc/gp3zUI/mIyfxo1AajX3bFpyfxJVf5vJ2P/dqTf89Aajo6x/EmlR6lZsj/AH0+da1npr7Z1/4DQGp8z69beRqTf3Kp10Xjqwax1W8t9vl7G3r/ALu6uZjdXrpiRIsJS0xKdvqiR0zt5LbPv1XmTz4atUbFkoAp2Ft9l+5WklRolSJVgT80c02nc0APp9Q0/wAygCWjmjmm1WoBTKPMoo1Akhfy3r7K/ZR8TtrHw9n0yVvn0y6ZF/65v+8WvjGvWP2cvHMnhH4kWNu8vl6dqbLYzp/tH/VN/wB9120ZfZOerHmifcdFMp9dZxDuaOabRQA7mjmm0UFajuaOabRQA7mjmm0UagO5optFGoDqKOaOakApd9JzTaAHUu+o99LQB5h+0D4V/wCEg8EtexL/AKVpzb/+2Z+9Xj/7MfipvDnjy88P3Df6Lq0e+D/Ymj+avqa/tob6znt7hfMgmjZGT/ZNfDvjCzvvAHjD7Rb/APH7pN4rp/tsjbq4Kn7uop9zvp/vINH3bT6ydB1u38QaJY6naN5lrdwx3EX+667q0Heu45izXhH7UvhtdS0Gx1VF+eJmt2/9CWsPwl+0/cax8XYvD+oWy2mkXzNDB5ibWik/hr2b4i+G/wDhLvBmp6YjeXPNHvi/3h8y1zz9+Lsax9ySucb+zN4q/wCEg+GltZSt/pWkyNYt/uj5oq9c8yvjn9mm/wD+EZ+Lsun3ErSf2nZyW6/9dE/eV9hI9VTfNFMmfuyZJTKOaOa0EFeBftReA/t2mweKLSL57Tbb3n/XM/dave6palYW+q2FzZXcXmWtxG0Mqf31NTOPMi6b5WfnpRXQ+OvDMvgXxVqGjXC7jBJ8j/30PRqK8zlZ6HKdBret/wDCQfDfXrSWf5LHUl8h9m75R8q7a1tB+w2Pwo1Dw/caZdf8JD9ohu4E8n5uV8zd/urFWt4X8JQ+Lki0eFrWw+0SR/apo0+VI4lRt38O5vklpvjbW7zQ9S1W9S8b+1NTjX7UkcKqyR7fLWNl/h+RN9Xh4wVNvozzZ+6/M5e/01fEFnY6q87Rui/Ybz/dCu1Zr+HtF03R7yW4lW/vbS42ND8ys6p8u3d/dZK1vEKTabreq2V23mQXytKyRuv3j83+z9168xuVmutba3vV8j5ldvvN5Sn5q8+0rtdjqqWlZrqelfCK2msb9rh7nS/+PWSbydVf91L/AA+W1e0eD/iXo+lXk9pLpjeRNqC3EXkW37jdt3K0LNsWvK/hdcw+HLCXzYIo59Rtbi0iff5Wz5U+bd/uS17d8FbCOPRP7PeJdlxbt8/8XnRsi/LXrYZqNl1MalrNtHnP7UWqt4mXwh5Wn3VoiNNcRTSPAyyqNn3djNXI2HiS6034b31omnyyJcTb9/nL5W2L9425d1dB+0tDDa+PN6K2xLNXb5Nu+Qs//fTf7VU9BsGk8AavLFAs88Nr9o2PDu8qMq8bf+h1jjZPnNKP8FWOT8GaDHdarFE8/mPM0bqkcLbpd/8AdrrH02603xDpX2LU7fyId1pPbQI0UqMW3Mrbl+b+41V/B+gtodtLqqRf67T1+xw7/wB75m1N3/fX8NdhpV/o+naVZ29vpjSXV3aq++eHasTfPuZf7250+WvFjJ+1tc0jBobpT/vp32/J/wDZVJN+8eeodBddly/8e6i2fek712Pcs+f/AItXKyalff7G2vNYbnzH2J/BXbfEW5W+1K8fd/y0rg03Rvu21Bci9M/mTLVr5Y9tZb3LVe3tIlWRqHmSSPLt++lNvNVWPcm1vPdd/wC7+9VjZJI8Sfx7az/J8t1ldWk3/wAeygNSxsaOb51qSz/f7n2t/wBtE21GkPmQ/e8v/Yq5/q9ru3ybfuUBqG9YEX5f4a1Idtrpq3CL8833aow7pEZpVWNNtaFynkabZxf31V6gCvDN5kLf36a6L5Pz7qmtoW2fd8vfVh0X7qLRqWYrzN9xKkhkmjmV/wDVu/3a1Jk8inJC0j7/ACv92jUAhSSN97y1NDMu/ZuqGSHYjvu/29lUU/eTfeqSzUmm8tGott2+s1PM3rvaWRN1ayeZ/AvmfLUAWt7eSqVcR6owzfd3r89Sb/7lBWpYmmb+CqN5efwU53WD+PzKz5nXf/DQGpH80j7/APV1aRGkqGGFpKd/d/2KA1HOkny/djqaF44EZ5VqHn+81Z9zftP8m7yE2/N5f3qA1KPnf2leXkW6WOBF8nztn7rcauWEMcn/AC18/wCb5vMRfk/2ay7bUpN87xW0uzdsb51XotNh8Qyb23xSxwbfv0Em09ysEK7/ANxAjfNTUuYY0X7Ovlpt3rsrJvNYW4s1dP3m/wCT+JVrBvPFUkdh8+3/AEdflffVcouY659S8vc77fIT+Pf9ytSG28yGN0ZfnXf/AL9eS2FjfaxbXNxqrXUG9v8Alhc7Ypf+ArXqlh5NjpvlW7S70ZvnnfdvolHlKjIx7ya+n1JbdIvLg/hm3t96rmj6VDA/+o8ufa26aRF83/gTVamuWkf7qyU10vI3XZtjfcrs9SPUa80NrNs3fPVj5qrzJHOkqO3mPUyX8cflRee+/wC4ryfeeoAk3tA+zdVP7TDHdKkrLs+4r7P4qtJDcT/O6f8Aj9YttctPfy27xNGifOr/AHlegDYeFoLnY7N/s+ZUdzMuzYlaFzbw3CQSp9/+Ks25SaNIoki8x3+89BYf6tP3tN3rv2PU0KTRrv8AP8z5vm8yFaoveX0kMv2JvM3r9yRKALyWEkn8PyJViaFo7bekjRz7azbC5vpLPZdrFHdbfm/u7qsbGurZIpW/h+ZI/l3tQBY+zSSIqS/+h1l6l5ckPlPA12iSLuT+Hj5t3zVC8N5a/Ybe38qPTvuTpJ80vNSJN5bxRbnk+ZkWgCSHUmnmXyolktd335PlaudSzbw5eX0tvfXk91cMzwW0jt5Cb/uqv95q1ks9UkRZZYlgTzP9TH83y/3mqulnJPqUV35/+iuv/LT/AMd2/wCzVxIMu5ha++w29x+7dP30vl/3jWt9st7G8gsv9ZO8e/ZH/d/vNWbqv9jz6lPsaWO9tFV2ePdu5/3aq+EvBknnLqdw11HO8izfvH+baG3bWoDUvfaZLXVbx7K2ijeb52h+VXlb+Jq1Laa8nSJ7uJYPvbk31av7C3uk+eP59uzfXI232q+1KeLUGiknsWZ4kj/u/wAO7/aagDpra8WfzfKXzNjbKdNc+Wm/5pP+uabqr2bt5O9/3abv+Wf3a0kRY3XZUFlOzfy9ruv3/vPRf6o0cMqW+37Ui/Lv+7uq1s8vzfn8yuZvN0mqrby/v3mb5kjm/wBVj7u7/eoA0NNs47GwW3iWrmzy9sSN5buvyvHTrBFkuZ3/ANYibd02+pHuIY5tm6jUCa2RbW2WLc0j/N88lVUVd7S/7VOTdI++rnkrs+epAozM0aNVezdp02IvmfNV77NJP5vlSrHD/uf+PbqmtrZbXb93ZEvzVWoBDZt5P71V3vTXmjgRnepHvFjRfvfPXI+OfEi2Om/J/wAfU25IqUY8zCUuUzb+/h1zxhvi82TyYfJg/u/7UjV11nYQ2sMSIvlpDGqLWL4Y0pbW2gdN0m+OP/4qui8n52rSRMSOb5/4qpuscMLP5VXr+2b5URvL3rWW7TR7ftDeX81BRJbQtdTbNn+9XTf6tKp6bbeRbKn8f8T1Ncv8lZyLO4+F2peXqs9o/wDy2j3/APAhXqX8FeD+G79dN1uzu933JF3f7v3Wr3T5q2gc1TcmR1kdfmokqPZ92nfN5fz1ZlqNm27N9QJ/HT5pvLShNsfz/wB+gkl5pn8dEztvXZ9zdTv4qAEpjo0lO31G/wDu0ARvu3/9dqE3Sfw/xU2b94mz+NGohdt/+xQBLzSb/L3fLTv4KSgo8o+K9g39qwXH8Dw+TXlf+r3JX0F4801dS0Tf/wA+7b68Fv7ZrW5f5q1pimNR22U+oN9SVsZkiVJHTOaKAJUp9Np3NAD6fUNFWBY5p9RU6gCamUeZTKAFek5o5ptADualt5mjm3ozRv8AwvUFIj1rTlysg/RzwB4k/wCEu8GaLrH8d3axvL/sSfxVv18+fsi+Nv7S8Pah4auG/f6fJ9pg/wCuMn3v++Xr6D5r1DzpR5WFFHNHNMQUUc0c0DiLvp3mUzmjmgY/zKKZzRzQA+imc0u+gB1FN30lAD6KZRRqA+imc0c0AFfFn7SGj+IPDPjCW4vVlv8ATrvc8FzsX51/u7l/iWvtPmuM+K/g+Pxx4JvrLyvMukX7Ra/9dErmrQ5onTRnys81/ZC8eN4j8H32iS7t+jTL5Xmfe8mTe1e+18VfBbxC3gD4o6Y7/u7LU/8AQZ/9jf8Ad/8AH6+06qnPnggqR5ZM+QP2tPhdJ4f16LxXpitHBdyb5fL/AOWVxXvXwH+KMfxU8AWeoOy/2vb/AOj3yf8ATQfxf8CrrPGHhiz8aeG77R71f3F3Hs3/ANxv4W/4DXxH8N/GGofs+/FqW01BWg0u4m+yajD/AHF/hk/4DWf8OXkzSPvx80dN8Qt3w9+M39oJ+7TT9SW7/wC2O7zNv/fFfaSPXyf+1LpqyeJLHUItskF9Zq++P+Nh8tfQHwo1v/hIPh14cvXbzHexhSX/AK6BdrUUesewVNlI7LzKPMqPfS81sZBRzTaZQBh674L0jxFfC6v7GKeZUEYc91HT+dFbNFZ8pd33PirVb/VNNs21C3b7BdXDM8UMe7b5Zb5fvbttR6U914m8JNaOqyXtvqEN9PNPNtbyT8rVY8VX7X3iGe0t7b/RUWNN/wDcXbtWtjUvA1jHpumafbrF/a9wy32+N2bfC8G7yZNv+2kVeDhuZp9in7zOF0G5mnt2tP7PbzEuGf7f83f+Fq6K/s28F6rZ67cWkt+lxHImopJ93ySqReSzfw/IlesaJ4Ysf+Fbtp8s9xYXUMi7Zo/m35ZJJI/l3f3K4O8dtVtpZbKfyLqGZXXyIW/1aLt/h/2KzqVlBpo7qVNVItM5Xwx45s40vvN023u7q7t5oYH+WJUaRdu75V+VV/hWvoL4PvcabqTWiWepT3ukxzI1hvg+TLfL97ZXl9toul+Lraxsk0y3jurj/VXkCeVK7fwt/F8rO9epfBnR76CZdTu76WOBNN3y39rtlaWSWTcsfzK275Iq78HiPay7GNWnyRZ5L488YQ/Ebxh/aF3usLKZlhX5P3qRj/ZrWttVm0rR9a0d4ovLS1jh/wBq48ySHb5dcHNoP2rVdm7zJ0ZpvJ3/ADbj81d94b1i6k0G53/6/T7hfImjhgXZH/Eu7a38fz1zYublNzjrY6IQioJFXUry8sXvrR7m4tEtI97ef95GC7lXdub5qtaJ/wAf0Erq0kF9ZrfRTb/liY/LLCq/7L1vaHoNr4utlvX0xtWgdlt5/tVzJEsTfwyN5TLups1nY6Hc3OiWU7XaWKxvFNIm1k8xd0q/LXl0Je8l1K5VFNMNDRY4ZX/2qq72TTdQdP4IWer0P7iz/wB+su83R+HtTfd5f+itXomJ81+J9v2m8/22rkZn/gStrxPfr5MGysPzlj2pt+fdSiVIdCi+cu9qvJujuYti/JUaQr9zb/F8taUNnNsj37fkb7laEalpPM+1fJUN5DHH9/bH/t/d2VeT77O+6o3fzEZNvz/9NKgCmkLSR7//AEXTkh2PvT7ny05If7+6PZUifv3o1AmmdZIf4akk3SPFv/eIka1V2eQ+z++3y/7FaU0ywXLL/Ai0agN/eVJ9pWN/4Y3/AIajmuVkRfl/iqOaNfmd/wB3Uljv73zN/vyU6ab5Kz4bld7JuWTb8lWN6/Ls2yb/ALtAAj+ZcrvZ9lH2b/SZYnVo9n/Laj5o0b/x6nb2ntot/wD339KALSbY03xfvKks3qvbJJvbf/3xG9ENz5k22gsvP+8kqN/3f8T1Ve8jkeJ4mp01x5ifxSbaAG/aVn/6ZvUKfZ502bl+9s/32FUUuWuoW2M3kJ/Hv+Zqm8xp0Xyov9igC9a3LTvslVo6uIke/fXLzX8lv5/73y/J27n37dlXP7bWxTfLP5fnf89KXKBav7/54ovNaOd/u+W/8NZqO09z5UX7y1Rfmf8A2v7tV4f39t92WSBW37JPvPn+9V6zvI9/+q8tE+TZTAp2+sW/9t3OiSxLBO6rcWv/AE1zRrGjtHZz3csvlwQq0zf7CiqvjbSrPXLa5uEWWO6t4d8U0H3t392naJc6lfeHoH1vbv27Nkfy+b8v/LSlygcvo9nfal4ea9TZGlx915E27Fqno/hJvEelLqEV9Ld3UzbIoZH2xcfNXo3mfuVRGb/Z8uqepeIW02PZ5F1P/wBesO6q5iAs0axdbfdF5Cx7FST5WdvvVrWDzTRrvlikjeT/AJZ/3axbya1/gtt+9t//AAKq6aks9/Fp6W1xs2/8fMG3bEw/hpFnVJNbxpPu82R0/gjT+GoX1W3khV4kaf8Aj/iqjpsNr9skl22/n7V2vTrxGk+SJl89/k2VBWpV/tKb7HEiReRsX5nd23JVzTbVZHVJWWR9rPs/2f71TabokkkLPL9ytKzto4/neBfP27P73WoHEIUjk2v5XzpUd4nyVcSFpPndfkSqd5DJJQUSabM0ln9n3fw1DNMvzVTRLiB96bquXFn88Tov8P8A49QBXmSS6jaL/lhtbc8b7W3UWdt9ksF2bpINvyvv81uauW1t/G9Nd2tf3W35H/8AHKAK6J8m91pu/wAu8lRIlj+Vdz7PvVH82/fu+5Td8kjr/c+Z/wC7QAPN5ibPlk+aoYUaD5/n+dvl/GpEsPn+RfMoezuI3b/lpvXYvz/NQBI80kj/AOwlR/NPueL9/wDNsaGOrENs07rWhCix3P8Av0AZdn4ejg1Ke9+bfdqu5JPm+5/dqZ4fLdt9aF47Q3kETxt91n3xp8v93burJmmknmZEbzPJbY1AEm9ZHVNtY95D5epRWX9/553j+WtiHdCm/wD1lU4Ukj+d2WR/4qAJP3cfyfwJTXfZ+9dvkSq77t/z028tluk/2HXY1AFG51Jp7zekvyIvzJ/c/i3Ve8PO32Zr2WBY7q4Wufh023sXl0+JWknuP/QRXVbPL20EEd5ctGjVHbfcbZ+731Y+zNPUc0LQTMny0FlrYsifdWpHdfmqNHqH7SvnT/3EZUqQGpfrPeNbxfwbd1WHdd+z+P77Vzs2pLpVnquqyr8iNsi/28fLt/77rW0q2msbOL7bK0l66/vfMqtQGzTSb2Td5m/7tcTqUMPirxnBpm5fstpu814/48ferptevLiSForL93dTfIr/ANxf4mqHwZo/9m+a6ReXvbYvmfe8urjLlJkdBZ2qwPvibzN9SI/loz7PLqq9y2m23zssj/vHXy6ozX80yb4ovnf56go0n/eTK+7e9VbOzjnvGlRfkRm/4G1V0vPLh2fxv8lbmnqscOxP++I6AJaiRPMod7jY37ry0/6afLTZIW8nfKy/9s/mqSywkMk6fJ/33XuXhu5a+0HT5t3z+Su5/wDaHytXhMM1rfOqJc+eifwRv/6Ftr1j4aXiyaI1vuX/AEeZk2f7J+arhuZVI6HYI7U6ZGk3bHpr03fJvWtzkGvD5nz76mhT+D+5Rspqfu6sB2yo96xvTt/3v7lR7KAHPtkfetD/ALv50oR/vI9Gzy6AGvVXY0e35vkqxJu2VG6fJQBIj/JTv9XuqGF6l5oAqX9t9qhlT5fmWvAfGdj9h1KWLb9xq+gv71eW/FTRPn+2p9z+KiG45bHlqPUyPVf+N6kR66DMnp6VDTkoAs0ym76SgCdKWoql5oAfT6hp9WBLzRzRzTaACmUUUAMoopd9OJMjuvhF4zbwP480jVfN2WqSeTdf9cX+Vq/QBHr8yYX/AHlfeH7P3jD/AITH4Y6VK8vmXtiv2Gf/AHo/ut/wJK9KjLQ5a0ftHpNFMorc5h9FMp9BWoUUx3ooAfRTKKAH0UyigB9FMooAKKZRQA/zKKZT6ACiSmUUDPkb4/eDP+Ef8VXLxL5drd/6RF+NfRXwi8bf8J54D0zU3bzL3b5N5/12T5WrF+PHhVfEHg9rtF/0rT23/wDAT96vI/2afFreH/Gd94cuG/0XU186D/YmT/4pK4ofuqjh0Z2T9+mn1R9UV8x/tgfCttS0pfFumWzSTW67NR8v+6PuyV9M81BeW0N9bS29xEs8EysjpJ911NdU48yMYT5WmfnzpvxXj8T+ANI8OanL/wATHQ5JEtZpP47R1+7/AMB2V9Pfsl+KodY+Hsuleevn6ZdSfJ/0zk/eK1fI/wAV/h7D4L+KM9lEyz6XNN+6mg/jjf7tejfsqaDJJ8SryyfU7y0g+wtN5MFzJF5uxkX5tjLXHTfvs7qiUoXPuTzKKxdE0ddHeXZPeSed/wA/V5Pc/wDfPms22teuo4tQoo5o5oAbRTPMoqAPlXR9B8/xJq+6XzIPsavLNvVfNXaiqv8As16JYW8Oj6xBb2nm/bfLbd5n71vL8t41j3fwqtaVymlx6Pc/Z7aD+1Ljd+5+VZeY/vK3/PP5P+A1ztn9u1XxJqdxplzFse1ZPOnT0ZNzL/6BXznJUppQi73N4SWr7EfiHVb610fZaf8AH1NMyRQ7P+WY/i/4FsrmfB+m3EF4ll5HyfxfP8r/ADPtZt1ejaPDDqWm2L62rWj/AOk3F48n3vJSJGrzXwHdXHiCHWpdQufnt/kih/idjvVVVV/iZ02VjUw87bnRTqctynIl9JrE8sStBBDC0KvHMzKmW2q26vQvDGg/2qkGmXF59ktUtZJry2tXZVljC7vJ/wB2uLtrO6sbO5t4rpoEu1bb5ifM8Jk+aus0fw80miX2q2940+o2lvco0Mjx7X371+bdKv8ABWmFheokuhU78lzyvR4Y49YnuJVXY/kw/wDj27/2SvTPBOlab4Z0e5lt9t39ruoU8mf5t+9n+X/v15W5q4Pw95OqpO8W6Od5vuSfL+8Gxa7iw3f2rpiW7RfZdPWObfP8yyySbNsa1piZ8iZXY9ISFvCvhXTNH0/b/wAfXnXVzJ91GLfd+auX8YWFnY/Yfs/7vzrNZm+7/H/u1ueHtShvtK1O9lubeOD7RN5vnzfureRG8xf++tlcXcW1xavBb3reZNDbxo3+xn5tv/j9ePhYuVbmuVIdc/u7OKub8WXLWvgzU/m+/D5P5/LW9qs3ybP7itXJ/Eh/L8GT/wC3JDXuGcdz5h1LSmj1Vrh5fk/hT+5Tobb93VjWJmnvNnlNserX2Zfsy1GpUoklhYRxvvda2JEX5djVnq3l7fmp1+7QIrxfvPmWjUCa5uVgRk3VTd4/41+Raw7zXppHVP8AVu+2rVnctdQrC7fJt2fu3o1INrcsjqnzfdpsf7tPvJvT/nnVV38t6Eufu0agSXM0ckP8W/ctWLz958+5dm5t1YNylxdalBE88XkTSfL8jL0XdWo6Nvb5fMRNtGoDd/n+ejr/AL1Rwv8Aak83yvLnRdiwyfdqTZ5Hm/ej3sr/AHPN31JZu38bfxN/s7KNSyaF1k/6Z/NUnkx70d1Xeittf+5TYdvzI+75KEufMhbZ/eWpAd9j+1PLviXY/wD6DVqwtpPMnt3Xy40+dXqv9pm/2f8AZqP/AEyeZZdzbKAJrndH/wAtZY0/v7Kr75o/niZt81TbJJ0Z933Kmhs187zdzUFjf3MELbP3e+qeoPcfYZ/ssXmO6/c+63/Aa2vJaRG8qCLz9vyeZVyzsPIh+fbv/ipcwuU517a4nh+T9x8v/AUbbtpyWGpQJbRebF/fleOumhTz0+RfLSm3+2NFd2b5KOYOU4+/8MW9xsuLvzZHT7v8NNh0qONmd/v/AMKVub5vJ33sH7/c23yE3bF3fLVFNKk3s6XMv+sZ98ifw/3WphylFLCaO8iR7OKSB1ZF+dlbmpJrNo/kT92m77j103kybIH81Y03fwfNvqrqWm3Ulgv2SK3+1eZv/fv8v+98tAcph7JtnyQL97fs+lCW1x5O/wD1bu29k/hrpLmFY9qO3z7ap+T5abHZd6NsoDlMP+zfLmW43t93/gKVqJbR/Zvu1aSzbY2+o96xuqbv9d8i/wC8KgOUy30dd7Pu8j+7TXRfOWHf5n+3vq0/nXzf6PK0Hk7k37P4h/C1WvJbYybmj37tvl0F6kNtYQz2bfMvn7mTfH97mrSQx+d937m3/WPuZKz5rOafzbeJ18yqvhWzXTbZfm8t7tt+yP5vm/2moDU6yG38tPu/fanPCsCM9VUmaPb81TJc+Xu+Vfn+9UaljUhkj3f8tKjT/SNqfNH8u+h7lqcj/P8A7lAEd48MkKp80bvUK7rWFU2+ZQkMMf8AqlWPfJvb/eo+WRVegBs03mQqiL5b7qo3iSSOqIq/xbquTQrvWVJ2jRPvJ/C9Dusj73X7lAFW2hadFeX/AJ5/NDTYfJjTZ81HnR7G8pv9ikoAT/WfvUVZNjbNn3asbG8lXi3RvUKQxwQsibvnb7/3utXod0n32+5RqBHYQtBu37v77P8Aw0XMyyfPFK8b7fuf3M/7tV0v9m7evmb/AOCq6Xn9z93/AAUagXJLmaOzk/5aP/DUL380FhF5sS+ei7G8hPl3VG7xw2aojNI9V7a5jnTfE37t2b+P+KjUB1+9xPCqW+3e7L/3zTrOzW1sF/8AHnqjqWpLBc21u7fPNJV6a/j3xfvV2JQA13VE31m3N+u90/2qbf3jTzN8tY9+k0iN5X7t3ZUX8W20EGlpU0cd00qRfO/yb/4uK2vl85flrHS2aRdiL5dalm/mJQBYR2jRtjfO9NVG2RJL+8nTbu8urCWzeStRv5cH32WN6Cyrf3nkQr5X7yeb5IqyUufIT7Pbr5j/APsxrQ3x/aWl2/7C+XU1tYXEbrcJaeR/H+8o1IK+ifZ7pPmiWd7STYv+ywqxqv7jzXllbZRomiLo9hFbxN5fy/M/8Tsf4qy9Y01pLnfcS/6LDumneT+PH3Y6NQM/R7yTfLcXcTQPcbdqSfeSMfdrpLa8WTbsgaSqOiWzakjahcK0e/51/wB2r1zNDHN5v+r8lWdXk3baCyO8tpJHX/Y/9C3Vj6rqUfhy22XE/wBr1GZl8qGP3bbtWt6GH+1U2OvlwP8Ae+8rPVG5sJNYvFtHVo9Ot2V28v724/dVaALmg2EkjxPcRLHO8e/Z/DEtdInmRybEZdifwbKz9J0qS13u8vmb/wDxxa0nt1kdZd1RKRpEqzWzSffbzJKdDbeZ5SOvyJUkO6SH5l8t6sfNvapGV3to47Zotvlwf3I63vhdcw2viTULRP3f2hd/3/mZhXM3My27rs/d/eeq/hjW49N8T6fdv+72TLuf/ZPytWkCJ7H0J8skNOT+Gmc0vy12HATOjfL/AL1RzI1OR/kprv5j0AR76JN2yh9sD1N8v3NtAEe3zN3zUbJPL/26Jv3aN/yzqb5dm6rArojbF30bKkmdabsoAr7G8771TR/cqOShHaNKAH1ynjqzafR5fl8x9tdY9Z+q232qzlT/AGagrU+ab+HyJv8AYqGOtzxtYLY6xcpF/q/vr+PzVgV0GRP/AKupKip6UAT80c1FT6AHVKlQpUkdAEvNLvplO5oAej0UzmirAKOaR6h/joAlpkdHmUygCdHr6E/ZC8W/YfFuoaFLL5cGoW++L/rtHXzpW34V8Q3HhnXtP1W3/wBfY3Edwv8AtYb7tdNOfKzGceZNH6UbloqnpWpW+sabZ6haN5lrdwrNE/8AfV13LVmvROHlCiijmgYUu+k5o5oAKKOaOaNQCiiijUAooooAOaKOaOaACl30ymUASb6PMao6KAG3MMd1DLFKvmI6sjJ/eU18Z+P9BvPAHjCV7RmjutPulmgf6fMrV9nV4X+0n4JuNR0+212yb/Ur9nnT/wBBauTEwdlOO6OuhLVxl1L1t+0npN1qUUVuvmQJpf2uf/nqlwWRVt69U8N3OoXWg2dxqcCwai8e+WGP+Bj/AA18q/ss6JpP/Cwr7+04PM1dLffZvJ/vfN/wKvrmtqUuaNzOolF2SPEP2n/h7ceI/DFte6Vp/mT6e0k0rp/BH/u71rwX4aX83h/40+FdQu5VjgmuPJ/d/d/exvGv/odfdFzDHPDLFKvmRuuxk/vqa+EfjT4eutD8VaraS7v3Mn7p/wD0Fq560fZyUzopy54uB95I9Prxz9mn4tSfFHwTs1Bm/tvTGW3vH/v/AN2SvXa6ObmRgS76jeby0o31g+Iby327Ptnluv8ABQBS1LxR/pP+j7vLwMbqK5eS5+Y0V0ciMPaMn8YaxJ4jubHwvo6/88UvLySH5t235lXdtre0Tw2ulTaP/oMsc0MNxDdeX5a/f3s38VeS+G/H91o8NtqGoK0l1fTTTWdzIn7p1Rf9lt38dbl/8SI9VmtrKK2lv9b1P7M9rNOitBy3zfuv9n7m5t7V59GKlNt7nQ4ONkXPjNqvhWDwZeJFeNHdXcP2S1fyZNrqGdmXdt2/x153ojx2jW2iWU9vPdatcQ7ryP5m5+9t/wBnfXsHirwTH8WLmCK4nWfS9P1q4RXj+4luIEbb8v8At1xvgbw95HxR8J29xYrB/Z9jsbzE+/NteX/x15dlFbDKc029CqclFMxdY026sdYnuNQluP7U85reKGf/AJ4/I275f71d5o+gx+JvBOq7IIvtVuzPB+5WXfM/3V+b+Gsv4xeda+KrZH/1EMK28D/7I+b/ANnr0j4RaJ5Ggrdu3mI/zr/vbdu6vPoU+XFNW0PQqT/2ZT6ngviTwleeC79rKWVftu6T/V/Ku3am1lqazv8ASb7wbPaeRs1RGXyvn+/s+Vf++a9Y+MHw9/4SOFtd0+JpNUsY2SVI3b54d38K180/b7zSrxnt2fY7f6ne3lbj/FtqcRTV3YzhLnSZ6hfvHpttbRahY+ZdWMnnLZwQ+Usqor+UzL/E0j/O1Fm95JeN/aDNJevtefzP+en8Vcn4k+IV14m8rU33QaokLW8tz/E+Gf7v9379dRoiNHeLv/gVU/Ja4aVNQk7GmvKrljUn8zzf+ubVxPxXufI8MwWiN8803/joWuyvE8zzU/6Y15/8ZpvL02x/v/NtrqkTE8FeFvObft3p8lWP9ZD96s99S8y8b5W/20qw8zSQ/e8tKy1KLyXK7F31z9/r00dzs3fJWp9p8xPlWqs2jwz/AD7V8ynEmRlw6lHPN/t7qvQ38ce3yv42+5UdzolvaJvRfMn++qf381cTQfkXf+42Nv3/AHf+A1WgtRqX8fzI/wDy8fd/vcVIl0sm75fk/v1XudNXer7qvW1msCL/ALtQGoJuupoNi+XsVn/2kq5D52zY7eZRpqeX57/x/KlWvJbZ/wA83o1Aqv8AfX+/Vy2Rdi76k2L81TJD+5X5V+RqksjRJI/4WoS1+f8A23+9Vh3/ANG+Xd96hPLjT7zb6CxyIsD1Y+zeXDsTbHUaOuz7tOhfz030AOhRY/kSpoYakSGpk/3agrUERoNqRKtHnf3P3j7acifPvpz3McFQBCnnRuz+a3+5TX8ueaKV6pvqsnnM/lNGm5dvlpu6/wB6nQ3jQPvuJVjR/wDnn/eoA0E2/MiL/wADps0MMiN5u2qs2vLA6okEs+9d6vH93bTWvvveV5VAFzfbxw7Pl2bl+SpPlg2/8tPm+/v+VKz4dv8Arf8AV/3v4v8A0Km3N/ceTL9niaT/AGPl/wB2rAkuXkjv3f8A1CJas7J/tbqyYfO1JPtHzeR8rxJJ/Gp/ibdVOz1W+/tW+S4iine3WOH+JmfPzbmrW+3+W8sXkNHvVfkoDUkheaRIt7RfP/zzfdVeG6kjmaJpWk+8/wDuU77THIzW6bo3Spn3SRqibZPm2N5lAEbur7nTbsqS2hW63O8fzpuSm20lvY/In3K2ktl+x74vvzVAHN39mt1+9dfuN8qVTezk8lX/AI0+7XRTWaojf7Hz/cqm+2T7n92gCnZzTb1R2bZ/00rQd1rPR1kvPnXy3+bbVh7mOB/n+SgCRE8z7lSbI/syujVC94vzVD9pWOZIty/P92gssfwKjy0793tbfTURY/v7vP21V87y0bcy7Hk+VKCC0m2T+Cof3PksiL87rsrPS5WCGLYyyfL9/wD2ay7nW1gmV/4KB8xsb1jT56yb/Xo7Xaif+Q6HmaeHZaK+zd9//wCJqN9KaS8W4Tb/AHG/3aBG1ZzefCr/ADb93y+ZVO/mmkdfKil/2njqZ0We2aLd/wB+/lbio7aFbW2RE3f9tPmagCi+6N1+989TInlv861a8lZ3+SVd71adIY9vyxR/N/y0+WjUDPeGaobmaGCFPmXz/wD0CrmpTQ/KkTL/ALVU/sayW2+VfLo1LOR0q/uNS1uW4bc9r9xf4a6L7T5b+V5Ev+/sq1Z+HmjRvK/cI7b6vJonz/PPLJ/10eggy7aw8y5X7Q1TSLHPqq26QNIluu9vLT/lofu1pTW0Om7dmzfVywSOBN/8b/Oz0AZ6JJAvyWdTJZtapvdvn/6Zpub/AMeptzr3mak1pb7ZNi/+PGoftTXU2z+Dd8zyUAR3NzeSfJE3l/3nkqbyY4E82XdPO7Ki+Z93caj+a4T7QjeYn8NWrbd/eoLLn2lbX7m2N6x7ya8nubZIWWP5t8vmVrfZvPtv3sSyfx7PvfMKhSw8xF37pJ0be3l/LRqBJsbZWHrFvJcP9kdf9FT55X/9lrpoYfLRti/cqr9j+9vb53o1Aw3uZLp1ht1eRNyuyVtJbfudiRfud1TR7Y0+75dRzedIjfMyJRqBG/mecz/3Pu/P9+nabZyR2EUT20Ubv88vz7vmNSJYXU6b0gWf5vm8/wC7tqrqV5NA8XzeWnmbP3f3uaNSzaeGSTYm7y40/wCedSf6tKEmWNN/zSVX+0x+d8i1kVqTeT8lRo6wQs/8H9+q/wBs8z7i1DdLNJtTc2z+KgNSPyf7S3O7NHBu2b/7+KkktlhSL7Ptj+b/AIE+KjS3+Rf7ifdSnQo2ze/7v+5Vge4aDf8A9paJY3f8bxru/wB77rVpf6zdv/u1w/w6uZJ9Klt93z29wr/8BNd0v3K64/CjzpLlbG/c+R6N/mUTfc31Xd1j2v8AwVqImm/dwt8vmVJv/cq9Ro9SJDQA19txDLTtq0TIv2ZkomdY6AD5Y9yUfw0zmkSgCOmpUj/fqN/3dAE/NQTU7zKjud0aNQB4z8TtN/0mW4T+Daledo9e1eJ0jnsG2L5j3C15LrGmto9yif3quIpFWpEqFHqRKokm8yio0paAH1Ij1BUqPQBNT6hp6/foAfTuaOabQAVE9D013qwDfS81F5lFADt9TQv89V6PMpxkB9yfsteMF8R/DGDT3b/StGka0b/rn96OvYa+Iv2YPHK+FfiRBaXEvl2Wsr9kb/rp/wAsq+3ea9SEuZHDOPKwo5o5o5rUyDmjmm0UagO5o5ptFGoDuaOabRRqAu+l5ptFADuaY70tFADKKJKZQAUUUUAPrP17So9c0e80+X7lxGyf7n+1WgkLSU2bbHtR/wCOlIuJ8Rpf3Xw18f2eq7WSfT7r9/D/ALP3ZFr7Ws7mO+t4LiKVZIJlV1eP+NTXzX+0n4Pax16LU4l/cX0e/wD7aD5Wruv2dfGf9sfD2Kylb9/o0n2SX/rj96Jq46EuVuB1Vo8yUz2DfXy3+1NZ3kGtrceRFPHcQrteP5eny7a+nHTzEZHXzEevGf2jdNa+8JWdx/HbzNbs/wBV3VpXXNEmi/eN79nKws7X4S6G9pY29o9xGzz+X/HJu27mr0a5vIbWPfK1eH/szeM4f+FY/YpW/f6fdTQ/m3m/+z112q6lJfXLM7Ps/hraEdEYzlytml4h8VTSTeVbs1vvXYr/AO1XNpeNOu9v4/vf7DVDc7p/k3fPUaP5btLt+SZd+z72xh/DWl1Ez1kEkN0zZhlQIeRxmiuHufjRokMxWKG6mT+/tUUVPt4dy/YT7HQaD4Vj8ceJIrKWJbDRNJuJoUSP3keT5t1eraP8OvDdjqun3FpZy2F7p7edav8AMyuu75tu6uJ1VI9D8NxXr/6Ja6neTXE83+t8qOT93tre1XxPcaH8PWstPvPter28beRNs++v+r+X/aVHrlw8HH4t2VU962p0GsNb/CTwYiaZbeZAjfN5j/NudvlZq3Nb0SGSZdVt9v2qFWdfx2N/6GkVef6boN94j+EVj/as8sjvdW8y/wAWyHci168+2OHZt+RFr1HEwfu+p5r8ZrCx8TeBoNbt50/0fbNA8n8au23bWP8ABbxt9ks59Mu1aRIVaZa7TTdB8u28OaUzfuNPk85k/wBoN8rf8B3xf9/a5fxzbR/DWwvtb0zSlkgmbe391K8fGRlTftKe53U5Ll9nI0tV1vVN/iq0svtCXV9bx/Y5pH2xWjH93LJu/wBnfvr5t8VaPoNrrECeH9QutSdLXZPczp8srJI8bNH/ALPyV32q/FGbxN8H7zTEX/ib3HyS/wC2u7czV4rZpeeFdbvpbuCJL3y98CR/diknXzV+X/ZR68eOJlUpNTWtzqjHkkbGmvD/AGlZxSr5iPMvyV6dpX/HzOz/AN5v/Qa8x0r/AJD2nvu8yd2V2r0rRHbyZ3/2pKKfUqRNebpHb/rmtcL8XXj/ALNgT+PdXdTf6z/gK15z8VL9ZLpbX+5Wktiobngt5pvl6lPRDbf6NL+98xN1WtemWN5X3LGn/TSsvw8kMkM/79Z/Obe3l7qx6A9zQWGONLZ3/vM9Xods8Lb1WqKJ/B/3zVpPLjTY9PUCa2mWP7lV7h1um+Tb8n/PP3qRP3aNvpqP8+xFXZuoAc1h8ip/HTUhb+Opndo/4qqzXMnktQBpWDr9jnfd9+bZUjzLWPZ+dHpS/N9+RqsW0Lb1SWSjUDWtkXZ97y99WvMX7m2s3+PynpsyK7sjrUllzY0bt8y010+9vZtlU/MWBF+9sSpv30/zxbf+2lAEzv5CM/8AcWtrT0/0aL5vM+WsuazjneO03ff+dv8Adqw80kD+UkSxoiskT1BWpoTI2/8AdMtUbm/aDd+9VNn8cn3ay9N1LUJN8T6e0cCfJ5071aR455pVt7aKR/L+/P8AdRqA1LUOpNdW251b5/8AYqGaPy2b7ROv3l8qHftarj+TIq/e+T5P4lWs+8h+3aqu3bIkMf8A3xmgNSxpuvWt15CW7L+++75nys+PvbakmsFjeXZ/y2bfs/vt/wACqvNcra+W7r/pX/TOoXuWvnuUl82CCH9yr/d3/wC0rUBqXLx/tW1EWL/aemzWzSJ87eWiN/yzrJ1WGP8AsrZbtLvX7v77bVG8vJp0+80mxaA1LyTR2tzO+5v3u5/3fzVatrlfl2Mv8Pz/AN+ubXVZo2gt/wDVzvu3PWg/mSfc/dv8u1/4noDUtXkNw+vQPZQRRvND+9eRP4Q1WrCwaCbzbvzd8K7FeSb77H73yrVXTd0+qs6SL8kLfJ/fyyVtJbySIsW5ZPmXd5lEg1B0WN2fb89DvU32b523t5kdV3T56AKtztkfZcN99v7n8VWtH1hoIV/deYk3z7JPvJQifIqPVG8mt47nyvm8z+KgDeuby1nh37mj/veZXJvrHmTMluv/AAOpkea6sJ7e4l8t33bfL/gWsHTf3fyRXi3aTfP+7/8AsamMRyka3nNH87s0mxqLy/hjhaW4lXyP771DeQyRwq6TtH829vL+86/3ahmjWRFd5fkf71ULUm0/VVnWXY3mbNr74/7ppzzTfafutGkPz+d93f8A99VXtrb+P/Z2b6o390umvbS3ErQQIzOzwP8A98rUBqbiarJfP8m2SBNyM+z+INWbfvcR20r2jefdbW/gVfmLfeqvba3byWy3G5o/tG7yoY0++tR+dJdOvlQN/vyP/wChUBqV3m1CDSoLf7Z9vuppN8vnp8u3/Z20W1h9qvG37difIv8As/7Na1vprR7kdpZHf/b3VpJoNrsaJlXZV8wuVjUmjtYYvmWNKpvfRySfeaRN3/LNK1IdEtYNsSfwUJon76L95/F83yffqBmfC7RvvSL/AL+PTv30kLfMsdbSaauz97Tks40f5FoA522s45LmB3aXYn/TZq1pkWNFRIG2Pu3P/cq49gsifJ8lD2HyKm6gDFv7+1g/1tysfy79lCXNvd+VEjeYk1Wn0q12ea/3E+ffXO+HoZJ9Sn1N18zztvlJJ/BGflWgDsPl2N81Q/vPO/2KteSvy/8ALP8Au1Xublo7m2t0s2n+0bv30f3U/wB6gsy0t2vtSW4lX95/D977op1zfzR3P3vMdPvQ1pXNz5afJt3/AHFrLvLNpE3vO292X/V0EEaQwz2y3EsXyTN5zeZ/BmpJrbzLaX5pY3m/g+78orUtraONFTb/AA1J9mj37/49tBZlojQQ79vz7fuVeSFflq15K/LU392jUsbCqwJv207zo6dc/u0qvcusdtLcJA07p91I/wCNqkBs1yv3KqpeN9pbZFTraFo4d8v+uf52p1tD89BBMifvFeppoVk273/d/LupyfuH/wBuub1hJp7+BEZfss0m+d5Pl3/3VX/2aq1A3n1iG+hb7OrbP4Zv4Xrm7F5tVvFu5f8ARNOt2+XzPvXDf/E1ufY/MhZPmjSq/wDZskG1El8yjUstPN5kyvTZn8yb7vyVXhvLWO52bm8/+5Im2tDY1wjeVtjfb8tSBahtl2U7yfupUO+GCFfNn8zZ/wB901NYh3tMkDSeTQA6a28tNiVXuUWO2/h8v/fqv/wkl1dXmyK1WOD+/wDe6VVm0qbXH82WVrRE+6lVqB2Xw91KGx1hopZ1/wBIX7n0r1qH7leJ+G9DsdJv7Z9rTuknzPJXtlv9yumnaxyVQf8Ad1G8fmP935Km2U1/3b1qZB8se2nb6r/wbf46N7UASTP+7p1Nf95Hso+Wq1IHUzmot/yNUj0alkdQzPU0lQv/AKujUA306b54aNlEf3KkDi7+z+y6k0Tr5ibd615r4ss/tz3zp9+33Tf8B3V7B4n3QQrcJ/B8lcHr1nHBYf2gi/PcNJDP/umriB5elPqJP3e5H/gbZUn+rqiCwlLUSPUvNAD6KI6KAJeafHUKU+gCamU+onoATmm0m+o/46AHUUUyrAKOabRQBZtrmS1mV4m2Ojb1f/aFffGk+M9U8TeHpdTt9Qt7B0hWaK28lW3qV3feevz9319Pfs/ePIdc0FdKu1l+1aZGqb40ZleH+Fm2/d21vGTs7Gcoo9g0f4l3kFz5WqxLPtZUZ402sin+L+61ekQzLIiujeYjrvV64mPWPDviO2vrLStGafUUaFFvIH3QbgvzbmX5VrqrBF0rTba0lb/j3hjh3/38LtrqoybT5jnqRV1yl+ioprmOC2lllby4IV3s9U9K17T9c3fYrlZ9n30/i/75ar513J5JdjRopdlc/qvjzw3o+5LvXLCB0+8klyu7/vmnzruHJLsblPrgn+NPg2O2a4bxDZ7P+mkyqz/8B+9XnOsfte6HavLFp+kXV26fxzzLEv8A47urOVeMeppGjKXQ+gt9Nr5N1L9rHxhrEz2/h/w5b/J/sSXLVl3/AMe/ixsZ/wCz1sE/v/Y2/wDQn3Vj9aNPq7PsZN0lZeq+KtH0OZYtQ1OztJ3+7DJMqs+P9mvhu/8AHPxM8ebri41C8kst2z9x58Fq7f3dyfLurF1L4e+NtKha41O5s7S1dd67L9Wb/eVV3M1S8Q/Q0jQXVn3g/wARfDsaRO+r28aTNsXzK53VfjN4btdb0+0t9VW7mebyZbO1Tz25X5W2r8336+Jb/wCGOrWtr9r1DXLDyHXf895ubbt3fMq7mqPwZ8N9a8Tw/wBp6ZeWem2sMmzzrq52/wDoO5qn6w49TRYZH6HaVqsl89yksDWjwyfKkn3nUruVqhttSaDWLy0lZtjsrq/+0V+7/wDE18n+Hv2n9e8HarZ2+u21vqVlDC0LTQfNPLGjfKzM0vzNXrXgz42eG/Hk1s9pO1pdeT5LW07qrPsbcv3Wb+B5a7I1oyW5xujKN9D2C/1L7L839z52T+LbVWG8jutPbypV2Q/PA/8As/w/8B/grjb/AMZ6fpV/BL9uWd12wt5fys8LtugZv91/kqFNYvND1Vre3WKCBG86JJH+/G/8P+0yvR7aPcXs5djU+KOiR+MfAdy8S/v7f/SF/vIyfeVq+e/g/wCKv+ED+IS28u2Sx1ZfskqSfc3f8sq9y1XxDNBpV9a2Vym+7t2+yvGm3ZJ/s7t1fG/ii/1bSr+ey1WzljvUb7+zbXDOfvqaR1whzRcJM+4rbxhJHbTpL99PkWuJ+JF/deIPD98kv7xHj/1Mf/TP5lrnfBni3/hIPDGm63cbPmhXz/4l3JvVmZWrttYe4vodjzyyQbfufwp/wGuqc+ZHLH3Znh/wEuWtfEOuaPuWNJVW4XzH2/c+Vvvf79e4TJZxortfLsf/AL6/8d3V87pMvg74nWctw3lwec1vO/1+Wu+1Xx/pf737P9onRNu2bZtX/wAe21nTm+Xc0qQXNzWO6udbsYE/dRSz/wDjtV7y5a6TzbdfI3tvryW/+JckcLeVLFB83/LP97vrj9b+JWrT/wCpuZY0qucmMT3o3CQ/KLhYR/dziivlmbxHeSSFvtMv/fdFY8ptzLufcHxXmW1+BU7/AC2nnWtu6p9ZEbbXgvhLxzfSeJLbVbudbTS7RY0/vKn7vyt23/a2fNXqHxLfUPGP7Pa6hL9+K6WZf+uIby68H03R7iDwesszfJtkdfxbbtrqxDlF+6cdP3Uz7g0TxJp91ptn9niWDTpo40g8z+Niv3VWq+sfEbQ9N82J528/a3ybGWvnX4b6V4m1jRIIrJWjkt9zxTSXKr/s7dv8Nd94/wDA39m6PbRaZpFxPdJHJNLqs9ysWz5U3VKrVXG9rEckU9WNm+JF5qMOoS2jLHBMzI033ereY23/AIB5SVy/xI8Va14j0HynbzLXy98/z/LuT5q5tL+SDTYtChsfM1fb9oleP/llj5P/ALNqtaDbW+lRq/2yKfyW3+T93zf9qvna1erKXvS0OnlVyj4M8PatJHBd+Un2LzvJn/H5ttc/4q0eODx/cxee0iedH5r3T/7KN95q9mTW/wCzdKWL5YIL6+3t5n92P5v/AENK4P4u6JDpviFb20Vk+0R+dL/F826uGFT332PQpyU2kzDsPssniSBLeL/U27PvrtNJRv7Nn+X/AJaN/wCyVxPgy2hjuZ2iXy0SNvk/32rutNT/AEBv+ulexT2Cp7rsTTfvJm/4DXj/AMV7lf7b2bv4a9g/5en/AOA14L8db+4tde/0df8AlnRU2CnuedzIt9M3mr9xqEtobV98UCx06G8WRF/v7fmqxv8AMuYE/g+b5Ky1CQfu44Yt/wDeqxCkcn391Q2yNsZ/4/m2/hTndo4Vff5aUagOf95N5UX7ynQosdOtlaRd1Nud2/YjfPQA1H8ybZ8tSPDH/Cy/PUkNmu9X3VcdKXMBRmhaO2g/e1CkPlyNvrUeH5Ik2/cWq7w+ZSLJoXWRFdGpr/f2VJCnyKm5ZKjuZvssLXDxNIif886AL1nZrH88rf8AAKsb7eObYksW9F37P4q5W/8AEN5bpvuJbXTUf+Ces281K6/tvRV3eZ5zeS03k/LtpcoHZTXDR/di8yebbueT+CnPN5ky/N/v1R+03EcP72VZ33ffjqnM7R3kXzL5Cfeh/v5qQN65v/Lddm2RPuN5lUbma3jdXdf3n/TP5ahm3b/9iqsn7vc9BWpYm1to9sXm+W8y7FSprDzo0WJGl+9vb7vz1i23nT3Msssf8WyKtzY2zft8ygNRqed9p+0Sy/On8EaVDNefOqeU0iO1XPsbfKlU7lGjuViTdv8Am3UBqQo32qRvK8qo0SaeZkRfk+/v+8u6tL7N9njbytv+15lNs/Jjh/49mgf5k2f7NAamDc20OxLhNsjw7v8AUfM26r1nJHdfvbfzfkVfkk+9z/eqZYftULOjfZNjf3KvOjSTKjrLIm37/wDBQGpD4YuVkmnRlbz0XZv+lb026NK5mxvoYNVnlT94nmeTv310zzfufnqBxG+cu7Y7fw0fu9iujfJWbeTNG/ybdj/e31Hvm2RKirs/ioKJr+8jtUaV2/h+WsNLzzLaVrtvMR22KknzN/e+aptS0S41K53+a0CIv+8v3qanhu8+zMqXMUEj/Oz7PNoILVhrdrffJaL+4h+TfVe20uz02SX7PF88zfM8aU2201dLtvKluZZPJ3Ozxptp2m6hY6r8llqHn7/4I/4KALD20mxtkS7N2+su/S8jmifb5m/+Df8A/FV1SWCyOu+f/gGynPYW9PmL5Tk0S68lkm/jqunhu3gmWV18z/bn/et/301dg1tD/A3l1Xez8xN+5qnmJ5Tn3hj+5bwfc/4FVrTdH8uTftSP5qvfYPI/9mp0MzSW38Uez/npRzByhMn2V3+by02/f/2qPJ8/5G/jb/d34/3aHm8z5E/ef7ElTJC0jb33U9SixG7fx7ak+0rv2JVd0bzovlapPl3rsejUCZNu+mvtqq+6S5+80dTQovzUagO+0r9xKrzTNIn3X+emzI0k3leb5bv86/7tTQp9xKNQKupQ/akWy3f65fn/AN0VYSzj/wBVt/2/9nipIZo5v3sX8VEfnbpP/HaNQJPO8us2/wBVaO/itIlWrT7o4W2ffrm7az8zWLzUHZo7WH/x+jUDoNiybd6rvpvy+cqbf4adDeL5PyQfPt+Wm2EzSbn+X72ygB00zb9kUfmfMqbP9n+9VqOFtn3qbDbLVj5YE+Td89GpZGifO3y1YRPvPTZvufdqSF/k3t9ypAa6Ls+dqp/aVkkb5W/2adqVy1rbTui+f/dqnZpJBDBE/wA77fmoIkWPLo2NH86L5j1VudSs40bfcrHVV/E8PzJZRNO/3F/u0+VhzGxNtjhZP43X5qz7OOOR1u7if5PuReZWO8esTJse58t33J+7T1/i/wCA1Jc+GGvmtnl3SfZ92356eoGlc+LdJgeJEuYp/wDrnWTc+MFkTZaWzT71/wB2rVr4Pt4/vxfPW1a+G4Y5vnVf+2dL3Q9442a21LXHW3iiWOD5Xat7TfB+pSbvtuptXWW1tHHt/deXULzTec3/ADwo5yuQzf7Bj0qz2RT+ZM7f66T/ANCWmzWdvGnlbfM+bezyVcfzp/uStUL+TBYNcXH7z5tkSf32qeYZXSFf7vl/7FTTO0lz8/7z5qp23mR2zOiu7uv36tfvJ0V33UwLSTfIyI1eweGL9dS0GzuFbzN8a/8AfQ+WvG4bbz3ZNywf7deneCZl/s1rdG/492/8dNb0ZamFaPunVbKjdPMpzvUe9pGb7uyuvU4yF0XfTstQyNJQlGpYTP5dN3rJUjr5i01EoID+Kh6kplAFbY2ymvu2LVh6jfbs2UFjd/3aXmmfwVGj0AF5Cs8LI9cH4us/L8N3MSffSTetegPukSsHxDZrfabcp/s0AfOd5/x8ts/jpyVa1u2+y3lU6sglp9MooAso/wAlS1BH9ypKAH07mm0UAS1C9PqKgBqPTZPv01Pv0PQA/mm0ymUAPplFI9WAJXoHwT8f/wDCufHlnqe1pIHWS3nhj/jV64Dmmb6cZOIH3t/wnnh+CafWNPuWjvbtppt8ELMrsJH+WT+GVf8A0GuJ+Ivxj03xHYQQ3Fj9keGNv3N9NtVJD/F5TLul/wBn5K8X8AeGNU1/TYLuJreO1uGkt9nnMu/H3t0UXzNXWWHwft579rRIr+PUdv2nZsVllj/vR/L/AOOt81TUrt3TZtCmlZpGWnxIbTU1W3TVbid7iTzm/wCWsTt/ssy/+hJWTD8Xde8MuzpPfwTv915La2VnX/Z3K22vTNB8AaP4RvLmy1Oe1kfb8zyJtbdu27W+Vm2/8ApyQ6La38/9nwNHa3Csn2aOFYkib/pmzb2/4E1cntqd+51ezmef3/xY+IXibR3+zz6p/Zz/ACSzQQ7Vf/eaJVWq9h4MmvrOK41PULzUt/z7NNdbvZ/D+8gRlkr2S2mhsYY9Qitlj1Hb/pXmfNL/ALMi71q1NNdSTNqfh/UFgnm2uyTv5q3Cn5dzK3yqy/7Na8+2ljn5TwV/hi09+z+VdWCbd8VnJYNulx97/lq33f7srpXceHvCVnody1vrdzdWFqir5VzptnBPE8f92Rmidq9Q/wCEbh1hNlxY3GtT/fb5Glf/AIDt+6v8fybKd/wiWpSaJZ3vlLf/AGdlT9+/zbg21dy/d/2GocnLoEbHL6lok2m+VFdxfZNO3bPtMd/JaMin+KaKJt0v/AHoh8E6fobtLojWurfvPOlvPsCs20/xQy7lZv8Ax+uw0Hw9Ha3i3cX7v5WTZ8zMi/3fmZtqr/drQudNtbWGW9t4IoESP5k/h/3qqFNy3M5VLHJ2fgPSdVhvItT1C6u0dftFnbX3n+VuP3v3XyqrK9Q+D/CreB9Svreynt7SB/nWGOGOXr/elddzVJr3j/Q9NeD/AE5Y7r76pGjNvX+L7tQ6r4zkjtoNQi0jUpPs/wA7PJDtR4T975q05Ia8zDmnK3KjD1rwBJ4us7nTH1W4jgsZP3FtdQ+a0q7flXczbV/uNtStLxD4JsdVvLPU3X7DAsccLW1qiqsS/d2/8BrW8MeJ7PxjpS6hZL+/sZmhnhj+9tPzf7O6umSzhkeWJ18yCVd6/wB1lP3q0jCBnKpOJwv/AArHwna6w73uirqX26HZ50/3ophv+7/vJW1eW1nY2ds9vYraJafJL5fy1YuYZP7Klt9y/wBo2Mm+Le+3fInzL/30n3qmh1XTdVs4rhG8y1u413f7Gf71HNCJPvyM+88N2aQ73tl2fMkv+6/8X/Aa5nxJ4qbSoVt7iC4u7q33Jv3/AH1Py13FhqVvJpUCXH39uyV/77D5WrmdSS1nud9x+72fufvrul/u1nOvGOzKhTlfU4FPi1ql1uRLNYNjb9+xm2NVzxn4bvNcsF1O9vIr+68vYyRwrE0VdF4V0ppLm8i0z7LBs+eJ5LZm6/3W+b7v3KwfEGiaxa7pfPin2fO0Mdz5tcbxLnodnIo20MP4XeMLfwr/AGno+pf8es264gTZ/F91lrSv/jHNawpaJ9okRPk/1yxNXnviqFoLlbiJf9usnUvn2sv3HropzdTqY1IKL5rGp481u41Wz82009Y0/v72rBbWLy+hie7lad9vzV0Gg7bq1lt3/jX/AMeFc75PkXNzbv8AwNvrSMuWTiTL3ootW8zSJRc23mJUNt+7er2/zK6TmMfyVoq3JD81FPmIPuG/hXw5+zxPvVZHTSZJv+BOu6uR+HviHSZPgmz3dnbz/Z5mhiSRN29nrgdV+M11qvhjSPDj/v7W7tWt7ry/++VWuk8E6Pa6x4M8K6ZZQLIk10qXjyP+93eYn3a7IV41W7LS5jJcujPfNNto/DnhLyolind/OmiTZ8rtIzyKqr/wOvnP4x63rmq7re7ltY5IV+5YzNKv+6zV7p4k1JfD/wAPZ0+bz1Wa0i8v721JHX73+5XzbqV/NY2eyGDz9/mOttHuZufl/wBqvPzGty2hHcmju2Y/h7TbqxuZdTu7Ftjr8z3Vm0qpmuisNQjk+y/YpbqN9yo3yf8ALT/ZVv4qx7DxVqUmm3N3fQNdp/y1Sd2iX/ZVa52z8WrB/ojL5l0jb1/iWKvneWUm7o6pHplt4k+1aotpd7fItJPv/wCzWP4q1u48QalLcPK3kecyLbfxOoWuFTWLi1uYNitaPcfOzyfNvz/F8tWneSfzbt90myT/AF33fm3febbU+z5WaU3yyO48JWawSan/AMBrtrBFj03/AIFXI+D0aTR7l3/jkrrId0Ftsf8A56V61L3Yo6KkuaTG/wDMQ/4FXgPxgdZ/GFyn+ysP/s1e/b/Mud9fOPxL1WOTxhqqbv3nmbN/9zC0VNiobnHppv8Acaj7m13bzH/heodS1L+yk2J+8esV9YuJKxjFyCR1SXPn2cTuywfZ5N6+Z8u+o7zdfW32i0l8+B2+b/ZxXH6l511ZxebL8+75XrotEv7jTbP+zb2Bo9/3Xj+b5h/equXlA0IfMjRU3vsq8nlybdlZbzeQ6pLKvz1aSZo4W3tS1A0keONPn3VM83mJ8lY73LRzRIjLvf8Ag+ZqjfWFkeVLdWn2Nsby/u1JZvPu+X5vM+Wqv2mORG/5Z028mWSzilii8xEX7kdVXsJLrbF5rR/Mv+rSoAsPctAm+KDz3/gSP5akmfe8W9fn2r8lR21nHpXlIn3PmdnqOaGORPNSX/degCvqVgt0nzwfa9kivskRWqTZ9oeX975ez+P+41SW0032NUdlkk/ieqqedOsWyBdn9+gCvNeeQ/lbvM2L/wB9tVzSpmurbe8Xl/8AXT79Zb2008zIsrfuWV2hjSt62j2IuygrUktv/QarppUc9z9o3VJNu+VPl2bv/Hasb2j2/c2UAOmRY4W3r5j7flq1DbN5P+trN+0+ZebEibYi799WIbmTZseDzPm/5Z0AFzCsnm+UzQPt+/GlNsNKkgeJ7if7W6Kyb9lWntpp4W2L/wCP1YtrCSObc/3NtA+UzbyGTcqOy+R/EmypkSP5Xq5eWEe1kX77/doT94/lPF8iLU8wcpThT9yqsvz/AMVZ9+ke/fbsv+5v+V/9lq6D5vObZF/D9+o001f9n5/vUcxXKcXYaa2pWa/Z7b5Hmk3fwqjV3kNt5kMW/wDu/NUNhpsNrbRW+1d/mNN+bbq0JnolIIxKb2Ef3NvyVD+7gRURV2VYh+4vzeZ/t1C9tJ/A1LUsoyTXEk0vyrs2rt/v0PDNPuRNv3avQ23loqb2kfdVujUXKYT6Peb4vs8trGm7975m5m2hf4f9qtCwsI7VNiL5dXtlN3/P96o5g5SGb929HzSI3/LOrGwVHc7kT5KZepRuUoS2+TZt+T+JKbNN5H8Xl1Glz5m3Y1BIPbN50W9v+AVG8LSPs82pk3b2eoUfy5p/nb5/4KAI4Ub5k3LJ8tXtnybEaqsO7e2xauJ/f2UAQv521t9TeT5aUSOqUI/mUEEPnR72RGWR6c7r951+589VXhWS581FWpnh8tKCxsKN5zTP99/u/wCwtSPC0kMsSN5f+3TYd08fzr5dSPN5dAEez7LD977i/KlENzJ/FRv8y5ZNtCbZH+fdQQOdPM/jao/J+dUqx50m/YlQ/aY49zyusexv+WjrVagZu37L+6Rmk37nZ6sWbtHZ229fL3rvb8a5G8ubex1LZ9uWd3k3/u4WZuf92ukv9et47ff/ABv8i/7dBBas2kurmd33Rp/D89aENysk0su75EXZXD3msX0mm/JOtvBt+aqttb6lqVnEjz/Iit8n3qfKPnO61LxDZ2Ntvadax/8AhLfP2/Z7GWT5fv8A3ap6bojSf63d8jfN59b0Ogw/wbqnQPekZc2palO8W+BY0+/Tn0qa6haW7ufk/uf363PsC3cyu/3PuKlaD2dvHCr7V3/w1POVymDYeCYXVflXZWl/Ylnpq/Iq761POaCFfm+eoXh8x6m7K5EZ6Wce/fv8x/4auW+2P5NvmPTn3QSVGkMf8cvmb1oGanyyJ9356clt5H328x/4qjs/vipnhX77/fqChz7aozTLH8ny/wBxqdc3nmQ76z03XU33WoAdcpJHDvRfuLv+d/l21l2czTxy3br9/wD1UP8As1uawjPYQW9v+783/wBBFUZEZIVi/gRasNQhdrpIkT7m3/lnUmpTLYwweb/3x/fb/ZqxZouzZs+TdUN/crv3vQGo7zlks22L++rovhvfyf23Okv/AC8R/wDjwrl0Rp9vlV0mibbG/tpf9XskXdRGXK0KS5kz075vloqNE/gf+CpK9Q84fUNMd/Lmb5vv07fSAMtQm5Ho3rvparUB/wDq9tOem7/kplGpAj1C/wDrKn5qCb/V0AQ1G/39lSSVGiLvoLJP4aq38ayLs/1e+pstUd5+8SgDwn4haatjcsn9yT5a5NH+7XonxFh+3aou9fL/AL1ed3kP2G8li3LIiN9+OnEUiZHpz1XR/MSpEqiSzTuaiR6KALFPqtvqTfQBLUNP8yod9AD+abSPUbvQA53pnNHNNoAdzTaZRQAU3fTd9LzQB6z8BPFt1o+pahZWkS+fcKsyvIm5vk+98v3a9ssfEOqeIra+tL2dtiSbP9lGHzfKq/LXyv4A17/hGfGGlanu8uOG4Xzf+uZ+Vq+9vBNh4J1jzbSLV7fUp0bZ5Me6Lep/us23dWNSmpSTOqFRxjY850Twqt1eLviad92xUkT5v++a7rR/hXq11MyJZ/2aj/xz/L/9lXoFtr3hvwXDKj31rYT7fJn+80ryJ91mVfm+ao9e8bWtrYXNxpm3Vr35fKto3+V8t/epwlGOiJnGcrXOZ/4VLa6PfwS3F806P97y0rW/sHTdHRvslt8/+ui/vOw+8u6o5vGcl1o9tLe2P2TUfm83y33Rf8Baud8SfFG1jhX7PLaxunz/ALuZZW3U5Vo9yYwZ3Emsef5TI37vb8tYdnCtjrF9piL5dlfQ/aIvxXbIq/8AA/nryPUvjBdWM14kXmzwwsrr91W5+ZlauP8AEPxj1bUn/dRLHs+6km6Wp9pzdCvZHtXywalOny/eb/V/d3fxba0v7Nk8nfLA0dq6/fk+Vf8Avpq+W7n4heJrr5/7VltP+vXbA3/jm2sO81K4vplmvblp3/vyOzUc8io0V3PbL/wfZ6PrbXqeM9G0V0ZtjwX+6fb/ALKxU7R/idrlijaJp/jO6u4Lf/UPa2e7fH/tb9leFzX9vGm/za0vDfidftMv2dV3ov35ErnlT59zpu6a0R6Z4Y+y+Fbm++yK322+XZL8+5ZV/hbaq1oXPi1rWGWK7Zt8XyKn+yf9mvO31u+85ZUW3jfb9/yadbeIL6S5X7a0UiO3zfIq7P8Avmhxn3ObQ7KbxhJ5zPFAse9fJaGdN23H8Vcfr3iS+0eZbtN0dq/yfZoHZdjH5tytXTQ2C76yfFulfbtKniX7+3ev+8Kyja/vFczOPfxnNPuT7M3ztv379zV03hLx/JPfxRXFtbxpt2fu93zsP725mrgbDbOi1aTda3KvXbKnGS2MeZnvUlzJrEO952k+X5aozW1YfhjXmk8pPN/cTL8v+w1dJvk/javNNTy3xbo/l7vlrztF8vdE/wDBXvHirTftVmz/ANyvCdbtpNJ1JpXX5K6sPLlbHP3ol7R5vslytQ+KrdbXVYrhP9RN/WqMN/HIm6JvMrWuf+Jz4eb+/btsrsnupnLHqjFdPLkpr3LR01JN8a02uoy1JPtPvRVXZRQSe1/2Xa6B8XrWG1hXyTcH93INy/61xXoPww1q+1T4lizmupBa290xihjO1V/d4oornweyI6M6/wCK19NHqFrYly9tIZpmRufm3da+aPFWsXXmG28z5I2fa38X50UVz4n+OzOmX9LvJ7Xw3d7Z5Hyp++2emyue+zR2SyzqN8uRLuk+b5hRRXLT3Z0djS0m1D6jFK8kkjyMoYs2ahtr6XdLH8u37R6UUVLKj8R654b/AOQHB/vMa6S5/wBX/wACooruhsjoluynH/rn/wB2vlrxtK3/AAlWr8/8vUlFFVMIHMN++mbdzVcRLDBLIowwWiipiEjMWX7VrVnDIqmP+7ivSpmGPM2ru29cUUVnMqJz9mzzXF40rtIN3CMcqPwqLx3I1n4XeWE7HDLzRRUx+JFdGZ/w+1CXWNRhkutsjR2pCnHq1d7HGsisG5FFFFXcIBaxrDDhRgU+H/WUUVmWQ/xN/u06ztY/t0sW393HH8q0UUAR6wq28LFEUErjpSzW6R2y7RiiigC5bRr6VFJGI4ZSvBooqAM97qTPl5+Xctaf9lwq07Eu4PVGbK/lRRVgWNNt0UMQOatRhSv3F46cUUVBcSBYlnuIi4yQPM/4FVyT+OiigsakKY8zHzbaLb7zHuWooqQFeNfSoZDib/gNFFBQlx8ztUUxPy89KKKALf8Aq1UKMClz89FFACJS0UUpANQ0ioFdcCiipAlqG6Y+S9FFAHNySNM3zHNT6XGIVl28fNRRVklzrDTfLG5jjmiigCKMbutXHY76KKAIHqJ5G9aKKAEs6tN9yiioAb5jbKRDRRVgJd/Mn/AqhuJCwyetFFAGbJqEsM88abVUcdKzJo2kusSTSyL6M2aKKcTKQWFunmSjHFT+I7OErp8e35RuoopkyL9hpsEml4KfxVfgsYbeH92u2iiokaRNKGFPLX5ambndRRWRqTQ8vUlxzM47UUUANaJWfpR/HRRQBS1iNYU+QbeMcVBb/uvu8fLRRQBqWduLeyWQMzOP4nOakVzNApY5JWiigAMYXdiix+VJPeiigCAnDKe9VPLG9v8AeoooAtLIVh4NQTc7R23LRRQBeto13ZxzV2H/AFa0UUwPQfNbyUOedq09P9Wx70UV3nmjZoxUkNFFWBJT6KKsBXp2aKKoUhlMoooJIZOEqP8AgoooKiD0P9yiigZwnxAt0/saeTHzba8ImoopxFImh+7U1FFUSOSnbqKKAB6N1FFAE9MoooAjekoooARP9XTZKKKAI91G6iigCOiiigAr6N+FN7NpXheC9hbNyYU+eT5sYLiiipn8JtA6SbXrs308+Y/PJWUy+Wu7cF45xVqHxfq19J5f2t7ZP7tr+6/lRRXnrc7DFaRrtfMlO9qbqkSWllaSKis9xjcXGdpHcelFFbyMDrF8J6ddaBqMVxG07m2eVJidpiZRn92q4RM99qjNfKWueO9VtFfynjUjvsoooo7sHsjU8C3lx4l1i1tbyeQwyKpYRnb2zX0LoHgPw7a+DL3V30iG7u4ZF2faZJHUZX03UUVs9jep9k8Z8VfE7Ure7a206w0nR4Nx+XTrCOI8f7WN361xWkeIdSvfGOmTXd9PdySSmJmnkLfKRjHWiil9oPsM9meMVUvBRRUyOU7Dw7I0mmwbjn5ataiN3X+7RRXnv4ioni8Y8jWryJOESSQL/wB9V638H/hxpvxI1LydTnuoU29LVkX/ANCU0UV6X2DGW50fxL0jS/hRpLnSdMgu5IwJFkv3kkOfoHUfpXzRqnx68XXmuQD7XbwRhsiOC3VV/KiiueOzNIn0lcfvrb5uflr558dW5bVLmF5ppI9zfKz5oorGjuadGY3hy3RbZeP+Wda8d5JZxXccW1FK9MUUV6nQ4+piaKzS3Nzvdm+buatvRRW0TORG1FFFUI//2Q==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953250" y="101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304800</xdr:colOff>
      <xdr:row>58</xdr:row>
      <xdr:rowOff>119743</xdr:rowOff>
    </xdr:to>
    <xdr:sp macro="" textlink="">
      <xdr:nvSpPr>
        <xdr:cNvPr id="1026" name="AutoShape 2" descr="data:image/jpeg;base64,/9j/4AAQSkZJRgABAQEAYABgAAD/2wBDAAMCAgMCAgMDAwMEAwMEBQgFBQQEBQoHBwYIDAoMDAsKCwsNDhIQDQ4RDgsLEBYQERMUFRUVDA8XGBYUGBIUFRT/2wBDAQMEBAUEBQkFBQkUDQsNFBQUFBQUFBQUFBQUFBQUFBQUFBQUFBQUFBQUFBQUFBQUFBQUFBQUFBQUFBQUFBQUFBT/wAARCANkBI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N4VqD7GtaLpRsWrLMd9NaN96S/JUf9m/xpW1xTdi0+YgyURf71Y95pazzO+2uqezjempbLG1VGTiB5/qVm0O1EWqKQtB9+vTrmwhnTZtWuXufDfzt5UtEqhPKZaXlRvN5ldBbeHo/s3zr89Yv9lNBcy71/3az5g5THS2bzmqxbPJvb5q0ktvn27aq3KRx0cxRas7+bzlroLC8b5UdfM2fxx1j6bC08LeU1bGmzR72idfLepA6JPJkSpNnl/w1n+cuxdlWE1KP7jsv3agssQpHH9xfv1NWXZ+T9pZ4pf+Ab60kegglqB4anooAYkKx07ZT+aOaAIvJqPyas80c0AVk3R0famqzTHRaABJqk3xyVD5NDo0dAE2xads+89V97f3ad51ADtvyfOtO3r/AALQk1SbFoAfzTNlO8mh18tKAI3fy6IZlkdqJofM2vuprpHAlAEibY6P3cn8NR2yLHDs3VJsoAc9ssn8VH2ZYNv/AC0SkpUm8ygAeFadCnyfJTqNi/wUagSIjVNDNVfa396jYsdSWaCTLU3y1molO3tHQVqak3lxpvdqb9mFUftKyfI9WobmP5agNRr21V3hWN60odtOdI5GV3WgDHeFo6ZWzNCsiVClh/20oAzd/l7atQ3jR02a2aB/nao/JaOgNTQTUqvQ361z9OR2oDU6hLmrCXK1yqXVXra8WSoHzHRblp9YyXlWkvKUoGkZGjzSPD8lQpc1N51Zlld4ahe2q7RUAZj2bb6rvbf30rYdKb5NAGD5K76rzW1dE9ssn31qq9mtWGpzvk05N0dak1nVV7ZqDIkt9S8utCHVax5oah2SR1YHWQ38dWEuVkrkVvJI6uQ6ktLlK5jpN/mP92jZWXDf/wC1VyG5Ws+U05iR4fMqnNYfxpWgjrUmxZKWpRi/Z/8AZqvNbV0Xk/JVWawWT5/9XRqBzr2FV5rOukms5Krvbf7NBBzb2zVVvE8vbXSfZ1qrc2yybaBSMVHkgffVpNSqR7by3qvNZ0D1LmlardRvFF8skCM3zyPuauqhv1k21wbpsepk1KaD7jUuUcZHoULrPTXtvnrk7PxD5k2zf5db1nqqyfxVnymkZl77NVd7NatJeRyVN8tQXqYc1hVGbTWrpnRdlVZoV2M6fvNlAanJzWFUZtNrqvsDb97r9/8AgqN7NaCTj3sKqvZ12E1h/s1TmsKsjlOdheSNG2Ves9baP79STWa7231VewoM9TpLDW45P4q2obyN6878uSD7n7upk1W4go5TTnPSIZlk3U5raORK4ez8T+ZW9Z6wsn8VTKBpGaNR7ZZN1Z82mtv+Ra0La/jk+/Wgjxz1iacxyr2dUZrbzJtmyu2ewXf92qN5pSyfw0AcHf2zR/w1RfTVkTfXeTWDR1mzaUv8H7urJlE4O4sP9ms1rOSN/krvLzTflbctZL6bT5jOUTFs9YktW+et6w8SR/3qzbnSm/u1m/2bJG7PVXROp6VYarDsWtiz1Jf49sdeR22pTWr1vWHiBqzlA05z0p0W6T5G+es2azk3/vYvLrJs9Y+781dBbaxHImx6xlA2jMz5NH8+o30eSP8AhreTy5Pniby3p3yyfJKvl1mXqcjNpvz7NtUZtErvvsC/xrVG5sPn+SgjlPN7nR13s6VlzWDfx16RNpS/3azZtHj+b5a0jMz5Tz/7G0fzpUltfzWr1vXOmt8z7f8AgFZdxbf7NbRkZ8pqWHiGH+Oty217+5XAvC330qOG8kgdXo5UHM4nqn2+O6jX90u9KLlGjdZXnauJ03xM0e1Haum03W7eR/KdvMR6zlFmkZmlYXTT/J/rP9urX2BabbJZyeVsX7laiIv8FYyNTn7zTd+35fuVm3OlN/B+82LXWTQ1C9t5lHMBwb23mQrviaPfWXc6a3nNXeXmlLI+6sm802tIzA497Py/4ajTzLWugms2jrPezaSq5jELDXpIH+euo03Xln++1cTNZtHVdLma1felID1y21iOpnjhvk+Za8xs/ELbPnre0rxV5CbEb56ylAvnOiubFv428us25t440bYvmVah1j7d/wAfFXHtYZKgDg7rT7ySZm8+iu4/s+FuaKvnJ5Tz/ZSc1NSOlfVnkjURZ6bNZqm3ZUuz/bpkyeYivQBH5P8ADTfJqwiNGjUJ/q6AM+aqcyVoTQ1G6fJUAVYfvrRNbLPUn+/U2ygswZtHXfVV/D6+cr7fkronpyJQBg21h9h3fJ5lTQ2c3zPWx5NN8moAbptg0aNvp15o8c6VIk0kdWEv1kT7tAGLNpVxAivbr89TWeqzRuq3cTR7/wCOtjfHJRsWRKCASZdn3qkqq9tHUPzfwS0AaDv8lCPWX/aSxvslq9Dcx/wPQBZp3NQRzeZRvoAm30vNReZRQBLTJnpvmUO9ABHTtlN8ynb6AI3do6kS5WmvtqN4aALyXK1HNeLJWbC8nzfL+8qGaaSN13t5afxUAdBDtjSofOjutyInzrWWmpLJ8m6pEuVoA0odsjtsqbYslUYbz/ZqZLxaNQHTVHsb5di05PvtUybaNQG/NHTUmjp0yNVGbbA+9FqQLD3jfwLViG8WSqqbpE+7Tdrb9/8AHQWaSPUlUVm8ynedQQWtlGyofOqTzqAJkmaOpkvKp76Wgs1Uv12VJDN8lY1L5zR/xUFamx8s38PmUeTHWel5UyXlAakz2y7/AJGqGSx2VNvjk21J8sn8VQBnvbNHUNXkWaS5ZHi+T+/TprbzKA1M/wA6SP8AiqZNSkjo8nzE31D5dQGppJqVXob+T+9XP/NTvOkjWgZ1ENz/ALVWvtPvXIpfsn32q4mpU+VFcx0yTVJvrDh1Vf71XEv1qeQrmL9J5NQpeLJUyOtIsrzQ/O1VZratL5qjdKgNTJe1qH7MK1ntah8mgjlMma2+ffsqrNbV0D2y1VubNo/4fkoDlMHfJBVy21WSprm28xN6VVez+Sgk1odVX5K0IdVWuX+zNHQjzQfcoK5mdpDeeZVr5ZK4uHUmj+/Wpbax/tVPKVGR0Hk1DNZ79r1DDqq1eS6jkpamhmvbeWjb6o/ZvM27G8xK6B0WRKjezWjUDn3s2qGaz8tN9bS7Z92z+CmzW1RzAcvNbVVe2rpJrNpPuVXezpk8py/k0QzTQfcatZ7D/Zaq72FAtSa216aP71bln4gjk/irkZoah8lk+41AuZnpEN/HJu+7IlRwp5c0rpL8n9yuBhv5rf8AirUs/Ejb/nqOU0jM7R0qrczW9r/rZao2etrJtqb7Nbz3Pm/LG7/eqDQtPbLIu9KovZtJNv8A9n7laVskdrCsSL8lSbFkoHqYN5pqyVnvZtXWPZ1Tms/kb5afMLlOXms/Mqjc6b8ldVNYVXezpE8pxs2m/wCzUcL3Fr/G1dVNYL/dqnNptBnykNn4haP79dBY62sm10auXfTV+aqfkzQP8jNVhrE9SttYWTbWgk0cleX22sTR1sWfiRf71ZyibRmdpMkcnyVXewWSs+21utaG8jkrOzNImXc6V+5ZNtYr6O2/7tdtsWSq72a1NyuU4t9K+SV6y7nTa7x7D/ZqjNpXmUcxPKcD/Y/mPs21l3lhJa/PFXoU2lNG9Z9xo/n7kdaqMjGUDiYdSmj/AIq1rPxI0CfPUNzorR7tlZ82mtGlakncab4k8/7jV0VnrayfI7V46k0lu9altr00b/PUSiVGbPaIb+OepHhX7j/crzfTfEnmba6zTdbjk/irGUTaMzWmsVkT5Kx7a2mukleWBoERmRUk+8/+1Wwl/HIn3qcj+Z/FWZZzt5pS1h3Ojr829a7iZKqvYLJVcwuU89udH+T5Kw7mw+9XqF5pqyWzxbfv/wAdc7c6JDHbSw7W/wB+qjIzlE87mtm2K6q9SW15Na112paP/o0SRLWLc2FbRkZyiXLDxO0f8VdZpviRZP4q83ms2jemw3k1q/3qJRUiontFtqUc/wDFTnuY4/4q8x03xOyffroLPXlk/irnlTNOY6rfG77KbNZ+fWLDqXz/AHq0LDVVk+SplFlcxRm0HzN1Z76I0CKiV2WzzKp3ln/s0cwzhZtNaN9lZ9zYeX99a7Saz+9vSsu8sFkquYjlOTms1jSqKO0D11FzpX8dZdzYUyNR2m6w33N1dRYeIdiferh3tqr/AGyaxegNT1mLXYylFedxeIfkFFPlFzF+jZ5dO2fOvy0OlfTnlkKbajTdHNsb7lSbBRsZ6AHfwU3eu+pv4fu1HD+8TY60AQunmfxVHNCtXNi/cSmvQBmzIyJTkRfJqGb/AF1WEfzEqAI0hWl5pUf5N+6koLCl2VPzTNlQBXdKa8NWtlHy0AUfnp0L+Q7VY2U14aCCG8vJvl8pVkqqmqr5io8bR1c8moWh8z+GgCb93dVVewbf8jNHUiQ+X9ypPtJoANkkabEapEmm/u05Jo6m+WgCPzm/u07zlpzpULotAE2+n81S2N/A1HnSUAXeaOaqJM38a077UtAFml31ClytO30AOeqros8yo61aR6kT+/QBRfTY45llTdVhEamvN89Tb/noAh8ujY396pHf5H+Wq6I0ifvqCyZHanfampuz5Kb5dGoFpLz++tTfLIlZ/wA1O3yR1IGnzUUyNVNJmqb7TJQBMv3KKj87zKcj0AOqXmmbKdsoASnpM1N2fJUdAFjzqHjjndd9RUm/5KAJvLoRGj++1VftNTJN5iUAWkdqmhvNlU/Mp2+gDUS/WrCXKyJWJS+c38DUFam18tRvbLs+SqKXTVYS8qA1I9jR7t9D2zVa86OT761G6LI6/vaAMuGz+y+b+9aTe2/95/BTvOaOtRLZahms1oAz3ufn+T93VqHUm/jqN7OoXt2jqA1NRNSbfsq9DqX+1XM75I6PONAztobn+41WPOriYbySP+KtCHXmjRafKVzHTectOTbWCmsRyVYS/j/vVPKVzGxtWm7GqrDeLVpJqzkWR/Zv4NtU/sbRu1am9aNiyVAamLNCtU5rOt54VkTZ/rKhezoFynOvbNUPltXRPZ/Psqm9n5jyov30oJ5TPS5kg+41XIdbaP79N+xt/cqrc23kJVjOgttbWT+OtKHUq4VEapra/uIP4qnQcZHdQ3MdTbFkrkbbXv79altrC7/kas+U05jUktv46z98d07Iv8FRzXM293Sd60LOT/Rl83bI/wDE9SBnzW1Vf7Nkk3V0SJHJVGa2mnh2bWkSgrlOXeGGSZk2tvSo5rNa6CHSvIRneoXs6CeU517CqaWfkps31032aq9/pvmQ/J9+gOU5/wDeR/cetC21iaD79O/s/wAhKje2oJNa28SLJ/FWtbaqslcW9nRbPJB/E1BV2eiQ3K/3qm86ORK4e21iRPvVoW2trI/3vnqeUrmOmkRXps1r+++RfkeqNhN5jt+/8vfV6HTbWO6+0ea2/dUFlV7Cqs1h/s11D26yVVms6XMPlOTfTaz7mz8v+Guwms6pzWHmVXMTynGvY/PVV7OuomsWjeqs1g38CU9SeU59Lm4tX+9WxZ680f36rzW3mP8AOtQvZ+XRqM6qz15ZP4q2rbVVk/irzf5oHq1Dqs0FSOM2elI6yUeXXG2HiFf71b1trEclZSiaRki89stUbzTfk+StBLyORKm30tSzkbnR/L+d1rLm0r76ba9Cmto56o3OlL/do1I5Tze40T5PkWqM2iNXoE2j1RmsG/u04yM3E4OazktdtFteNDcwSu0v7nd8n1rqrzSvMSsO80pa0uTylq28SLH/ABNW9Z+Klk/5a1wM1nJHVV5riD+GjlDmZ7JYa3HPWpDNDdV4zpXidYPv10Fn4w8yZU3ffrPkZpGZ6RNCuys+5sI56q6VrbXybJf3daj3NYyjym3Mjm7/AEpv4Kozab5ifOtdpsWeoZrBaOYnlPPb/R1/u1i3OifO1enXmmrIlY9zo9aRmTynnNzpUkdVd01r9xq7S+0ry/nrJudKWStOYzlEh03XvL/1q1uW2pRzuuyubmsPL+SoXSSD7lWPU9Os9eWBNm3zK3oZvtUKvtryGw1uaCuk03xh5HyVhKBcZHYXNs0lZ72FOs/EUclsryt871a86Ofa9YlmXc2CyVk3Om11Tr5j1HNYfJvo5gOBm02ON2rNmsPMrurmwX+NayZtNrTmMuU4uSw+aiulk01d1FVzE8o9Hprur0J+7Sm76+nPLIXT56cj1N8slVUdY3bfQBa31G6eZTv492+mvujoAiqKZ/Lqb/lm1UbnbJ89AEL/AOroh/1LUb2fd8lEP/HvUACbY3p3mNTflo3/AHU3UAWraapnqjZp5c1X6gsY8NMqfy2pKAINlNdKmqN6AI/LpnNTUUAVnSoqt+ZTOaAK9LvqTYtQvCtAE3nNUbzN/dpv+ro30AWEqTa1VdlG9o/4qAJJvL3rvpv+s/hqF909EPmR/wDLVqNQJvJpvktH9x6mSZv41WR/+mdT0AVEeSP+GrT3K7Kds8tKa/8Aq970AV9nmbdkXl1e+WNPnrNe5b+Bqcl41GoFiab98r7aEeod7bF3rU3yxo3zUagNmm+epPOFVX2yPUkKKlSBZ5pN/wA9N/j+9Tt9ABsFN8mnI9RzeZs/c0AO2NR5z/3qannVJsoAkS8aOpkuaq+TTdjUAaiTU75f+B1l+YyVMly1AFpEaobndHUiXLR0138ygCv5MmympM0b7HrQTbGlQ/ZlkdnoAjhmWTdsbzKk3NVGz0f7DNPL5ssjv/Bv+VKubGoAmSahHqF/3afMtU982xqANbzKPMrNheTyasQu0afPQBc85qmS6qj51O30Aa0N5U3nLJWP5lO85qCtTY+Wmv8AvE2Vnw3n+1VpLmoDUH03zKqzab5f8NXobn95VreslAHP+TUbpseugdF/u1Tms/MqAMtJqmS5+eiaz8uoXtWoAuJeNv8Akar1tqrR1g/NvqTzG/v0DOsh1XzKtJfrXHw3jVahv/LqOVFcx1yXNSectc3DqXz1qW2pLJU8ppzGhujoeHzHqv50dOS8WSoGQvbeW7b6bc20d1bMlaHnLTdiyfc/d0AYf2OON1TbUM1nW99mqnM8P2xbf5t+3fRqPlMN7by6h2SR10E2m/x1T+x0ahylOHUpo60LbW6ovbfJUM1tRqI6iz1KObzfmXft+VKuWfmJMr+auz+JK4NPMg+49XrbW5oPkfdWXKXznbX6NIm2KVUqm8MknzpWKniGOTdvq5omqtJC73DL975fL/u0cpXMi99j8xKrvbNWgl5HJt+apf3dQXqYU1nVd7P/AGa6J7aoXtVoEc3NZ+ZVH7HXWTWaxpv/AIEqjCkd19ynzE8pz72vyNVV7OuqfTf9mqc1h89HMHKZNteTWr1rWviHy/vVRms2/jWqs1s3zVROp2lnryyfxVqQ6rHJH89eXokkf3GarFtrdxA/z/vKmUUVznpnyz0PZ/JXH6f4kX7m6t6215ZP4qz5TTmRJNpvmVVezaOthLyO4omT+5UlHLzWfz/OtVZrCuqezqrNYUcwcpyb2HmVVms66yazqjNYeZRzE8pzPktHRDczQVvPZ1Tew+f7tWTyhba9JH9+t6x16OT+KuVms/LqHyWjfejVHKEZOJ6NDfrJ/FVpLla87h1WaD77VqWevRyOqbvLqeUrnOwfbJUL2y1jw6r/ALVXodSalqacxXvNNWT7lYNzpUmxvl8yuu+2LJ99aJkhko1DlPN7nSvMT7rR/LWemmts+f8Au16ZNYL96subTafMZ8p5f/Y7R3LP5XyU37NJB9z93XcXOiN991rPudK/grTnM+U5mHxO1i6pK3mIn3XrqtK8YeYi/P5n/XSsHUtE/wBmsv8Asqa1fen3KrSQanrlhr0Mn/LWtiHVYZK8Xh1KSB/vVrWfieSD77VjKmVGZ65sjnT5GWqdzbVyNh4nWT7rVvWHiGGf/W7o6xlBxNIyIbzTWrDmsPvPXab45PnqneWEc6URZUonnsyLv2baqpZtO1do+ieYmzb5j1VTRPsrtWnOieU5ebSvL/hqnc2flpXWTWfmN92q7aVH/GtVzE8pzMM1xazeb/rK3tN8SNI6+a/z1Dc6VWS9hSEekWOqx3Sb3apptVj37K8vh1W601/9it6w8Qx3W35qiUC+Y66bdPH92qb23yVRs/EkMe5Hq8mqW/8Ae+Spsyyobb/ZorZ+xJN8w6UVPMBwro1N+bfVz+Omwoslzvr608Qr4b+7VF91bkyVXeFZESgCnbOvl1M7+YlOSHy0Wo9nls1AEbPshast/v1oXM3ybKo7PnqtQB1b5Xp0L+X8lN2N9+mpu2NUgR7/ADHpzfcpuz+Om7/MXe9QBYs/3j1qVm2Ft5e1/wC/Wls+SpkWH+sqN91WNlDpUAVdlRc1ZdKh8ugCPZQ9SbP9uh0qtQKLvS1L5KyU7yaNQKvy0O9OeFqbRqA3fSUrp5lGzzKkAeo/mp/NJvoAXmk2U3f5f36fzQVqI9CTNH/FSUx0agNS4l41O+2VR2eZR81LmDU0PJt56kS2jrPTdUiTNTDUsTbtnyLVd4WkSplvJI6d9pjkoJM25tryBN8TrvqZJpo3XzV/3nq5+7nqN7bzP4qABJo/l3t5dTTbdn3qpvDcQf8ATRKrzPNQBoJ9ypapR+ds+/5dHnSUAXt9LzVD7YP7tTJcrQBZpP8AWPUKTeZtfdUnnfwUATfLTXT/AGqb5jbKWgCKZ1joeZo4f4ql5ooAoW3nQfeZp/m3r5n8FXrPUpP418ul5qJ4aANL7YslSb45E+9WT5dO3tHQBYhtZI3+dvMT+GnTW0jpVdLpqc9w0jr81AEltbSQL89V7zzN+92arn2lZKPlnTY9AFNJqmR6HRfOo8ugCTzvnqZJlqj83z0tAF/fTt9UfMp3nNQBoJN8lWEuazUmqb5aCtTSSZY3qxJeeWnyL5lY7v5f8dZ76q0Eyo0q/O1YhqdNC6z/APA/4KPs3mVhw6k3mVrW155n/TOgBv2PzN2z95VeawatRLmP+7Um9ZNvz0alnP8AktHULo1dE9t5lVXs1qQMlHq1DeNHUk1h97ZVV7ZqANKHVWq0mpVz+xqd5zRpQB1EN+1WkvK5P7TTkv2pcpXMdgl/Un2mOd/nX565e21XZ/FWhDfrU8pXMb3y1H9mqmlz/capkuWdKyNCu9hJ9pl+VfIqOa2rWjm8ypPJ8x/u0FnOvYNvWs+8tlgSdnrqrlPsts0u3zET+CqKbbrb9352/wCWlBEonK/Y2+arCeZHW1eab9q8h/mgrNs7a4nh33EXl/7FAco5NUmjrQtvEK/cdqz3s2k+4vyVXmsPkoDU66z1XzK0EuVkrzl5ri127GaryarN8u/94iNUSiVzHdP5clH2NY0rnbPXlres9VWRFTdWcos05kSfZvao3s60EuY56m2LJWZRz81hVN9NXZ9yuqe1Wq81nRzBynHzabVGbTW8z7tdo9hVV7BpPnquYnlOJfTW31Gk1xA/yNXZTWdZNzpvmO1VzE8pTttekg+/W5Z+JFk272rnZrBqpzWzRyU9SdT0a21iOeriTRyV5jDqU0FaVt4n8v79ZcppGZ3jwrJVOaz8ysuz8QRyfxVeh1JpH+98lTqacykQzWDR1Vmtmre3xyU17ZZKOYZzL21VXs66SawqnNZ+XRzGXKYM1gu2qM1nXQfZWqGa2qg5TB3zQPvR6vW2vSR/eWpvsdUbmzoM9TcttbWRF+atKG8/2q4d4Wjp1tqs0H3/AN5U8pXMd1DqX75k2VJ9pjkfZtrl7bXlkq0lzHI6u7NRylcxsXNsslUbmwXy6dZzSbPnl8yr3yyItLUo41LO4kml+X/dSq95ZrHC7u3l12z2cf8ABWHqWieZ9+KW4/650uYnlOFmhWN281fLSoXsGgTzYpfkrrP7Ka1h2PB56f8ATT5qzbm2/wCesTQb2rbnJ5Tm1uZI2+75f+3HV621u8372l8xF+7Vp9NaP50/74qr9jWR9/lPG9FxHYaD4qby/wB7KtdBba9b3UyxJXmP2aaOZdlEOpXmmzLsXzPlrPkUh8zPZtkf30aqb/vN1cHpvjZo0/e/frqtN8T2N8i75V31i4OJpzE0yLHVN7Zt++ui8u3nTejrVW8tvLSpLMG5s46ybnTa6L+yVjm3/wCsd/46hms/MkquYDi7yw+98lY9zbTQfOld1c2dZs2mrP8AfWtIyMpRORhmvPletyF5tm92omsPLSq7zNAlaC1OxsdehjtlXz6K4kX60UciFzHTvDUcMKx7q6z+zY7r78VQp4SaP/lr5lfRXR5PKc7IjeS1VU3fLvrprnw9cQJ8q+ZWH5Lb6vURC6VXmf5GrQ8mmvD89GoGG6Nv31Hs/fLWpeQyVV8mjUCnvpzv8ktSJa077N+5+ejUCulu3y1J9j8v761IjxxoiJUifvHqSyTZ92ptnyUOlPrECLZRsqfmkdKAKro1Rc1bdPMqF4aNSyL93TH21Y8kVC8LVIEf+sprpTvmjp2+gCu6U3yasUbVoK1K/ktUOyr1NdKAKLpUOyrjotQyVAFeSmVZ2NGlRunyfdoAj307eslRun+zTfmoAmoqPfS81AEr7o6POb+7TY6fQAm9qfzUXl0591AD+aVHaq/zUectXzAXPOahJo5Pv1T30nNHMPlNPZHJ/FR9maP+Gs2N2T+KrCXMlHMTyjnT/ZqGZPk+SrCXjfxrUjzQyJQPUz08yrHnNH99Kj+WOhN0nzvQGpNDeeYtTJc/7VVdivTdlWSXvMp2+qPmMlCXLfxrQBo80c1Al4tOSagCZKHRZKj30edQA54VqPyWj/iqZHWP56jd13tsoAj+anec0dCP5lDosb0ATJc1Ijr9xKpzI38FN3/3N1AFyh/3lVUm/wBmpkfzP4qAJPJ+ejZ89SfLHUibaAIdjUO7fLsq4iLGlV7lGkT5KADfVW5hjukXf/A29aHmWOq6Tfe+WoA0IdtWvOrNhdtnz1N51AGkl01TJeVjvct8rpTvtlA+Y3kvKsedXPpNUyXVQVzG5vV6jeFZKzUvKmS8o1K5iR7Oq7WbbKsJcrU29P71ZFmO9tUO1q3vJWq72yyO3y0AY+xqcjyQVpPZ/I1VXtmoAcmpSR1pW2t1hunl0bmoFqdpZ6qu9aub186B93mT/wANcKl40e35qvQ6xNH/AB1nKJpGR2F/qSxutu6+Y9Ztt5clxKj7ZNn/AH0jGsm21j56vW2pR76nlK5jY+WNNqU37N93f/HWfNczTvB5U/l/3q0vtkez518xNtSWV7+2aBF2xeZVe2tvtVsr1cS/muv3UUHlp/C/+zWskNvGkVujfw/LQVqcfc6asdU3hb7nlbErtprBZHqm+m1BHKcfNC29qI7qax/iaukm0qTY1UbmwWSgOUhtvELR/frYs/E61zr6VVV7aSB6CeZxPQodbWStBLyOSvK4b+aCtSz8SSfx0pQNIzPRk2yUeTHXK2fiRZK1rbWI6x5WaRkWJrPzHqq9gtaCXkclTbFkpFnN3Om/7NZtzpv+zXZTQ1VezWnzEcpws2m/JVG501o3Wu6m02su/s/MmquYnkONeGSBvkqxbaxcWv363H0pao3Om1XMTylyz8Tr/erctvEMMn8VcHc2bVX3yWr/ACVNkHM4nqiX8M9TbFkSvM7PxJNA+yWuksPEkb/xVPKVznSPZx1G+m1Xttbh3/O1aH9pRyJ8jVOppoY9zYVVew/2a3n/AN2q81t5lMnlObmsKzXtvMT7tdg9tWa+mtT5iZROVezaoUvJIK6aaz/uLWXeWax/fqoyM5RK8PiFo/ketCz1uOT5Pmjrk7zdI7bPuVHCknl/equUZ6Vo9y11cqm6tLzlnmlTyPM2ts3yV5rpWq3GmzK/+s/2K2k8Txzp8jeQ9Yygy4yOsezaC6lfz2kR/upVG5sI5H3vVO315dnzy1pQ3kd9SKOdv9NXzvnrPvLWSR1+zrXaSWE25vuyf7clNv7b5P3W3fS5gON+zeX+63L5/wB9qpzWHmMz7q6L+y5INzvVhLNfvutVzEHD3lsse5NtYqWbfct5Wg2V3mpW0d06oi1izWccG6tIsCnpWsXljMqPctIld9pvidpEXfLXmc1u0j/IzR1NDf3UH92ShxUg1PYkv7e+Rd/7j/bjq0mlW8fz7vMryWz8TrG6pLujrpNN8VLA/m7W/wC2dYumy4zOsmsFj+5EuysW/t/Lf7tbFh4kt7rajqlaGyzk/iWsdYmmhw95ZrI/yVj3+mtJXpD6Csnzoy+XWfc6Ose5K0jMmUTyyTTmVsUV3Uujx7zRWvtEZ8jOnfdUaax5CMj/ALvZWp9mWSo3sI56+h5jzeUhhv5Ni1TufDzT3Mt75sWz7+ytRIfL+5VpIfM+X+/RzBymHpulWuqw3Nvt/f7flrn30qRHZH/duldBptz5epNEitvSuimubOd993Z/8DquYnk5jzG5tvLqn9gavSv7E0u6ufNTds/uVJNYQ7NiQLsqudE8jPMZrDy4d6VRmRpER69M/se33sjp8j1z+q+EpLHc8TeZBRzKQcjONeGOizT52+b5K0ns22NvWi2sFjh+7UgQyU+pfJ+So/JaoAXmjmjmjmgA5pmyn80rpQBXR/MSh0qfmon/AHdBZD5PmVH5NWqdso1AovCtRyVedPkqHy6krUr+ZUvNJ5bU5/uVAELpVeaFaufNsWo5KgCmieXTXSrez/bpj7aAKbpUeyrWzy6a/wDu0FlV0qHyWq86U10oAp/6v+KlqXZ/s1H5f+xQA35amdG2LVd0XZVyH95bKj0agQpUf8dWNlQ7fLf71ADfmpu9pHqZ/wB5TWRY6NQBHanb6TmjmgB/mU7etRc0ro1BA54fMp0PmbahR2SpEmoAm87y/wCGmp5cn8VCPTvJ/wBmgBuymvTvsrVD50kdWAOlNR5o92+rCTLJ9+pvsyyfxUBqV0ufkp3nf7dOe2qv9m8ygNS8l0v3Ka9U4baSNP8AW1XtryZ5mSWDy/loDU1uKm2fdrLSapprySRPkagNS9vpqP5lV9/mOr1YTbVkkmyo/Lpsk3l022eT5qAJPm/v0fafL+/T6TYslADkuatJcrsqj5NR+W1AGl8slQppsMd1LLv+/UKJNR9pkj++1QBYdG+XYtNf93tSm/b1/jWnfavnoAj+aN6d8v36bvaeSpntlg20Fajd7Rr8lO85vlqFnaOnJUAWN/lpR9pWPbVdG8t/nWofmjdnegDSe88j79TQ3kezfvrPjufL3I7VVkdpJldPuUagbyaqsf36mh1WOR0SuduU8yFvmqaz/cJUl8x1CTLRsjkrDS5apkvGqOUrmNZ7ZZEWqc1n5dQw6lVz7V+7/wBuoGZs1t5dRujbFetj5Z2V93lv/FR9jb5t/wBzdQBi/NQkzR/x1YSFpL+WLd5ibqHsGg2/L5lADrbUmjrUttYrD+zNGmxKam6OgrU6xL+GT79altqX+1XCpN5b1ahv5I6jlHznoCar5f3FWSnWF+sltvuIPIeuHh1to60LbXlkqeU0jNHSW002palsRVjgRfmT71STaar7tlYsd+s7rsl8t60NKv2jeXf/ABtUalkc2lfP92qb6av8a10yXkMlOe2hnSo5h8pwtzoi7/u1TfQW3s+6u6m0qqNzYSR1XMTynBzW0kD06HUpoK6i50pqy7jR6epPKOs/Ejfx1uWfiRZP4q5F9NaOqrwyQSfJS5UEbxPTodVWTb81WPtXmJ+6avLYdVmgrWs/E7VnKBpGZ2EM199ske4Zfsu2rH2aOSuftvEEc/8AHWha6qv3N1Z8rNIyRYezrPudN/j21rJeLJR5y09RnLyaVv8A+mlZ82jrXbPD5jpsVdn8dU5rDzH/AOmlLmI5Tg7nTV3tsrPRJPvpu2V6BNpq7Nmys+803+Db8lacxnyHJ/b5oK0rbxb5f36kvNE8tNj/AMdcm+lXEH2nzW2Ikny+Xu+7/wACqydYno1t4njk/wCWq1rWesLP/dryGFJo3Xyp/MrUs9VurV6XKHOz1aGRZKc9sv8Adrg7Pxa33GWtS28YeZJWcomnObU1t5j1h69Yts+Stiz1iOd/n+/RqDwzotujNvf7rxpupalaHn81t5cb7F8z/brN3+X8j16hc6Cs6Km6udvPDbecyJYt/vo604zJlA5PzvLfZR9mWdFrWfRGtX+aJvu1oaboM2+V3X/dqronlOXuZri127K2tN8SfZbb56sarpS+cyf7qVh3NhvZtm3YlGkh6mtZ+Nm3sn8f8VbFnrEN0jSp9+vOfsf75Xoh1Wa1ml37tlVyIjmPWra/t777zeW9Q3Ns0nyI1eY2fiK4sZvk+5/F5lddpviRbq2+0Jtj3r9ys5QNOYuPo8lZd/o80e163LPWPt27yv3bp/BV6H/Stu+Bv7n3KnmcSjifs0cCfOrfPVe5hj37ErurzSmkTf5HmJ/crP8A7E8v7i+XRzE8pyL6V8/zrTYbZrV/k/dpXTTaf5dD6bDs+f79VzBymTYX7WqfI3lvW1Z63JGnz7ax7m2V/urWf9mmg3b600FqegW3iRf+etWP7euv+mUiV5Lc3M0e356uW3iSa1+41Z+ziLnPR5NemjYr5FFcvH4wUr8/LUVHs/IrnPWXtmj/AIaj8urnnU7Z5lfQHIVKelzVh6jSFZP4aAKaJDHcyy+R5c7/AHnqwjrJ/uU50qPZQBXtrBrW5l2fcdqtb6j3tG/3akd/9moAPlqwiR+TLFKvmQOtVd6/cod18lqAMew0SOCZt7LJ83y1YvPDcezei/JUMO2S5X5/LreTzI/4qJSYuRHHzeElk+eKWqc3hu4jh3ptkrtpoab80dT7RhyI81ewkj+/E1QvbV6U8MMn31rPuNBtZ/uL5daRqIz9mzgfszR1H+8jrsJvCsmz9y1ZNzo9xa/62JqrmRHKzD3/ACUb60Jrb/Zqr9jWmQN+WSh0p32b+41R/vE/hoAa6NTal5ptGpYzYu+mvbVLTHdakCN0qvIjJVp6TmoK1K2zzE+7UP8AwGrm+q77qAK7otN+WpnRabsFQBBSvtqTZUeygsjeGo3TzKmy1Qvu8yjUCF0pyfu0+dacz/ufmqun3/v1IFjfHJTfJFRu606F/MegB3k0bP761Jsb+/UtAFT5o6ZV14fMj+9RsoApU+SrG1aa9tVagVKRKk8k/wB2h0o1AEm+eriVT2VIm6OjUCxvpuxZKb81DpRqQRvD89Qp5ybt9WPMajfQA1LmT+7UiTL/ABrRvp3y0ASL9nk/ioe2X+Bqh+Wk5oATyWqPav8AdqZHpvnLQBXaFv4GqTzpI/4aE2yPUyQ+Z9xqAK7zL/tVahmWo3haOo9q0AWkmqTfVHY38DVJ9paPd8tXzBqXkepN6x1RS5XetWEuYY93zff+7Vcwakj3Mc3lJ5vl1m3m7+P76N8tSbF85Xf95VybdsphqV/s3mIqPUyQtHTkh+f56c7+YlQGpHvkjqZLxqjRF/janOi0BqTecsifPUm+ORKpvC2+m7JKALDusm6Hb9xd9CQtUKO1OS/aBKgAmTy337Vkps235Xo3ySP95adbIuzZuo1Aq7/I3b6ktm8tPkWpHtv32/8AgoeH512VIEkc3mU65m8jalRpVe53b/vUAXPO8z7lNmm8/wCSWXy0qqz/ACfItSedQBDbTf2bbLEl5LI6fxyVrQ6xNsXe1Z/+soSFY0bZUD5jehuY45mdF+dqvJcrJt31xv2z+yrZflaSr32lZ/K31PKVzHTfZlkSoXsFkT+GN6x0eSOZdjbE/wCmdaFneLs2PP570tTQrzWaxu3y/PQ9s0daXnLI+/5d9TRvDInz7aNRmK8LVCjtW1c20ci/63y0dqhksd9SBVhuWrSh1iSOs97Bqj2NHuoGdNba9/frSTVfM2/va4dH8vZUiXjRvWXKiozZ6JDqS/3qd/avlvvfb5H8XmVwP9vSR1Yh1hZ9u/8A74qeU05zuPtlvP8AcWq72EM/zp+7rHtdSj2fJtjStKHVfkqeVmkZIp3mmzR/fXzEqrNpSyJW8lzHJTvs6zbvmqQOLudBas2bSpIK9C/spt7JuqreaV/fWq5ieQ4F4Zo3+RadDqVxB/E1dVc6VWTc6P8A7NMnlI7bxO0f362rPxPDcVzNzo7bKpvZyQJS0J5melW2pLJVrzlk/irzGHUprX+KtKHxPJH9+p5DTnPQPl31C8PmVztn4njn+R62IdSWT+7WfKyroJrZZ0+eKsPUtEt5E+da6b7QtRvDHO/zrT1LPP00Ty7lv+WfzfLUk1h5b7NtdpNpVvO679slQ3NgslPmMuQ4O5sG3/ItU/sc0f3HrtprBd9VZtN8z+Gq5ieU522v7iBl37ZK3rbxJDsVP9XWbqtmtr/00rJezm/jSjSROsT0K216P5fmWtCPUoXf568pS5ktXrW03xDJv/e1MoFKZ6UiRyP8kVNuX8t1RFWSuHfxVNHuiRvL3/x1NZ6x5G1P79TyMrnRvX9h/wAtU+/trBvLFpLZnT95W5DcrImyrFtbQ7NkW2P/AK509Sjg/wCymj3Sv+7d6x7m22TfJF8leoXmlNJ/yzWSud1XR/3P8MeynGRPKcXc6b51U/sc1rD8jV0X9m3En3KzbxLyGbY8XmJWpBVsNeuLH76/8DrptP8AH7fZlTa3+/G9c/Z232qFqjfQ/n3/AMFLlQtT0iz1i38QQ7PPlrU022bZ5XlNs/v791eZ2F59lh2ebW5Z+LWgmVPNrOUP5TTnO4fSlk+5FWbNpSumz5t+77lNs/E8cm3e1aH9vQ7dn/j9Y2ZpzIx00G103z3RWknmbfK8lZd5YeZu+WuoTdP8/wDBTns47pPkouxnndzo6yP92se50fy3r0y50f8A2azbnR/kraMzKUTz4abKvAbiiuvk0SPdRWnMieU9STdJ/HViF2jqmi+W9XI0+T7teycxc/1lN/1dUdjJ9xqsI8mz56AHO6vUP+rqT5ZEoRPu7WqAIdlOZ/k+7Ujp89DpQBl+TJHc7/79Wvmj/hqZIVkp3+rep5itTBs08y/l3rWw+3YmypJpvkqF4WqZBqG9qj303YqU7/cpANf/AH6d80lNST+CnO/3agB21qd9pb7lRpNTqCyG5s7W6+/AtZNz4btZPuStHW5R/wABqlJx6mcoI5G58KzR7tkqyVTm0S8T/lhvruHhWSo03W7Vp7Rk+zR569v5b7HWo3tVr0Z7aGdP3q+ZVO58N2M+7/lm9V7RGfs2cC9rUb2zb67J/CPmf6q5WqM3hW+j/wCWSyf9c6rmj3J5JdjlXhk/u1Hvat6bTbiP78DVV2LVWEZe+nSIr1oPbRyfw1Xew/2qnlApvCslRvbVaa2kjqN90f31ajlK1Kr2zVH5LVe3rS1PKGpnbKhdK1Nn+zVd7b/ZqeUDPdPkqF0rQdP9mo/JT+7RylldIVo+zrvqw9Nep5QDZR/cpqTfOyVJvWmAnNJvqRNtHl0agM5pj0+l2VIENOdKWk+agBvl07Y1LSb/APaoAa6Uypd/mUJQBH8tRvtqZ0qPZQA1Km2tUf8Aq/4Wp2//AGXoAa9R7Vqx5lNRKCyu8LU3fMn36vOi1HspcwFXZTU8yrjpTfJo5gI0vJKsfbI5PvrULw03yavUgm2RyP8AeqT7NVPyaN8kdGoFjyap/YJo9uyf+L5knqRL+SpkvFk++tAFH7NcWu2WL7+7eyfeX/gNaEOq+Z87qkb/AHFSSpEeGT+OnbI5P7slBBYtn+1bt/7v+69H8ap8vl1XeFXT7tV5nmg2+VKv+5JVgaklSbI/vba5v7fffaF+0RNJH5m/9381b39pL8vytHQBJsan81F9phj/AOmj07f8io/33oAd5NRva0JukXdE3mVJNN5dQBXdKbsaOrG/fto+WgCH7TIlOS5/v1Jsqv8AZ/ko1Am3x/cT+OoZof8AZqHyWj+dKc7tHUgNmRoUZ9nmfL/yzqj9p8za235/7laCXLb6h+zRyTLK9ADk/eIrpTstRs+/81TbPu76AK//AC0+ejzpHdvlqx5Pz03Ysj0AQ6hqS2ib3qF9S8yzd4t2+nTfvJtu75NtCIsG2JKgYWepXE+35Wq1Df3Edzs+WSoqVHWgDattS+6jotXodS+dUrn021Ij1PKaXOm3rPt2U57aOR65VLlo5N7yts/ub9tXrbW2j/1tTylcxqPpvyfJVV9Nb+7U0N+u/fuarSXKyP8AerMZhvbSR1Gm6uk2RyVVewoAyUuWj/iq5DrEkf8AFQ+m+ZVP7P8AJ8jUAdBba3WpbarHs+9XDo7R1Ml41Tylxmz0K21hY/8Acpyax5+3fB5dcPDrEkf36kufE7WqLWfIae0O2m2z1C9qtc/pviH7VHvlrYS8WSplFmkZKQ2awXbWXc6J5iVvJMtGxf4KgDjbnR5I/wCGqM1nJHXfTW3mbdkSyf3qz5tLh/e/K1XzGfIcO8M0dWIdSmg/irpH0Fqzb/RPLquYnlHW3ipo/v1tWfiSF/4q4/7A0f8ADVea2khejlDmZ6VDqEcnzo1SPfwx/wAVea22q3FrtrSfXobq2WK7i+TdU8hXOdwjQ3Xz/LsT+OmzQrs3p9yufh1Kxuk2PFFIn39j1qJeRz/xNUyiVzFebQVunZ3Wqd5o9bWySPa8U9SPcxyNsf79LUo5FNK8x/uVRm01oJvkWu48mORPkasPUrC4+ZE/jp8xMonI3KLH89R/b23r5Uq1qXWiTRp/qqopYeW/zr89bcxiWIdbmj+R/wDvutKz1ub+9Wb/AGVJJ86VHHYSQTb6NA1O4sNYkkT5231qJMs8LI6rsf8A2K4W2vGgrSh1jzPuN5dYygaRkblzptrGlZv9mxz/AMPl7KvQ6rHap87eYlV5tVjn+fb/AN+6nUZnzaO10602bSvL3VctkuN7Soy/PWhDD5n+tWnqBxc2g+fues1/DzR7vm/4BXpD6av8DVn3OlNvbZ+8pRmOUTzV/tVjM2x22VoaJ4tuI5tlwvmf3q6K80FpN3y1zd54Y+f5FaOtoyUjPlO203XreTb5UldZYeTJD88v/A4/vV4/bW0ljNvda6Kw16aNfveXWbgpGkZHpkzwyPsTdJsWo203zE+7XF23iRo3+8uyugsPFXmIvzVi4OJV0WT4fVeKKsLqEEw3GVc0VOpZbherCIuyqO/y/wCKpkdq+lPPLmyiNGj+5VeObzKkR1oAm+0rH99aalnH53mxfu3f71Ru6yU3f/vVAFry5PubKJk8vYj1Gl5/fariXMcnyf6yoK1Kexo/n3fJR8slWPs0ciMlRw23loqbvMo1Ah8ny6b5LVZpPJ8z+GpLKM0LVD9mNaHzUbF2VAFFIW/66UeSslXvJ+SnOlHMBmulN+erj2zU1IagCtRV37MKPs1AFdKa6NVj7OtNeGgCHy6j/j+7VhEo+b+OgCHZRvqT5aj2UFjkeo5ra1n+/bRSPTtlO8n5KYuUy7nw9p8/zpE0b/8ATOqc3hKGT/VTtW9spOarnfcnkXY5abwrdR/cZZKovoN5H8jWzV2T7qPOaP8AhrT2rM/ZI89m01v44PLqm9hXpjvHJ99ahudNsZ/vxLVe08ifZnmr20mz5Gqu8M0deiTeFbOdN6M0dZ83g9v4J1queMieSRwuySmV1Nz4buoN37rzP+udZNzprfxx1ROpl8UeStXH02oUtpKOUWpHs+Sm/ZfkqTyZo6NzVPKBD5NHzVaT95RxUFlXc392o3ermymvCtGoFV9u+m/8Dqx9m9qb5P8As0agV0/3qbUz20dQ/Y1qSxv8FOTdTXs/MSo/Jkj/AIqgCbzKKhj85KsI6yUAG9f71RvTZpljpvnfJQA+n1X87zPk203etAFze1GyP5djVCn7ypI6grUm2U3ZRlqMtQA19tGxac0395aN9WGobKjeGpH3R0ed/foDUh+zU17Naublprv5dVzEcpn/AGZo6P3kdXvvpvpuzzKrmDlKv2hqhe8b+75lXHtlqv8AZljf7tPUkbbv919vl/7FbCeXJGtZqItSJQA65hbzvutH/t1nw/bPtLIk8sfzffk/jrQ+aP8AipqTf36NQLCed/GyybKk86Tf8601Jo5H31M+3Z9+jUCFJvupuWpN3mO2yjyY/vbaqvDJHuejUC1NNJ5LbF+eoURvv1T3zU77f8myjUgvPN5bqn9+h0/2qopc/P8Afq1DNUgDovls+2odq1aeoYYWk+eWgBv+o++1H2ny3X5fk/v1b5pmygBv2lZHqO5hjnRvvVI6LHVd3WT50agCSaFvleJV3/8ATSpHh8yb7vz7az7DW7e6dki3b0+95ibame58xfkb+L79AE3k0vNVraGFJml81o99XoUj/vNQBFT6sbFk+eo3hoAjd1kp29ZKhRFk+4yyU7/V/wANAEj3LR/w1Ily1Y95NNvlTyvMTb8n+9U0P7x6gZtf2x5G3e1XrPW1k/irmYX+1Q7JVp0KeXMlTKJUZHZfaY56k2Q7PkWuZ85qmhv5I6nlNOc3GsFkrPk03zH+Smw6q1Wkv45H31PKVzIzZrby3VP43p32COfb5u75K1n8m6T56m+zRyJUiOdR/sj1ch1KSP7jVYm0dpE+7VWbTZIP4aANSHW2/u1oW2sK/wDFXJvDNHTUmaOs+UuMmd1/aTbPk21aS8WSuBhv5I/4q0rbW2T71HIVznZJMtNmhjnrn4dYWStKHUlk/irPlNOZDfs1vPVO50eOT+H7jVHq3i2PTbZpUga7T/pm9XLDWFukX5Wg3r/y0qtQ0MG/0ry0asN9NkruryzWfdvZY6pw6C2x3835KOYnlOLkSaD+FqsW2qyQfxV0H9lSeSr3EXz1mzaPHv8A9ur1J5SxbeIWkSrln4hV3rnfJ8v5E+5Tdvlv8lSM7b+2FkT5NtTWd+snyPL5j/8ATSuHSZo6vW1+3mfw1HKLmO0fy/418uoX0q3n+dFrHsNS/ff62tq2vI5KnlNIyGzWHl/cqnNpq7Pu1uectWERZNvy0tSjj7nR6z302SOu+ezWSqs2leZS5ieU4OZ5I02VDDqUkb11V5pS/wB2sm50H+5VRkieUmsNVWN131vJfR3aVx76bJHQn2iCRdrNQ7SHqdtDNHu/ijrYhsJJ4Vf5Y64/TbyTeu//AFlddZ6r8i/drOUS4yI5tK8ysu50Fv7tdZDfw7PurTbm/t/uIypUlnCzaIuz51rLvNN+T5FruJnWZ0+XzP73zr8lU7mzjeiM2Rynmt55ke1KmhuZIYdyN89dZeaJDI7PWPc6I3zV0KZPKZf/AAkFxRTJLGaNyo6UVWgtT1V3apIZvk+dqrvujpm//Zr2TnLM0zb1eKWrkN5H/H+7esuGrifvPvLQGpoI6yUeXVeHdHtqxv8ALSoDUhdKcieX8+6nfx06gCaGaSpPOFV0dakR1qNQHInl1Ijr/HUfmU13qSy15K/fpvyx7kqmkzR1YS5/vrUATInl0SJ5f8S1X/1afI3mU5Jv3m/dUAOdG/gpu1/7tWN/mf8ATOnbKNQKuynbKsJRxRqBV8mjyatbBUfl0allfyfvVD/wGrn+rpr0agU/Jo8mrH/AaPlo1AhSFaa8NWESijUCn5NN8mr3l0eXRqBm7GqN0atB0pvl0agZrwtsqtWvs+em7KAMnY396nb2/vVpTWy7P9VVV7Bv4KAGpM0lHkrJ/DUfktHTXdqYiO50e1f78C/79UbnwxZyP8m6OtRPMkT71O3yR/fquZ9ybI5ubwf/AM8rms+58MXUf8KyV2ju392ot/8As1UZsmUEeeTaU0D/AL2Bo6r/AGf+41ekXNyscLblqmlhZ30PzQL5lVzmfIcL5Lf3Krv+7rvH8MWcn3WaOqb+Em/gulquZBys4/zFpyJ8ldE/hi8/55LJWfNodxB/ywakSZnNM2VYe2mjf52o2yf3KAK7pUfkrVh/9uhHWjUsq+StD2q1aRFqR0X79SBmvD5lRvZ+W9aXkrTXhoAy/s602az8z5EWtL7L70fZfeoK1Md7WSOpoX/gdauTWFVXs5I6gBu/y6duWo/LkpvktG9AFmimfN9+je2+gCRKa6eZS0u+gCF90dRpc+ZUj02F/MoAdDNJH/CtXaqIlWoU8xKAHKnmJvSo3tasInl/JUiU+YfKZbw07ya0HtlkqF7NpPuNVcxPKVdjUbFk/hqZ0mT+HzKj2VXMTyjtix054Wpqbo6sInmUxlf5o6N8lWNlRvD5afJS5hcpn/6t6HaPzFSrU1s1V/JamSENgsf3Fp2xv4KanmR/cqT7TJQA3zm3/dqRLlqb9pX+NaHeOggk+1LU3nCs3zo5Pvfu3rPebz3b7Jc/+zUAa2sQ+fbSp/stu8z7r1G7w6PYb5V8uBPvPVd9SuILb97tk+X5vLSpk1KG6hZX3Qb1+WgCnD9jgm+0RfZ983zy+W+6rVt5c774mXY//POqs2j2fnfaLeJY53+8kaVqWdtHHMv+wtAB9jWneS0dWERtm+iaHzE+SgCFHarHnNUKP5m2pv8AYoAbbfZ7V5WSJY97b2qTesifw76juduxv7/8NV3RY0+dvLoAEh+f7y/PTXRvJZ6dsb+NfMenb1k2/eqAK6Qzf89ammfyEqw/l7N+356h+aR12LQA17mSSz+RfMeo4bltnz1Y+xt5Pz/3qj8mgA+0+ZN96rkL/Ps3VReHy3V6cj/PQWakMzR/8tak/tVoPv1R305Jv79TygbUOsfJVhNQaTaku2RK5+OpeanlK5jd+zLIlV7nTV+bZ+8rPhvJI/4qtJqrVnymnMRvptVWtpI62E1KOSpv3M6UCOf8xkqZL+SOtT+zVk+5VN9KaoAIdSWObftXfWlDrEMm3zaxZrPy6pzeZHT5S+Y7pdSjn+TctWkuVrz1L+SB60rPVZqnlK5ztN6yVTbw9ZyTeb82+smHWKuQ6qslTysrmG6lonlws6fvKx5tEkkRd8Dp/tx11UN+slXFuV/gqR6nBvo80e771VUhkj++tehTeXdJWbJoi796N8lHMLlOR8upoZmg/iroLnQfkas1tEkj/gqyeUmh1iSOtiz17/a8uuVe2k/gWm72jqJRQczO+h1JZ3V91D3l1Hu2RLIm75f92uFjv5I/uPV6216aOSp5TTmOotrxrtJfNtmg2U37NHIrbG31RtteWRNj1cS/t/71QUV302s3Urb7LD8i110KRyfcarE2mrsoK5TznTZmn8x/n2Q/erUS/wDMf5PuVqf8Ixb2s0j26tHv+8n8NVbrSm+ZE/d0+ZGfKUX1uaB/kapIdbb+Oq9zpTR1VktpIHpiOih16SNNibavWGrR3T/PF/37rj0maOtSzvPLpcqHzHYJYLJ88NVbzSo5ErDtvEn2V63odehnjXfWMouJpGSMyXQcv92itwSpJ8xlXNFF5lCTJ/BUao0j7Hq1NbtJDv8A++kqv/uV9EcfKO+zrUmyiP8Av1Mn7x6CCv8AvI6mTdTnhaj5o6AH80U/zKc/3N9QWRUUx5v9lqdvoAdv+enbGj3UUyjUBXRt9Ohm/gqH5t9D/u/nepAkmmWN9jM1TfLsV91R7PPRXdaNn+zWIEiPVr+CqKSLHMyfx7atQzRyffWgB2+m76HRfv0J/vUATI9V7y+htXVHb53pzo0dV7yGG7TZL99PuvRqBaS5WdKN9Z9sixqybfLq1vo1LJ+aOaYm6Sh90iVIDfOoT/YWq80y79v8dS80AMtdSjnuWt/m89PvJVh/3f8ADUP+s/iam3Ns10n3pbf/AK50AWPlkRHpvy/fqOHdUlVqAbVqF0qZHoo1Abs8xNlQ7P8AZqxUb0AVXRajeFf7tXtlRulAGe9sslN+zVeeGmujUAU/JaOo3q95NRvatQQZM1n9odd7f8AqZEWP5KubWpuygCNH8v8Ahp29f7tNeFqkRGoAdC8f8arTpPJ/gqu9N8umAPDDP99VkqjN4es533+UsdXvJ+So9jRvVcwGLc+El/gZv/QqzbnwrJ95Ntdl8392o960c7J5UcDN4euIPvxNVWazkjr0jev91aNlvP8AI8C1XMTynmPktQ6V31zoNnP/AMsl/wC2dZ9z4Zh/gn/7+UcyDlZylJ81blz4Ym2b4WWT/rnWO2myR/O6y0x6kNN2LVh7Zqhj/j3rQGpGln/GlRvD89aCeXs+9UbwrImyoDUy3taje1atbyaje2qAKKQtTXRt9XkSmzbt9AFF9uz56jmhq7zSOiulAFdN1SJ5if3aE8upETzKALCbZKkSFY/uU2FI402VMkPyfJSkWN2LvpaTfR8tICN6hdFkq0j07YKrUCj5NORP9qrTw010pcwcpDsalp7o1N2M9PUBr1HsqTY1LS5ieUg2U3YtWaR0o5g5Sq9sslV3tlrQRPLo+y+9VzE8pjzW1Z76f5b70X566J4aa9rVcxPKYaXMkf8ADV5Hhn276keH/ZqHZ87VXMTyliGFpE/h+9UnktHVfZTvOkjpgSfbPI/1q/8AA6qp4ksZ0bZOv3tm/wC6rt/stUN/D9qRvmaN/wCHy3qnpulRwJKjy+Zvb/lpQQa0P7vam3y0/hqaG5k+benl1n6lDJJbL9nZo3Rl2+XVqzS4jT97t3/9M0oAmtpvMdk/2qtbPkaqvneXUn2n72z95QAQzNJNLsX5EqwnkyI22s+5WTYqJuj/AL3l1JDcxwQ/6P8AvP8AYqALF1DHAmza1VXf958n3/7lWLZGun+dqsJYQx7n2+Y7/eegCq7yR/fo3rViRFj+RFp32OHZvoLIdiyU108t6m2VG+7fQA7yab81HzR/w07zqAEpN7VIm2SpEhXY1AEPnVIj1DNH5b7KN9QBb5qtZ6kt07fZ/wDvunfaY402P/dqmjrv2I3l7P8AnnRqBtQ6lNHWhbakv8dc/C/kQ/OzSVPS5SuY3/tMMn3Fpr2cc9YqO0aVaTUJI6nlK5iabTVj/hqF7byPuVYTWP79TJeW89TZlaGe9CPWh5MclQvYVAhqXkkf3Gq5DqrR1nyQtGtR7GjoLOih1Va0Ib9ZErkUfy6mhuW/vUuUrmOqfzpIW2SrR/dV2WsP+1WjqZNc8v53qeUrmNL7H58zfuv3G379UZtHb+KCo/7YaS5VIvuf361POXfv81vu/c/hqStDnZtEaNW2LVGa2auuT76vv8ypprC3n3fulqeYOU4n5o/4qsJNJH/FW5Noi/wVTm0ryN33qOYnlG22qyQfcroLPxJ5H328x6x4bCGSz3RK1Z9zZ/ZXZEolYNYnaf2xHdJU0M0Mn364H7TJGnyVMmttB99qnkKudpNbQzvVWbR1k+f5azbDXlnRdlbEN4snz1m7mpm3OiLWS9i2z/YrtN63SbG21Dc6VC8LJt8xG/goUxWOB/dyTN5TeZIlSJ5kdb3/AAjcdqmy3VY6hfTW2N8tacxPKVP7Sb+/RTmsKKOYk9f1vwlq3h+5iiu7G4j3/wAdZdzpTfwK1fY3kj+7VHVfDdjrlm1vd2yyI61+hTy2P2WfOwzJ6cyPjv8A1bbHWnb1jr2DW/gPqkc0j2Vzbzp/D5nytXO6l8KNesfv6U0n/XP5q8ueArR6HpQxVKXU4XetGxZK0NV8N3Gmv/pFtLaP/wBNEZaz9k0fyPXBOlOG6OqMoy+Fhs8v56b9p8unbG37KHSsixvyv9yl5pmzy/4ajd6WpBN539+nJNJJu3r8n8NUX3f3qsJftH8jrRqBchRfv1I6LJTUuVj/AOWVOf8AefOi1kBHt2fcajil5pjusCb3+5QBMj07zvk31X/gqHzpI6gC8jrTfMqFZvMpyOsm35aAKesPdXVn88X7jbvZP4v+A7awd6p88U8uz+GH70tbWt3M0cP+iN5b/wB+q9gkciRSuq+f/FWsdjOQaVNNJDvdpf8AtolXt7R07inbGrIZahm8xPvUTTNHVVP3clOd6NSyGFI5N038btU3mVVT9xRvb+9RqWXkdac8y/c3VTSpvMo1AdC/zbKt81SfbJt31JC7R/xUagT0mz+5TfMo8yjUB9Mo8ynb6AG0yn0UEEbpSU6l+WgCFvuUeXUjvUdADdlR7KmTbRQQV/LqN6uSVVm/eUARui1Hsp1OegCKkfdUm1aPloAan3Ka6N/do/iqRH8z7+3fQBTfd/dqP95ViG28t5XdmqN3aSZvloLI3eaj7T/fiqTZRsFADUmj2fxVJ8sn92Sm/Zvao3taAI30qzn/AOWCx1kv4Pt97PFPLHv/AIJPmrU8mSP+Jqdvkj+/+8qyDn5vCU38HlSVTm0G8tY3/dNs/wC+q7JJl2fdofd82yWgDz2ZJof4arvu/wBqvQHRpPklVZP+ulU3s7PztksCx0AcLv8An+9TstXWXnhi1n+e3Zf9nzKybnwxcQJv8r/gcfzUAZL7aj+WrUlhJH/FUb2f+z/37oAq/Zlk+dKkhdo/kpr2zf7VG2T+9UAXEqRJqopJNH9+rG5aNSyT/WU3ZTdzUfaf761IDkSrNMTbJUvNADNnmVHsp3zU+gCB6b8slOehN0dAB5NR7Wq0lDp/s0FlN4aSruyoXtv79AEOxabsqTyadsoAh2UbKsbKNlLmI5Si8NVXs/MbfWxsprw0cwcpkvatS81o+TUL2tacxPKU3hWSq/8AZrVqInyU7yaOYnlMf7NJG9WPOnrQ8mj7NVcxPKUfOWiGHzJv9b5bvVp7Nf7tN+ytRzBylP8AtKHzvKdfL+bYryJ9+o7xFtX37Wq49ssn318yn/vKCeUqW0zQbnq8s3mfJUaJHJJvdfnqwlvHJ/FQBat4Y/8AZqT7NHv+7VN9ton8UlNS/wD3n+260AXvl+5tqN7aq/8Aascflea3l722fvKsecsn3GXZVgV5odifJVfy2rU2L8u+qro0m5KgCn5P9yhEbfs81auQ2zffqOGHyPnRaAG/vo/4qEvI5E37FqSZ2k+4tV3tvP8Av/vE/uUAORI9+9GqN7NYNz/6x3qP7M0aMkX3/wC/JQk0kafP/BQA77N/cXy6m3rR9sWTcj0793UAN3tVh3j37Kh+XZ91ab/rKAJmdZKXmq9P+agCb7S0f96pkvpI6p7mqSGZf41pcoGkmqrs+damS5t5Ky/3Oz5Khf8Ad1PKacxqPD8/yKtH2as+G5kjerX29oPv1PKHMOdGjqP/AH6tfbFkSoUaOT79TyjGpNVyG/kT+Kqv2bzP4qa8LUtQNaHVW8yr39pNI/3q5v5qPOao5S+Y6xLzzHVPNommWffsZpK5b7S396p4b9o0qeQrmN62eS1mZ0Wrj7b6HY+3/viufttVrShv1qZRZXMU7nRPLfYsvmVV/s1t6/ulk/veZW9C8PnNL5S73/jqbyY3paj1ODT7RHcsnlNsrYtrmSP+Kt680pbqsu50do9+yncNSaHWGjq5DrnmfxVz/wBmmj/hpv8Aq3qeVDO0tr9ZPvtVyHyZK4lL9o0q1DrDR1PIVzHVm1tTRWGutrRU2Ycx+gKVLUSVLX7AfBDuaOaOaKAILmwt76ForiBZ0b+CRN1cbrHwZ8N6q/mpbNYT/wB+B67mn1EqcJfEjSM5Q2djxPUv2fpPv2WoLJ/10TbXO6l8E/EUHzpBFP8A9cHr6Op9cU8FRl0OuONqx6nyNqvgPXNKRnuNMuI40+8+z5awZrCSD78VfaU1tHdQtFKqyI67GSqNz4e0u6tlt5dPt5IEXYqSJXHPLIdGdEcyl1R8Xv8A7FG9d+x0r6sv/g54Tvv+YUsH/XB9tcrqX7Nmi3X/AB76hdQf+PVxzyycfhdzqjmFOW6seDp/q6mr1i6/ZvvI022+rxSf76Vh3/wN8UWsPyRW8/8A1zeuWWX1o9DojjKUvtHAUmxv71Sa3pt94ctrl72xuI/s8iwy/J/FXN2aSTt9red4Ef7qV586cqb5ZKx1RkpfCbjzUzmok2/f3LQ+2oEG/wAvdUm9ZEb/AJZ1Xeb56je6+RqXKLmJpoWnh+8u+o4YWg3bKhSZaPtS1XKItO9O+1fJWe9ysn8VV/tXtRyC5jUS5qTeslY/2r56sJcrRyFcxNJN5dNR2qvNcxyVH51HKHMaXnVMk1ZcLrboqb6m85ZKnlDmNRH8z7tVX1VY3+eJtn9+o0ufLpu9anlK5i9DcxzpvRvkoS5WT7reZVVLmhHWP7lHKHMXkmp3nCs/zmo+00cocxe8ynJNWf5woS5qeUOY0N9G9ao/afejzlko5Q5i58tR76h3tUb3NIOYtPMv96jfVF3Wmo9BPMWpnqu7015qPOoGSfNso2NvpnNL51ADn2xpTd/mUyk+WgCTY1NdKj+0LTUvFk/ioAtVHsprzNJCtEMKxp8jN/20fdQA7yaNlGyh5lj+83l0AGykpfOpu9d+ygCH/WJQ8NTb1od6AIfJXZRsWRKnqJ6AK7w+XUbwrJVz/WVXdG31YEO1aP8AV/xVI6NUfl0BqQvNJH/FVWaG1k/1tnF/2z+WrkyLTXhoDUyf7Ntd33G2U7/hHluk/wBHlWR/7klXvL/2KbsjjoDUzZvDdxH8/lVRudBkjTftrol8z+CVqck1xB/00SgNTjZtNkj/AOmdV9kiffWu++3rIio8CybKjTTbOST54Pv1AHFw7ak86t658NxyO3lS1nt4euI/uMtGpZRSb56sectD6bdJ/C1RujR/fWjUOYH2yU3y6a/7uo0epLJv9XUifvKb/rKWgB1FReZTXuVjoAmfb826m+T5aUJMslG+oAWnc0xHp3mLQAbKSl3035qAG0eTTt9P5oArPDQiVZ5ptAEGyjZU3y0tWBDzTNlWaZS5iOUrvDUeyrXy1DV6kEeyjZ5dTbKfzS5h8pBsaoZoVnfe61dpHSq5ieUovDHJu+ZqbDpVrGmyL93V50qF4armJ5SHy7qD/VXP/fxN1Nhv7yN9lxZp/vx1I+6jc1AyaHVYfmR1aOnI8Mnz7qhR45HodFoAd9jb5vmqN4WjqF5m3rslappL+TZsfbQQRv8A7VWvJWT+H5KpprFrdTNb7WgeH73yVY+0wxpvilWSgBz2a/wRVCltHvapIdS8yZt9WP3c8NAFPyZI6j/eRvVjf5f8VTJdeZUAU0m8v+GnectXnSPZVd7OOT7lAEdO2VD9jkjqPfNHQBY8umUxLypN6yUAOSZo6Hmj/j3f7NN2NHTXoAdvbZ96je1JzSJ+7o1AtJeNH/HVhNS/vrWf81JUcpXMaq3Mcj0bI5JP3VZvmUb/AO5RyhzGk9tJUL7o/neqf2y4jRtlTJfyRou5anlK5iZJNj06GZo/4qEv1n+/Tktl/vUcocxYTUpK0LPUmj/irH8lo9uxal5qZRK5jpU1VZKsJeLJXJpNUiXMkdY8hpznVbI5KqvpqyVipqzfxVYTVZpH+8saVPIyuZEj6O0dV5rCRP4a0Ev2/wCun+/U0N+07sjwfJ/C8dLUNDB+eiuhNmtFGoz9AUqWoamr9bPhR1FFPoAKKKfQVqFFFFBIUUUUAFFFO5oIG0U7mjmgDzT45aPHqvhWDfF5my4V/wDx16+W7D7RvZL3bJA7bP3dfY3xIs2u/B+oIn8CrN+Tbq+P7+zXy502rHA83zQyV8zm0feiz6DLZe412KdzDJBC2y8b73y05LlZ4V37d9U9ev49Ns2d2b5KzYdQhvk+75bv89eHGPMj0pS5WbEzyR1mvrbWs2y6i+T+/HTUuWjj+9VG5vGjf7vmVtGBjKRrfbLef7kq7Kxby8jgT90zfe/v/NULzQ/3aa8yybq0jEz5hsPieSD5JYJdn/PatBNbhn+dGWSsubbIjI9Z76PDs/dM0f8A1zquRE850H9qxxv95aP7SaOsH7BHs/56Vn3OmyQbnt55Y6rkQc52X9qrJ/FT/wC1VrzaHXr75Ue28z/x2rieIV/j/d0ezDnPQk1JZKmS/wD9quDttbjkT5J6uW2t+Zu2SrJWfsiuc7JLz/aqT7ZXGprzf3qtJra1PIVznVJeU5LyudTUv9qnPftU8hXMdJ9sp32xdlc/9uP96pPt9HIHMbH2lZPno+0JWL9sb+/TkvGqeQOY2vO/2qd9prF+1e1O+01PIVzG5Jc+Yn/PN6b5399lrH+0+9H2yp5A5jY+1LTd61l/aacl1RyFcxoedTt9Zr3Xl05Ln/aqeQOY0t9LzVBLmnfavap5SuYub6bvaqv2haPtXtRyhzFzim7V/u1V+1e1OkufLTfRyhzFpKsb6oo9Oe58tKnlK5i5vprv5lU0uaPtPluv9yjlHqTI9GWqr51x9pn3fvIP4asedU8oaj+aZvod6b5lINSWl31D51N3/PQGpNvqPctElM5qw1Jqho5qJ0agNSbfTXRaj+ajzmoJI/s3tUfk+YlWPOb+7TfO/v0ARpbU7yac81N85aABKk8uo/MWnb6CtSx8tVZoY43bZUjv92o3TzH371oDUjd6b8v39tSOlN/gegXMVZrO3k/5ZLVWbR4ZPuLVre0H+5Ql5HI+yoGZb6J5f8VRvo7f7Vbny0tPlHzHNPYSb/vVC9m0f/LKum/1j0bI5KOUOY5V90dG+uifTY3/AI6ovpXz/dWp5SuYy/MZ6k3/AOzVhtK8v+FqrvbeX/FU8pXMQulOR2307yZP7lJUjJ0T/ao2fPUaOu/71S0ALspOaOaTfQA19tOy1Ru9CTUAS0rpTvO8ym/x0AVZkaqu+tB9392qs0K/eoAcj1NVX/VvUyVZBPTKPMqF0oAkeo9/mPTfmqv/AKuq1ILElHl03zvMSpEddlAajXhqu6Vc30OnmUBqZuyqd5bR3W3f/A29Xj+Vq3Ni1D9mWSnzC5TJuUadNnmtGlQw6DYwfvUX9/t2VsPZrUb2dHMTymTDbX0nlfvbeD5vmSNGaryJdQJ9/wAynfY2p2ySkSR/aWj/AIaclyslZs2iSRwy/Z28h3+ffIm6m3KahH5SbVnTbsb+FqANjf5lWobzy/4aybaH52T5o9i76khSaTa6N+4oA1luV/jpyTR1lt50H36b51AFh4Y/m+WofJ8yjzqmR/MoAj8lo/n3tTfOaOpnpvk+ZQAfaV/jWpEeOT7jNTntvkqF4aALDwtHTfLqvsk/v0b5KAJtlD1H9oepN9ADt7bKbv8AMpqUR/xUAO+WhHaP7jUnNHNAFlNSmj/6aVYTUo5Pv1m76WlyhzGrvjk+41RzeZ8mys//AIFUnnSR/wAVHKVzFj5qbR9vb+OpPOhkqeUOYdDNJH/FVyHVWgqqieZTXhap5TTmNpNUyo+aisXzqKnkQcx+l9TVDzUqV+pHxg/mn0zmigB9PplPoAKKKKACinc0c0ANp3NHNHNBAc0c0c0c0AZniGwbVdEvrJG8t7iFk3/Wvi3xJbXEGsSv/Akjbv8AYYV9x18pfGnQf7N8Vam9qzQJ5m/Z/Dyu6vHzOlzU0+x62W1OWTh3PE9ev5J7xrfcs6Jt21yM2ttHf+a6+XGjbK1NemaC/wD9Hby9/wB9K5u8ha6m+dvLSvDpxR6U5M6ibxDHIm+sVPEnzNsrm7+zbf8AIrVXsbabzv3sXyV2Rpxscsps6i51uT+Cqv8AbE1U0tad5Mf+3RZBqXE1i4/4BVxNVaRP+edYbwtH9yWrELtUyihG8k0kifeqSHd/G/mVmwu396rCPUGxedI5P4ay9S0SO6dXSXy6m3rUm9agDBfwrJJ8n2mnWem3Gm//ABddBvqN3X+Oi7Axfsc2yd/MasWHxJfR38Vo8CyO/wDt7a7D5f7tRpZw72/dLRzD5TJ+330lytvFL5D7a3Id0afPO0lQ/Y4433ovlvQ8M2/71RqPU0IZlkX5Km85o6y1ubiP+GriXPyLvWpAtfaHoS58vdUXNM2LQWWkvGp32xo3qpTKAL39pVIl4tY8yVT+2TR3PlVHKB1H2ynJc/d+esNLz5/napPt8dAG19sqRLysNLxaPt9HKB0H2mj7TWCl+tO/tBanlK5jc+2UfaHrFhvKk+0+9HKHMbH2ynfbP9qsf7ZR9pqeUrmNxLyia5afb/4/WKl1R/aXl0cgcxqb5Pl8qf8Ai+bzKtO8n8H3P79YKXlOvLnzIYE+b/WfcjqeQrmNR3aeaJ/tLSbP4KtJctH/ABVj2yRxpVe5v7iO58q3g/4HJ92p5A5jpPtXyU77T+5+Rq5eG/up/k2r/tvWklz5e2p5SuY0vO8tN9SPNWS91R9q9qnlDmNTzl3s9HnLWSlzUyTUcocxoeY1HmNVVJqam2N2ep5Q5i151HnVVeao/Oo5SuYuedRuWqvnU7zqOUZM7rTUqPctEL0wLFD7aZzTN/lp870ASedTvMqvTt7VAE3nNvod/MqHzhTfMoAq383kbN9V99XJnWT761C6LQA62mqbzGqH5aduWgC1vqPfUO/y93zUeZQVqS80m+od9G+gNS1TWhjn++tQ7mpyTNQGpG+mwyf9M6rvpTSfcar0z03e38FTygZM2lSRvv8AK/791DsaOuiV2/janfLJ/DU8pfMc1THronsLeT+Go30eH+BqOUOYwqZWtNo7fwbZKozabNGn3WqeUsh/1f3KH/eU3ZNH99aPO/2WqQB3k/jqPf5lSectM5oAijpzpTt9O87/AGaAIfMo+b5aN/z1Y8urIIU/21prp5j1Y8umzQrQBX8ny6NlTbKNgoII/LqZHpOaOaAFeoX3VLzS71oAh+b+5RTneo3oAdTf9XQk1OqtQ1GUx4Vp3+rqPzKNQ1G7KN/ybKa/7uo/MoJJndpEpqQrv+75aVD5zb9lWtnyUARzW0ciM71D9mk2fI1WvMplBBSea4j27KsQ3NWPOWo3hX+CgAd2kTYjUb6j2tTXdqAJkel5qD5qcj+ZQAbVqP7N7VJTt9AEL7tnz07zqm30lAESXK1JvWSm+TTfJqyZEiU7ZVf95HUnnUCJPM/26MtTd8clP5oATfUny0zmm0ASo7R/canfbJNmx6q+ZTd9HKXzE8rRyNu+cUVXoo5Q5j9SOalSoUqZK/SD5IfzRRzRQA+imU+gB9FMp9ADuaOabRQA7mm0UUEBRRRQAV8/fGmwa+1vU4v4/LV//Ha+ga8U+J0KyeKrn/rmqf8Ajtefj/4LOzCfxj5P1u2X7T92uXuYf9J3p9yu48YWf2G5a33fPurk7lPLr5mJ7hTdFkrPurby9vy1rbFqrdffraMiZRM3ZTvs3tVxFb5qHSq5yeUp+TR9lWrnl1G6UcxPKQ7PLqRP3dP5pNlSMck3+zR5y0ykdKgrUm3LRuWqfltTd7R0BqXv9ZUvNUkmkqT7T70agWOKkR6q+ctO3r/eqQLFG/y6ipjzf7VVqATXk33EWq9m9x5zO9SPN5f8NN+2Rxv8/wC7qQNTzlp3nLWe+2ZKEmWP5N1BZpbFqF7ZZKz/ALZ++VHWrSO38EtADvJ8t/u0On+zR9oahLlagB3ktvqGbzIPu/cq1vpr0AZrzNvXfTVv2jm+6+ypry28/wC/UOxo/nRaALX9pRwIu/8Ad76tJcr/AHq4/wAZ3F9JpsVvp8HzzN9/6Vh2HifWtNSWKWCK78n+D7rUAemPcr/epyPXnMPxRjT/AI+7G4gf+5G+6rUPxU0V32PPLB/10RqAO8840nNc1Z+MNNvv9VqFvJ/sedWlDqSyfxUAadSvctGnyLVGG/jf+KpHvI/v7qALUOpSSItO+2eY6/LVH7TRHN5lAGg8zU37ZVV5qWoAt/bKk+01RR1/vU7fQVzF5LmpkuazUmps1y33E+/S5Rmx9po87y6y/Op3nNU8pWppfaaEuazXmoR2o5Q1Nbzvk+SpPOrLSapPOqeUXMaHnU3fVPzqPtXtU8pXMaCXVHmVR86jzqOURe8yh5vkqj53+1TfOqeUDQ86m76o+dTvOo5S+Yub1qP5ZKr+dTvOo5Q5iemeZUfnU15qOUOYt81Fv/uVXSajzqOUOYsUfNUO+nb6OUOYk3/JTd7fwNRvpr1PKWTO/wB2lqpU2+jlHzFqOpkes/zqd51Tyj1LtPjqn51SQzVAFuk303zlpyUADos/31WSq76bDN/D5f8AuVbp/l0almPNoP8Aclqm+gzR/cWukp2ypA417O4g+8tR4b+7XbeSsn8NQvpsMn31oA5H5Y6lrfm0Szk/vVXfw2v/AC7z0AZKU7YtWJtEuoP4fM/651X+zXEf34GoAj8kU6RP7lN30JtoAbtaipJPuVHQAUypdlNkoAbsWo/JFPpXoII/JamulSbKWgCDZUMyVe2U3ZQBl0IlXHhWoX/d/wAXl1WoalfYtSJujp3yyUvNGoahRRzRzRqSQOkkdCPU/NMdPL+5QBFSeYyVJTdlAB53+zSc0myoX3UEE3mNRvqNLqpoXWR6AG+c1R+c38daH2aGf7jU57aONKAKu5abJuk/ipzw/Ivyt87U5LObe2/bs/hqwDevzJUbuu/ZUbu3zJUKTLQQXPJXZ8lN2NQk3yVIky7KsCHzJKcky1I/7ym7FkegBu9ZKSleHy6hdG/vUAPopnmUUAfqbzT46ZzT6/RT5Ul5optO5oAKfTKKAH0+mUUAPooooAKKKKACiiiggK8Y+KKeX4qb/bhjevZ68Y+LX/I1f9usf/oT1w43+Azqwv8AFR86/FCFYLyXf99/uvXnMzrXonxU8y++d18t0+6/96vK5ppI/kr5eJ7xad/Lqun7yq7zf36khkWSr1AsbFqPZTtzUeZRqAzmm0/5aNlBBD5dFTbKj2UANoooo1APLqN0qemOlGoEOylp+ykqSyKmU+iSgBu+o/mqR0plAC+cv8a02aaGNPno2VC6UATQwxyVY+aOqXNLvaoAtP8A7dN2L/eeoUuWjqPzm/jagCZ0+T5GpqXnlvseKhZv79SJtoAkm1LyKtJcrIlUXRqWgB73i/adm6i5v1RHqu+37+2q9zukTZQA3Ur9p7Z9jeW9Y8MzWL/bXaL5/vJs/wDQaP7KWO2ZEll+98z79zPVG+sG+zb/ADfuL8qUAcjrd55808ry/fZnrk5t0km+uov7Bo3+esd7Zd9WBl+S1WLa5mtfnt55YP8Arm+2pvJo+y+9AGlZ+NtctXXZqEsn/XT5q0ofiXqkbq8sVvJXN/Z1o+y+9AHoFh8V7fZ/pFnL/wBs62rD4qaXInzztB/sSI1eQvDTfJoA98tvG2j3XyJfW+//AH60Pt8c/wA8Uq185+TUkN1dWv8Ax73MsH/XN9tQB9GPc/7VSQ3LSfPXgNn4t1q1+dNQZ9n/AD0+ata2+J2rQP8AvYref/x2gD25Ln+/TvtMcm3ZXldn8Wo/m+0WbR/9c33VpWfxO0X+9LB/10SoA9C+0rJ/FUiPXK23jPSbr7moW/8A33trUhv4503rIuz+/QBrb1pyOv8AerNSb/aqZLqgs0t9O31n/ampfti0agXd9G+qf2hKd9oWlygWt9O31T86jzqnlAub6b51V99LTAl8ynedUFKlAFjfR51V8tRvoAsfafem76h30vNBWpPvo31Xy1LzQGpZ305Hqv5lO30BqWt9O31V86m+dUcouYub6POqnv8AnpvmUcpXMXt9G+qfnLH/ABU7zqnlDmLSPJv+98lWEmrN86pEmo5SuY0PMqxDNWSk1Sfaaz5SuY2PtMlOS8rH+1e1TJNU8gcxqfaamR6y0erSPWfKVzFr5qjd2oR6HdaepoLzSbKaj0+jUglR6jmmanUeXRqBD5Mc/wDrVXfUc2j2sn8LR1c2U56NSzFfQf7ktU30S6g/6aV0n8C/LTnhaejUDk3hkj274qheZa7aHTVjT52qjeabbyfIkX/A46kDk9/z/do+XfXRf2Cskn/xyq83h5o92yq1IMV6ERY6uPpM0dQvbTR/w0agQ72pr7v7tTbP9lqj+WjUBOaZ5KyffXzKkSGko1AimWOP7i1D/wABqw9R7Go1Aj2VG8NWNlGyjUNSn81Pqzso8mjUNSq6b0pealdKbRqGpFTNrVY+WmUahqUJoablquPD/HULo1GoajUmaOrSXLVBSJQSaSXNTb/MSs1NtSec0dBA6Z1j++tQ7YZPufu6HfzN2+o3qwB7Nv4GqHZNHUtPSaSNNlWQV/tPl/fSiGZfv06SnJDHJ/FQBJv+7UnyyJ87VClm1GyagB26H+7RTcN/dooA/Unmn0zmn1+hHyo+nc0c0UAFPplPoK1Cin0VYahRRRQSFFFFABRRRQQFePfGO2jg16xuNvz3FuyN/wAAavYa8k+OW77Tobov/PZP/QK48UuahI6sL/FR87/EWH7Ukv8AsMu2vI9YT99Xs3i2Hz/Nrh30GG6T96lfGqpys+m5OZHFw2a7PnapksY467BPDFv8r1YTwxayfxPWntok+zZwr23+1QkLbP8AnpXbTeD45Ebypdj/AN/71Rv4GmkT5LmKj20e5PsmcXJR5ddJ/wAIZqUm79wsn/A6r3nhm+sU3y2cuz+/HVc67k8kuxhv+7pnNWXtm/vVC8LR1oSRulLzSedTkenqAnNHNLvpKkBNlN2U+ioAg2UeTU/NNoAg2VG6VaeqrffoAZSbKm/1lGygCHZUfl1YdKbsoArulQunyVe2U3ZQBn5anI8lWvLqN4aAG72o+0yR03a1Hl0AE00myq77v71TeTR5JoAovC1Vbm28ytjyaheGgDlbnRKw7nR44N3y/wAVd9NbVi39msb73/jqCzkf7KWR6j/s2uihhWOapPs3zy/LT5gOdSwX+7R/Zv8As11CQr5a/LQ9stHMBy/9l1G+lf3FrqPsfl017akQcv8A2S392qv2Dy67BIfnqu9rVgci9m1R/Y67CSw8v+Go301ZP4aAOP8As3+zR9j8yus/slf7tRvpTbN6baAOPezaiFZoH3xM0f8Atx/LXUPprf3apzab5dAENn4w1yxXZFqcv/bTbL/6FWxa/FTWoPvraz/9dErDezX+Kqr23mP+6VqAPQLb4x/J/pGnt/2zmrStvipos/32uLT/AK6J/wDE7q8peFqPsfyUAe1W3jbR7r/Vanb/APA32/8AoVbEN5HOm+KVZE/6Zvur51e2ahEkg+eL93UAfRyTU77T/crwGz8Va1a/c1O6/wC2j7v/AEKti2+JGtWv35Yp/wDrpD/8TtoLPZvtJqZJq8ns/ivcfL9osVk/65vtrcsPijp8/wDx8LLaf9dE3f8AoNAHoiPU29f71cjZ+M9Fvk/danFH/v8Ay/8AoW2r39peY6eVLFOn8Xl0uUDed1/vU3fWT/asO/Ykq/7m+pkv45PuNT1A0N9N31V86nI9AFzzKjd6ak1Nd6AJkmp3mVFSI/z7Ho1Am8yjzKZzRzRqBLvo31GlJRqBNS76gpHejUCwj07fVXfS80agW6PMqv5lO30uUrUsb/LqZJqovNQk1TyhqayXVTQ3lY6TVJ51ZyiOMjcS5qx53mJXPpc1YS5qeQrnNb+P5KsJWXDNVxJqzlEqMi5HUmyq6OtSedUFliOjYv8AeqFNu+pN6x0agTQ21Wvljqr51SeZUlkj1Tm8zf8Adq3TuaAK3ktt+9Rsq1sprw0AU6a6L/dWr3k1H5K0AZslhbyffgqq+j28396tz7GslO8mlzAcvc+GP7kv+75iVVfw3dR12FDpRzE8qODe2mgkff8AwVHXffYKhfR7OT70C1XOg5ThXpqbZK66bwlbyfcZo6y5vB9xG/7rb/2zejmRPKzF2UOlaU3h6+j/AOWXmf8AXOs90mT5HiamPUhdKj2VYdP9lqjfbQGpC6LQlOdGprpRqGpG9RvU3zVG6VIald3pKe6VG6UEj+afv+Sq6bo6mV1kqgHUfLTKfHQA3YtR7Kmf94lM5oAidKj/ANW9WPJqN0qyASby6mS8as6igDS+2R/3aKzqKAP1X5qVKiqav0U+SHc0UUUFaj6KKfQAUUUUAFFFFBIUUxJlk3f7DbKfQAUUUVZAV498frzyE0pE/uzP/wCgV7DXz58ftS/4qeCL+BbVU/4Ed7Vx4x8tCR1YNc1dHjd/qSyPtdqqvtkrL1Kby5qhhufL+4zV8HI+y5ToERZP4ad9mFUYb9vkrSS5jqNQ5Q3+X/DRvb5kSOmzTL/DTd/yK9GojStX/vrVqHb/AAVlw3Kzx/I1XEdakCG/0Sx1L/j4tl3/AN+P5WrDv/h/azp/o9z5f+xJXQecu+nP+7+f+CnGco7MjkUuh53qXgC+g3NtWdP+mdc3c6PJB/ej/wCule1JN8m9P3iUX1na6lbbLiJa2jiX9ozlRXQ8JeGSB6EevVJvAGnzovlStG6Vm3/w9aT/AFUq766I1odzF0ZHn1P/AIK6K88E6habv3DSJ/0z+asWbTZoHbfE0daRkpbMzcXEqUUr2rVGn7t6okmeo9lG+nb6AIfJWP8AhqOaZYE3yskaVb5rI1WzXUrmC3f/AFafO1AFPXtSaxs/Niauf03xVfb2d4mu4f78aV0n/CN+XMvzeZAjfckrSSwjj+4tAFGz1L7cm9IpaufNUnk0tBZDRU1JsoAhdKbsapqKgCv5dHl1Y8um7KAK1K6VY8mm7KNQKM0NY9/CvnQPXSOnyVi3lv5kyo+6jUDBdPLvEqxs8yb/AIDTtYtljuopUqZE/jqStRttbNTvswqwiVN5dAalP7L8lRzIsaLV7ZUbw0uYNSj9lWm+T5j/AHa0oYV2VJ5NHMGpj/Z2+ao/s3tWw9tUf2b56rmDUy0tqb9j+f7tayQ057b+5RzBqYM1nVOazrqHtar/AGNanmFynH3mm+Yn3arx2bRovy11U1nUL2DUcxPKczc6U0nzqrb6qpZzfLsirrvJ8v5Ho+xr/dqucOU5H+ypJPndad/Y6/7VdV9l96PsvvRzhynJ/wBiL6VG+i+W9dd9j8z+Gm/Yv9mjmDlOLfTWjo+ztXYPYL/dqrNpq+X8lVzBynL/AGPy337amSGbf8n3K2H01qh+x+XVElizRkRXTdXQeHt0d/FcPPL5G75oZPm/75rFhs5I/wCFti/eet7SoVkdX/uVMpFnZW1/G/yIy70Wo7l5p/kinigf/polFtD8lO+zCs+YrUbcvfWtsrxRLdv/ABfPtrHm8VXklnBL/Z7RpN/45hq3HSbeuxvLSq95ZzTuvzUcwahoOpTXUK7/APgNa3nfJ8lZtt5kHyJE1Wkdvmo5g1Lm/wD2qPOrJRG3r8zSbP8Ab3b6sfNso5g1NDzKPOrN3yR/cam/aWjT7zSUw1NTzKKyZr+SOPft8yqf/CQtHu3wNv8A7lVqSdFR5lc7/wAJVb72Ta9TQ63HM6/N8lAG5uWpEes9Zl/garCTLQBZ5o5qDfTqAJaf5lQo9P5o1AfUiPUHNPjo1AvI7VaS5as+F6tI7VHKVqaENzVpLlayUepPOrPkHzGsl1UiTVj+dTft7bl+VqOQOc3vMqTfWWl1UyTVjKBpzGkjtVpHrLSapkuaz5SuY0kehJqz0uakS58yp5SuYuedUny1Vjqx8tSUScUcVHRQA50WoXhkjdfKZdm75vMqekTdGn71loAdsqN3Wh5PMRkqO2haCGJE/ebKALSP/s0lP8umVBYUrwx/xxLJ/wBdKSpU/wBumBRm0Ozn/wCXZazbnwrZ/wADSx10ifvKa8NHMxcqONm8K/3JVqjN4Suv4K7z7N8lV5rCq52HIjzm50q6tf8AWxVReGT+7XqDo0HyP+8qq9nbz7t8EVVzk8h5i6UIleiTeG7OT+Fo6y7nwSv8E61XMieRnI+StQvbeXXRXPhG8h+4rSf9c/mrLms7iP8Ahpi1KPl03fVjY38atHUfk+ZQSNqRKb5NSbGoANlNdKkR6a+2gCnNbVVeGtCSo/4qfMBR2NRWqVWijmA/UNKkSm1LzX6OfI6hT6KKNQCn0yn0AFFFFABRRRQSVrnzI03xf3l3fJ/Du+anQ3Kz+an8aN81SSVn/wDMSVEZfnX5n/8AQaynPlK1Lk1ysG3f/H92o4bxZLaOX+/Gr/nXL3/iGS+azltF8yC3Znlm+7/ywfcvzf3UetjRL9Z9Ni+X5EkVFf73ynZIv/jj1zwxVOcmrjdNxRoPf2+yJ3lX5/u/987q+a/jNctdeJNTfzfM2TbP3fsteuTeIWkmtrt4vLspr5fIm+jfe/h+WvDfG03nzX1xt8vfMz7Pq33a8nE4z2qlTtax6GCp8s0zx/Upm85qh3+Yi7/v065RpHqnv8t/Kr5+R9Pqa0NzNGn/AD0rWtnhkh3/ADR1zFIkk0e75mrOUQO0RP8Aaqb7Mv3/ACq4+21u6g+fdWtD4q8z5HWplFgaXnfPU2ySSs/+2G/giWSm/wBvLv8AmipD5TSea4jT7tWLa88yH5/++Kx/t/mfOi/+P1NDcw3H8LR1BXKaUM0dqnyfu6vI/mJWD+7km/1rf9tK0obxfuVGocpc8ny3/wBin0n2mHZs3Ub46NQHZamvDHJ8jqsn97zKfSb/ADKXMRymXc+DNLn+f7NXO6l8N45PnspfL/2JK7aF/MqTf92tI1pR6kOnGXQ8jv8AwTqVqn+o8z/rnWG9hNG+x6963rUN5pVrff62CKeuiOJ7oxdDszwl7aTZUaQtv3uleuXPgnTZt2yJoP8Arm9Ubz4bxyJvt7mto14GboyPNOabXZ3Pw91KN/3SrP8A9c3rLm8K6lHu32Mvyf8APNK2jUjLqZyg49Dm3prpVybTf7m6q720kf3K0ER7KWk8tqalAEmym7KPMWjfUAGyl5pEelo1AOaZspz0lSAx0qi6f6TWjVbYvmM9BWpg62vmW0vy0bP9DV0qxrf7yzZKr7GksIn3fcqJAWoU8t2R6c6fJVjZ861IiVAFNNsm16Hh8uriWaxpQ8NAFFEahkk/gq1s8t6k2UAVfJ+SmulXPJpuygCr5NO+zVY8mnbKAKfk/JUfkt/crS8mjyaCzHmtvM3bKr/Zq3Ps1RvZ0agY/wBmqF7Oth7Wo/s3tRqHKYdtpq2KbEVtlWPs61pfZ/np3lr/AHKNQ5TN+x017WtRU/uVI9r/AH6XMHKYr2f+zUP2Gtx7Vab9m/j20cwHPvZ/7NVXs66b7N/s1Te2+f5qrmJ5THtXaPzd/wBxFrc0q2/c/d8uqM1g3zbK0tNRo4YEf+6tHMHKblh+8hq5sWsvT/8Aj5+9/wAArajpalFd0o8urHl0eXRqHKV9q01KsbKbsFLmIK/k0bKsbBTdi1XMBH9mpr2q1Z5pHo5gKL2y1n3OlLJv+Wt7ZQ8NHMPlOR/seGOZX2NvT/bo+zzQTNLbsux66Z7VapzWbbG2NW0ZGfKY/wDbEljtSWD/AMfqxbeKrf5keKWPZ/sVg69MsELJL+8qxoM1xfR73gXZ8u1/4npknUQ63b/L83l7/wDnom2riX8c/wBxlqrs8jbs2yU57BfmlRVoAtb2/vU5Hrl9Y1WaC5nisbaXz4Y1dppP9VtrDTxbqnnf61afKB6VUiPXmqfEK6gm+e2ik+b/AHa0k+J1rHt82zl/7Z7aOVgegI9TI9cTbfEXS5NqP9oj/wBuRK3rPxDp918kV5F/ub/mo5WBvI9S81QS5j3r81WvMoAl5pNgpeaZvpATeZUnnVVd6N9LlLLiXLVN/aFZM1ysCU1LlpE37ankFzG9DeLTk1KPeqfN89YsNz+7qZLz51TdU8hXMdElzUb37R/crDe/bev3qN7SXKu8rfJ/BWfsyuc6i2m+SrCOtYMN5VhLxY6xlA2jI2EfzKdsWqMNzU32ms+UrmLm+pEes/zl2b9rSVMj1JRa30lReZR51QWWE3fNTt9Rc0j7dlAE3nCo3mj87yn+/VGz1K3uppUTd8n+xV6awWeH73z/AML0FalxEqN4adsXZsoTdJRqBD9mqP7D/tVcf929G9dnzxUalmO6NG9N+atryY5KH01aXMQZKJTprGOf/WxLJ/10StT7AsdR+TRzD5Tm7nwxZ/3Wj/651m3Hg3zPuSrJ/wBdK7byaa9t/sVXOyeRHms3hLUI5v8AVeYn/TOqc2iX0f8Aywlj/wCANXq32by6PJqvamfs0ePyW0yVG/3/ALnl17A9hHOnzfvP+uiVl3nh6xk/5dl/7Z0e1JlBnl7pUe1a75vB8MifPWXeeFVgf5ZVouieVnNc0VoSab8x+WX/AL4oquYR+mcdS81FHUtfpJ8iPooooAKKKKrUAf8AeVHDN5jsn9yq+peZHCzo3lvu2b/7mflrPvNbs7G537vL86TyfubtjBXb+H+JqwnWVP4mXGLkb9Md1rHvPEP2V5U8r94nmP8A9s0Xduq1sktdz7vM37n/APHamWIiHIx2sf8AHnKif6912Rf7xrzu88WrPNeS288sE9urJE8j/wDLOT5VmVf7y/unatq/16S60rekree8jPs/iiUV5reabHpW2X5pN7SbXkfanEfmf8Cr5XGY9Tmo02dEIOO51CXlj/Y7RO3kQbY9ttH96VR8vl1oXmqx7GmtJ9ibt6zfd34+X/2TYtedvC2sXlzpl0stokrQw2M2/wC5dj5fmX/a3yu1dZoKQz+fb/6y1eTyYIdn+y+6RmavLdZy9zqdBm6xrd5Y6xZ6ZcRNJZae2+JIP4GPzfxf3dktee+Kpmvvt0v9+Rn3792/Lbq9C1vVGt9Y1Pe3meVZzJ9pkfc3mJ8u3/eV32V5vrcyx6bXVFvWTZtho+8ePzbt9QyVNcwrBMyeb8m75fMo8ldm9GX/AH46xke9qQw/71WPJk2UbfLf7tOTcn8NSMNsn9ym7Fj++tXnRpEWrVtDZ/xxNJWcpFmfbTSR/wAVXPt67NksVaDzabJ9+z8vZVdHsZ/+PdmkrMsbbXlvs2JVhbbzPn3f98VRezX76JTVRo330AbUMK+dsl3f7NaX2OT+D95WCl5cffq9Dr1xAnzwLWcitS59guvv7V/9BpvmXFq+94moh8SL/Ha/8DjerH/CQ2u9UdpY6RJXfUpIPm/1iVNDqSyf67/vuOptlrfPv3L/ANs6r/2DD837+oAvb4fvo1SP+8SsP+ytQtX/AHTeYlSJf3EH/HxBQLlNjetR/wCs/iqnDrEMj/I3/AKsQ3MdAcoeW2/f5tTfNs2bvLqNJo5P4vkqbZ/coGV7mG4jRtjLJUMP2qRG3s0E/wD31V7+CpPl3r81VzEcpj3KRyfPdwRT/wB59i7nqG68MaHfJ/qGgreeGP5t7VRkh/utVc76Mnkj2Odm+HWnz/PFdNWTf/DGT79vcrJXeQw/JU2zzK0jXn3I9nHseP3/AIG1K1T/AI82kf8A6Z1izaVcQ7kliaP/AK6JXvmzzIfvUfZoXhVXWKSto4l9UZSoo+e/JaOo9/l17pf+GNLuv9bp9v8A+g/+g1h3nw00mb/VS3ED/wDfSpWkcREzdFnk7vR5legX/wAK5o/+PS6iuP8AYk/dNXP3/wAOtcg+5beZ/uOrVp7SMupnyPscy9z8+yo5LlY3q1c6DqWm/wDH3bSwf76baz7zdG6vtb5KrmAr33/Hu3+7UNm67FTZ/DU1y/mWz1n6bN8mxvv0CNJLn51Rvv1cSs13/fL/ALtaELr8j1BZYR22fO1Nd/kqN3X5vmp0dADdlSIlNp9AD9lJzSQ0tABzRzT46l5o1Ai8ujy6l5oqQINlN2Vc8uoqCyo8NNeGrXl0R0AUXtmo+zvWjRQBnJbeXR9m/uVepuygCi9s0dHk1c2UtAFB7aq80PyVqPDULpQBj+T5dOtn/jq46VDDD87UAWrP761vQ/crn4a2rOgCbZS81NUD0AJSbKkRKloAr0VPspvl0AQ7f9mm+TVrZRsoIIUqR0p2yn80AUpofMRqhe2rQ2VG6VWoHP6lpUc/+tiWRKbbWEMafd8ut6aHzEeqPk1rGRnKJV2NH9ypkmaOpti014armEVdSSHUodj+bB/tx1zf/CKrJc/J+8RN22uqeH+5tpvk1XMBy6eD/LRnlXzH3VVm8JQyQr9+u0dGkqNIf9mq5iOU4ebwxH/BuqrNok0dekfY6H02GT+Cq5ibI4W2triH50laOtj+29ajhVEufkrc/sOOo302q5ieUw08T6tD9yfzP+uiLWhD45voEX7RZxSb/wC5VibSvMqq+j/wbaNA1NS28eWciLviljetaHxJp90iOk67P4vMfbXD3mieX9yqL6bJRyoOZnpyXMc/+qlV6JnkjX5P3leW/Y5I/uStG9OTW9UsX/4/pf8Atp83/oVHIHOeoW3nfNvZasJM3y/NXmr+J9W+XZc/+OLRN4w1jydieVH/ALcaUcgc56Q7+XTUuW/u15nZ+IdckfYs7TvWlDrGrXUey4X5P7kabamUA5z0RLmrCXlc3pTzSQq8tXPO/wBqs5RNOY6CG/q4l+sibK4m5T7V8+5vkqq8NxI/z3LbN33I6z9miudnoyX6/L81WEv68p+333nbNrV0Wm6rdO7JKqxpUyomkah3CXjb6mR65X+1Wjdf3vlpu+b+9Vyz16OR9lc8qbNI1EdJv8ynfLIrJWal/H/eWr1rNHOnyNWMom0ZEnyx/wANWkeo0h8yrUNs1ZGkSOFKuIjVMlt5aU5/k/hqTQrUx/L3/eqSbzP4qq/Y6AJHTy6mh21Vy1TQvQBa/wBZRs8uo/LqbZUAMpdlTIlO2UAQ+TUbp5lTVG7tUAQ+TTZrNbqpkTzKk2UAZf2Zo/4Wqq8PmffiWtx6h2LT5iNTCOj2/wDzyorb2Cip5gPtenUxKfX6ufD6j6KZSPuk+41AajUuVkfYi1DDqUM+7+4jbN9R3G7yfk3eeirt8v8AvD7q1xviLxDJYw6miWfmQPJ8z7/K+VI0/h+b7u+uKtiPZI1hDmNbXtehjs9VeJYp/Jt5pv8AviPdtbbXnNt4hj1iG+uHVp7Xa22aR/uTPG8f/wBnTr/W7qCFvsnlSecrW7eY6xb1Cwxbfm/2Iq434e2F1Bfy/aP3f2ibZsk+VXXzE3SL/eXZ91q+IxOZe2re69juhT5bHvGlXP765u7jb/aM1vDu8xP4tz1VufFSyebNbxXF3skkh8mNP+Wlcf4em1COG51B52jfbcQwPv3K6/dib/7L+7RNfzaPprWVxqFv9qmkZ53kfaqqPmaNayr5p+75YvU09nrcuXNzDqr3KXrf2bA+2Hf5PzXDfw7Vf7y1TsHjntovtbLfp5jXEU0n3dw2Vy7eJ5NYe5tLezWDZ919m1kkP8Xy100KLss4ri5T7U+598nzb13J/vfxpXgxr1ISUjTSRY1LSv3Nne2W77btaGX5/l3RbNs3/s6tXLw6xfWNytpaWK/Zbu32QTT/AMEgVI2/3tv362k1uSOzlu7SxuIEhVrdbmR/KWLLbW/2fm++q1VuYYbrTW1D7Y0cFvuuIEg+Wfn92u1W+6v+1XpRrL2jl1ZnymH4ke+1K5i8pZfstvGtzO+9V3tL+9Ztv+/8lcP42T/iTqibv9d9+vTvEOqf6Bc2O3y/s/yf+PV5z4nm8jTYkf773GyvQw85Tpts6MP8SPJ/Jbzm+bf83zVetoYaj1XTbjTblmlXzEdvvx0Q1Uj2Im9baUs8e/8A1lSJpcO/7tZ9nf8A9yWpv7Yk3/O3mVzmhsW1hbx/8sqtfY4f7q1n22sRyJ86VoQvHO+9Jf4qggkS2h/jiWhNN0+B2f7NFHv/ANinTJJsbZUKQtInzs0dGoF6GG3/AIIloe2WSo0hb+9VhN1SPmKM2jx+Z/qqhfTYY9u9Vrd5qJ4fMqCuYz/7Hh++kSyU2bR7eRPngrSjo8ygDBm8Nxyf6qVo3/6aVl3mlatavvt2WSP/AMersvMp3yyJ8lTzFcxw6a3fWrr9oWtq28VWM+1JV8utT7BDP8j7ZKz7nwxZybtir/2zpF6kn2Oxuv3sUq1HJo8e/f8ANVF/B6xzeajNH81XP7N1aP5Le58//Y30C+ZYexjkX5P3dNhh8xPkVaz5tV1CxfZcQf8AfaVMmtW8ifvYmoJsy5vmg+R1anJeNUKarDJt2T/9/KLy5jkRvNVZEoGTPfxxvsdvLo8ys258mDbsVv8AvupppvLh/wBHZf8AZ8ygfKXv9Z/DRv8ALenWsMk6RI8S/wCr+Z/9qnPZtvoMyNEb+Bqsed8nz1VmdoPkdfnehH8v+L56ALW/zKjdKN7UO6vV8wDUTy/k3UbPkp3+so2UEEe9v+uiPWHrHhjTdS3PLZxSf+OtW/zTHojIDzHWPh7o91CyWkssGz73lvurh3+G+pb/APRLlZ/9iRNr17peaJHJMtxb/JOn3vk3K9Z9zpvyKjr86N/yzeto1JR6j5Iy6HhN54e1S1hZ3tpfkX/ln81YcNzJBuR28x696vEmtZPk2/erNfRV1V99xbLJ/wChVtGt3Rm6P8rPI4dVaRPu/PWtZ3Kz2yvXcTfDTTZ037ZbSf8A6YOu2st/Ad1YzNsnWRHqvbR7mfsZHPp+8qzzVu/8Jalapv8AszyJ/fj+as9LaaN2V4mjdK0jJSM3FxJkSk5qJN38a0eZVkliOn1Ejrvp1KQEiUbKjjqWkA+oXRqfzS76Cyv+8j/ipvmNvqemeXQAbmp9MoqAH0ynfNRsoAio5qXZUb0AJRzS7KHoArulUb//AEXfLu8utTZVXUrNbq2ZKsCvbOsk3yMslbVm/wC5X/Yrm9KsPsvlbGb5K6Kz/d7koA0+aTZTUf5Fp9QAc0U+igBlFTUUEENFTVE+6rATmn0SU5KAG03YslTbKNlVqBDsqncw+W9adRXEPmQ0EGZSeStTbKNlWBX+x/7NN8n/AGau80vy0BqZ/k1MiVNt/wBmpoUqw1BIad5IqxsqTZVaklX7N7VC9staXk0eTVkGS9tUb2zVqPD8/wB2mvDQBk/Y/Mqu+mr/AHa3Ps1D21AHLzaDDJ/C1RvoK/wLXUPbVH5K1XMTyo5N9B/3azbnSriD/Wr8ld59mX77037NRzMlwMPw9Zr5P3a2vJjko2eRTXfzP4akrlJN/l07f5lV/MWmtN5dAixvWm/aFqi8zb6d53l/w1YFp9tWIaopNHJUn2ny32UAXPMqnN5kbq6N8ifwVNvX+9Uf/Aqgsms9VaPa8qtXTaVf+Yn8UaVyf2Zp5lr0j4UfDfVPiF4kg0rTYljdvn3z/dRR/E1EabquyQc/L7x0mg6D9qtorhW+R/uvW19jaDd8v3Fr6Y+Hv7OWh+DtN8rU57jXbp1+Z5P3Sr/uqtbF/wDATwnfbtkV5af9cJv/AIvdVSyyUuoRzCHY+TXhqF4W/u19JX/7Ntv8zafq7f7l1D/7MtcXr3wB8TabDLLFBYX+z598E23Yv/Aq4qmX1afw6nVDGUp9Tx97ao/JrsH8E61JN5Vvpks7/wAXl/8A2O6qOt+G77Q0Z7vT7yB/7kkLL/6EtebGE5fCrnY5KPU5nZUnk1ams7j7N/z6f7dCWzRwrsbz/wDbkqJRcfiRRVRKd81XvJ/2qkSGoLKKbv7tTPbNVrZUn2ZpKCDNeFo6NlaX2Zo6j8lpN3ytRqBmulR+XJ/drU+x1IlstRzAYc0Lf3ah+aSuie2X/ZqF7OP+7U8wGD+8/wCedFa5s6KCD7Cp1Np3NfrZ8KFVpnV0+T+Nqs0zyVj3bKUhxOTm1WSTUoIklbYknk/u0+9/Czf8B31zvi3bJDryW+3fNMqb9+3ov3f9n50rY8Z6bJBbQPuaNHZUZ4/+enztu/4Fvl3Vy+paxNBNc2T2avdO0b+TB97dt+b/AL5/e/NXx2YSnGTj0PUpWkjhbO8mjuZbS4gWD7D/AARo27y/n3L/AHmZkStiw+z2u2WL/RL14ZpmeSbdFy33trf3t/8A3zTfGGlNHbNcfZljvXt2mndPvbR/8T5W+uL1XUprHVba0RreSyvo5odn3dkPyMu1v4WWvmK2G5ZOzNoyO8/tiHUrO2dPN2LaqjJJ97yfn/eN/s/JWbearDJ4k2XcS+SjL5r727bP/ZEqvYTNfeIblEl89/J+zxXP9xYvm2ybtv8AB5u6obzw83h+FotTnX7E8O+J7VFaKVgqblVvmb5XeKuOOGjTbmU7yM19YutNuNMvdvzp86+XtXzZBJ8q/wDAa0tK1iHVdSW0t1lkndfJitt+5k/iZfvVz762vkrEkS7/ADl2vH/Hsbdtbd/v1m6D50em6nqdw3+m3E0m197bkYqnzKvy/ers9mpRT6mR6tef8VHbWOn28vzureV91VlkG/cu77sW6uNvHutHvLlNdnafyYZPKefdueQb9q/w7f7i1V03VV+xwXtw0s9rDG3yR/e5XbL/ALvzp8tdBpvidvE1tqumaruv/mmh86dP9aqSIsDNt2/eoo/u020Pm5kNv7++vr/fdq0CXccNwqbNqv8Aw7v++/NrmfFVg2paPLs+/DIsy12F1bW8eg6L5St9qTzIWf5tvDbtvzf7/wDDWDqqNJptyle9CHLTXnqdFDoeV6bqTX3n72b98372H+4wrUtraOOsHVUurG8bYrfP/HBUlhc3kaRb5fMrlkesdMlnbyfwpJUL6Pbu/wDqqbYXPmPWoj+Z/DWMiymnh63k+5K0dD6DJH9xlrQTbHVhNslRqBkvb30H/TRKjR76Nm2xf+OVuU3Z/cZqNQM9Jr7+OKrSTXn/ADyq9DC1TeS0dSBXV5o/vrUj3P8As1Yjp3y1BZVd/wDZo/76q4iLTv8AgNAFPYu356PJ/wBqrG1f7tQ7G3tUAO8lt/3ad5P+zR839+o5kuPLbymXf/00oAd5PzbKpyW3mPv+b5GrUR/tC/eo+zGgCn5jSffXzKjmtoZ/neBd9XfsbVW2SR0AUX0q1kT7tV30do/+miVqUfwbHo1K5jnfs3zt8jfJ/BJVdUb5tm/ZW5eWfz76pwrNauyIzeQ9GpepqWc0fyo7+XJVz5qwfOWT7m3/ALaVes5m2fOrUakl533pseq720cn/TOiab5KciUEFf7K0e6mvC2yrDzeW+zctSecuygDP/u718upHer37m4T5l+eoXsPM+41AFf5f4KHo+zTRv8AI1TPbSR7d60AV/mqvc2fn/c+/Vj7Ncb/ALy1N/vtQBzt5ptxPCn/ACzeqtnYTQXO/c2/7jJXWbFkpqWa7G+WnzFmP9mjjTYm3fTksIXRU+aB/wCGtb+zY5N7017by/n20tQOf+wXVrud/wB5sqH7NY6kjJe6ev8Asv8ALXTSP8n3azZreNHZ0VvnpRkP4jnb/wAB6bdbvKVoH/6Z1g3/AMMbr/l3ninT/pom2u0S5b+99+tBLn++tbRqSj1MXTR4veeD9W05/ns5f+2fzVR+zTfxrX0E/wC8Sqtzo9vffPcW0Uj/AN/ZW0cR/MjOVHszwPzPL+/TvtMcn8S17BefDfSb596K9o/+xWLefCVvm+yXKyf3UkStPaRMfZM893x/d3LQ710U3w91SD5fsfmf9c6xbzRL6xbZcRSwf9dEZa05g5WQUUm2aP7603ctWII6KKPLqAH0VDT6AH0UUUAO5qKpN9LzQA2onqWigCl/eT/Zqa2f7tN+Xem+nQ7d9WBqQ1MlV9nl+VUyVAElPplFAD6KdzRzVkDaXZS80UAM2UtOpj1WoDkqSoUerCUakDafTuaOaAMy5h8uao9lXrxPkV6rVYEG+jZVnmk2CgCHZViFKP8AV06OrDUlqaooUqwiVRIlLsqWirIItlHk1LSPQBDso8lqkp9AFbZUbw1dqGoLKTw1HsrQdKj8urIKLpULw1edKjdKAM2aGqrpWtNDVF7do6AM990dOkT5PvVYdKdbIsnyVZBTSHy/nSrUNSfZvL+SpEtWoLIUepvMaj7N7U7yagC9pv7yaLe/8Vfof+z38I9N8AeH7XWIp5bvUNTsYXZ3+7EpXftWvzysP3brX3l+yL48k8R+CZ9Cu28yfR9vlf7cL16WEa17nHir8qPeKhvPtH2Of7Iyx3W1vK8z7u7+HdU1FemeWQ2d5HfWcFxFu2TRq67/AL3NTVm6b/ot5fWX/LPd9oi/3ZPvf+P+bWrSLPCvGXhibR/FX2hGaNPvxeW7L8pr0bwx4ts4PDcUt7eLB5Xyb5H+/WH8SPE2k3Xlaejefewyffj+7F/s1xf2ZdV0280p5fI+0L+6m/uSfwtXyMqn1LEv2eqZ7/L9aorn0ZD8QvG2m655sWn6HYSJu/4+ZLNWnf8A4F/DXmfiS/0fTbNneJfP+4sMfytWe/iRfCNtc6Zb2bX+rwzMjQ/dVGH95qwW8K6l4xuftGoRW8COuzfs+b/dVaiviKcnebuzqo0ZRVlogv8AxBeSX8Fpo+mQSPu+ZN+6uu0fRLye2V7trf7V/fgRvKT/AIDuq5oPhWx8P2yxW8X+9NJ80r/7zVvQ189Urcz909SMOUxX8NyfwSxf98bahfw3ef3Yv+2b11SJVqGGiM5BocK+g3Uf/Ls3/bNN1V5rOSP76tXpD7Y6wdS8Qxwbkt9s/wDtyfdrTmI1ONeGo/JFWrnUvLdndvn/ALlUf7e+dt8C0g1D5f4Kjd/7i0Ta3ZyfO8Usf/XP5qj/ALY0uT78ssH/AF0T/wCJp8rJG5ailXVtL/5/rf8A75xRU69haH1tRWJN4kt7WH7R80kCSMkr/wBzFUdN8eabfXKpu+/J5P8AuN/D/wB9V+mPMMPGSg52Z8L7OXY6rfVW41KGGFn3fcX7n8VV7xI5/N81mjT+L/YaqPktvW3eDz3SSR1/hXln3f8AodbzrLlFGJzd545W61WeJIlntWtW+T+/j5t1cvrWtyT3NyktstvdQr9+DavmqfurI33v96uimtrG1h0/7ay+e9nG++Ddu3GDy9zfd+WvJ/iR4hmutV1N/sf2vToZm3XMfywfd3bf4ty18Lia1Wc7OVz1YpQV7HRX/i611i5bULuL5EWa3lT5V+/vXdu/hbZXI6rolvqttp9xbt5cNo0du3mJ/qv3fzNt/wBpPn/7ZVx/hvxOsn/Eqlgljg3K8s38O7d/D8vy/JVi28Qwx63O73Pl2vlr9/8A1W4K+3/xyuZxqSk+cOZWVjstD1Wx1i5uZZVljgTbDA+xdrx/xNtX+Jqb428SLawxXdo0Ul7aKybJJvKWL/dVmX5t71HoiWuqzWdxFfLYT3c1pCsP2ZmXbtRW+Zvuqu+uD+J2uNJczy2m6RLhvtCvH96LezttqadNzmDk4orw6kqaVLbvOsj+THM3lv8AxFkX+H+Ja6681VdZ+06h9m/4+F3qmxf3UKfKzbv4v9VFXG6Vonn6JFcPu2N5e3zH2xJlU+b/AMfqHStVm025nsot0EHnNDL5m75P4WraVNfZeqMYyOu8N6bNJqUrrKslrNGqL+Gzbu2/3vuUaUjT+IZ5dPilknS1k8i2kT+KJvmXd/FtiSpP7VjtYdNvbSKWSC4VkaGN/l2x/Nt+Xb92vSrbw9b6Uk6eRFH939zGm1X+by9zbf71HKo/F1NeVFOazm0rStP0928y1haZ1mkf5nY7I2/4Dvi31lw/vN39x5Gq19paRLa3+aRLdmhXzP8AedmX/vt6r2z/ALn/AIE1etG0YpI6aZxOq+FZrW/ld51nhf8A1SfdZKy5tN8t67bxCnmPB/u768n1jXrzR9yRS/xNuSSuOUOZnpQqaam0kLb6mh86P7jVg6P48s5/k1CBo3/57QV0miXmn6xCr29zFvf+Df8ANXPOEo7o2jNS6gl5cfxrUkN40f34K1P7Np39mistTQp/bpP7tN33En92rn9k1Imm1IFdHuPm2S+W9WIbm6+bzXT/AGXjo+wNR9jkoAsJczU5Jm+b5qjSGSpNjR1BBJ9pqZJl/u1XSpkSoLLDutR/LSb/APZp/wAslAB8tG5aa/l+X860eTHJ/FQAfLU/NUrbzvJ2SwLH8zf6t91WI6AJt9JzTN9G9aAIXSo321YfbJULvQBXdKjeFZP4atf6z+Gjy6AM3+zf7jNTks5I6vbKHSgDJuba485fmq8m7+7Umz56fzQBWmtluFX5VpqQx7P9b5dWN672o3R/coAheGb+95lCQzfxNUyPHInyP8lTR0AU/wB99zb5lOS6/g2tHVp/9uh9sn8NAFf5ZH/ip2ypHtlk+41R/Zpv4GoAhe2X+81O+aNKk+be1N3NRqA1NtS7P9uoH2yfw+XTd/l1IDnRvJpqQrtb/bqRLmmzalbxzLF58Uc7/dTf8z0AUX02GR1fbUyJD/HFVp4VkT7tNSzby6rUsjheP+CpeaY6LGnyfc/hp2/zP4aNSA2fJSVL8uz7tN3rJQBD51NmSORNn+s/66VM9N2UwMe88N6fffI9jb7/AO/GlYN58NLGRGS3ZoP/AB6u0+aOm71Td8lVzvuZ8p5Dqvw9vrGaLYyyJN93y/b+9XP3mlXmmvsli8t/7kny17xv/g/grP1XTV1yz+yPt8vdvif/AJaxN/eWto1H1JlA8L875N+1qkjr1K8+G9rdRs9vcvG//TRPlrm7z4aalAu9Iop/73kPW0ZxM+RnKUVo3PhnUIP+WH/AJHVaozW0kG3etacwtRlFG/8A2aZQSPoplPqwK01CTLHNUlzC0ifJWH5zQalFF/fagDtvszfY1lpnNb9tYNP4bV0XzNi1gc1lGQ2uUKmqHmiqMyanc1FHUvNWAUUU+q1AZSvTqKCCv5dWI6dsp/NABzRRRQArpWfsq/UE0Pz76sCq6NR5bVY2U3ZQBDsqSOn0VYaksdWEeqKffqwj1cSS3RSb6N9IBaXZTqfQBFso2VLTKsgj2UlK9R0AElM5p/zSfwtTkhmk/wCWVQWV3qu9bEOg3l0m/atSf8Ilfbvu+Z/1zp88e4uWXYwajdK6ZPB8n/LX93V6HwSuz56n2ke5Xs5djg5oY6h8ny69E/4Qy33r83/jlSJ4Jtd/yebJ/tyVPtolezkebokn91qtJu2b9tekW3hK3jf51q9D4d02H/lgr1Ptoh7NnlMNtNPMvlK1bEPhvUJ1Z/IljRP45E2/+hV6J5Nva/8AHvBFB8tR2dtJrF/Bb2/m3c80ioqRpud2P91a0jN1PhQvZ8vxM4+w8GX0j/wx19Sfsk+DNc0fW7zUtq/2Q9q0LTf35N38Nb3wu/Zn+yvFqHi1/M/jXSkf/wBGMte53P8AxJ3s2iVI9PXbbtDGm1Ys/dZa9vD0XT1e55mIrRkuSBp0U6uD8YfFbTfDbz29uy3d0v3v+eS11TqRpq7OGEHUdkjW8Q6l/wAI/eRahdv/AKLDu2vs/wCWb/K0f+9v8p1ry3xh8Y7rWLn7FpitBZTfJvjf5v8AgTVyvifW9W8R3M8t3c+Zt+75j7UT/wBlVa8z8T+LfLhltNCllkgRWe6mg+7/AMBavFrYpvyR61PDLTS7Oq1Lxhpelf8AHxP9rukb5oYK6Lwl4hk8R6VFevB9kn/iTfu/3WryPwT4bkvrldQu/Njg2/LbSfxt/F/wGvWNH/0GRf7m3ZXzGKxEZNKJ7VOjyq5c8VaDDfTRaxEi/P8AJdf7w/irNS28uuysPLk820l/1Ey7GrBm02S1uZYpfvo1ebNczOqE9LFFIfMq5DbVJ5NE15Daw75W8uiMAlMsJCtVb/WLfTU+95j/ANyOufv/ABDNJuSL9wlcfqXieGDckX7x/wC/W0by2RPqdJquvST/ADXEvlp/crlbzW/M/wBVWHeaw0/zu1ZdzqtdEaLJlUNqa8qnNqSx1ivqHmfxVn3OsLB/FW0aRjKZrXOq/wC1WPqXiGG1haWWXy0rj9b8eWdq7Ij+Y/8A0zrh9S1WbXLlJbhvk/hSuyGHMZVDuLnx+nnNhcD/AGmB/lRXExqgUY6UVr9XiY+0Z97eKrm8vnvItPnaTZHHcRfPu81iu1oY9v8Aefza52w1u6jtrx0b/U3FvDAkn/PQttrc+KmpLpsP2Tcsd0km/fAnzW8e1Nv+0v3N6tXF+Hry+n+w/YrZZNjRw/u/428jy13f7Xz1zVsOvbd7HiwnzHqXhv4l3F1c6fpl3bReRdrN5D/wosce5fu1DD8Tri+mniiube0dIZNvybv9W33aydNTTYNSnu71WjurRbi3ZJIfK2NtRvMVf4axZvCsf9q6ukVndR2twslxYv8AN5u4qisrL/svFLW05zslCdrfkbcvNqU9V8bXniO/s5ZV8v8AdtbxJBM3yN/q5W2r838cVcfr2oSSW0tlexRef5cyLeb9sSSI25vvfd3JFW5eX9jo95AiTxbIY/3t5GjM0skn3vm/vK/m1ys2j6l4xhW7uF8uDczyvI6+amI0WXctErSd30M2nsVf3N0mn3tluknhkjhvLP8AhfCptZv7256ou7aluit18+9eGTyNifwhdzfN/Euytp/D1xY2y6bb7rRIfnZ43/hkb5WZv+B7Kz0sPsN/FKitJZQxyIvmJ5Xyn7zf7O7fVRakgNTQdVh0q8gl+WT7Rpv7iaRPl2neq7l/vfwVpaxoNnJeLK6tIjzSW7fd8r/pqzKv91KydN1vT9D162uLuLzILG8XzUg+8mG3fLu/u76b8ItBtfFWqrpnmy+em6bfI+3zcqkarWbp68+xY7Tde+w219p7xLJ9osdjW2zbsbc+3b/dZXSJ1rlf7Vmg03+z3tvMR2W486f70TBn/i2/dZK9a16w02PRG3xLd628bPYvA/mxeZuSXa33l/5a7K8zf+yZ/NfVbn7AiXUO6GBN0rxhXVv++aqMHd6C1Niw8VWNrrGlaU8EsFrp6yJP5n3v3saLL/wJXr0D/hP7f/hJ9Tt3Z7C1u7XZ50f71olTf5X/ANlXn9h/Yf8AwjeuRXE8U+qXczbXj3bpYx/D/F97f/5CqvfzSSXP2uWXzLq73PL8m3Zv+9/wH+6tVKmpJF6nqVneNfJBcOqx75GfZ/cqG2/eWa/7bUaDc+ZDZypF5H3X2f3Pv/LRbJ5dhG9dnRHXEzfEL+X5X9/bXhevP5l/c72Z0f7te3eKpvL02d9v/LPYteF63ukuamO7NOhio/75tlaFhCsnlI+2qqJ5e2XbUyI3360MzYs/E+qWsy7L66jT+5I+5a2Lbx/qXypKtvOiN/c2t/47trj3f5Ferjf6lazlCMuhpGbj1O6sPiXNJeL9rtl8j/pn/eroofHGiyPslaWD/b2bl/8AHa8lR2/4BVh08xN+77lYuhCRpGtI9gsNe02683ZqFv8Ae+VPu/L/AMCrS2R7GlSVdleG/wCr21ct7mSNG8qVo32/8s6xlhuzNI1vI9kjdXp3y15PpviHUrX5Ptkv/bT5q1k8aapA+x2ik/4BXO6Eu5t7RHom1f7tG+OPbXE23j+4jRfNiikrYt/H+n/clgljrOVOfYrnR0SbackNYcPjbQ9/z3Pkf76ba2LPWNNvtv2e+t5N/wDt1i4uPQrmRI6U3yVqzzRzS1KK2xUqP7NHv31c/wBZRso1ArpCtRzQr/earnkrR5K7f9ujUCi9n56fO1R+T5b7PmrS2VHMnmUagVfsX+21Hk1J++Smw+Ym9Hl8ygCHyaPJqw9R7FoAh2tTtrf3qmT+49G1qAM37M0jtQ+6PbvXzKvIjf3qHhXZQBRSFvv1InmR1a2LsqTatAFXe0nyU7ctWPJX+9R5P+zQBVdFp25am8laEhoAr+cack39+KpHh+ejZRqBH9mWT+Go5LNd+99v3asIlDp8jK9GoEb2C1H/AGasn8TSbKkd2o86jUCF7by99DpNs+9VjfUbusiNvo1Ap7/LfY/m76ciNJtfayb6tfaY4/k3LG+3evmVJvoAqujbPnp2yTy9+yrUbq9OeFZP4VoAz0/ePTv9XVp4fM20NYLJQBmulN/4FVx7Bv4GqjNDNB/C2ygBrovzVDs8unectG/5KAGu/mU5Haqb3nz/AD7qd/aC0AWIdsiLFLtd3X5k/hqjqXhvT77d+48h93zPHVpJlkoe8j3/AHlq+YnlOTvPAEOz5J/+/iVmzfDebevlNbyf+O133nLRv/gSqjUkTyI8pufBNxHufyGqi/hu4t/4ZY/+AV7J5KyI3+7UyJHAnz1p7Z9ifZniL6VcR/fWuX8T6Peb4JYv4JK+kP7KhuvvwRf7+yq6eA7HUponuIPkTdu+eqjXRPsjP8H+G2vvCUX2hfLe4t/5rXnuq2c2m3jRXC+XOnyNXvUNnHapEifwfdrzf4qWDSfY71Nv9xqzpz971NJx0OE5o5ptO5rvOMKsc1XqVKrUCRKdTUp1BAU+iigB3NHNHNJ/v1YC0+mU+gNQqG5T5Kmob7lWGpT30PUkNs08zJ83/bOtKHQfM/5YS1HwgY6PTa6b/hG2+XesUf8A10enP4VWP+7Rzx7j5Gc3C9O310ieEpI/4Yo6sR+EvPT5J1dP+mdV7SPcOSRzKXS76Em8x67CHwfDCn+t/hqxbeFbeNPk3Ue2iHs5HFvupsLzb0SvRIfDdnvX9wtWk0SzT7kSx/8AAKzliF2KjRZ52kN1vXZA8lXk0S8k/wCWDV6AlnHBTtiybkRfMqPrD7Gnszi7PwrNP99VjrQh8GLG/wC9nrqktv3eypN6x/crKVaRUaaMOHwlZwbX8jzP+ulXP7EWOP7sUaf3I6tPctI7fNTXRvuO3l1jzvuacqKb2H3d8q7KE2x1aSzXf87eZRN9nk3JuVEo5iuUr7F+/TXps1/axp8n7yse8v7qT/Vfu0oDlZqVG9+sfyeatYK+dO677l6tPDb7N/zUFchcmv2/g+5UL37Rp9756bDbTalJFFaRNI7tsVI03M7f7K1758Jf2V2vvK1Xxastom75bD/lu6/7X92u6hhZ1n2Rz1sRTorU8p8B/DXxB8SbyWLSrZp0h2+bNI6xRRZ/vV9cfC74J6T8OdEniZ/t+qXceye/2bW2n+GP+6td5pej2eh2EVlp9rFY2sX3YYE2qlR6fqsc1nYyy7YJ7j5Nn9yQL80f/AdlfSUaEaK0PnquJnWfZC6VcyXVntuNv2qFvKn/AN4fxf8AAvvLUHiTXtL0PSp5dWnijtXVkZJP+Wv+ztrz/wCIvxas/Bd5L/Zm2/vZVWGX/nkjD7rf71fO/jPW/EXiO8n1C9S4u98mxUgrKrilHSOrHTwzk7vRHoHjn45XmpQ/2fp959ntUj/dTSP81wv96Tb/ABV4rNc3V899DLO2pb4d6vs2713bV2ru/iraSzbxHpUSW+npH5Um+K8uv+WUn+yq/e21taJ4JtdJmW4Se4kn2qjPJXzlfHKN7u7PcpYbysjkbbwZqmsW1nb6hqF5Jaw/eh/1X/Aa67T/AIe6XBfxXf2bzJ0+68j7q6iG2WOrEKV8/UxVWr1PSjTjTIYbNYPuVY8upkSrCJWMYBKRatrzy7ZflaR0+7Vq/dtYs/trqkfk/wDoP+1WHc69Dpr/APPR/wCJK2NHuYYLnZ/rLK7X+dbmJzOoa9HB8lv+8/265PW/ENvY/Ndz/O/3U/irL+K+q33g/wAQy6Vbr5cG3zormT5t8Z/u15fc635ju8svmPXTTw7qpN7BKooHWax4qm1L5E/cQf3KwZr/AP2qw5tVWT+Kqb6qv96vQhR5ehyyqcxuPft/eqrNqSx/xVzt/wCIYYE+9XH6r4tkuHZLd/8AgddEaJnKodhrHi2O1/irg9Y8Q3Gqu3zNGn9ys92ad9zN5lN8uuiNNRMXNyI0SptlSJbNvpyWf3t9aEkQ3UU/5u/Wigs/Qrxn4VW+1Kf9x9+xa4lfezSo375Vq1Dol54V02CVIm899qXX93zIvl/763+bXdX80MepLcXdn5G9vs8TyOvz/wAf8O7+58u6uV8Q6lcaxc3PhxJ/IvXtVmifZ/y2Mm5fl/urWmOpwpX1PEo3lYy/s1vqttZ3H/Ho/l7Pv/f8xtrRtt/hXfKn+zVp9NhjSR3Zf9Ejmmi8z9xF5j/d+ZvvL/qv46hh8Papb63PLezxSXUO23tX3/L5KR+YsjLu27ZH+RmrmfEnjObTdSgSa2lksriG72w/6pk/dvuh3fN/HXh2lzHpRtG1zj/FviSG+1Kf7sjo0KK+z/WyfxfKu5fmrJuUvoLb7RE1vHNbt50TwfeuPm8zay/el3b4qp6xM1rutLiL55pGmWb5vulUk/8AHovu102leGG0PUrx5Vb7EmnyTK8ablt2KzKv+99yuh+6ZanG2dhJJqUCPfXG+ZZtyQfN8w3tFuX/AGq3rPVLjTdNtr3+yFu9Ohh2TvdOqxO27crfLu2tWf4Yv7e1m0XUEg8+60+NkXyE3fvN3mNu/wBnY9O8Q+KrjxBpU+yD9xfSN5SR/wCqi/u7v9r5K25XLS2grqKOb8QwwyPePLPbxvMyvsj3feK7m/hWtbwTpS2OqxPaN5nkzKl0km1l4Z9zfKrbV8qsF/D3nw6h/plvafLJLAk+7dcbG/h/4A++ums7NfBdympo0WpQTQrMrx7l6edEu5f9nZWnwkxOu+ItzDHeb3g8tP7S1G4aaR/+WZkfyodv8K/6qvIYdNk8TarBaWm2O6df+Wnt95mr1LW7nUPGngxtMtGXUr2+aGaB/wDlrEu75vur91fuNXO6P4Nm0rVdVt5d13PYzNC32VP9ao+VWX+95m+iMnJOpYqUeZozbDSrOT97cStHO/meb/DFLGG+81Q6xbQ6Vf2dle3jbP3P775Zdiv91tv+zU1hcrpupRag9zL9imXZP/Ez7/4V/wB7+Ku28MeA2+LHiTT5fIbZDG3mwyf99Kqr/d3vWcb8zu9CuVmxZw/ZdPiTzfM2W8e5/wC+22rEKeXYRJ/s1DcwrawzxJ9xF2L+CotWof38LJXUdRy/jLd/Y8v+8u+vD9ef99XtXjZ1j0e5f/d214fqu2R/k/u1nHdmnQp23mfZl3pVpH8uo7Z/MttlEn3K0MyRP9Su+pHdo9qVD5zbKmSZZEoAbDcr9pq99sjg3O1UdjfM/wDBu2VJ/rIdm/79AF6GZbpFf+CrCQx72rPsP9HfZ8vz1Jf3LR3kSO3yeX/49UFlx7loPK/uVaeRvJrNvHXeu/7+2nXjtHYRRfx/xUuUrUtJu8mmu/8AtVjpdeXNsrQTdJMu9PM3tUyiPmL1zHHIkT/3PvVDDNHdIruvzp/BVfzvL835m+81N31nylFybxJ/ZT6ZF9saB7uTyYk37dzVqf8ACYalYzN/p0v3d/7yub1LQ7fVf7Ill3b7GTzovL/vUI7R2aokTSfe3Jv3bP4v4qlwXYvmZ20PxR1CDa721vOm3/aWpI/jfZx65Z6Y+m3G+4ZvngfdsxXFptkTf83yfOybKNNdZ3gliVvnZv8AWfLWPs4di+d9z2CHx9oc+3fLLB/10Rv/AGXdWgnirSZIfN+3RbK8bT/dqRHrGVFGnOe5JMs6K6fc/hommhT77LH/AAL89eLx63eQJst766g2L/yzmbbVpPGGoSQqksq3f93z0X5Ky9iyudHrzotR7K89sPiE1rc/6RaeYny/JHM3yf8AAWrorPx/o87qkv2i0+bZvkT5ajklHoVzI6DZUaQrGmxFWOoYdY0++fZb31vI/wDcjmWrD1GpQbKb5dPoo1AZ5K0eStPoo1Ag8laNjJUj7qKAI/8AgFLzT6bsaggSl2UnNFABS/ZlkT56dT6AIHhqN0q3SbKAM90/2qb5P3di1eeGm+TRqBkt+7+/uofdWs9sslRvbf7NGoFGHdH8/m1J5zSfI6+YlSPbrv37fLpqQrJu2N5dBZIiR79+1qH3R7djUW8MmxfNapnhaRPvUEFV/tGxv+WmyhJpPlqZI5IHp3zfxrQAJtkqF0aPdVj5ab/eoAy7i2juvvqtUUtvLf8AdNLs/v8Ay7K2pofnZ6ru6/NQBnzWfmRslZL2yxvW5NeLWaltDH9zbQWVdjVG9tHP87xfc/4FVx7ZpN3zVG9m10m35qCyulzJsTZt2VJ9s8v78f8AF9+nfZvsqRbPN+T/AJ6VVT7Vvl/5aI7ff/h20agXPt8ccMvzeYn8VNm16ORNiebs/v8A8NZd48PksiPUcN/92L5dm5U/4FRqPlOo8PPJNbSv/fX5fMrqIdu35F8usWwhWSzV0/jrWtt0e2pMwmrlfG1n9r8N3yJF9za+yP2ausd2+ZP7tUby2jnSVH/5arsqo7gfPv8Aq3an80t5Ztpt9PaP/wAsWaH8m20nNerE8+Qc0qPTd9CVZBYR6kqNKkoAfTuaiqXmrDUOaKKKskfRRT6AGU+iiq1A2fCU3l3M8W7y98f8q3Ly2+fen33XZv8AvNXH21y1jeQXCfwNXbPctI+zcsf/AAOuSotTemV4bBfuJVhLbzNuzb8lT1P/AA1y8x1cpHs/vtUiWcm/73yVJbJHs/e/vKsec38C0BykcMMn8beZVjYv8FOT95/FUif7tA9Qtof77NVj7B953ao0dY/4aHuW+bfQGo10hj+f5ZH3VC6SSP8AL+7SpEm/gSKo5Hm/2Y0qBjXhb+9Vd5o9jJuaSobl/nb5qovqUcf/ACy8ygqMTQ+2eWj/AD/PUfnTffZqxZtVmj+5EsdU5prqf/j4uWjT+5V8pXKdBNcx/wDLWXzP+B1l3OvW8f8Ax7xLWO/kx/w+Y/8A00eoX86T7i/9+6qMUMsXOtySJ88vl/7ciVC9+06f61tn/TSrFtpUk6b7j93WppvhttYvILKygae6lbZEkfzNK1dEKftHZIylLl+JmLbJNJ9z95/t16t8K/gJ4i+IVzFcPusNI/iv50+Xb/0z/vNXtXwv/ZasdJhgvfFrrf3X3/sCf6pP95v4q9+hhWCFERVjRF2KiV7dDAqNnM8XEY57UzkPh78KPDfw1s1i0qxX7Vt2S38/zTvXZ1XvLyGxtpbi4lWCFF+Z5H2qleR+M/jl5aS2+iL5afc+3z/+yrXoyqRpLU8pQqVmekeJPGel+FYWe9n+fbvW2j+aV68N8SfELUvEc1zb2+3TdIlkZ/J+8zsa4vVfGFvHDPqup3nyPuffI/zM1cTYTah4u15k1CJrDS0XeqSfLLLXi4jGaO7sj18PheXzZa8SeJ7WdJYrfdJdJJs2Rv8ALuH+03yrVjQdNutYh36xLcSJ/wA+cbssG3+7J8q+a1b2j+G9J8P+a9lZrBvbezyfM27/AHmrzv4qfEKH7HLpumXPmT7tkrwPt2V4c8RKu+SmrHqRpxpK8zsvFXjzQ/Adsn9oTrG+391bQJub/gK1xPg/42XHiDxItpd2cVpa3E2y1/2F/wBqvF5raa+T97L5jv8AeotoZrVFlSVo/JbfFWywMOV82rZi8TK+miPtSGPzFqxDCsdeY/D34zabrlmsWqzrYXsUe+Xz32q/+7Vi/wDi14d03dFaarFJ82/zpJt1eTLDTi7WOhVVLqekXN5b2Kb5WrmdS8TyT/JF+7SvKdb+NOj2qeb9plv3/uRpXjfjP4na14u82LzfsmnP/wAu0D/e/wB5v4q6qWBq1X2RnPEQgu7PXvGHx10nw/M1pZf8Ta6/ieP/AFSVtfAr4zf8JjeXnh/UJ/8ASvmu7N/u/wC9GtfJ9aWg61deHNbs9T0+Xy7q0kWaJ69j+z6cYNLc8/65OUr9D7m+Lvhv/hPPAEt3Ev8AxNNJVpV/24/4lr5FudVWB2XfX2h4G8VQ65pula7Zf8eWoQq/+433WX/gL18k/tIfC7/hXvjmf7JH5ekah/pFn/7NH/wGvPwc+Wo6czsrLmhzROZm1hfLrB1LxI0fyW//AH3XO3G6mx173s0ebzlp5pJPnd2koSmx1IiVMhjk/wBZVp/79V/9ZU3zbNiUtSiZH8tKR/4KVP3dJWRZW2UU8vH/AHcUUFn6o+KtBm1j+zLi0SKS60+6+0bJH2q/7t1215fD4qsdYvLm7vbG9kgt9qN5b+bOihXVW/2m/vbq7S5jm1LxDc6gi/8AHpZs9qk7/uvMHyt5ir/F/dasXwxDfSW1ncIsX2KGRvP8xNrbk2Lt/wC+Pkb/AGq6sdJYhLQ8ajHkWpi3+tyaki29pqC67aszPF5kLLOjPv27d23733Nrb1rmUhk8QW2lRS/u4Et1RYY33Mihnbd/tNseum1Xw3ayWarb/ft2kh+zRptaWNGRm27v7r+bt21Tmubr7fp+n3GmRfYri4+0faZH+Z4fnX7y/N9/5K8f2Ojtsjq5tTm9H8E3VrfwXFwtv9lhjkt9km355N0ys395dtOs/iX/AMJBoM6XEUUdlaK3keWm1eFeRl3f8AqHUraT+ytVmu4riDS9PuJpvvsvzSfLEu3/AGnf5qzfCs0M+lW1lZXP7+7t1T7NB/yyuN01tub/AHreWV9taUYqd2+gXcdEcj4Yuf7S03+z7KxaTe0zy+R8zc7Nse35W++lVYdE1LwzpW24sW+226rcfvPllSMt/d3f8Dr0jwlol14Ov7PU7eJf7Lmure4n8xGV7Jj8q/e+ba2+Xa1N1vwldeH/AB/fPceVB/aE01tv2bYvJf5V8yNf4WdK7klyNk8uqPNbO5k8RzLrDrLHBaLGk/lvud8s6/8AoD7KseDPFUerarZ2ksS3c8LR2Nqlr8vX73/fW+ug1LwM3hzRNcuJbb9x81xB5dyrNu8zb8q7d3l7/n3bK4vw34Vk0rW7bT7fbJryXDeakj7fKZP4W3f3XrhhONWLlF6IqUWmke4fDrwZJ4H0SXWLe0a7dGV9+zasu+R4Nsa/7L1X8ValJfeJLzVbj95p0N5bai1nP8rfZCu1dv8A6HtX+GuVv/ipcWPh650+ykvN+nt8qXyL8+flaRf7rb/nrsvHjyT6a2yWWB5rP+1Ftti7vtEDPu3bvur/AB/9ta76XLyuNyuxxfjCHT7Hw3Y2+nqsF1qepb4LmPdu+zp+7X5fvfM9dh4GvLHwd4VutQS88jXriZreBPus+V2rIv8Au79615X4n0poIbF2l8xLjb9h+dvKt4UZ1aFt1dxYW1rJomn2/wAsk8OoW0K3Mb7llwu773+ynm1zaUpK2ppH3jYvP3n2n/rp8lWrNG3tVXzvtUO9V+/JVqH93N5v+1Whsed/EK5/4lrJ/fmrx+8mX7fKn9yvUviQ/mJEleQ3+6O5V9291qYmnQLabzNSZNv3Fq1v8t6y4ZlsbxX/AL9bD7Xm/wCA1RmCQt8r76PJaNKdDc+ZVi5fy7Zdv33oAdDD5kKfLVW/fyLlU8ppP7zx1pW0ywI3zfcWmvcrJbf7e2gDLmvF3rK67Nnz1rbPtT21wjfe+7WW6fJ+92yJt+V60tKmX7iN9z7tBY3VbCSR/wB7+8R1qaZPM2U25dZ3l2N89QzP5cMGz+7UAR+THI+9FXf83z1IjyRp9356h3yff+XZUnnfwIrbKNStQheSTd/yzqR90kn+3Uj2zSW0vlP5c7r8tTQ2fyRea3mT/cZ/u1lICaHbJcts/wCWO1KJt0e5/lqvZ6bHYw3KQs2yZmdvPfd1pqO06Mj/ALz5tjf3Kgsm8n7KjJF+8oR1g272p0KL8qVN9m8xNkv7z5qksbbOsib2Xy6m/j2fNRbQrGlSfL81QVqRulN/29tTPujeP5fkdd++mzfdoAhdFpvyx/J/fqN/4vmXfQj/ACLQBM9Wk17Urf50vLrei/8ALN2rP3r9zvVd3/0nfu+Tb8yVPKPmOkXx/q1qn+tt59i/8t4a0rD4qSbF+0Wayb/+eb7f/Qt1cH9pWSZdjLIm2h/3G7e1S6cZdCudnqlt8S9LuF/exXEf/AK3LbxVo91t8rULf51/5aPt/wDQq8Fs5pJ337l/2kq0iXEaNs/eVnKiiuc+gtnmfPTfLrwtLmS1Rdv7t6ks/G2tabeNbvqtxIj7niSTdL8o/wB6s/YvuVznuFFeP2fxj1aN232yzwbf+PmeHy63tN+Ma3VtBLcaQ0fnLv8Akm+7U+zkHMj0Kh0auZh+KOhybfN+0Wm//npDu/8AQd1bln4k0nUWVLe+t5N3+2q/+OtU2fYZN80f8NSeZVh0pnNSBF/q6ja5aP7i+ZRM9V33fwUgLUMzT/fi8upuKr2+7+Kp6AHUuymp/F89LQBW+aCh93y7GqS53fwVXjoAkdP+2b0b6b/q6WgBfOWoXdd/yU50WSo/JoAdvao/4KkTdGnztTdlAEbpUL/u6s1E6Ualme8KyVVmhWtB0qOjUCikLVNDD89TfNQ9GoELw/ff/WVm3kMMe13/AHdankrI9QzWcc+ze3/jm6jUqJhvpq6kkqIrSbqjufDclrbRIkq+Qnz7/wCJGrtLnTYbVFii2x/7cdU7nSo/szJ/fapK5ibR90FvFbv+72fJs2ba0k21Daw+Wn3vM+ah4W3tQZlqF2k+9VeZ1jqO5eaC2326+Y/9yrUyLJ/DQB4v480pdN16V0Z5Em/0j95/Bn+Gue5r034kaO09hZ3aL86boWf/AGTXl6btq7/v/wAVenRfNFHHV3Hf6yl5ptOrcwJ0epKrx1MlWBLTuaYlP5qyQp9M5p9VqA+iiigB3NMSn80c0AI/zpXZeGHW601Xf78P7lq47mt3wZf/AGW/e3dvkmX/AMeFZVo+6a0/iOs2eX9xakSz8x/nqT7fbp/00f8A6Z1VfUmj+dIvLTd/y0evL5j0OUuJbLHTk3fN8tZqawsjqny+Y/8Azz+ZqmfWI492/wC/VcxXIy980n8flpUO9P71ZtzqUk6fJtjSq/2xo/4qOYOQ2kmWP56he/jjb963yVl+d/t1D8skmxN1IrlNKbxDb/cRWkqm+t3G35NsdSJo9xOn+jwL/vyVYXwlJdfPLL/wCrsgMdL9rqRt87Sf9c6d8saV1CeG1jh+f7lTW2iw/wDPJtlEYyl0Dmicfskn27Foh0Saf79egQ6JNdTJFaW3nz/88YPvf98102m/Cvxhqu1LTw1cQf7d0nkN/wCRdtdEMPVnsjF4inHdnkP9lQx/Ii+Y9SWuiN8qRRfO7fKn+0a+kvDf7Md5Ptl13UILT+9Da/vW/wC+m+Va9g8MfDHw34RdZtP0yL7Un3bmf97L/wABZvu16VHL5fbdjz62YQj8CufNvgH9l3XPE3kXeuztotl/ckT9+/8AwGvpHwB8NdB+HNh9n0m1/fbdkt5PtaeX/eaurp20V7lOjCkrRR4dTETq7sWuA8f/ABj0PwGjI7fb9R2t/o0D/wDoVZfx78W6p4V8N2f2L93BdzNbzzR/er5DubO4fVbm7eVrvY3nK6fwLt+7XNXruDsjbD0FNXkeweJPHOueP7BtQ81dm5vKtvur/wB81x9z4qh8lbRJbe71F5NmyP7sX+81UdBs9W8RQx27r5GieWvz/wB//gX8Vd5omiWuho0VlEtun+5tr5rE45QfdnvUcN8kczZ+El86K7u7mK7uof8AUeQm5Yv91fmrattE+RZb3/S9m75JEXb/AOOrXQbKTmvn5VZVHdnqRgo6RPKvGfjb7LZy/wBn+bJO8bbbmTcqxf7q14qlm38H39rV758S9Bt47NtQitovvfv/AC02768J1L947/Z90f8A0x/uLXuYK0o6I83E3uY837x/9v8Aiommj+zRRbfnT71RpYfbvkdvLStZ7a1gRUi/g+T/AIFXs6nmykUbB45Ha3lVdk1Q3/h5ZKsTIsdy+/8A4DWxbSR32j/d/fp/H/tUIzZwdzprR7krNe2aOuyvLb51rLubPzPndq1iZHMvDVfZ5b1rXln5dZbzLvqyT6E/Zv8AGEl9YT+EorxrC92zXED/AMMv95a9S8Q+Br7VfCU+n3cv2/YvzQ3SLP8A7zL/AHW2fd218e+HteuPDmt2ep6e3l3VpIs0T/7Qr7y8JeJ7Xxj4e0zXbL/UXce/Z/cYfeX/AIC9fOY6h7Koq0Vuezha7lHk7H59+IdHm0PVbzT7hfLnt5Ghb8Kx/wDVvX0N+1R4Gj0fxPBrFov+i33yN/dRhXgbw17WGrKtSUzz69P2U2hyU7ZTraFpPk217p4S/ZR8TeIPDcWp3F5pui/aF3wWepTMs7r/AHtqq1FapCkrzdgpwnVdoI8OpctWx4w8K3ng7xDc6TdtFJPbtsZ4H3LXQfDH4S658TdSa30+Dy7WH57q/n+WC3X/AGmqZTjy899DXkd+W2pxuxpKpvc/OyV9taJ4V8E/BnRJXt4re7ukj/0rWNS+9Kv8Sr/zyVq+QfGcNjH4nvnsrm1u7V5N6vapIsXPzbV37Wrlo141m7LRG8qLgk5GD8v/ADyeirPNFdZkfpjNYalB4hvpUl8yCbzJorbe2113J93/AGpK428/tqDxDeXaebJpF9NJts4Jm2p8v/jrVuW2tNHrEVx5rb/L+aH5vkUyfKqq33amTVWu9SiSWDy5/La3ZN+3ZcbXXcy14U8yjUnzJ6NnncmxasLC1urxU0+B/wC+r/eZN6p5v3v+elec/wBsXF8l5bxM0f2FWextrr923lzyI21fmb/gLV6dDYLJo6+TdLJa+dG8tzG+2VIxHtrj30GSPxDFe28sVokLK8Hloq7l/i3RN/EtU8bTl+7T1ZXI9zgdVRvtN4mq6m0aIv73zN3+kYZFaNVX733Ky08Tto9tG+mafb2k7q0zXkcKs3mFvmVdv3Y69A8K3mn2Ny1xez28++SG7Wbe0W9izrKzbtvyq6fdrJ1vRNP8I6qstpB58MLNb3TyJt2SCT7yt8v8FbRxEeZx7fiVyux6JompR3V+umRKsnh7w9Y755rpPleR1SvN/Omg8zU4luL/AFS7WHc8G3a67UXbu+b+OtK5T/hI9Hn0zz5bfS0umdrmfaqyrt3bmb/xxW/u1DbaJHpumrqF7c289rY+d+5gfb5uPuqtZ4rExqPkg7vr2JjcvWelyb1lvYIrt/ssP2y23ybUXdu+Vl27W2J8ta2vfCvQbrVYL2KVoHh3I3mbd1wsnzN8y/xf7Vcro+qXmsWzRXG2C6ZvtKzbP4kVNv8AwFa2rnXryS2guE+0WD28K/PBt3Iwb+Hd/C2zZXgS9rSfJF2idSmrI5vxb8IrqS5W78NQWscdx5bwPv8ANi8sN93+Ld8iVg6l4V1qR/sl2uy9uFVJ7md/NZ1/ik/u/f8AK+avRNN8SLfalfTW9y0b7l8pPJ+X+D+Gq/jC1+0Jsivre7R4Wf8Ad/3RsXavy7dyv5u6taOMrRlyRd0vvDSxk+OdN8Jx+A9Ki+2XEcFjcbJZpIVZn8xf9Z/1zqvN4Pm0rxPbfZ51/sHT1VIIf7zOu7+L+KprPQdN8aabp1lqc9xJdXF4r2v7nczsN+5f91qsPr1vdaxfJp8vmWSWe+18xPm8ssn/AMar6DDy5orW78yYle22x6VB/vVamf8Act/wKqsn/ILtv96pH/49pf7+1q7TQ8v8fzLHcwf7EdeVzbt7V33jObzNYni/uMyVwNzu2U4mjM282x3MD1uQwrJt/wCWlc7eXMkbxV0WlOr2Cu6/xfNWpmOSRftlE37y5gRKtJ5c1wu/+9UkKL9plfb9yoAz/sF1uvv+WiOy7atJD5ci76tQzeZbM+377VXd9n36Cwezj2bNvybqks7BYN0u7+GiFF2O7sv3qsXMyx2yxbvnegCjC8kf36tTIvkwVDbPDP8A8t1k/g/4FQ+3fv3t/Cn36gCNLaSTan8H32qZIW3sm1vk/joS58yHZ577/wC/Vq2m/v8A36UitRttuk+/tj2NVhHWCaL5f4qan7z591SInlvudfuVjIsdcP5m6q6bd7OlQv5kjvLt8tP+mlOmdvJXY3lv5i7qQEmzy/uRf7dXERtlVbbzJE2P+7fd9+P+7V5Ebc/9ypLK8MLQOz07yf327au/bs31Mn7vdRN+7R3qAKb20kk0T7v9TTbp5t9XJkbdE+7y/mps22grUx/OuvtOzb5aVN5038cH+3vqbfD9sVJVXe+7yqsJu3qnzfe+agNTLuZpJEpv2mSPzXdV/hStKa2WTzUf7jrsZKh2LPDOny7KsNTHS5k+zfJF5aJu2/3UqRLybcv7itZPL37P4PuNUe3y1+RqXMGpn2CLG8rpF8jtV6F1hT7vmJUlsn7n7vyf3KLaRZN0UX3E+TfUgV7mGGRIk2t8n3fM+aqc3lzI29fPg/gTZ/FWhc+ZHC2xVn/upJ8tR+SsieU6rQAfu5Pkl+4lVWhjtbPyk27P7lWP9Q8r7fM3fe+em3NzbxvAjr5fnNsX/bagCnc+ZOjbJV2Jt20WaNdQs6fc+Xbvq1NCvnbNv31puxYEV32xon/POgZNpWt6ppXlRRanLH833I5vl21sJ8RdYgmX5lu/m2fPCv8A7LtrB3rs/wBU1EMK+dvT/viRP4qnlXYq7O4tviXJ5jfaNPX/AH4Jtv8A4626ti2+JGl/PvlltPl+VJId3/oG6vLUhXe37/8A3Uo2eYlZ8iK5me2ab4s0vUn8pJ/MnrWebyLnynV/u79/8NfP81nDJbf6RFFIm7/lpVjTZrrTUbyp5YP+B/LWcqYcx7x9sj3/AHqsI7PXjtt421a1+SVredE/gkStiw+KiwJsvrGWNN334H3f+hbaz9nIrmPSHmb+7UPy799czYfEXQ9Sm8pL7yH/AIfPTb1/2vu1vW1/Z3Vt5sVzFIn9/fWfKxljZTdjSVHC/mP96rXy0gK+ykqfZTfJoAj307y6dsajy4/7tGpYbKhdKkkRvl2NUeyjUCjc+Z/BVNHk31rPDVWa2WNPnajUCF/3lV/OWRGf+/8Ad/2Kc81Rpt+/83/bNN1SBahtpJE3/wC19+iHR5rWbfLeeYm7ztkf8DVYmexktrV7iL/bXz02sjVHvkuk3xN5fzUFlh/3j7t3/AKN6yTRf71NSpE/hoIBHXe2/wDjqb/WVCn8L1Dpt42pQzu8TR+TNJb/AO/sbbQBYfdsqx/AlNT95Uj/AOrqtSDL1uwbUtKvLf8AjeP5U/2hXg95D5F43+3X0M8zV4r45sGsdYuf9ibf/wABNdeHeriZVI6GGiU7y6KclegcgtL5bUvNFWGpKlPptFVqSOp9N3rTqAH07mm0qUALRRT6CBlKjtBMrpQ9RvTkXE6qF5rpN+5tj02a2k86pPDet6ba6b5V7FLJOjN/q0Vvl/4E1dNbeJ7fyd9vY+X/AMD215M6crvQ9WNZWRh2Ggzb/wB1A0n/AACtSHwldb/u/wDj9R6l42uIIWeJYo9n/PT5qr/8Jzqk77P9Hj/240ojRnIPrCOitvCq+X+9b56sf8IfDs3u3lpXH/8ACQ69fXMSJfeQm3f+7RVavtz4V+Cbfw/4M0f7bbLJq7wrcT3M6bpdz/Nt3f7NelhsC6usnocNfHeyS0Plez8JWc7r9nga7d9v8f8AEa6a2+HWub9ieHNUj3/x/YJ//QttfX3zf3qNlesstpnmvMqktkfL9h8EPFGpbXex+yI//PeZV/8AHfvV1mm/s33Dov8AaGr28H+xawtP/wChbK91p3NdEMFSj0OeWMrS6nmFh+z94dtfnuJ7y7f/AH1Va6bTfhj4V0r/AI99DtZP+vr9/wD+jd1dTzRzXRGlCOyOd1Jy3Yy2to7WFYrdVggT+CP5Vp9FFaGQU+mU+nqAU+mU+jUrU57xt4Sh8aaG2nzTtB+8V1eNN2xhXmMP7LulwfOmryyO7b2ee23f+gste30VhOlGfxI1hUnDZnjCfArVrRZdniO3u/8Anl59gy/99MstR/8ACnPEnk/6/Sd//XzJ/wDGq9rorhnluGqfFE6o46tHqeCXnwu8XQWzPb2lnPP/AHI7n/4rbWPN4J8UWvz3Hh68kf8AuR7Zf++dm6vpOiueWU4aWysaRzKv11PljW/Dd5qWmyxX2mapYQfxPPbNF/6Eu2vBfG3gltHfzbT95au2xvnX5Gr9Ia8o+LvgC+8XQ3lo+oRW+l6n5aKnkt8l2P8AVMzbv4vuVUcvVH+GynjfafGj4Bs7OOO5a3epLyzWNJUT+Nd9anjDQ7zwzrE+n3tm1pe27fvUn+VkrFuZljs1f+OsxjobNrqHzZfuJVeGT7DfsiS/JUd08ny72qum6R/u1RBoalCsfz/LWHeQrH/0zre+0x/Zlimdd/8AD5lUbny/4v71aRIMOaFf4P41rndVsPIfzV/4FXZTbfv1m6rYefDv2/fWmKRyKV79+y18Qv7N1ifwpey/6LqDedZ/7Ew/h/4FXhf2No3qSwuZrG5guLeVoLq3kV4po/vIw+61Z1qaq03B9SqUnCSZ9sfF3wZ/wmnh5tPRV8+ZfJgeT+CYfNFXxbbeG76+1uLSooG+2tN5Kw/xbv7tfbmg+MLfxp4G0q989f7Ru4Y3ZLX5nSYfe2rUNz8OtF0f4hN44dZYL2aPf9j2KvlTH701fLUMV9T5oSPoKmGeIipI4f4M/BDT/h7Cuu+KIFn1778GmyfMtp/tSf3pKo/F345fZLiey0+X7Xq/8T/eW3/+KaqfxO+IWqeJtbXwv4Pglu9Rm+RntPvJ/sx1oeDPhR4Z+Fe3UPFctv4h8Q7fOWw+9Z2n+1I38TUv4zVfEv0Rf8JezpLXucv8K/gDeeNHXxR4wnl03QXbzv3j7Z9Q/wCue6vSPHnxU0P4e6DBpmn20VhYwr/oulWv/oTf/FNXmfxL/aQ1TWLlk0yf/Y+0/wAKL/dWvF9e8Q33iC5W41C5a7n27N8ld8cPVxDTqK0exze0hRTs7yNLxt4/1bxjdb7uf9xu+W2j+6lcr81OqN38uvWhTVNcsVZHnym6j5pMsjbRUtv/AKlfumitOUnmPvj/AISqON7lLfb9qRV+eR23cturNv8AxNY7IHt2WSeGSO3uptjbbSM713M38TNsri4dej1VLmXzfLuvOVLN59373LIu1tu5V2o++qd5Zra6xO9wv2Tzo9+yR/4h+7bd/uvX5/DDOHvdDl5j16w1W+tdKW9eVfkma0WH+F8t95f9n5/vVVSG+utz26rJa7V+eP8AvBkk3fLu27a5GbWJpEWK3XzNOdt8UMe1mTYu75VrQ0rWJL7YiL8iSSJ+4+Vn/irnlzcynDoVEmsLa+1Lz7eKKWBN32iKaSH7kn8Mf+63735Wq0n9sXV5v8hZJ3jjf7m1tv8Atfeq5Dr2l2s06Ov+x+/m/iH8O7/cSsXxD4hW1maW3X5IfnifYrbm+T5qTrVZytYrTub1z9j0q2/es32WH9zKkCbd6nYvy/drk00W6khntNT1D7Xp1x5e2aD/AFTQht3mfeX+/wDdqHR4bi60HULL7Z/Zt1bzQ6jBc3W7aiyfLt/4C/lVzr39xY3Njp+oW3maXM0M2+Pc0XnFv4WX+HelerhqElB2epMjorO5/s7W7zftk2LcbfIdtsSlfl+//DVh7lrHVVV4rj7zOr2vzM+W+VVX/feuT1vUlfW7m0t5/MgfbaN5b7V/gX71eneCbaTWLmzS3sfMe3Vt1z96L721m+X7y/JFXVOi7LmW4RMm28YNHrGlfZ4Gu7W7uJrSfzH+V1Tev93/AG9+6uJ1i8vPDOvT6Zes0mned8rzptbyz92Rf7rMn8VeweG7n+zdbsfD6fZY/tC+dFbWKMu9fu7trM3y/JXE+KtBvvEGt3lxcNpsH2dfJZ9KRmXhvu7W/h2fJurGh7KnJ2Vrmk4uxVeFdN8PNqEt8scFivkwTQTM11533Zd391tnz1T8MXLSTXlw8S7EhWHfv++v3tu2tK/+wx+Hm0SLULf+y3jVGuZP3TPltzSN/sqiRItQ/wBg3WkpeahcW32SDUFjeBN/zfIvzN/s7t9e5h+W1kEIml/rLCzeobnd9mlf+4zJUkztb2FitWLzbHpt5L/00auk2ieA+IZmn1K5l3fxNXGvcrJuSug8Qp/r5d38WyuR85pJt6L5caU4lSC53SX8Dpt31rInmQr8vybvmrNmdfOV6d9s8x4H/wBWm2tSTa03d+9/2FaiF5J423/u3dt9QojR2cWxvM877z1HbL87Pt8uoA3Nnl2f+27b9lVUTy5tm3zEqP8Au7/uItWPtKx+Uny/xbqCyOzRfs0qJ/A336a6eY+xF/ho3wwOqRL5aJu+T60PN5d4v3qgAhuV37KqvNHs3ozSPRfzQp88svyUInnuu/bJ97bQA65/eJF81XrNPL2vt8uqqTLA8tvuXe6/LVq2dpE2PSkVqXrNFk3OlXt/yVThdYIf/jny0PN96sCyR9s8NU5kb7TBaJFK8DrI/nfwo1Wt67FfbUm9o037aNQGw7Y0X+/UjzLap80vlp/fkqF/+B/domTz7Nrd2+fb8s2ypLJpnknhdFlWN3X5Xqm+sfYXliu93yKv+k7PkfP+7V5EWTZv/gp38VQBn21y0js+1fLf/VP/AH6tTTf3ttZPiS2urqHfZTtHOrb6h02/h1z91LE2+Flf94jL0bduqwNBHs9SuYJdsu9F3xTbGWrX+s3JtbZ/C++pKj+bdUAG+o3f/Rm8pVd0/gqTf5lNf93QVqRzfvEqNNuzyv7lN/dxoqJtpv2nzE+7QGpY2NTv4PvVCj7Pu7Y6c82/+KgCGZ/LRXRaqzXKwP5zt99tlOdG8n7zfI2z79R+c11bXKJt/c0ASJfxyQrKkq7HpzzN9pXZt+Ss22uvtVh88vzu3y/7FOmm8x5JYv3m9VSgCw6NIk/z/fqvcu3nL5St/ub/AL9Cfcbyv3m1flSnI/zr8zR+StAFxIfkVNv/AI/u21IlyvzVX3/I3zLUaO3ktsoAk2fvllT77/J/wGh7Zp7lX3fcX7n+1TUfzHi+Vv8Atm9WNnmXMVx83ybv46gsH/hSiH93M3y7Kr7285vm8ze1SK7b/n3b6ALDuscO+o5nb5UqR5vM27FqnM6ybn20AUZrBftK/wC7U1sjfbFl3NHsXfTZpvMfZVhNvk7KAL1h4w1ax3SpqEv+5P8AvV/8e3VuWfxO1KOFZpvst3v/AOeibf8A0HbXG3P7yFtn30qRN0jLUOCl0K5j0Bvii2354Gjf/pg9XtN+J1jOn+kTtA//AE0rye/uZpNSW32+XB5f3/4aruzb2Tb9xflo9mg5z6CsPEMepbfssq3f/XB1ZqufbP8Atn/10+Wvm19uxXSJfnrYtfEmrWMK7L6WNPldfMfctYyo9mVznvlteR3UKujeZH/C9Tb68bs/iXrkCJ5q2877f+Wiff8A++dtbFh8YIZEZLixben3nges3TkaXR6NcXLbPvVTmuVkrj7b4qaLdeV9o+0Wm/du8yHcqY/3a3rbxPo98jfZ763/ANnzH8r/ANC21nyvsF0Q6xc/YUV3ilk85ti+Qm75qNE1W4mtmSWLy56j1Cw1Kfbd6fqFvJao3zQxpu/h+8rUaPbNH87q1KRoa0cMnzO/7ym/u/OV/wCP5qsb/Mpqff8AurvqBEnzbKsInl1X/wBYjVchqyBvzSVJ/q0peaOarUBiff8AkqwlRc0qPQQRv/u1wPxIsFneC7Rf4fJl/wDZa9AesXxJpX9q6PPEn39u+L/erWD5ZJilseIw/wBz+5U9RXO6O8lR6dHXsRPPkS80c02kSmImp9Q1NVAJsqamc0+gUhyU5KjjqXmrJH0UR0UAFM5qamUATabt+2Lv+49dMkPlp975K5OOuihuvOhV91YzibQkQ3+3zlTd8if+hVDpu6d5X/jf7qVG9nJP8nm/7da1tb+QipF/rPuK9OJpI9Q+APgGPxj42V7uDzNPt182f/bVPlVf+BPX2hXlf7PHg/8A4RnwHBdzReXdantmb/rmP9VXqlfR0YclNI+dxE/aTYU+mU+tzIKdzTadzRqAc0c0UUalahRRRUkhT6ZT6CtR9FMp9ABRRRQA7mjmm07mgA5rM1jXrHQ41e7n8vf91PvM9afNeNeMLmT/AISG+eX+CRk/4CPlWsqk+RFxhzM9C03x5oupTLbpeeXO7Kiwzoy/Maxfij8S/Cfw/wBNWLxReeWl8rIsMaMzOteM+LbxrXw9q+oW87Wk9payXEU39yQLuVv++6+O/G3izxJ8QtQa71jULrVr35vnk3NsX/Z/urWdKrzm3sD3L42eM9D+KE1jrGlbbt7eNrG8vPutcbG/dSMv8O5K8RdGtZpUf+CuR0e/uNN1KJJf+em9a7K5dvl/26561PlkbU5cyIf7u+q/2lY/uNTk/eU3Z8/3V2VlqaE1m/8ApKu/8FaV5+8h+RfkdqzUdUq9bTST7k81YPl+XzKNQM25haT+Dy0Sqt/DN5KojfJWx9j8+Fkl3b/vrVW5s2jhZN3mb1oI1OVvrZvO3V0Xw08GL4u8Q/Z5V8xIYWlZP4XX7v3qhh0ea+RYkWWSd22KkfzM7H+Gvoj4V/ByHwHbJqetr9o151+Wz+8tv/vf3pK4cbiY4ek7vVnXhabq1FpdIq3/AIn0n4XveaZo9i2m7F3q8aLLvYru+81cTf8Ax41if5Li2t7tPm3eYjfP/vMjV6Z8QvBlnJ9me9gXUrqFl3aVHM3m+X/dZl/iX+7WT4P0Tw34j0+eK0iie6tGVJ0+v8VfM01TqR55xuz6WpJ07crsjlYfjYulaI0sWlWek3V3G32m8sUXz7v5v4mrxfxn8QtU8VOySy+Ra7v+PaP/ANmr1D46/DGSxtv7d0yL/RYdqXMMf8GfuyV4a6V7+Fo0bc6Wp4WIrTva5X3+ZS0z/V05K9XU88WoHSrPNNo1LINi/wC3RTdlFSUfZnhjWLrwzctbyy293pEMn2hvk+V/3iN8tQ+MNNmnuZYt0U9lDH8sMm5di7tzfN833tm+ush0HS9S17+xPIuJPOkXbc+cqon31+Ztu5tz/wC3VrVblb6a233LQeTCvz/Mu+P5NvzLub+OviPacsdFe5k4aWucKiSSf2fcfvbREbfvj/gyvzf+PpXWaXfW/wDZsFwjfYJ9yvKm/wD2Xb5v9qprDUriO5WV5fvzbF/fNt8sL8zVx/iF9Qk1W23z+fvhaae2kfdOkY+bdJt/2H2f9sq44QdbbSwB42vLWS5820guI4PJ8lvMTarzf7K/7lU7PxdeXVteaPbxK73EkO1I/wCPDbdq7qz9V1i+vtS0+4vbGXfumu1hghkZpW3btu3/AMcqGw0RZ7C2vdViuLRNyvO/yrvj8xI/+At/tNXtQwyjBOaM9bnYaPokmsw2P22Ly50mkefz0/hTZ/3189bXirSrW+0f+z91xBq9i0l3BNHD5TPGZNu1mX5f49/y1j+EvE9xHrCpZRfPqEe/9+m75f8Aa+Wukm16HxGlyiN5E6Qybf4d6hf3q/xfMuzetccJSjX10iaRa5TyuzsJL7TVuka4neG43vNAirL8kiSMzV65oeqzWOm20TxRabolxDJMqXT/ADXCxMjNJI38Xz/IteXww6X9s8qys5Y/44n85vnbzEb/ANA82o9Ve+k8WebcS+Za28cf9neY/wB+ML91a9rlVVIm/Kb1h8RdU1y/1B7RopNOSxm8p5IVVnb590kf935Ksa9dX0ltBcJuge4s45lfY3yYj8hmqr4f8Kx6HouuanqdjZx/aNsNnc6leNA235/ljiXdu3VX8SeGNY1zxVLbyqsE8N5Ilr5bruaN12/Kvy7lWsVTpwlpokVySkrmbv1DXE06K4gWPWLu4hhXy32s6xttaT/Z3b4q7jXpm/4R7T7dJWkS3s1h2SJtZG3bWVv7zf7VZN54D+y6rpT2WqrPdQ2vzJI/m+aqfKywxKv99P79bnirVf7c1Jbvasf2jyX2R/3ivzV3U6kXeECoRcQvE8v7D/sVR8W/uPDc/wDtzVqXKfvrbf8Aw7d1ZPxCdYPDez/aatdTaJ8769N5jy/3HkZ652FFhRYv9Xvra1J/9VWK6Sff/wBqriVIkvEXe3y0PbrHNFEm6nTbY7lf+WnzVC800d4zxL5j7f8AgKZqyS9eTefct5TfIi1Nprt9/wCas/7S0m3+/trQ01/kVH/j3UAXnf8Aj+XZ826qM1nNJN/o7NH/ANdPlqxbPHJbM7wN95Xq0k0ck1QWVbN5p/Ne4g/3fn+arDp5k2z+Db9+o0hb7TLKkrbHZfkqaZ/L+fd8m2oAhf79zsVY/u7XqN0WSZf+Weyrjv56fIv8VQonzrQAQ/36tQ/u5mpuzzHoRGnmV6iRWpYmmXZ86+Ym6h4ftW193l7Gps1G/wC9UgTO8km5EX/x/wC9R53yVD53yb0VqmT+He336zkWTO/mbaETy9uxv+/j1DeP/GlWof3iL5q/w0iywn+zS802mb/vO1QA508z760fu40/551Te5b76N5m9vlpttczTvOksS7Eb5X/AL9AEyTRybn/AIKjuUarEMPkJsRaH3fN8tWBk+d5fzvVpLlX2v8A31o/dyVCj+Y7UASfwfeqOP8Aiof946qlOhT523tQA6PdsV0omm/77qw6eWlU5k+dqgrUr/6zcm7y0ohf7LueL+NvmSnfLCn/AAGo0T/RmerDUq3WmwyWzPbr5ez70NR237u2X5PMerCfvKr7PL3Ki/JUBqWIbZd7fd+fbU2//Z8yoYd0lELtBu3/AHKAHPH95Eby/wC98lTI6yJ8jLVXfJv+erEP8L0AOf7y1Clysafe+R2+Wmo8kfyf7VQ37+RZyvKy7KAG3UzSQ/ul8x93z/hVz+GufsLmSfynSJo0da6aPd/HUANeTYlVZn/cr8v3mqvqtysb7Khhm8yFpf8Aa30AXrC2jnmluJV+4tRyXP8ABTUmaOzWLb9+qs37x12K3ztQWXJrlYLbe/7x2+Siz2ybvmrNdPMhiT5d7t/uq+K0rbdawtv/AIKAIb9F+0+b/GitUOxYIW+b94/z7Kbc3MknlOir87fN5ny/LTkvPMTY7LVgTJ50e77uz+Gmu8kc3+xTt8mzZVO8dpE27lj30AWJrpfJTe3z/frNS2/0yeXc0m+mvbNdTRbJfk3b2SP7yLV5IfI3f7dBBHcx/uVd1aR3/wDHMU3ZJH9yrE3mfaYoUVtn8T/3KkdFjhZH/joAq22qzabul89o3+/vj+WvfLOZZ0WVPuOtfPOpJZz20tvcbZEf/ljJt+fFe4eCblbrwrpkqS+Z+52fl8tclfZG9M6RPnSneSaj/gqSH938n+zXKaFpEoRWjRUooqtSAqXmoIUaOaV93mI+3an9ypP+Wn3fkoAa7/I1CP8Auaa6VLQAqJ5ifI1NeH7yVIiL/GtE33qsUjxfxtpv2XVZ/l/i3q/1rBjr0j4i6T/qrvb9/dC1eZw/+gV61F80Ucc9ySn0x3p9b6mQqVJUaVJ8tAEtFIlLVkEqU/mmJT6AH0UU+gBlPoooAKu6VN5aNE/96qVKjslTIqJuWztI8r/7Xy/7tdR8N/B83jjx/p+mKzRwO3zf7H8TN/wFK5Gzdtnz19Ofsl+Ff+Qr4jlX+7bQfj8zV0YWnzTRNefLBn0dbQxwQpFEqxoi7FSP+BRUlMp9e+eEFPooo1AdzRzRzRzRqAc0c0UVJQUUUUAPooooAKKKKAIby+t9NtWuLueKCBP45H2rVPw94ksfE1rLcafK0iRSNC1YfxRs1vvBmobvNje3/fL5aM3zD/dryf4S+P7PR9e+zvK2y4ZYW/H7slefWxXsqsYNaM76eG9rSc09UfRfNHNNp3NegcIc1zHi3wZD4jh82LbBep/H/C/+y1dPzRzWcoqSsyk3F80T5I/aQ0fWPCvg+2tHW3j06+uFhlmjfc0rfeWOvj3Ur/8Ase8aW3/dptZNm9W61+gX7Y2if2x8Jf8AbivF/wC+Sr1+buq2F5o8zb4mjT/polZU6ajJ2Z2e0coaooyTNG6/N9z7tdlpt+t9o8Ert5k6NsZK4N7pq0vCupQ2Oqq9w3yOuyuipT5onPCep23y/LTUT+5TX/ebatWyfNsryZHYR7G3LUkP31+Sh4/Idvnb56ks4Zr7ciM0f/oVMDY3/aoYP3X/AB7rsd/77Vc03R7jxHqUFpp9jLd3szbNkaferpPhv8Pb7xB5tpbr/oSfPPcz/LFb/wC9/tV7Rpun6T4DsJbTSl8yeZdk95J/rZf/AIlf9mvMxWYQw65Y6yOqjhZVX2Rk+EvA2k/DK2gldVu/Err81z95Yv8AZh/+KrL8YfEKPwzbS3Dz+Q/8M38Sf7Ma/wB6sXxn8SI7WZre3fz5/wDx1K8f1u5k1yaV72Vp3evKw+CrYyXtq56VTEUsLHkpmf4k+I2peILloopZbS1Rv+Wb/M9TeCfijqnh/wAYafqeoahdX9qm63ukn+ZvJNcbN5djNs83y3qOG2b76fPX0X1anbltoeTLEzk73PuS5sLPWLaW3uNs+nahbtCzx/xxuv3lr4l8beErrwX4qvtHu/v28nyv/fX+Fq+jv2ePG39uaDL4cvW/0rT132vmfxw/3f8AgNN/aC8Bt4q0T+07eP8A4mliv/ApYxXk0L4eu6ctjsnarTuj5NmRqjRK0ETzKr7PLevf5TyhtN8mpv8AV07ZRygV/JWirny0Uco+Y+1HS4voYNlyu+a4V/O2bXfZ8u3/AMfqnqVy114k+yRRLJepbybZt/7p1dtu3/2SpHmk8K2cEt3feZstWuLO2+8rsWhb+L7u1PvVY8H6JH4j1KCJGadIYVdryRNvzDyW2t/wOvhaOGlKKSKl7rOf1J5tN0HTHuJ1gnTdDK86KuxT/Dt/vVzemzSeGfFV4lwss97cW8lu0MafLudfL3LXpFtbWt1Z2NvLO08/kyJ9m/1v+llnbdt3Lt2o/wA1c3450G61XxnKkUUUky2/2hfIdvn/AH/3mrsjR9j00ZXL7vMGq3moR/YbdFW00vS5Gt7H5908qozq23Zuk/g37qp39t5nhWJ0ii01LdYbdfM/1suz/W+Wzfwt9+pLHW9Hjs7G4l0pY0t7fe3zyN5sg+RV/i/ufL/DXYeD9bjvvCV4lxO2pWu7/UzzL8kj738xd38S1OIrqnFPoEYqVzhdE/dyN5s7SWsPyLcx/Nv3s7L5n3flX79UdYS88Oa3Z3doyxpuaaC53r5D7G/8dWqcNm1rf3MTyyzwJteX5Nzctu2ru/irU0rd4uuWh+xxQQfxfP8AuosbNqyL/wCzUbe9uiYx5tFucvrF/JOkqaFPLBYvcMkD79u+P5/lavRvhvNDdWa2US/2lO6zeVcz/LAk396Ndv3VrhZtEbwyl5p+q3PyIs00Xl/Mv7z5a6bRLm305Lz7OsseopataLDv+VFPy/3f4q7nJSguQIR5bXOssIbOOa22XPn6jcahDb3V5BuaKWMs/wDrN/zfcroPG15feIIbm0SCK7ukmhSB9itL5h2SN/wLZXK6beSaGk+xlkTzo93ybW3D5q1NBv7OS2guNTvLyB4dUbUfOtUVVeT5Nu7du+X/AFtYxtFm3M5dTFbxJcap5v2e2WDV9P8AMSL7Kn/PRt27/gL/ACf9tatX+6fWF37fmk/5Z/71XNV1Vvtm/wANWNvaWV9cfvfI+Vnj2pu+ZqoonmTQS/7P/s1dVK0m3YmJqTfvL/8A3K5P4xzNBpsUSV2Cbftjfd3+ZXnvxvuW+0W0X9xWrr1Nonh9+/l3Lb/4FrHm/wCBfPWtqVysd/K+2sd5lk3VcSR1ntkul3t8iVYSaOO5aV1aOD/pnVGGb+NKmS5WdP8Avr79WBcm8m682X/gCvVqHbHDL8vz7aybPbdQt8vyIzVrQ7oNqJ/A1QBJb3kc+1N38S1ed1+0q27+GsmFLf8AtL9199lZ6vJu2LLv/wB6gCbev8a1N+7kdtlUYZo5Nzo1SQu3nfdb/aqCyTe0lz935KJEbe2ypE++v3KkdP8Aao1K1HJ9z56mhhXf96oU+f8AiqO5vGt32ItSBYeqb/u3+Tb975qtPC2yqsNssbqifwVAF62dpP4Vj2NUjo3nfJUP+rTf81HnLB5Cf6tPuLUFlhE+8m6i2T7u/dI+379Qu8m5dsX8Wxn/ANmrCJUll3mmTJ5iMlCJ5dE38XzVAGXbQrJt+Xy9jfLUjv8AMvyrJsb5nqxvWCH71Vd6/Y2e4iaRP7myrAm3yRpsSmw+Zvl3r5f92nbv3Kun96h9uxtjNH/t0ACJ/rdzeY9U/JaPzfm+SrUkknk/dWSo3f8ActQBTeaP+989N/fI9FzD5jqn8FWLa2jt3+Rf+AUASXyTeT+6ZY3/AOmnzVlzXk0cyo6+Wm1nrWfbsbe336xblPMZtzN/v0AD3Mc9tK7qs+9fuSVCiTSOvlfuNn8FOeGOTbvXzPlp3+regC1vWNIqN6yfcqvu8z7lD+Zs+Rv/AGagCb5Y0bZRD5k/z1HDVh38h9+2oK1I5kk3qjvUny7Pn+5TXuo/OZf40qrc6l867F+/tRPMoAmfdG6/c2ffam+dshZ3o+3xz/fZY6rwzfat3k/c/v7GX/0KgB026Sar1v8Aw1lui/K22ptkkcO+Ldv3b9mygCO8sFnvJ3dmkTd/Kq9zu+zL5UfyMy760Jn8xFqvJcr9zd9xd9ADt/l22x2b7qpvqi6NPt2T+XO7bHq9vXZsqGNFjSeVKAI9nzt83yJtSKr0yN9jbZ+7kqvbQ+ZterVzN5cNAGW/36jsLlb5/kgaPyf76VNN9yq6fuP9zcztQBeeb52+b7lVZpreSFZZf3f/AF0qnfzLAjPUiOt1ZrcP+7R1V/8AgJqwKtmjb1dP461kmkkfZ/HUdhbNsb/bb79aSosFQBXdGj3UR/v5lT+Co7jdRCkkcLb2+/QBJ9gtZEbfAu99u55E+bivSPhveLJoM9v8u+3m/wCWf9015W80kjqjt5j13nwlvP8AT9Qt3/jhV/yb/wCzrGtH3WawlqenW332epHRd6u/8FRw7t61M+2dGidW+ddlcWpsTb2d6k85dnz1XRPLfZTpt0drO+1fkXev4UEE0O6papak9x/ZU72X7y68vfF5lWLN2ktoGlXy38tdyf7VWBLzTH27KfRQGozzljT7rVJCrSIjyp+/daP+WfyUPukRk/v0EmL4ks/7S0eeJPv7flrxW5RYLlv9v5698uYfM81K8Z8W2bWupTp/cau7Dy3RhUjoYlTVElOrvOYl5p8dV46loAn2UtHNHNWQSpUiVDHUiUASUUUUAFNd6dTOaAH05KiqVKANrSU8/b/3xX3p8HPDy+Gfhvodpt8t3h+0S/70nzV8S/C7w8vibxnpGmfwXFxGkv8Au7vmr9DkSvWwcOWLl3OHFT5rRJKKKfXfqcAU7mm07mpAOaOaOaOaCtQ5ooooAKKKKAH0UUUAPooooAK8C+LvgyPw5rC6rZQeXa3bM7JH/BN/Ev8AwKvfaxvFnh6PxNoN5p8u398v7p/7kg+61cWJoqtC3VanXhqzpTT6Myfhj4qXxV4bgd2/0q32wy/+ytXY8183fDrxJJ4L8W/Z73dBA7fZ7pJP4K+j6nC1vaQ97dFYqnyT93ZjuaOaOaOa7ziOe8eeFY/GnhXU9Hlby/tEexZv7jfwtX5l/EjwfJoepX2mS23kXULSJL/dRg1fqrzXx1+174Mt9K8SLrflfu9Th/5Zp9zy/vU4fEh8z5WfCs1hNC7I9V9le/ab4Jh+IXw11V7fyo9b8PN52zyW82Wydv8Ax7y3f5q8t8VeBtQ8OzKlx99131tKXLLkkEVzRuix4Y1L7dZ7Hb57f5P+A10kKN9xK8/8MQ3H9vW1vFE07zSKnk/369k0vwfqV1rC6elnL9t8zZ5Oz5t3+7Xl4lKm+bodVJ8yJLbRPkX7v3f/AB6vUPBvwdW1RdQ8QbrSD7620fyy3C/+yrXSeG/Ael+C7b7Re+Vf6v8A99QW7f8AszVT8Q+KpLp5Ul/eP/31XymIx0qj9lQ1Z71HCqK56hual4kt9Ns4rS0iitNOh/1VtB8qJXk/jPxbcT2bLbyvGj/x/dqbUrma6SCWWVY/9is2aFdV02LzWVPJ+dqeFwSpy56rvIK2IuuSCsjz941nhXf/AANVe5mWPds21cuYfIv7lN38X36qyQ+e/wA6/cr6imeJI528hjjfzdv3/wCCod67/urHW5qTx/aWTyPMTb/yzrmXdre58ryqJRHE2vDfiG48K6xZ6xafu57dt6/+zLX2JpXiHR/FXhWDU7dGke7j3wfP9xh96Nq+HfOaT5PKr1r4CeOP7K1Wfw5et/ot989r5n3UuP8A7KvLxdFzhzx3R3Yeooy5ZbMxfjH8Om8I6x/adlB5ekXzM6/9MpP4lrzV4V+/X2Rr3hu68XWFzo+p+VHBfLs3yJu8ph91lr5N17w9eeH9UvNMvYvIureRoZUqsHX9quWT1QV6fK+aJgzQ0R123hX4aah4mjnuPNW0tbeFrhnkTc22uPv7OTTZnSVfnrujJSbVzjcXFXIfmoooqxH1d+5ns7G0uJVtH8mZIvP+6mN/y/3tzO/y11Xgf4l6Poaaeluy77ixj8/zEb5GDfLt/wBr+PdVez0f/hI0gvdQVIH09Wvry8nh8/5YP9XtX5W+bf8ANXittYLdWd58rSXSW7JapH/HXkQpulBTvqzeVj3Sz1WzkvJfFWmbY4IbX5kk+87S79zL/Cu565vxJ4wsZ9ba4f7Rbz/ZVSJI3b51T+9/dWs2zS10qa22SywT2mlraT218m1vM2vJKu3/AIH/AMB8qub8eQxxzWctutxHOkcnmvJ7/wANcM26s9w5uWnZI0NN1KG68iK4bzNO3Ru1n83aptKv5o3i+z/8u82xUj+ZZdn+zXMw+XpthA8UXmJMzbv9v5a2vDHiG30fxDbXG6WSBI986OnypJ8kfyrXHUo83S5gbXi3xDDfWC3D2yxwf6loYH/ufdZW+9TvCvhK3+3xJZNeTweWvzyfuldd3/LTbR4V8Nxz6xviliv4Ht1m8mT5oHkC7l3bv9uus+wXmm+HtQ0qVVj1u4/cs8aMzPI//LNdv8K/+hVpCNkoJmvS5YfWNJ1WwW3eCznS3j86zmnh81biE7P4f7y1x+qpcX1+v2uBb/7QsiPNA/8A3zu27drLTbD7PaPbJ+6u5rSz+zy20G5lSQb227v4m/jZvu1qX9stqk7xT/IkPzP95H3tu3bqPZ+yVkEZMrvNdSXMt2ls0mnbptvmbt23+H5mrPs/EOoTp9nt4PI+Vt1t8rK+fl/iX/blqbwrr02sJqGnuq/ZYob243/xf6jzPvf78UT1l6D/AGlquqxRPB5jzKtvFNsZtmGRl2/7XyVpC0b86DroelaxZrY3Oh2lvbJH5Nu00s0D/Lu2/wDs2+Ks+z+5Fs/vL/6FWpeabN4fufs8rWcn7lZm+y7mVGdv7zKv8CRVVsLby3VN3/LRUrspxVtCy5Gi/ad//TSvI/jNctP4qn3t9yNUWvYLBP8AUP8Ax14n8V5ln8VXn/AUrU1geT6lN5l01U9v+zVrUtv2yX5f4qrvM0ds1axJKe9o4Vi3ffanJC0FzA/+sgeo0hk85avTbf4asgvWHlyQt8v96nPCz7nT+BqhTdHGsW6r1m/mQ76gsz7Cz8l/tDt5n3niTZtqxDNHI++Vmj/2I6ueZ5nyVDsb5vl8ygAT/XLs3075t7b2qNN0cf3qP9ugsvJtqbf8lZOySPbWpbQtJtSo1K1HabDJapsln893/jq4qRzvvqi000l+yeX5dqkfzTVeR45IVli27P78dZANR1/gWnO/yfJ9+jyadDCvyp/HQWU7O/vJLxrSaxaNPL3+dH8y057m1kRUeVfvbP3n94VofNs2Ovl1V2NPteLytn8XmJ822oAhtvtHzJL+7fd9/wC98tXLaZZEV/4N2+o7mH7uxfM+78n+zTbOzk+yrEzfw7KNSzX5qK5m8ib/AG6khtvLtlR91VZtsjsm7/gdZAD/ALz76/JUiOvzL81Nh/eOqPtquj30l4sUto8afN++jdaAHTbYJt7v8jrsqRU8uH7tTeT8nztTvl2NsagCjs8v+LzN7U10qR38jc8q+X/1z+anf6tKAK72tGz7r/wfcb56dv8APh3o3yPUbu3kt+68x9v3KsB0yfI1ZbvUnnXk9mr+Usb7l/cyfwLVd/n+dH+SgB2/+B6rzXkcc33aqzTXkdzLvg/cbvleoYbZbV2l+aTe1VqBqJt+ZKtPCu35G/hrJd/L+/8Ac+XbR9s/eN81SBpeS0fkbPufxVXuXb7/AM3zL8yb6sQut3DF5UrbEbfVe/Tz02/N8n3agrUzZr9o9z/NWWmq+e//ADzSFm2+X/eqPUrdo5p3ibzIP+Wqb2Z0wvzLUcOmt8r7f4a1JNaHUl3xea3zszf7O9azdK17fMtk/wC7uoWZ5fLqnM99a6qto8S/vv8AUf7oX5qmttEkg1u5u5YG8iGHYvlp80rH+KjUDam1v7L99l2edGi1ub13/eX71c39gkkuYok/5bbXrSuUaS5lfd+73fLUSK1LTzR7/nday3Ro9qPL881xv+//AMsx/DUjwzSTbHXzE8v/AMeqO8tmkmgd4l3o2xqkC1/aS79m2qrvNJuTzfLSmvCsbsm1vnZX/vVJ5Kx7YkWrAmtplsbaLzZPnfalV5rz/SWi2t977/3qp/6y5X/lpOjfvfLfaqMKvTWcMcP8O/zN+/8AuNQA1P3cOyo9/wDHu+//AAVNc7ZPnT79QzQrGlAamPqtn5kbJ/rKNHT/AFqO3ybfl/u7aJtSW6uorT+N/vJ/cWptEs5o5r7zd3ztsX593y1WpJvLcrHbKiN5fnfd/wBjPy/LTpk+Zbj5t+3++yrtqrpulx2MMUMX7xIVWFfn/hFXHfy0bfWRWpVm2x/PtamvN87O/wDBt+SppoVqi6N8vzVYah9pXfK9dR8Pb/7D4qsW/gmZoW/Fa5P7G0iKiVNDNJpT21xFuke3kWb937NupSXMmhR3Po5/3dTW277ib6ru6zojI3yPUyP5deWdha/1ib3WnQv/AOONUKbn8rf/ALSVJD+8Rf76UiCb5aE+/TadvqwH0Uz/AHKcjtVki80vyyPTUp0L/O1ADZq85+IWl/vPN2/f3JXpjotcz42tvMsG+X5KuEuWSIex4ulLzT5ofImZKZXrnEFWOaipyUEE1FEdPqwHpU/NQJUyUALRT6KACiiigAp9RJUiUAb3hXWLjQ9Us9QtJfLureZZon/2g25a/Rbw9rVv4j0TT9Vtf9RfQrcL/s5Xdtr80YX8t0r7Q/ZU8ZrrngmfRZpf9K0yTev/AFxk+b/0OvUws9HE48TDRM9wp9FFd55w7mjmjmjmgrUOaOaOaOaADmiiigAp9Mp9QAUUUUAFCP5leb/GyG8/sezuIvtD2UTSfakj3MvP3WZVrx3w38SJtDmb+z7yWwR2/wBlonrzK+NWHlaS0PToYJ1oXi9T6trI8Q+J9N8M2bXGoXKwJ/c/if8A3Vrz/QfjZHJtTVbP5H/5ebH7v/fLUeP/AA3b/Fi2gvfDup2c91bx7Ghndl3r95d38S1pDF060b0ndmTwtSlLlqKyPMfFviTTfHHie5u9KguIN+3ck6ffb+98v3d1e3eAPFsMmg21pqc8UF7D+5/ePt81f4dtfJ/ifwZ448FzT3Fxp95pu371zB80H/ApU+Ws2w+JeuWvyXC29+n/AE0Tb/6DXme0nQm523PT9nGtBQufffNHNfG3hv433GmoqW95e6T/ALG/zYq9Y8PfHua6Rd62erJ/E8D+VLXZDMKcviVjjqYCpHbU9x5rzr45eA/+E88B3NvEvmXti32uD/bYL8y1esPi74fu4d8stxYP/cnhZv8AvnZurzXxt+1jpOj37WWj2fnzp9577dF/47Xd9ZpWumcqw9S/LY+efhT4qb4V/E7T9QdvL07c1pfJ/eheuk/a88E6Xo76ZreiLFJp2rR74vIfdFx8zba5HWNS0XxFf3l3ezyx3V3M0rPa7e/+y1eof8Ilofir4LeHNHu9TvI30y8uHgf7N80sMjeZWWIzHDuHO3Zo2o4KtCVrXTPCf2YLZYfjHpWoXGlNqVlaNvnfZ8tv/dkavprxbreh2uvanqumWK2D3zfvZv8AlrL/AHv91Wrh7/xDoPw50FrS0WLTbKH59n8Tt/eb+JmrF8K+OfDfxN8DeL023lp4l0+P7dB8+5Li0T71fPVq+IzXSmrQR61OjSwXvz1kyHxJ48kkeW3t/wB4+3evl1zdtf8Al3Pmyytv/wCmn8a1jo/l7UTzdifdm+9WlD+4+/ukT7n96uyjhYUFZI56mIlVd2WPOmvtsSfu03LMv8Py1oPZrYpL83mTv/HJWfb3PmSIkUS70bYryf3ammmXy1V2+d2rcwMPxPZ+ZDFdxL/vPXKo7SJv216BqsPyL5X7zZ89cPMv+ky/vX2btn8P/stddGRhUiZd5t2Rf7FYesW3mJ/zzf8Av1uTI2+VP9Z83zVTmhWR/vNXRIxic/vhjTZuaTfUMKNHNvSX7laD20ccOxIqm0fQbzWNQ2Wm/wCRvmeT5V21ndI0+I+pPhR48/4WF4SV7hv+JvY7Ybr/AG/7sn/Aqd8RfAeh+JNviu9gaSfT49l5D/DKo+6zV5P4P8T6H8J79ZUZr+6m+S6/6519DW1zazot2m27067h+b+JZY3WvlK8XSq89PRM9uk+aPLM+V/GfxOm1KZrfTP9AtfubI/48V5ncv5m+vRPi78PZvAfi2W0t1aTTrj99Yv/AH4z/D/vLXN23hKSRPNvZYrCD/pp96vocPycilHqedWjNyaZy8cbMufNorubPRdCkiIWG4nCsV35YZorq54mPs2fWfhvWrHSodTsr3bJA91C/wBgj3M1xsb5fmb+H+NmrF8PaPY6P9p1V7lv9Imm/c/eVN/3fur/ALdUfHOqw2/iTWpZVWS1t7qa0gSP/W7Rvb+L+7v2Vh+M9b/tLTYrjTGbY8caSwx/diZ6+Zrzr3VD7IRn1tuR+KvDcPh/w3p+sWUqzpNfK8T/ADbkjC/xK1ZOpXLarf3lvb20vnX22b/gT/K1eraJZ3Gq+CbOJJZY7q3WRFeB/leTzPL21wvhvxPJfaVqaSq1pvh2T6lGnzPC7eXu3fxKtaUYyn8jST5bnH2epeZZwbLa3gS3+T94/wAzfNurQm1hf7SWXT7ZYE2+dLDInmrLHIvzK3+8lYNhomoX3kPbr9rg+0NDsj/vD5f/AGeumsNHsY5rn7b+43xzJ5Mn/LJQ3yrWjgrsx1PZrDwrZ6bqVokXlQb7iGHZ/cjGxflrkfipcyT3Mtk88W+7hmuFhkdYldpG8tW3N/d3yvWf/wALOt55rG009LrUnSZZlT7r7kkRol+X7zNsrNd4fGPhW21u482fUfJmt55pE3f35IvL/wB5/kZq5adNxknMoPB9ys8NjZW7LcXs1xc+f5abl2oqfKrJ8reZXqkNtb3SeHor2e3kR/LhgsPlVnV28ye7bd/ql/gTd/DXkfgaGPwrNLdvH589u01vFbf3GEc0m5v910rW8K+J11j/AISHZLcb302ZGuZNu7b/ABKzbfmbZ/FXZOmppFRlynSeHvBlv4fvLz+xLNtStdQ863tZpH3fKGRtzKv/AEy82uqsPCuk+H9Vl1W3ib7E/wC+s7aPavlZXzJf+Aq77KybPxPNfaVbXqQLBew7kgSBPl3BfmbbWf4nv/8AhH9BV/ljgmuPs/nSbZWfOxmj8pv4diS15MZylO1rmlzP0RIZ7Xenm77j7PcTvO+593z/AC1ubFjmi2/89N9c34AufP0dX/uXn/syVvW3/LD/AHmr2IbIouW22O5WvAfHk3meJ7z/AK7V74j/AOmLv+4lfOviq58/VdQl/wCe0zbabNIHF6xGsmpSv/Buqv8AZo9n72pn3SXkq7fnSnTTLs2PWojPs7bzLld/8FTfZmjf7tXLa2hn2v8AbFjrW+zWcm5HZZH2q/36OYg5m2eSRG+Wr1mlxdIuxf4flrStobeT5ElVHetS3sGgff8AbNn95KmUiuUw3triN2l2U6FGn/h+d63pofPmlRJ1j2VXs7+z/e75V3o2z7lTzFcpj+Suzdt+/TXsJtnyL/t1ufabGRG2M0iJ9/y0qwj2Maea6N8n+xu/9BqeYOU5+2hk3/PFWgkMmxv79TX+vWMHmoitO6fwbKbD4q0/eu+C4/7421MpPsVyruOhs/IRvNanQw+WjbP4P4Kdba9ps83+ql2eXv3yba0vOs/n3r5abfv/AC1nzM05TPSFZ3b5l3/3KbNZzfLsZv4a1LNNNnbzU/efLs3x1oJ9l/g3VPMVymH9mbYqf3Kb5Lb66TybX+69NSG1/g/vVPMHKc/5MlEMP3XfdvrpE+y/c20J9j2P+6ajmK5TFeFvs2/5qo7JI0X70nzV0DzLs+df4v79Rv5ciL+6aOoEYqP5kzIjfPC3zUTedJIro1byfZ4/uQL/ALVRwvDIi77by6fMLlMP99HUc1zJW9+53yv5X36jdLeR9/lLSK5TD8759j1J5xrWfy5PuRLH81Nd4fl/cL8lPmDlMl4WkTZuqvsWGth3XY37pajme13/ADW0VIWpz9zcrG9Qu8ny7FrSudSj37Psy/e+WrX2y3++9tFVhqcjN9sSZURar/vo92+usfUofueQtU5r5Y92y2i31XMGpytzNcfwReZU0KSSfO6+Y+37lbn2yOeFd9tFVyxv4YNzywReWn8eyjmFymXo/meYsXleXTprZvOidPvpJv8A3ddIl5HHD8ixf98VCk33vli3v/sVnzFcpg/YJL6b518tN29v9v8A2ateS3zJ/wB9Vsed5bqjquz+FNn3Kb9pkjh+6tHMHKc7NpreczvVfyZo9qV0n2z+P5f++Kh+375t+3/xxaOYOU5v+wfMmlu3Zt6fdeN/4vu1oQ2DWlssXzyfx762La88xN9r5Un/AADcn+1Vr7Z56t8q/wAVHMw5TBRJPv7aru80lyzvE1dIly0fm/N8jt/y0T7n8Py1VudV8iH7q/J/sUcwjDm3RzVX2Sb4n8r7la39q/u3dFXft/5aJUf2+aN9n+zVAZ/yz/OkXlvupt/C0e35W+f7yVsWF5Jv/wBxvmqO5uZpJm2S0Ac//G3yt/D8iVCiXXneU+752bbWxNeSQTfe+/8APUb3Mnk7v9qrDU5+HSpI7+W7lX5/uKkf8FXk3b/utVqa8ZIWaWV/k+9UltNNv2bqA1HfZpI4YvvfPUc3mSbXdWq4k3lyb6m+2N5O/d/wOoDUzfJaR/n3bE+9VeZ5JH+7WlNM2xfmpsLzbqskrokn/PJtlDWbR/Psar32n52fd5mymo/z/eoK1PWvDz3GpeCbZ4l/0pLfYv8AvR/LW5vb5f79cv8ADS88zSp7fd88M2//AICa6p3X76V5ko8rZ0x2LFtNJJaq7r5f96pP9X9xarw3KyJVjzmj/hapiIlp9R/8CSl5qgFR/wDaWp+aqJN5jsi/wVMm2rJJtjbPkofdJUO/7tSYb+7QBI+2qeq2y3VtKkv3HqRH8x6mTbP8jotUB4T4gh8i/asyuz+JGm/2bft/t/Or1xqbZK9WlLmSPPnuxKX+OnUVsQSI9T1AlTJQBNHUiVHUiUALT6ZT6ACiiigBlP8AMplFAFlNtevfs2eLV8K/EjT1lby4L7/QW/7afd/8frxuOtLTZvLda6KM+SSJnHmTR+m0dPrlPhj4qbxp4D0XWHlWS6mh2Tv/ANNk+Vq6uvaPG1Hc0c02nc1IBzRzRzRQAUUU+gAoop9ABRRRQAyuN8W/CLw34x3S3Fn9kvX+9c2v7pv+BfwtXa0VlOMai5ZK5rCbpu8XY+bPEP7P3iLw/ul0K8XU4f7kf7qX/vlvlri/7Y1Tw/frb6np9xaXUP8Az0RoJU/2vmr7Hqlquj2OsW32fULO3v4P7k6LKv8A49XlVMtpyu4PlZ6tPMZqymro+ffCvxs1S12I94upJ/zxvv8AW/8AAW+9XK+PLPR/FWsT6haaf9g+0LvlSP8Agk/i2steueKv2bPDOubn0+W40Wf/AKZv58X/AHy1eW+JPgz488HJJcae0WtWSLvbyH+4o/2X/wDZa82vh8ZGPLe8Tvo18LKV1ozz2/8AA1ra+G7nU5datbSeGZofsF8jLK/8StHt3bq89e5aN96NXVeMNY/4SrQZdPvbHy59yzRTI9eL6wmqaO7RJLLs/wC+qzoR9ouWSszqqXh726PYNK+Iurab8n2x5E/6evmWs34ha3a+LvIuJYIoL3bs3wfN5teb6Pf6tfXMFon8f8c/3U/3mavRvDfhu10P/TbuVdS1HdvimtZl+T/x3atFTlw7utwhF1TS+Gnw3sdJ3a3ru2/dG/dWc/8AqomH3vM/vV0Hjz4tW+j22yVmneb+CP722vO9b1681y8lf7Ysf8H7jb8/+8y/erL+zW++LzYPkRl/g3b64/YOtP2ld/I25lCPLTKd542t/EHyXarIn9yqelJHo+sRano959knTd/o0n3XV12tG3+yyVqeJPBljdbbjSoovsX3P3bs3zf7TNu+auRvPD19Y/cZo696hKEYr2bsjya0ZXfOrnSeFb+bTd2mSytIm3esz11lg8fksm7/AIHXlNtqy6VN+9gbf/fkeu6s79bqwguLffIjLXQ7nIdNZzeWjbF8x92/ZVp5lkeL++n8Fc/bPH52/wA1vnar1nNJInzssaVnygb037tJXb938tYOsXlvOjRJB5jp/wChVpfu5PK3t/F8vl/x1HM6yP8AI1VH3RSOH3/xvE2/7jVTuUWO2V9tdJrGmxxvK6f3a5GZPMdkrui+ZHLKPKyjcv5e1/K8xKH8bNPC1pZfuE2/N5daWlaDfaxMv2SzaT/p5k+VUqG/8JaPod48t7efa7rd/qbH7lTKMZblK/QxYbBrp22bp99fQ3wH8SSWlh/wi+p3K7/mex/3f4o68d0S5bxHcS6VpiraXXls8EOz/WsP4a5W217UtD1WC7RmgureZXX/AHhXJWo+1i4WOmnU5Gnc+0vFvhj/AITTwxc6ZDt/te33TWM3+1/d/wCBV8p+J/DdxHoltraNLIjyNb3SSfet7hPvK1fTXh7x9pesabp+qxebHdXcKzNDBC0rI1cj4qsNF8Ta9qH2SWW0TXF2XVhdQsu+4T7s0f8ADu/vLXi4at7CbhPY9SpRdWHNA+X/ADGXj5hRWhrWmzaLqlxY3UGJ4G2NRX0HOu54/LM+ktN0r/hKtEvtQlna0+yW8fkW0nzNLltvzMu3/c3NVHTdNm1WzV7Gx8+6S12L8n3FO+P5fm+9XRfCjw2114G16XUFae1t7Ga5X+5LII9sS7qxfD1tJqugzpFtk1uZptz303+iuqR/xL/E1cUoKEYt9R73NTwx8QrWPS4LfVYGktX8x2S1+WW3+bzPlX/arD8T+Ib7R9KbR0/1cNu1o0P8Sffb/wBn+auJfy4Ga0srxp3Rv37yfKr4b+GuyvNS0ufWLmydfLtbiZv9JnT7ihtq/d2/wferhtKnJhzcxofBaFZLxnu1+S0uN6v8212/hXdWheWcmsabq76hqDxul5NNvgsPNldf9YzfNs3LXRQ6bo/hW8VH0yznntN1ys2xm3qV3bvmam+OfM1WaK9iuYNFeG32M8nytuRt25a8SGIlLEt2smaaWseS+HtBh2S3csXkWsMjTNNdJ5WxR93dF833a7i2eTxBoi2kUS3d0kkMMEMG5fm+f99/wFHqrqVna3yaZ9nnaTfYyXd195WdS23dVfUtbj8M6V9i0qCWP7db7JbyT7zxj5WjX+7ur2fia7mfwpmLoLxyaxqcSfZ5PJjmdfn+W4k2u0X/AALfXUeCfANx4V8YS2Wt2bQOmntcRWe9ttwzr5ar8rf7fzLXJ2fhu803SmuJp1jutrbn2bpUWT5f3n92uk0q1tfCtnF+98y6mjZ2/wBhvvL/AMB+euv2kYQ7snlO8mhuI7O+lt5befTka58i885f3reYn7llXb82xK5/XvCVrJuuLi88zyVj/fSTbvs+f4mZtu75/kVa3tb1W8sbDSri0lfZt2Sw/N8k21N27/gabKm8c3Om65oOr6faTrd6jd29tql0/wDDE0Ubybfm2/35a5MMua91YGY/gOw+y6JFuZZHfzLhnj+797bWpDG2+z/4FVfQXWSzXYrbPssf6tVrYsb2Oz/njXV0OgjuZltba8uG/ghkf8lr5n16/wDMuZd/95nr6O8QzLBo+pvu+TyWT81218s+IZvMml/3qmO5p0KKTfPVfyZJ7lvl8xEp0O6SpH2/Zt6fu03VsZjZnjjf5Fp29Y33/NTdi7/kqwkMM8PztQAPf/dd1Xf9+tR9V8//AFW352+/WO8cMj7Ep0aRx7X20Aa1zffvmfd9/wCSo7Z/tUzP5FQo7R/3akWaafb/AHNtQWXraw+T5GWr1tD5aNUOm/u32fwbauf6/wCespFxI3s1utsrr8+2qL6UslyzvF/uvVz7S0bts/eJTkmaTbUFFOHR44P+WdFzZrslT5tlaXzSOvzfxVDNbSSJ+6nXf/00TdRqWV7OGOx3eU33/vVqW14vk/xVl3KfI3zeXRZp9htYLd52+f5/3nzfMaiQHQI/yU5JG2f89Kp76IZv46kouP8AvKsfwfeqij/P89V7x7yPUl2eV9i2r8/8TsagC47+Z9/94j0bPM+eo4dsiTo8v32+X+GhE8hGRKAHJujT528yo3/eQsjyt/6DTd7b23/co30AOqFHb5qERv7zVI+7Z8lA4hv8tKh3/PTnqvNQIcjyRuyf98vUNzt2f7dTfLGlUXRbXzXiZpHf+Df8qVYGbCn2q8be0sbwr/tVI6L5zfvWf7v+sf5atJH++b5lkf8AiqGaFX/76qw1KL2y713/ALyo3Vd7Om2rFzD5nz7/AJNrbqqw2flosSO1Aajkh+dW/wBmprCFo7aVHVY9/wB5I6Efy2Zak3rsXfF99qgNR32n5N/yyR/9M/7wqSzfy3lldl+79/8A9BqGRPI2xIrfIv3/AL3Wo4UW1ttjt5nzff8A79AGk+7fv3eWlRzO3nfIy1m/aZPl+aoUvJP3v/XNf46gDUf92676p6lbeeipb3PkPu3/AHF2vj+8rVDa3LT/ADxN/sVYR2kf/dWgCTS7aaO2X7RcrJPt+d4/lqw/3/k/gqnNN5abt38NQ/afMRXdaALz3Plov/LN93/fVQw/xS/8tHqvv/jqTcv92gCR08vd92qcyfef5d/8NSec0n/TOqu/5GqwLCfuEZ93l1VmvPLT5G8ymv5ccL7P729qz3/f/wANWGpJ5zXVymzd8lXNn+1UcNs3yptbfUOq/apPkt1+/QGo15o/m/e/J82+rSOsdssqMvz1g38MkEK/L5jv8i+Z/GxrUeNrG2iiT7kK1WpJY+2LG7I601L9t/z/ALys1/726nPC0dsqbvnf+OlygXE1L7VctUk00kcLPurJh3bF3t5dCXNxPbRb1WN9u9kjp6gXkmadPkq5Du++/wDBWOkzb9iVa+0tHD/rfLd6NQPSPhdfrHr09v8A8/EO/wDJq9Qk+/Xzv4G1VrXxnY3vm/Ju8n5/u+Wflavop9u9a4Ky5ZHTCWhD9m/ffJViFPM3I26monmfJTUSsRk3zU3f8jb1qNkb/wAd+5H/AB0f7+6gNSzSp9/ZVFJpN7VYhufk+9v/ALtWSWPJ/jqOZ/Lf7tOf7jN80lDpDOi/NVagQ/N533KuQ/f30JC1STP5Cb6CDmfHlh9u0pn2+Y6V42le/aki3di3y/fWvCdVtvst/LFXfh5aNHPUiQ0R0yiuw5yapY6hSpo6ALEdOSoUqSOgCTfUlQpT6AH0UyigAooooAKntn8t6g5qVH8t6APrj9kLxa09nrXh+Vvubb6BP/HZa+ka+BPgb42XwX8QtKvXby7V5Ps8/wD1zf5Wb/gP36++69ylLmijy60eWQ7mjmjmjmtDAOaKKKAH0UUUFhT6KKgAooooAKKKKACiinc0AeCeJ/iN8TvB3iS++0aCupaWit5H2Wzk8h/m+VvN+bb8lUbP9q5Y/k1Dw80b/wAXkTfKlfQ9Zmt6DpOuQt/aun2d+iL/AMvUKy7P++q5pQlrJSOqnOOkXE+Bfi74tt/EesXl3oiyx2s0m9YbrarJn5m+7Xj9zrF5BNsmTy0eRdz7Puf8B/iavpT4zeGPC8fiS5l0KC3kstv+pkmVYnb/AKZs1eJvpsniO/g0zTNP8y6vmjhiT7Sq/M/8PzbVrxac4Tm4rXzR9A+aMFfQ67wSlvdQtF4UsbrUp7ePzbl4LZpdi/3m21yfja81rWHZIp/3H8UO/bK7f7VekeA/hR8Yvh7qq2+iR3mhXV2rXH2b7ZBtuFj2fw7mVtu+uk8WzfEK6Rv+E18BWGu/3r+fTZIJ/wDv/CyVssFCD576+Zj9Zb93Sx8v/bLjTZtlxFLHJWtYak0/3JVkrttVs9L2N/oepWEHzf6NOkd9Fu/3v3W1f+APXJ/8I3o+quyIzWE//TP7v/AVahxUd0EV2ZcttYkjSdP+ey7GpqXkmz/WrJ/sSVn3nhXXNKT/AEdlvoP/AB7/AL5asn+21gdoru2lgnT7yVnGCexUpOPxGxqFhY33/H3beX/tx/N/6DVjR7COxs2t7S5aeBG+VN6/JWD/AGk0nz286/7kj123gDwT4i8f3mzTNDuL94v+W0CfKn+8zfKtbRjLYxlyyK7v5b/eq5DM0f8AD59Sa94b1Dwzf3mmalE0F7aSbGhk/g/75qjZvJGy72aP5dmytjkNT7Ssbt/y0n++tEKTbG3r8jt9+o3eO6mVk/ut/wADxU0N0uxonZtky/7uyrJJLmzWe2l3/wAdcLc3MehzTvKsU+z/AIEtejeSsifJ+72Kvz1zvirTVntvkX532pVwkRM5W88Q3mpabFL57fYpl2KkfyrurQ8K2dv4gs77RJVWO62tcWM3/TQfeX/gSVn6JYLO9zpUreWl2u+B/wCFJhWTbalcaPfrLF+7nt5F2/7wro5VqupjdjrZ5tK1iK4i3QXVvIrq/wDcYVufEjTYb6az8R2USx2WprvZP+eUw/1q1N45toZ5rPW7RfLtdQXzv9yT+Jab4MvI9cs9Q8L3bLH9r/0izeT+C4Rf/Zko6KfYrq0dJ+z94zj03W/7C1CX/iXX3+q8z+CQV75rHhGz1V1tLjdHA7ffg+Vkb+Flb+8tfE81y2j3/wDrWgureT5f9hhX2J8MfGcPj/wZbXf/AC9IuyVP7jCvDzHD2arQO/C1n/Dkzzvxh4L0S61uRPEl3NZ6zbqsEzwp8lxt+7MP95cflRXukmm6NrwSfU7BJ7qNfJ3nuF6UV4ftax7H7rseK+KtYvtKh1PT9EWXTUvla4uraP7sUIXzIl/4Cj07R/Ctx4g8JfZ4rm332/8ApE/n/wDLLf8AKzM3/AK2LDSo77Uta1O7VvImt5k/dwsqplfu/N/CqVqaDc3Emm6np8sEUD28P2Fkj+9L8zszN/33XvuVtOx4HT1PFXs21zxJs8/zJ0kZN/3t7bvvV1msNNBpWlSu0seozLNMs0j/AC+SF2r83/ANlZvgOzXVbzUNMi2wau8yvavs+Ztm/dH/ALO6u08T3OhweD9K+z/vLqazkt5f326W3Z9/yr/stvq5+807GcfdRpaD/wATJNIt03SXVvMtvqN5O+2JFDJ8rbv4tnyVoeJLaxjv9Xi+3RSXqNIkEM/yrFcbX+bd/dXfXD6lqXhvQ7nSLiylaS9fTVmuk+Zf9JDP/e/hrU8Q6ausfZtW0+6XffedqP2a62xbFTf5q/7TbPK/3q8uWHlCs5LbcmJzem2zXWsa5E37yC0t1t4Jo/8Alq3mbomZl3L9yvRm8MXmq+FZYktvLvbe3jh3+SrM6v8AL/F/Ev31rP8ACvhvRbXT22WdxG8Mf2i6m85lW4wv+r/i2/7Nb2iareeHEnuLSVpPtcipazbPm2iPczbf9yX7tctfEc+kFqjUxfBujrpXiGfwpd2a3d19sXyoZP3S3DfI3zM38LJVXw3olrHZ6hqcu67S0s/JntrVGaW3b7Skf3W/iWt65ub7xHt8QWkFuj27W/m3MCbpd33W8mJdvzb/ADapyabYyeG9VuPPike3VbiVPuxfvPm+6v8Ay02S10Rrc0Fdaj5Ec7N4h1zwVNY3FvP+/u45niTyd3XfGv8AwJaxfD15a/8ACQxXG7/SmuPmSDbt3Oz7tqq33a7K217S/wC1dIu0sZftunxtDa2d1NHtSMKm2T5tvzf3ax5ksbr4kXOp6fZ+QiXm9rCBG/dL/E3/AH3XZC0ab7mfL7yPRNHhaOGVP4Et1T/gQpsz+Xc23/LP9zVqzTyPtyf3Pu1Dcp5l4qv/AM860OswfiFMtj4Puf8Ab2pXzDrG3/x6voz4wXLR+FVRP45lr51vEX7TRHcfQhRPk+Rakv0X5UTb92pLN99zL/u02ZFkm3vurYRVeHyElfc33aop5m/ZF/GtbE0PyKn8H9yquyP5dlBBDsbf96rlsjSeV8vmUx/4KlsLlY03UAWvs3yLVjZJtWnQzLJtTb/DvZ6k2fwfNUalkls7b1+b79FzeeX8m6nO7fLFVH5ZJtiVJRInmT7fmWtBIfLT5/uVXtkanWGpLqVsuxWjf+KGT+CspFxLW9Y3WLd/Dvp2/wAym/NJ5UW5d9OdPs6N83n/ADVBZDs8zzN6/wC7V57ZZJlTb9zalOhSGSZXlT7i76m+WP8AioK1Kr/u3+SiH92/+3VqTy0pv2b7tQGo5P3dN+bY3y+Zvo8zy3Vappf+W7J8uxG2b99Aal5EX/gdR+c397y/9ism81ht/wDsOvy1D9pmgdneX77fK/8Aco5Q1Nx3b5UqGZFk2pupts/lpsl/ePTU+/8AfoAkeb5Pu+Z81SedVfzvn/iqF08xFS43SUASWzrBD959ifd8z+7VXzmjdtn7ze3/AHxU1zMskLfM8fy/8s6w9K+1WL3iXd158Hy+R5n30X/ao5QL0NzeTpKksH8Xy+W9SbPI/eu1RpeRzpvinWm/bI5Nrp/q3oAsPMv8C/xbKhuUXer7F3/c37Pm21G80cf+tZazdV1X7LcxfZ9u/d/vVYal65dYN33qx7mZpHVnrQud10qyxbvnX/lp8q7qqzJJBDI/kf3tqf36CRqPJtb5v3lXk3bNlVbaGSR4vNiij+7u8v8A56Vcd5pN8XmrH/t0Fagzts+79+odkmzZViFIYV2Ju/7aOzf+hU15l2NUAZ6QxyJ8/wC82f8AAt+KrvbTXT7PP+43/AquPeRx/cl8tPuNVV7mGe5g3t9xt/7t2WgNS99nkjT5F+eptNhmjj/0hlknf73l1DbXMfzJE7R7KH1uGO8iVFaSd6ALU1m077PKXyNv35P71Uby5hjadH+5Dt83zPu803VvE62t59kiiWdIfkZ43/iqGHWGnh814PL+b5X/AItoo5QHXNzDbzKm/wDcf3/4doXd81WnRo/k21HDfwz1mpeSec0ry738v7kf3aAJryby5tn+y26qc37v+Kqc1/JJ5v3t9U5Llo0TZ/H/AAVpykcxcS5/fMm6rVtcw/vbh2+SFaw0mX+Na0EtvMhWL/a3tT1GbVhqVrHD/rV3v87VJfuv3vN8usHzre1TyrdfLd/vU2FlkTyov3ifc/3aXKLmK6XlxqWq7/K8tLdfl/3jWk6R7JXeWqdhC0aT/aNu92bZVxEWSFaeoyOHy59vy/xfN5nzVedFk3O7U6F5I/nSL5/uL5dWPsawJ/z0f+KjUCuln5+35ljRPvVl3MMe+rDpdTzNL82z7kX8Py/7VQ22lSXHzyt5fzfco1Ab51vGm/d86VXv5vtULbF/hrSubC3k+5trFm2yX/2S33R7/wDWvs2/L/s04kGppW6BPn2yP9z/AIDX0tpV42q6PZ3f/PxCr/nXy6lt57rF/q4K+gvhXfrfeEokRvnt5JIW/wDQlrnxEdFI2pnWbP46c+2q+1o2+dmq1H/crhN9SP7Mv92neT8lWN61HcI0if8APP8A26sNSv5P9xaESSOZfmqS23Rw7Kcn3/noJJE2/f3VJs+SnOn+1Rv8uq1IJIZqpzOu/ZUj3K72i+aPfH8r1DM/mbXT7lADod3zIjV5P4/01rHVmevWIU2JvT79cj8SLBZ7NZdlb0ZcskZz2PLd9JzRzUC/65q9Q4y1HUyVXSpkegCelR6gqVKALG+jfUVSpQA+jmjmjmgAo5o5o5oAOaKKfQBcsLny3Wv0K+DPif8A4S74b6HqDy+ZdJD9nn/veZH8tfnelfV37HnipfJ1rw47f3b6D/0GWvSw0t0ctePMrn0zzRRzRXcecFPplPqCwooooAfRRRQAUUUUAO5o5o5o5oAOaOaOaOaCzmvGHj/R/BcP+mz/AL9l+W2T5pXrwH4hfFfWPEaKk3+gadN88FnH96Vf7zf3q9E+KmsaHPr0FlZaRF4h8X7fJgT7yxf9dF+622rHwu+C3/CO3j674jn/ALW8QzSNN+8+Zbdv/ZmrxK9Gpi5uClaKPTo1IYeKm17xw/g/4A33iOz+3eI1a0S4XZFbfxIp/iavE/iX8JY/h74qudPhaX9y3nWtz91mU/MrV99149+0b4LXWPDttrCL+/sW2S/9c3rb6rChD92rWJWJnWnab3LnhvxJJ4n8AeCfFt3tkvbe6jSd0/j377SX/wAfffXqtfLnwK1VtS0rxV4Fefy3vrWS4sX/ALkm3a3/ALSevpTw9qv9saDp+obfL+128c2z+5ld22vQhLnimcNSHs20Q634P0XxHtfVdKs7/Z/HdQq1cTrf7N/gHXN2/RfIf+/BM1enUUSipdAjOUdmfOviH9kXT47Od/D+r3Uc6L8ttfbWV/8AZ3Lt2184+M/Ct14cvJ9M1vRZd8LbGSdP/Hlr9GKhmjWRGR18xH+8lctTCwn5HZTxk4e7LU/LG/8Ah7pt989o0tg/9yRNy/8Aj1SaJf8Aj74a21zF4f1q6tLW4/1qWNyy7/8AgNXvHnhj+0tSaK03STzN50Vt/F8/zLt/vfJXsmm+FdBj8H2fh/StBlnvrhY/PmnfzZfM/u2+35ttcdNuF/euehU5ZW908D03xP4g8Sf2hcanLcXd0jLuuZ927+78zNVyHdBt+bzHr6ks/wBmy+k02DT5Z7fQnvo28hNnm/MPm8ttu3a1fP8A488K3XgPxDPo+oKsd7btsZI/mrSPN8TVjlfL9l3MmzhaT+P92/3am86P7ZE/8CVk3M00j7El/h+5TrB1gT/WtvTdWpkbH2+42Svb2y/7X9581XvNPkjSKJ5Zd7/wRu22i2uY41Z93lu/3KHmaf7+6rjEiRyOsaPJBeebF/B88X+ziqutoupJbarb/cmX97/vCuk1XS5L6z+dW3p8+zfWPptsu+fSnf5Lv54vM/gkFdUWc8ix4SuY9cs77w1Ky77j/SLP/YmH/wAVXC/aZtN1Vbjc0F1byLtf+JGSrkPnabqUUvzQXUUm9X/uMK6D4habHqsNt4gsoF8jUF3ypH/BMPvLR18mT0I/iFZw6rbWPiuyiX7LqC/v0j/5ZXA+8ta3wE8bSeFfFq2Urf6LqDKn+z5n/wBlWP8ADe5t9Str7wpd7fI1Nd8H/TK7T7v/AH1XI3OlTabeNE6+XPDJ/wB8MKzlFWdN7FRk7qaPvdma4Cy2rZgkG5aK8p+H/wAS7zU/C1pNDdQQvys8cn/PUfeK/wCyfvf8Cor5l4Gdz1PrUO5PZ69DpXgz7Ilyv9n31x5Kw/8ALXduTczf8A+etjwrqXmXkV3cbZ7q+kkT92m35t00rM3/AJCSqOg+FdB8MpBLrcT3cHl/NNG/zPn/AHvmWOu48PeOfDena3c3cVtb2mkQx/8AHt9m82KWP+Ld/F5n8e6q9upXUEZ8vdniun+D9W0q8a4lgWC1SNZpftXy745P7v8Ae+/TvFWtxzzRfZ1VPs8aovlpu3//ALTvXpXx4ttL1jW1vtE1BY7XyYYVs5En3fvP3i+W23aytXjfhjw9N4j1KffcraQQ7t006blSu6MuaKcjl1i7HUTaPHqWj3Ooahtg1FJGhXTZ9zL86v8ANCq/d2/frUs9Stftmlah591PpGmXHkwW0kMcEu75PNVWV23VxqO3hX7DcJLdSJ9n3wP5PlM/341ZfmaryX82hzL/AGhA08Dx+dBDI/yuqM6+W3/A0rOV5KyKO2vNe8iwa4RmtIbubzvn+86xs6r92uf0nxbqmq6VLpVvPFI8MnnL5j/NEo2ebt/4AlZL+Ift1t4ed1fYkMkLJH93zPMdtv8Au7Kp6DM3/CT2Op3ErSPNNM8/+3hfMauWOHUbya1LOo0fx/feHLOzisrZZJ4bq4uFm3srbnXy9v8Au1x+q6lqGyfTbeJo7K4kjmlmk+X5hGiruatiHUvsvhWVLeDz717pn87Zu+zqNnzf+P8Ay1j6xc3V14h/0dW8/wAv7MsM6LPs+XbtXdurSEFFvQczcudHh02G5uJZ5ZJ0sZHb7L8qyxvHuX733m+ffWp4SuZNH16DR0iX57qG0Z97NshjbzG2/wDXR/Neub8N6Oz2Fy975/2VIfteyP70sYrqPh68ereLWuIpW8j7RNcRQzurSpHtdV3bf+utadNwjuepQx/6NL/f2/NUL/vL+X/YqxpqefbT/wDXZv0+Wq8O6TUrn/eqzc87+Mdy39m6faf35GdvwrwO5fz7yX/YavcPipNv1W2idvuxt/6FXiNyn+nz/wC81KO7Ll8KJE2wJ5vmrUf2n5Jd9Q6lH91N3+pqNJPMh+T93WxiWHb7z/8ATOslNetYJtksqxv/ANNK1vO8tNu3zP3bVzd/oLTzb9vmO9AEeoeNI5JtlvB59b2mzN5y/L/DWfpujtYw+UkS+f8AxPWx+5tXd5W8v/bokBqQo2xqm3tt+9WfbXMk837r93A7b/3n8a1pTQ/JUamupGs3luruy7KjheOR5H2037N8+9/uJUcyR7FTyvv/AHqkNR0159lRdkv/AACpIX/uq3+5H8tYty9rBfz3duqyXT/J9+tC2uWjRt/7ulIDah3bvm/4ElTTW3loyfNHvrHS5aSb5G+eriar5brvrHlL5i8ieXCyI3zzN9z6VDbW0n2ld8rbKktryGdPkb+9Vrzod/yMtIsHRpP4vkqPf5dTb1kRv92s/fH8qJL9ygrUsQ3i/Mz/ALusu/uWjT91u+99yNN2+rSOvk7EbzHeqqQrO6y7m2barUkdYWzSQ/OvlwMv3K0ksF/gWo9nlp8lSQv/ALVSVqD7aaiNGlRp+8RkeXy3epoXbyV3y+Z/eeoAhf76vUcyeft3fwbttWpofkZNvmRvRtaNFoAy5oYY0b+49Z9tbef87vVzVXj02H52++3ypVNLny9vmr/Dvqw1LX2Zd/3lqF9u/wCeXy6jm1L/AJ5bf+2lV5n8y2WX/V1WpJJfpHI+/a0ny/LVdEjndUSL+H5vnoj2yfcVtjt9+rHkrsaVIFkn20agSfafLhbZ/B97zKrwzSXUPzqyb/nX/d/2qr6luuk8pl8xP4kj2rv/ALq/NTprmGOZX3fP5fzeX82yjUByXkc8Pmq/n/7EftVpUX5v79Qp5fzS7vuL8nmfx1XTUobVG+fy6NQNTyWjTfRcJ5dnvesv+2JJHb/lmiLVG51WST/ll8lRyj5i55P2j7/+o3b6c9hDGkSbay/t8kmz97LH/e/u0ecscPyNLvT51eq5RGhsXZ8jVh3L3UdysVpttJ0b7RK8aVoWepSSJEj/ALzev/LStC5do/8AVL5bovzP833qQGfYaatrD93zP7z1NN5ciKn+r2VYRvki81abNt/g/wBXQAJbLH89V7mFo4ZfKiqbesn8TVDNun+41AFFLNpPn3eXVd7P7z1oJCs7tvZt+35fLeodjRou/bsSq1Aw31KOCaJEZfvVpeTNv2Ir1ahtvMf5IvkrWs0jtbbZE3yUuYDBh0G4km3v+4grUTTWgRXiarSVY2fOqVPMPlM/+zW2b3q4lgsiRb1+Tb9yrSP/AB7fnqPZ5k1SPUbczRwfOi+X/BWfNu/dJu8+rW/zNsqfvPmaqt5ctG7fKtWGpD53/oNRpc+Xu31TuZmk3fL5lNuUaRF2K1VqSXHvI49vzL89V5pmkZn2tHJ/7LVdLCSS5WWXbsRd61a8lpPno1Aq26NG3/PSvVvgbqvmXOpWj/xxrMtec2e2RJfNrqvhpc/2b4z0/YvyTeZC34rUVI80Whw3PckRvOq8lRxp5j76H+589cB06jn/AHlV3fy/kqvM8kHled/d+apE/id6CSa2272eh92/f/BRCn3qsp/HVakCI/l/xU2FJJNu9l3uq/P92nbF87dup3k+Z/002UAQo7fcdfLd/nanJD5cy/8Aj3+xVh0+Rflps3l/flb5PuNVkFXesE38Hzr/AHKzfGFh9q0Ft6/crWfdvZ/40+7TrmFb62lRNsm9aIgfPNynkXMsX9xqZWr4qs/supNWZzXrRlzI5JCJUkdM5qVKokfU1QJUyUAP5p8dM5p9AEvNNp3NNoAKRKNlLQA7mlSmU7mgCdHrvvg/42/4QfxzpGqu37iGbZP/ANcz8rV57HV6zm8t1rppS5ZImS5kfp8lLXnXwB8W/wDCY/DHSpXbzLqxX7DP/vR/d/76SvRa9Q8nl5Qp9Mp9ABRRT6ACiiijUAop3NHNGoBzRzRzUU00cELSyssaIu9nkpcxY53WP53avMfFXj/UPE2qt4a8Gfv73/l61L/llbrVXW9b1L4vXkuieHGa08PQtsvNY/vf7MdegeEvB+m+C9HXT9Mi8tP4nk+9K395q47utotF+Z08qpb6sz/Afw60/wAB2beV/peozf6+/k+/LXV0UV0RiopKKsjnlJyd5BVbVdNh1jTbmyuF8yC4jaGX/dNWaKoep8Pa9/aHwr+IttqES+ZdaTdfMkfy+ao/+OJX158PdStb7R5/sU6z2q3Uk0Tx/d8uf/SYv/HJa8j/AGlvBkck1nraL/x8f6PP/vD7rVzP7P8A8VLHwXc3Oha7O0cFw0MNj5aM3zfP8rbf+2SLXHSlyTdM7K0eeKqI+qqKKK7ThCvNfjl4q1Dw54TnTR51g1GZW2f3nX/ZrvNbmvINKvJdPiWe9SNnihk/javG9B+F2veNNYbU/FrywWu77kj/AL2X/Z+X7q1zVHL4YLc3oxj8U3sfGej+KpPCupNdpA13O8LRTwyfK1fWH7HlzceI9H17W9QW3juvtS28UOz5rePbu/8AHq9a8T/Cvw74g8PS6YmkWcDov+ivGm1opB91q8J/Z41VvCPxXvtEf93a6zb/ACp/02i+Zf8Axzzaxp01Tqbas6qlZ1YPl6H01rmlLrGmyW+7yH3K8U3/ADykRtytXif7QPgmPx/8PW1t7NYNe0P5LxI/m2L/ABf8B/jX/Zr3moP7Ltftk935C/apo1hlf++o+6v/AI/XXON1Y4Yys0fl3efuNyVTh/12yvYv2k/h2vgTx5c/Z4Fj0u7X7RB5f3UU/wANeLzOvy7GrmidUjS85fOb5W2fw1G8zSeb+9+R6z/tMn8bfJupyeTJ9xq25THmNSaaT7N8m6uX1yzupHWWKC4+Rt6vJt+8K3pkk+V4l+5UM266RotrfPu+eqiTI53xCn9pWEGqovlpcfe/2JKueBrxdVhvPDUu7ZffPav/AHLgf/FVDoieXNeaPcN+4u93lPJ/BMKw4b+bw5qUF2n+vtJlmX5P4kbdVdGiTtNK+A/j7UtS+0WWhy+db7X/AHFzA0qY/i2q26us8Z/A3xh4q1W2uLLw9LHqlxDvvLOR1gdJB/Eqsy7qm8PePLOOaXW9Ku9Ug1HU42RraN1lW3bdXRXPifxROkFxca1LvhbfEk/+tSvm8RjcTTlsj3KOFpVI3TOAb4AeJ9P2xS6beQyY3FNnrRXoP/CxPGsnzDXJVFFcP9pYvyOn6hQLmt3N14q1W+u3i8y1eOZGmk+Xf99q5HSrCT+zVtLj93a/vIZX2fM7Fn+Zv73+8tdBpXl31hfWlknmavcNb6dB/sR/xLVW/wDENjPo+mJ9m8ueFfOZ50VvtE25Pl/3dld0e0UeSa1noN1fOz2Wq/b7K3sfs8D7PK3+XI8ny7vm/g/i2VXtvDf/ABONF0KWJrSymm3yzSP81wyK7StXVeGLmHVrOf7PPFaXsLQorwJ80S7Uj8xf9pv4qq6rN/wj/wBhtLdm8+7WSaW52bU2ldq/Kvy/u/3tTzyb5RPl3Of17W7P7TfTJBFdwpcR28UMn8KpsZawblF8QXjS/vY/sjQwt57qvylvL2rtX7y76vJqq+A9Ytrt4Fkvbe6W4lSf2+Zd1c7f3M2pXl5vbzPOk86X+H5d3y10cpN9A8m3ghntImbZC29X37lfPyq3y/8Ajv8A11rNm+1SawsqQfa/JX5YYE+5hf7q1JoM0drqTeVG0/kyNNsk+ZfkXcu6tTwr5OparZ28sHnpceX5vl7Vbyx80u1m/wBiqj7zQw0q51C6sPKsom8y4mhRYY/mZ2/hqO8vPsupS6xFcxXf+rdX/hbevmbf+A/caus0fXtPtdS1XU0Zo7Wa6Z7O8g/dNaN8+2ZV2/7f3a4vSpreDVYJZf3mnJcRu3mfLK6pQ0tRSvdHQWya5rDwW76fcX730kjzv91naODdtVf4Vj+/XXfCi20efWLm70+CWO6e1VJ9/wB1GMj/AHf+AJFWg95/wj/xFbxXp/h5Z/DVvcR+U9rM0SJC6vEvzLWp4Y8K6t4H1vxHp+qtFI8KxzQXMCKq3ClX+Zdqr/crolRUafMgh8Z0mifu9KV/78jf+hVn6VukvLl/+mjPVrSnZNEtkf8AgqroO7zmf/arn7nSeN/Eu5juvE8+xvuQqleS7/MuZUr0z4hPHJ4h1p0/gkb9PlavK4fv70b7tTDdm09kR6lJ8++mwu3yvTrmFp/nepobZoLZX3f8tN9bHMV797qeFfs6rHP/AH6sP5d1cwI6/wC3Udz99vmohfz3X5vL+agCRJvLuWfa0fzffrU+zQ3CfwyfLVOzSTeqP+8q9NItjbK+3zP9ioLJEhWP7zfw01LlvuPVF5vMdZfN/wCAVJ/q3o1A0P8AV7XptztjRfmXfWbDeLPtdKsP+8T7rVJWpmvZrJftMit/E+yrjv8AIzp+7+WneS2yofmjRvlWR/4UoDUo232qS5l3t5cFXod393+JUqukPlpvf93WlbQ+XQGo6z/d7nRWq0kP2tW82nW0Plv8qVNCjb5U/grKRrEhmdo0WJN2z7n7umx2/wDGlXE2x/uv+Wif89Kj8lY92x6WoyNHt4/3SNQiRyPvT95/eo+zeZNv3N8n8FF5+4RtjLHvqQJPtPkOyVIl5DGjbFbYlV9KeG6s/Nib926/LUbwrH5mxvvUAXEmj376hS6kjuVRF+R6hSPy0X5d9WE/dutBWpY+2fvtn+zTvO/geqsm35XepId0jtQBJMizo9Yd/beQ67FroEhWSHzd3z7ax9SRZJv4vkpRDUzfJknhVN3z7tm/ZUlzbLAnlfwVD5zRv5O5djs3zx06Z/kb/lo6Mu//AGP9pqvUkxZvOjdfnb5Kb9pmjhXevmP/AMsv4avPZ+Z+9T95soRGk816CBsPmSbfmaPZ/wCP/wC1Uj2yz/JtWTfUaeZv2Oq7KtJu+agCrMiybYk2xp/ClSQ2yxo1WP423ffSm/NH87r/AMAjoLI3fyId/wDrH2t5XlvWfc2bWKebcL5e/bu/iWtretr87qtZepX7ax/onm+Wm3/lnRqKRkyaksby+UyyfKyK/wDcYVC+7ervPLI7r9zf/wCg1gpZ+RNvT7ifxyf3a2kmaN2fbv8A7tWSSQ/vPlf92n9z6VqPtn+Rv9msfzvLhi3/AOsTbWlZzQz+bsVZHT/gTc/NUAWvtMnzJLLUdw/7lfNnaNHZauWb/O29fLo+x26JAlx/pfzb1eT+8PmqSyuiNIium6P738FN2f7bVeeHe6q7t/f31Cln5kLLKnz+Z8tAEbuuxNi02ZFkTZtXZ/cqZLBvmdF+Td9ypLnT2kSJvm/ctv2R/wAdAGbc3l1avF5VmsiJu3fwtVp5v4E+/V62tmkdv3XyJ92qr2cm+WV1/d7f+WfzM9BWo138inTalJs2QxLI7t83mUTWfz76bbbpHZ9rx1ADrm5k2L92P5f+WdWNP/eQ/O3mb6rzW3mJWhYWzSW29P46A1De0n/AFqjeQ+Xu+b561Etv4KhvIf8AdoDUw3h+fzZf3n/XSpobbz5l2fcqw6QyfO7LUyPHGkT7vv1Yald9vzIi+X/t1X8uppnj++jN95f9Wm6nb4djJtegkr+T5ifdrS0u8axmtpUX54Zlm/KoU/ebV21Ik0cDrvXy0oKPpBNsiK6fcdflqST7lZfgm8XUvB+mS/8ATHyf++P3daiI0b1wcpsZtynkOuzdIlORPMTY9Xpof++Ko/ZvLm/2PuNT1INCHy/uJRv8x1qvC7JViGH52/5Z76CB3+rmqxClVdmzaifwVYR/LqwHfLJUf2ZZPnT94m75kod/kqH7MsnzqrR0ASTbY9qeV8iVVhufI+d/uVcuU+TY/wDG1VfJb+Nv4aAPN/idpXl3Mtwn96uBR69m8f23mabvVv7yNXjO1o3ZK9Ci+aJhPcd/FUlRolT10GIVKj0zmigCdKkqNKkoAl5o5ptO5oAOaOaOaOaAG07mmPT+asBUq1DVVKmR6UQPpL9knxt/Zvii88P3DfJqce+L/Zmj+avrevza8H69N4d8Q6fqtv8A6+0uI7hU/vsjbq/RrR9Vt9c0qz1Cybfa3cK3ET/7Lrur1aT5oo8+tHlZbp9FFbanOPoooqQCiinc0FhzRzRzWV4h8SWPhXSpdQ1CfyIE/wC+nb+6tKUlFXY4x5nyotalqtro9nLd3s6wWsK72eSvL/8AiafGm5/5a6T4Nhk/3Zb3FWLDw9qXxYvINV8RxPYeHkbfZ6P/ABS/7U1enW1tHawxRRRLHAi7FSP5URRXLZ1t9F+ZtdUttX+RDpWlWuj2EFlYwLaWsK7Fhjq3RRXUZahRRRTDUKKKKA1Oc+IvhL/hNPB+oaVu8ud13wP/AHJB8y18RzWdx4f8Q2d6iy/arSZXVJHZW3Bq+/6+XP2hPBn9leJ57hF/0XU1a4X/AK6f8tVrgxF42qRO3Dy5rwZ9IeGNatfEfh7T9TspWntbiFXV5Pvf8C/2q1q8D/Z18WtAkWlXDN5GoNM8T/3L2P5p1/7ap5Vx/vebXvldcZcyUjjnHlbQUUUVoLUZXyh8b7ObwH8SovEFkv7y3uo9RVP72W3MtfWVeF/tJ+A11XQV1VZbiR0byZU3/cU/drmrbJ9jei9XHue0aVqVvqum217aSrPa3EazRPH/ABqah17xDY+HLBrvUJ1gg/8AQ2/urXhvwE+KOk+Gfg4tvey/6Vpl1Nbrbfxy5bzF/wDQ61NB8P618YtSXW9dZrTQU/1FtH8vmr/s/wCz/tVM6jl7tPdlRpct3PRI5H4naDr37RFtO+maf5dlpiyfZXk+Xe393d/EzV8c3lhcWL+VKvlzo3zJX6tWFhb6bZxWlpAsFrCuxUj+VUr4d/a98Af8I54/l1i3tmj07U187fH93zP4qmFP2SXM7sqU+d6Kx8/v+8ffuWpIZo5EVPNaqbzNIn+qqqkyz/f2x/NW5zmxNqqz7ki/ebFpzX9xAjIkawPt/wCWnzdasaVoNxfIrxW3yP8A8vMm2Ja6K28MabB893ctdz/3IPlX/vpqyqYinSWrNqdCdV6I85m0G+vrnzbeWW7ndl8pIP7wrrn+G/8AwkDxXepN9g3xr59tHtZt1eoeEvBOreJk/wCJJpXl2X8Vz/qoP+BSN96vQLD4b+H/AA4nm63qDatOn/LtY/LF/wACb7zV4eJzT7MND1KeAW83c8r8JeEpIEi0rw/p8sjv/wA8/mlf/aZq9I034Rw6ai3HiXVVj/6cLH5pf+BN91aveIfijY+GdL8q0Wz8PaX/ABf8st//AMU1eQ+KviXeTusuiT293a3a/LNI/wAqN/davCk61d6HqxUKatseyreeHdL/ANGttFsfJTp56ea3/fR5NFfGviDxV4r/ALUl+23l8k3pCSEx2xiitfqNb+cj28Ox7DonhjVvEGpS6ZpkXkapfSQzQJ80X2dhv3f98vUmt+DLix1iLRLSW31bUbTznnSxmZokx/CqtXonwr+x+Fb/AFVLi+lkSGFbe1eebb8skkK/Lu2su1HrN019Lg8W+I73TIvIguLe5+eDcrRb2+7ub5d1et7Z3Z4MoaHL6PefYbC5vUl8v5mhbzPuy7/mVf8AvhJa2vt8euW2mSvE0drp7NC1/J914fn27v7rfJXL/FRF0e//ALMtG8uyt7GGZfk/ifYzfN/FWX4e1681XwxLaJvtNLSTZK8kLSryv8KqrfNWnLopkGb4w8Tt4m8VX16+7yJpP3XmfL+7T/Vf99VvW2q2+j+FdTl8jzL12j220ifMmG/ho8G+Ho9Y1L528v5VS18uHzJfMDI0W1WXc2567TSk0++8H3aahBaya9cSSOtzI7K0TbtzN8u3b871pOcYxQ4QPM7lFkhtLt4mtJ3tfO3p832hv/ZdyVqaVYQ6ami6tFeWs881rNcNbOm7ZIN6qteuTWdnHZ32p6VtnstPjZJfnbz7iT/VNJ/u/PWKnw30m60S81C7gltPs7R2m+O5X/Wbdy7l2fd+fZXP7ddrG3IrnmtnC1rDBK8/8LPs2NK0tXk8KrPqrWX2OWBIZPJ33Uy/J833vu/L9/fXfaP8Om1VNkS+ZP5K7XkT7myTzflb+9sTZVj+yoYPEkSeb5c/2r7c15BNtXy5Pm2s25dqrRzqT0YSidJ8JfEVnA+oeB/EaxSWv2drdvP2xLEqM8jKzNVfQYby10q8fU1l8+ZVTfI+5pVEcMat/wACrz3w9N/xeCz1DWLy3u55r6O4vJo0Von+bzG2r/EtereKNYt77/SLT/j1uG/df7vmV2Os5Q9ne6RnCOt7Ejuv2Ofb/A2yqeifu7OSWpPM8u2vE/6eKp/afsvhXUJU++lvI9Z82ht1Pn3xbqXmf2hcb/neRn3/AFauFT7jPXSeLf3dns/vtXMr9yinsVLcb/d/uVMjyPD87U25tlkh3vRDMr2a/L5fzNWxBVuXb+9TrPds+dqjvHWNPkai33b1Td9+gg6LSpvM813+/WbqW66uV/uJViw3Rwzu7eZVF7OTzmdP3lQWNRPPf/gP/LOppvO3oiL5ny01N2yJEX+L5qvW1ytAEKKsaN8v8NWoUm+5Qls07snzbP7/APfq0/7uaJKNQKrzeXuqFJvnbevl1M6ef8/+reo00242L8676krUhhdvO+davPMuzZ/rKrv5kbfO1N+0xwTfOyx/x/7NAF7esab93l1HDf8A+k/um8z+DfVOZ5N7In33X7lNh8m1+d4vn+/9+o5R8xtb/wCNmqr9pt7rbL5vyJ9z+GsWa8+1bdjeW+7Zskqr/bFvs2Ozb0X5f9ujkK5jqEvIf73l/wB56hubzzJl+VZNn3q5ubVZoE2fY2/0j51q0n26TyndvLT/AKZp8z0cgcxuJrC74Ivljd2apvtPnp8m3/arBTRIY3aWXdJ/10rUS2+R/m8up5Q5i1bfv4d6K0exqc+6CHzdvmPUdtNHHt3stWHuYY9qbqWpZCk3zq+1Y9/3vn/ipyO0nzurR7GZF8t9yutOf7PvX5vL+anTQ2snybqkrUdDN5dusKfwVh3+sSedElvF5k7tsfzE3bP++ata3N51s1pDtRH+9/u1HbzWulWy7P4FVN9VqGpkw2cl9Mz3EFwiPtfZJuX5q0Psy7vN/jq1/a3mN8kVQvf+X9yjUkk/1cKo8TSb6zbzdv2bfuVYeaaR1dGqq9zcb2+Zp/Ob/lp/BRqAQw+e6v8A7VWk3U3ZNapVV/4n2tvdvv76NQLn2Dzv9b/s/o1Y+qzfYZll3fcZk+zR1e+0yb/nqHYsk2/yIt6fx7KNQKr/AGq6274Jf333Uj+bpTodBX/VXE/yI2//AOxq0/nfwfu6js0up/nl20agOTw9a2qbZbzzEZvuU19Hht3Z0anJDcbP3srf/FVIkLRorvK2yjUDNfTYbp237tn8SSVpWcMOz51qa2tvkZ9tTbPkXZFUcwuUbstY0lqHYs7/AHpfkk/5ZvUyQ/P861YTy/4FWpL1Gw7fs2yVfMqP93vbYtWH27dj1HvWNP8AboAktUaO5/2P7klF5eNG3yRrUKTN53z0TXPyUAQpeTSP91am2Tb1d/7tQo/lur/+OVqfaY5EV3/dpQBlslxJQqSfxtVi5v40/ham/aYYIaAKs1s0nyf6yq+y4+REl2JV77Z5l55SL5aIu+V6pzfu3WXzVjTdQBIltNI7Puao5rZd6o7fO7bFpqX8kb7Kd9sm+zM+3y3++ybNzcL92gBr20cfyIvmPTn/AHcP3WjT7lVbPzJJorj5o0m/gkrY+zLIjb6sCrbeTGn3fnp3y/NTkhWNPnaq+9d6/MsiUBqNmmbb8i1C7sjrRNM2+mvQGp7F8E9SWfRL60/597jfs/2XWvQn214z8HNS+y+IZ7fd8lxC3/A2T5q9k/1m75vvqu2uOp8RfQc8kbpWfNukm2N9ypn/ALm+hEqdQI33bP4atJN5m7fVN90n/fPy1ahhkk2O7P8AJQBN/d/uJ8lTbFSqrzeZ8u6rm9fuPVkDX3UfNvSnfNso3/8AfaUAN3r/ABrUL7t7bP4KsJu/vffWh08xpU3NG9WBj6rDHNps6V4fq1t9l1WdP9re1fRD2yybv93Zsrwfx/ZrpXiGf5v+W2z813LXTh5atGUzHSpagSp67DnHc0+mc0UATU9HplFAEtPplPoAdzRzRzRzQAx6EoehKsB/NSpUVSpQBete9fZ37J/jD+3PBN1okreZPpM3y/8AXGT5q+K4Xr2L9m/xmvhX4kaf5reXa6h/oMv/AAP7v/j9ddCXQ56keZH3JRRRXacQ+iiigAop3NRXLyRwyvEvmOittT7u9qAMfxb4tsfB2lNe3rN97ZFDH96Vv7q1yfh7wffeMdSg8S+LV+589jo/8Nuv96T/AGq0tE8GXl9qv9u+JZYp9U+5bW0HzQWS/wCz/tV2tYRvN3lsbuShpHcdzRzRzRzW5lqHNHNHNHNAahRRzRQGoUUUUBqFcB8b/DH/AAkHga5lRf8AStP/ANLX/dH3q7+kdFkTY61E48yaLhLkakfHfwu1KSPxJPpVvKsE+oKr2Lyfdiv4vmg3f7LfvUavrDwr4ij8TaDZ6gkTQPKuyW2k+9byD5ZI2/2levj/AOJ3hubwH4wvIrRmge0mW5s5v/Homr3zwT4qt49S0jxHbr5eieLlXz0/htNRHy7f+BbNn+9XLQk7OD6HRXjzNSR6zRRRXacmoVmeJ9EXxF4e1DTH/wCXiFkX/e/hatOiol7wz48+D9npcfxUuvDmu2K3Gn6tH8qT/wAFzH8y/wDjnm19QeLfG2j+ANNWXUJfL/ggtoPvNj+6tfMv7Qmm3HgP4ixa7p6/OlxHqkH+9u3f+h1sfH7VdP1x9K8QafqtrOl3Yxutt53zJ/Evyr/v15863sqT7o7vZ+1muzPUJvjqslh9o0/Rfte+PfF5lzt3/wCz92vH/id8bJviF8Op7S70O1+xTTKk/lu3m27D+Ja8pj8W61BD5UV55Cf3I6j0q21jXLmey09Lq7e4+eWG13fP/tNtrx/r9TW7PSjg4xNi2+CfhWS1idLnVJ0dd6+ZNH8+f92KtrSvhF4btd32SxaS6f7s0nzMjf7NZeseD9a0fRFR9eSC63fLYQTNKsX+9tbbWb4Y1W88B/adTuNXaN3j8lrm6m2qq/7O6uJ4qrK/LO51LCwj0NLT/wBn68vkl/4SXxZLoro2/ZIi+bt/2VWuk0rwf4D8Fvvt7G48S3Sf8vOsPui/4DAvy14r4w/aH0+N2TTPN1K6/wCfmT5VrzW8+IvjDxdN+6vJY4P7kaKsVX7DFV1ebsg9pRpu0dWfVHjP40LBD+9nuLvYvyW1qny14P42+PGuT7ksoF0lP78n72WuHTStcvk/0jU3/wC2dbGleBrHYzy/f/vyfM1aU8LRoe9N3JnUnU0grHB3M2seKrxruWe4u5/+e07/APszV0Fgl5BYSxSz+Yj7dyR132g+D4f3r3EDSbPu+ZXVTaVZ/ZliSBf9lI0rWpioR92KMYYZ7tnky2txMiN5cvT+8xor16LR7rYP9DzRWH1o29gu5o39hNrniTULTT92yFmt9n3fmj+83/jlddfwrJoPhfQk/cfbvLu7ry/l+aVtsW7/AIBXKvrzWqXl3Eqxz3FrIk7/AN+R/lasnSrmbxBr0H2jUJYJ0bfLcyP/ABH5V/75T7tbcrlr2PL5dDrvijolx40fTJYlaOe4VUihjT1j+WOvNfFV/N4fsNM+zqsf25Wu1eP7u3d/Cv8AtPXpWvePJP7VsU/1cD3jP+7/AOef3V/76SuD8bXK6l4Ys0iX5LfVLi0V/wDZ2p8tdFO9kpbGWpH4b8STf2VLbvF587xr5U38SNurrvDejrBZ/aHZYLVPvPJ/Aorh/AulfbvENnbpL+43b5fL/gUb2b/0CtS/8Ww6xrDxWMrR2qXSvBDInyvHt27f+BbKJR1siTvvD3iFdcs7zT5bxYLW4k+0+T/uTo1WtN1W6vodTS9VI7V7yR1T/Zt1+9XnuiTeZcrb2+2Od1X5/otdBqWttdTT2Vosu9LdbeCHydzPn5V+X/arGUdS4mx4J8eLoeiT63et/CqRfe2u3ybdq10FrJH4g0pf7QWKTV3hjSfzIV8rlflb/vv71eavpS2Ntp+j6w0UCI0l8z/w7f8AZ/74rrvBnieTWNSvpbuK3gRPkif5t33vMZf+A7JXWuWpB7wNE3dkeleGLXw/42gRL64kvYV3zwz7drs6/wB7/gddBa2DWPh7SLSXbI9v5KP5f3d26rHjZ7GSHxH9kWL+0UhtJpbn/Z/2f9n5Kanmf2Vp8Uv7t0W2RvwXdWlBu75i9S5/rLaf/buGrL8VO1r4Mvk/vx7K2I/+PP8A2/MkrB8f/u/CV5/wH/0JK7Og47nzf4qdp79U/gSsXyfMrU8TpJBeb/79YL3LR1tDYJbs0Ll/3bJt8ysu2e4kuZfNZY7VF/dPUn2j5vnb5Kmttt18iVoYlW81vT40WK32zz/9M/mqTTYZL6zaV/v7mSodN0+HTbmV4olj86rSQyJbM77pPm/5Z0AbCbo7P7vz/LRC9U/tXloyIv8ACvz0JcrGku9qgsveTDHNTkhjghZ0qnZ3nmfIy/P/AH6LO8jn3b/uJQBofLHC3zeXUiXkf33l/hrPvEW6ttj/AHP79VUtoYFW3dfMT5vn30agal5fx2tV7PW7eR/uy05IVktl3r5abajh8mN28pakCvearG6LLtbZWffos80T7mRF/g/v1evJlk+V5fkRvmqGG1X/AJZVWoAl+sbqqfwfdqnqv2rVU2I3l/NWtbWC3E3zr/DVy50eb5di1HMPlOdh0pbW2/0iXz7r+/8AeqFLCGDa/wDG7b98ldQnhtpE+dam/wCEe8v5P4KOZFcrOf8AO8xFdPuMrfPUyzXE/lIitJvWugttNhj2o8q7Eq1N8nybPuL8tTzFcpzNt5klzFbyxNHO/wA9WksJo3+etpGWNN/+zULp5j/7lTzFcpnpC3nNsqxNZtIn3qm8nzKc+6OlqVymalm0nz+a2x6Es/LfYjNsq983y1X+0rva33fv6NREMOmx797tUn2NZEb5VpzvJI61M6eWjPu+TbUlalOzhaNG3xeW+5kVN+75f71SfZV31a2eX89Nd13qlAalWaH59iU6z8uPc7/vHX7tRzI0+5v/AByOpPszSbX/ANmgNSNnad5Ues1/3jMla0ySR/OjVk7/ACJvs6r8+3ez0Ekn+sfyvm2UO7Ruqbfk3N/H9ynfu49373zKpvcr/AtAFres02x6akzb22fwNUbp/o33ad9maRPkf79ADt/nP8jeXUz7pNqbqbs8tF+X56hd5I/K+7s3fNQBeTbv2VTv7qpJn+T5GqnsaSZrj/ZVNn9+oK1JP7SqSw1KOSSfZE2+H+DZt/8AQqovDJ5LPuVH3bP+Bfw1cR1tbOJrhl37VRv96gNS9NcxyW0W/wDdu/8ABI9V0/fu0u3zEqF/MkdXTdVyF/4NtAEfzR7dlQ7WjeXfL8ny7U2bdtXHf56P9ugCjG3kPveX7lTfbFktleL94jrvWpIYY43eXd5m9vl/2Krptj+RP3aIuxfLoArpt2Mqbv7jUO/3U/4GyU7Z87fL8lTIiyOr7fn3UAV/mj+SLb93/lpRbQ703yp86Nv/AHf8FXNnl03/AJbbKAIYbCHzldIl3p/HUkcLedsRmkd6k86nI8ce53oAHhWmpcr5OxKheaqu9t+xKsCw8zT1IkPlpTYUpz7qAKdyn92o03bFq1s+enbKANDwZctpXifTLh/4LhU/4CflavoLzljda+cU219BaVef2lptnd/xzQrN+a7q5q3QuJafdvpqfvHp2z5FeWo97SOyf7PypWQDk/iTb/wOrEP7iqvkr/Bukemv/rKAHSN5c1XE/eIlV/mkh/h2U7zvk+9VkFze3+zs20128v5/K/2FqvC67G37t+2rDt5f/HwyRpVgSPD86/MtSL/rvk+/t2NUaQrPv8pV2VYh/wB1d7/e/vUBqG9ZH/23rzH4o+G4579L3b99VTf/ALQr1KsnxRpqz6Uyov3KuD5WiJHzylTJTryFoLyVNv8AFUdekcpLzRRzRQBNRTKclAEiU6o0qSgB9FMp9VEB3NHNHNHNMA5pUqP5v4KkSgCwlammzeW+/d5dZKPVy2erhLlZB+jHw08Wr408DaRrG7zJ7iHZP/12Hyy11FfMv7IXi359X8OSt99VvoP94fLLX01XpHBKPKx9FMp9AtQooooDUKKKKACnc02irAdzRzRzRzQAc0c0c0c0AHNHNHNHNABzRzRzRzQB8mftaaV4k/tKz1OWxtYLJ1a3gubF2aXj5l87cq1xf7PfjPULrxE3w61jfd6Dr3nbfM/1tpMF8xZI2/4BX2h4m8PWvirRLzTL1VkguI9n+438LL/tLXw6/wBq+H/j9btP9E1fTJpET+6kn3Wrzqj9lLm6M76f72FuqPtTwNrF5dabLp+qt/xO9Mb7PdP93zf7sy/7MiV0m+viO8+Luvalcve33iGW3uvLZGeN/Ibb97b8m2ududS1LxHr0TpeXmtWs0eyfy3a5+Yrt/2qmOK5tomf1fzPu7VfEOm6HD5uoX1vaJ/00fbXhvjz9snwn4cee00qKXVrpNyb5P3cSNXz3Z6x/wAIrYfZ9YtrzTXSRkXzLORWeprn4ReHdcuYtY1LxD9ktbuNZvsFrD5t1z/e/hWuOpmHI2nodVLB83mZvxC/aZ1Dx/cwPe+VH5P+qS1h21m+FdH8VePE+0aZpFx9i/iv7r9xAn/AmrvrCz8D+C/n0fw5BPOn/L/rj/aZf++W+Va53xt8dV85oppbrUp0/gj+VUrxqtaWIl+7hd+Z6sIOktXZHUab4P8AC/h3/kMahLrt6n3ra1/cWv8A3195qz/FXxp03wzZtZRS2+k2v31s7X5d3/AV+Zq8Z1vxteeI5m+VrB0XfEm9lZ64u50eOSaW42tJ/wBdH3VrDC81vbMcqy+xqdl4h+PF9qTsmj2f/baf5m/4CtcLNZ6p4tvPtGsam3/bR93/AAFa1tN01tSf7OirGiVvQ+G4Y32OzSf9c67Y+yo/ArM57Tq/G9DkU8PafavsiVpP9uSum0ezkkuVfzV2f9NK2H8PR2KLd3ctvB8uxf4mf/gNCaxptii/Z7GWd0/jn+WolVc13NIwjA0k8MRyTM73K/P/AAR/erQtrOx0f/W7bT/bnf5n/wCA1zM3i3VrrckUi2if3IE21npYNdPvl/ePXLKnKXxM051HZHRar480nTUbyvtGpP8A9+IqxdE+LVxJqS/aLa3gtfuMkH8FNm0eGRPnRZK4nVbD+y9SZP8Alg/3a2hQpyVmjnnUmfUVhdR3NnFNF+9jkXcGoryXwb40vbHQobcQvcpESqMMfKv93n0orjeDlcf1hFzUtVvNY33D7fIhZU+4qs7He25tv8XyVYvN0iL8vl+cq/J/FuNZttukm2Iv95//AB35auXNzql1qumeUref9o32qfwuwbb/ABV7ETzpGtfus+vQW77ZPs67F/vIsa7mb/xyqqOs+lf2VLKuy4voXl1LfuVP+miqv93fLurm9N0e61K51W43eX9kXzpX/h2/dX/x99ldBqUPl6boaovlvcM0zJGm1lX5FXbU9UQZ72GrXXkJewXECRWv+i/6N8rxhd3y7fvf7VV7Czk0397En3FZ9/8AE3y102sXkmo3MXlWyzwPH+9ff8u0L95f91/nrHv5lghi8pvPd1+5H92JfnX5v/Q605uYk67R9Wt47OxSWJYJ7eNvn/vs+9f/AEBK6TR9EuLr4itrEW3+zriSN4Hj+6jCCGeNf/H64Oz0e+vtSniijWNHaNGSNNsSMF/2v9z5qvaJrc2larFaJK0dr9sZJ/4fuK/8Vcs4b2LibWvPqnxG175NI8t3kkmgeT5VljLbtrMv8P8ABura+EqWepWEtl9slje+863l8u23S+Xt+W4/i+Vf4q5HQb+aSHV7S4bzIHh3xeZ97hnZVX/gf3qx/D0Kz6wuyf7JZblTfI+1mU/My/8Aj9UuWMV5B1PRvCevL4jsLzT7u8tY7q4huXvJti7tsce5W3f3djy12Hk/ubb/AGGhT8o68Z0q2bWLnV5XZYLWxhmdvLdV3xn92qru+8zb69wRGjhgX+5Ns/4EFqYw5byWzNoyG7PkX/ek/wDQq5X4nP5fhL/fmWuqfd+6/wCue+uH+Lr+XoOno/8AHMz/AJLWkSo7o8J8Ww+ZDE+77klcfN5ldh4kdZIYEf8AjZnrn/s3mPWkNgqbldLaO6tmR6q21h9hubZIpW+ST/lpW4ls0e3ZUb7o/Pf/AGdlWQCQrJHF/ttvqw6L9yo03eTAlNd/nXYy0ANtrZo3apH01d7f+gU6zuWkmqw7rvbdQBXTTVjShLZpH2I38P72rifvH2J/dqazs/n+f7lLmK1Kv9leZ+9+apPscNrteX7/AN+tLVLz5P3W3ZWW9wsj7HakGo1pobqHfLt37vuferDe8Z/kiXy03VefbHtTb/FTvs399aA1KdtbeYnzffrQh01fk8392lWk/f7t7bP+udSQyLvbczSb/upJ/BUAXrCGOOtJ3bZv2rWfZ7Y/n+WnTX67/lrORsXneORKo22q298nm2jLIiNs3x/N81Ro6ztLE/33+69NsIVgdokgSBP+mf3Xp6gTJN5m5H2yQf8ATSm/Zv7i/JtptxbSQJFFFcr88zO32pPM+U/wrt21N+8nh2I3kP8A36krUqzeZHDsRah86bzvlg+Tb81aDo2xfm+eqv8AeT5v9+gNSGF5J92/d5D7dvmJtqx82/Y9NeaSPb+68z+Co4Zlunb5W2Ju/wBYm3pQGof6yoZoV3rK8S/JVpNvkq7r5b/3KmRGoDUo7Fjf+L56ciN8yO1SOzSJsdfMeo/71AENy8fy7G+enIn2qZUiX56hkRZJvvNVzT/9Ftm/57v97/YqAG7PL+SnSU3/AJbfPTf729vLSgDP1JvITY6VTtrn7Un3lj+WrWpJ5nlfN8lZM0LQP861Yaly8hX+9UNnbeZ9/wC5TUvF2feqRLlp0Xe3lojUEli5/wBK+eo438t/k/gWmzP/ALVV4U8ygC47tt+dqhf9461Ds+f+Kptjf8DoAkRPLhbfUibaq+cu/Z/HUybv7vmUFakjSN8qJUf2NpN2/bIn9yrG5qcifPv3VAEPk1NC61NVV/v/ACUANudv8C7N7U6Pd/HQm6PbTXj8x9jrQBDcv5n3H/vU3Y0af63+GrCW3/fD1Mlt5iLvoAz0/f8Az/7NWIU/jq15Kx7qh/1Fzs+b5/8Ax3FADqjT7zVJv/uUOnyf89EoAq3Lxxpvf+Cobb93Dvf947/PVe53T3PlfwVc2eTQAvNLspqPTk/ePsoAHfy02UlL/E1Dovy7KADf5dG+mUqbZKsA3rHu3t5aV7N8NLz+0vDEUX+s8lmhb8G3V42/7xK9G+C1/wD6TqtpuX7scyp/33urKpsB6dMjVXSFv+2lXrlPMT/bqFH+fen/AHxXMBDDC0G75vnprv5e1N336vJD92o3hX5qvlHzFdEb7n/ouo3Ty0q8rr9z+/RNbLcbXSgWpDbI2xUeL7lXERd6pt8z5WSq6J5aMlWkm+5/yzqw1LSIsafJ+7o3/vlpuzzN6bvkenf6zd/sNVEhv/jpzp56bH/jWqqP97/e2fnVpH8xN9AHgPjbTf7N1Vk/1nzNWClekfFfR/8ASVuE/jj315qld8JcyRzSjqTb6dvqOn1oSOp/mUzmk8tf7lAFnmioo6l5oAKmqHmiqiBNRTPMo8ymA+lSo6kSgCZKsI9VY6mSnEmR3Xwu8WyeDvGekaruaNLe4V5f+uZ+WX/xyv0MhmWdFdGWRHXerx1+ZNnN5brX3F+zZ4z/AOEq+HUFvK3mXWkt9kb/AG4/vRNXdTloctSO0j1in0yitjAfRTKfQAUUUUAFFFFABRRRVgFO5ptFADuaOabWR4tTUJ/Deppo8vkap9nk+yv/ANNNvy1HMMsaxrdvodg13cfc3Kn8K9fl+ZmriU+P3gnfcpca5BaeSypvkfcr/wC6y7q+V/HOt+MtV8PXNxrcutyad8u57pJ1g+9/3zXlaKviO8kt0vGjgePzmm2btjIu2vPeJfax3Rwy6s+8Nb/aT+Huhw738Qrd/wCxaI0tfLvxd+IWg/ErxDfaxokV1aJ5a+b9q2qzSD5dy7a5XTdB8P6VDE93c/b5P+mnyr/3ytTeINY0u+01dPib7JB5m/ZBCqrXHWxDn7tjanR5GdV8GfiXqng7R77T/sekzpDcb/O1KFpZUb+78rLW5rHxa1L7ffaml9/Zs93HGk72r+Qrqn3a8B8Q/uIZ7jT7y8gnf/WvJt2P/wCO1R8E23iLXJryW3sbrVoIY989zIjSrb/7TN91VqeWrVXKpaG1oRfM0dt4g8f2s9+0rzy6s+37kaVzOq+NvEl0mzT7b7An/TNPm/76avVE/Z++KUlh5tv4c8j/AGI5rZWrS0H9kXxl4qfzdWVdNT+/fTfN/wB8ruqYYJK3Mr+pTxX8rsjwVNNvJHZ9V1O4v3/54+c3/oTVl+d8isirvT/nmm2vq7W/2Htajk/4lXiGwu96/N9qRoPm/wCA765PxD+yL4q8I6Dfardz6TPBbr8yQTSNL/6CtdjpSitjOM4SfvM+eYba6vrlZfLbf/f2VuQ6DD8z3d55n+xAm6u8+HvwuuvHF1c28V9Z2ENpNDDO907Ls8zftb5V+7vTZXs3gz9kWHxBoMGp/wDCUL8+5NkdhuXcjbW2t5vzL/dasY0alVXWiNnUp0tGz5p8ny/ktIlgT7m/+J6h1Cz1LSkV382OCb7vyba+4tH/AGUfD+m7fN1O8k/64JGv/oStR4z/AGXfD+peFdQi0/7VJq6R77V55v4h/DtXavzUfVJGf1qJ8KwpJO++Vmkq59gV6tXVg1rctE6tG6N8ySVaSGuPlOjmKMOnrHVpLWriJUkdMgpvbfJWD4k0T+0rBti/v0+eKuqf95ULw/u/kpfCB47HrVxar5e3pRXSa34PluNSllhT5H+YUV0c6MORncPbNBfz3HzQWsM3k/8AAj/D/wAC2U19Vmnkge4nb/iXxs6/h89dZ4D+Hv8AwsbVfslxO0CIsjtcx/Nsba7f+PbKjtvh7o8HgOz1P+1/L3tc+bDO/wAqbFTdt2/xNW0afMnNHPP3Zcpi+GJlvvsybYo7V75ftT/Ntl2K7LuVad9m/wCEgmvNTt2byLTyUsbbftldjIiqv+9sp2jzXGj3NncbrfZ813L/AHU+V9q1lw38N9qTfaP3drN5bypH/e27a57MWp21hZrBY7Egb9zZw+U/+0F3Mv8AwKsG88M2Opa9p+n294tol3Is0UO/dsjMjxMrf7S/foh1uHWNYuX81YH/ALPW3imk+X94Y9u5v+B/PWfoLw6xquyJVkR1ZJZpE3bFPzSt8392tIkR91m54VeO6udQil/1E10syp/tFvu/+P1qa34G1DQ/AEHii4+z+Rqd0vlJv3S/efc1c7Z3NvY3M9xb7t/2jZB/sLW58S7DxFY6DousXdyseiazcXD2umwfKqLG33mWiEObm0K7Ga+lahJc6fL9mlkS4WT540+/nYrKv/fdSaDoOrab58W35HkXz/LRW+YSbfLra1LVdasdK8KvbwSweSq3H2yNGVdzybl3N/s7K7DQfFs2m+GLHTJYPPnsbi5ffH82xR5Miyf991LireZpKOtzl7Pwxaz/ABIn0e9i+yWqXUm77LtbZ8u5Y69Whm8953f+C6b/ANBrz3w34wuLrxCun/2fawO7RvLNH8zcSPJ8tdxbbZPN/v8AnNuqZbFQLD/vLn/t3WvO/jH+8s9KTd9xZn/PZXpUyfPL/sLXk/xgvFjvLP5vkhtV3fiz1PQ2W54vrzxz3Pyf3ayfMaPb8vl0Pfx6leSvbyrIiN8yVVtr+G7v2t0n+fb9ytIxJlI2Lm8WCzZ0/dulU3dp9HidP3e9qp6leXU9zLDFB5iJH8zyfdrYvPJjs4kT92iL8qVZBX+0/I1V03fO9OtUWdG31Js8v+H+KgAjdo9z7amhha73PuWo0tvkaryQx+Suz79GoF62jW1df+Wm9fv0Q7o7n7qyVXtn+fY7VMjt/B9ypK1I3RftLPub51+5/DUL+XHterDv5ELVVd/u7FoDUNiu9SeT5aeUjLVX7S0b1Iky+cz7m+f+CgNSwPuLVN5vkl/5af7FSfwNvZ/nqF3+9v8A++KAJoblpE/dNWhDu+V2be9ZcO3yW+b79Ed4sb7P4E+7UAajos7/ACfu3q9C7QQ/PWPbXiyebs3b91Xkf9zWcjWJNM/y76ajt8u/bTUufM+T5aaskcdIZY/1aVTebzN33qmd/M/iqrc3Mce35v4qCtST5di0fu9/3Kajr9/ctQ+d5nyo1Aalp5l+aoYXbfs3eZVO5Ro0815Xj2f8BV6kkv1j/hegNSw7tUL7Y0aoXmaT/Wq2yrCp+531AakfktHt+apEf99v/wBZTU/ePvfdQ/7xNn/fNAah5zSVVuZvMTZ/A+7/AFn8dWoYVdV/5Z7KbM/lo39zbQGpzsNs0abPtjT/AHvnp0zrH8m1tm6nbG3q+6pEt2373l+etdTIzZkaN/u/JQl5Hs+9Tpv37t83l1TuUX7ifu3/AIqNQLyXPn/7lSIvnutU0uZNlTI8m9d/30o1AtI9V/t/zsir8n8T01H8uRYv79TWFg333/eVJYQp913rStn8upvsDSbamTTfL+Z2qCtSN0pz/wBxPvpViG2+f5F+epktl30AZf2aT5Uf/vupvsvvWg8PlutHk+Y/+xQBkv8Au3anJM0cP8VWP7Hjg3OkSx72+b5KsQ2y/c20AZ8P7x3Ta0dXPljf560EsPL/ALtZsyN5zf3KAI5tv8DeZUPktsq8lnTZoWoAppVe8uVtbZnf93Uzp5e53rPtraTVbze/3Eb5UoANNhbyfNdfLd/4KkfbJJW09ssaVk36rA7UAR7KETy6bbJ5lXEhaR/nX5KAM2bdIkqJt3vUiJVx0j+58tVXhmg271oAa37v5KIaj+X78rfw76tQvb+Z87eXQA166T4aXK6d4ws9/wBy43W7fjXIrfzalNLb2US/I3+ukf8AhFWr/UptH1LSvsrf6V9ojmb/AHU+aq+ID6c2N/wOmpDVi22yIro3mI676HRdm965Q1BE+9Ubo3zVJv8ALenfZvMStdSSr83zbFqZ92z/ANkqxDbLsodPu0agZ6v5G35fkqZIf3zfM0dD/f2VJDu8nZRqBMj/ADf7lO3/ACNUf8a/3Kd/deggE/iem7/Lo2SR7aJHVKCzB8Z2cd1oizOu/wCzsrtXgrp5E0sX9xq+lrmFZ7aWL+8v86+efElmtjf/ACfcda66PUwmZ++nb6jR6fXQZk1OpiU/mgAp9MooAmp3NMSlqogO5o5pd9JTAfTkqKnx0ATJVqOqqVYSq1IJvOW1Te9e2fsx+Of+EV8fwWUrf6Fq220l/wCun/LJq8PuYVnh2VqaVcyWtzFLE3lujK6v/cYV005akSjzH6aR1Mm2ud8B+IV8Y+D9I1tNsf263WZk/uN/Ev8AwF66Dy2rfU5eUa6U2n0UAMoooqyAooooAKKKKACiiigArlfiReeINN8PfaPDlt9rukkXzYdm5vL/ANmuqoqZR5k4lx91pnzHqXwT8bfElJ31uWLTUm/jupvNb/vld1TeHv2M7Oxe2l1DxDcfIzebDawqqv8A7K7t1fSdFc8MNCB0Srzl5Hi1z+yj4RnuLaVGvNkLLuhkfcr12Wm/BPwTpSL9n8Oab8jffntllb/x6u6orbkjHoYupPufAf7T/wAK28JeObl7SJY9Lvv9Lg8v7qZ+8temfsizWvh/RLG183z9O8Q/aLeWF0+SK/i+bb/21t69S/aW8Er4q8ANepF5l1pjed/2zPytXzn8Ab+b+2NX8JbvLurvbqmk/wCxf23zLt/3krnhaFRx7nU5e0pJn2R4A8xPCtnbu3mPYtNY7/8AZikeL/2Suirl/AF5p+q6I2safujTU5PtEsMj7tk23ayr/wB8V1FdhwBVXUrCHVbC5srhfMguI2hb/dK7anooHE+LPA8zfC/4/QWV7t+y30kmk3iSfdfe21f/AB+vtKFI40VEVY0RflSOvk/9rfwk1jr1trFuvlpfR/fj/gkjr6G+FfjNfHngPRdb3L59xbr5/wDsTD5Zf/H0rno+6nDsdVX3rT7nXUyiitTI+OP2pfhv/wAI54u/t20i8vTtW+dv9ib+KvEa/Qj4neCYfiF4M1DR32+e677V/wC5MPu18A6hZyabeT2lwrRzwsyMkn3kYV5WIpcsubuejTnzR9CHLVYRFqFKEeuQ3JtgqRIfkqNKs1ZBSktvmoq7RU8ocx2vwi16x8FpqHiC4ZZ3t/ni03fta7+X5tv+6lcnNc3nibxBPd2Wn3GzULqTytNjh/ceZJ/rY4/96sV5vLSWyez8+9f/AEeBJHZdjH5Wra0HW9Q8Io1pZfanutPaR5/Ifc0TD94zL/tLsrohWcYcljjn7027kN/eSeI9YbUE0+302yeRU+zWvyxW+F/+ISo5vBN5Hbfa/IaCC4jhm3ybW2f+g7fuVreJPE+n+JtN0+30LT/sHk2/kt8/+tuJG+Zv93YlXkv23xaU+6R02v8AvPmZ8fKtTUWujJiYdt8Lmurb91rWlwXSRqkqX1z5HVt1N8L+D2022nieKK7+zyK7XkD+bB97b96tybw9Ha3NjFd3K7NWaNIH3/Nu3Ju/75r2rwT8NfDupJr0v9oW93ZQr5MVtBcqsTqF+aZtu5d1dVCg6j95kzaSueE+MPBjeEfG2oaO7QSPCyv/AKK7Sr+8VG+83+/XTTPZ6jpsWq+LZ2v4NMZrG1sLF9q7Y/l3bW/vPXWTeFbPXPjNpUT/AGfUrF7f7dL/AHbjEk0jfeb/AGNleV/GbSryP4kLcXC/6LqH+kQP/C8Zbcrf98eVTr0eXm5HZG0JL3VYva3bX3irRLnW7if7JpFjdQ7bD+5lUj+Xb8v+7XZeGPCt5a2y3Dbf7E1a+m0uL+8imRJfMX/e2VV8Q3Nnpvwra1eKWCfVrpbiCHZu2Rx13X/CN3WseFfh9aabF59kt0v2x43/ANbNJvk27v8AZRKVOipW01sEpOPpc5HS/D1j4Z+IXizT3nXz7eRnsEjT76uyN97/AGYq6LTdv2Zv77zNuqnfzXGpeM9Vu5YrfZYx/wBlrNB8rXHlt/rG/wBpq0oU/wBDieuavbmaRVPZEzv/AMfP+f4Urwn4uu19quoIkvlvDD8v4LXuTp5ltOn99q+cfEmpf2leX1x5vmed5jq9c3Q6IdTzO40qGR2eXdI+2o7bTbeO5V0iWPd/HVybdI2+mv8Au3WuiJGpavEjjs59i/w7N9D7ZNyf6xKzby8/gSr1ttjpklqG2/c/7G2jZ92m/aW/gp00ixpQA5/9upPMWNF+b7i1nvJ/o3z/AMFN879ytAFya5WR/vVNbP5f8XyfxVnonmJvqR5vLfYrffo1AvPdeX/F87/dqP8AgZ3qnM/lp96mrct/10SpAtIixo1ZLzahJqWzyFjsk3bn37merzv5n8FEMLSfw0AOd2kTZVe53R7kmb5/4atI7bNm756EsGu9ssstQUUfO8yHY6+XUmz512suynbP9em7/wBmqRN3krv3Sf7f9ygBz20kC70by03fLTU1XzEWJF/2N/8AtVH5LSeUiL8n9+rn2bzJm3y/cWgCqmpeY7U62uZJN2xX/wC2lXvsEezf5S76Nm+aoLKdzNJHtTdUMLtdXK1pfZmj+SnLZ+ZNA/zSfNRqWCf8C2fc302ZFnuV+9WpMnl7flquj/P89SBTRF2Kjq3yN8tTb2kh2bf4qdc/6mV4ovMn/ho2SSJEm3y3/ioK1JIUWNKdsomSOBFd3WBEb/lpTn3eS3zeXv8Au1AalV/3iM6VT+0Nv2U55vvfvaEdpPv/APfcnzb2oJJnePzovm+8tVb+5j2ToiNv2037C0m1P/H9npVe/wDM+5/f/wCeftVgVYUbetOufM+5WhZ6PNs/1VWv7Bk/jagDDew+9vohs18lk2t8jV1UOmwxyfP+8qZPLg3bFX56jmFynG22mtfPv8hvvbN9aFn4SaN2d2b5v+eldF5yx1JDcxyUSkyoxRjponkTfdb7v3/l2VaSzk3/AHF2Vqecu/5KbM8cH32rPmGZ727R1NbQ+X8jU77Ssj76b9sj8771MCTyV30Ijb/kpr6rDHtRP3kj/wB+m/b/APRm+zwSz7P+A0ATPZtJtfdRN+7qu9yv8f8Ad+5v3daxdY8SfZZFiRFp8oGxsb7n+sqxbJ8jVys3iG68791RbaxeT3CxI3+ubZ/spj7zVVmPmR0l5Mv3H+/ULpHawq7ssaff2VVudNWSHYjN/tP/ABP/AL1ZMnh61/db/tE/zfM+/wCVMVAjUm1KGBGfdUP9sWs9srxSrsqRN0EP+jxL8/3vMqi9msiXMtwv97b8lAFPUtSWd1t4mbZu+Z4/46mh1hYIfng8v+7WTND5EzJ8vyfO3lp9yrSaascy/ekd1bb5ifKtbBqaD6w10/yRNJ/erPv9VkgRkSBd7/e/i2VoQo0aK+3y/l+b+Kq9zZtdPF8vyfxUBqZumvfb/vfxNuf5f++a0ndp/wCL56hheOD5Nv8AwCpPtPkff3fOrbUqA1I/7Hj+aKXdvf8Aj31JvbzlRP3n95KdbQ+W+9/42rSR6AI/sFrIjfL9+h9Kj85nT7+35fMq0n7ypH+5QBz9tokmm7rj+Pdv2R/xUW1hcX2pK8q+XsWtx0beqJTvOj3yxbvvrVXHynuHga/a+8L6Y/yb0j8nZ/ufLW8m6T5Erz34Ral59hfWifwTLN/wE16Nvjt03/32VKx6kyJPljod6j8n5/no2LTEOqPzlqGaZo0+Sh38z56CBqosjs/+r+arCW3zq7t9zclRp/38+ar2/wAxN9AFd4f4NtOhh/vrTnRv71Dv8jb6sBs26R2Td/CrrTfv7vlqT5f3TolO2Lv+T+Nt9AFd/wDarx/4qaV5d/JKn3H/AH1e1PbLIlcP8SNN8zSort1+42ytIPlZMjxGGpN9RujQTMv9ynJXYYj6f5lMp8dAEm+pKZzRQA+n0yiqiBLzRzTadzTAOaVKSl/joAsJUyPVdKkjqtSC3UsL/PVeOnb6uIH19+x542+1aLqfhqVvnsW+123/AFzf71fRm+vz/wDgD4qbwr8UdDuN3yXEy2M/+7L8tffNdmphPcmoqGimYj6ZRRQAUUUUAFFFHNWAUUc0c0AFFHNHNABRRRUAFFFFAEF5bR31tPb3C+ZBNGySp/fU18A+PNK1D4X/ABI+0Wn/AB+6NfLNE/8Afx8y/wDAWSv0Fr5k/a88K+Qun+I4oPkf/R7r/eH3a5q142mt0dVCW8O56V8NPEOmwX8Saezf2Xrka6jZ+Z/Bvi3bf/HJU2/w+VXqNfGn7OXj/wDtjRP+EURfM1TT5pL7Tn/uQ/elX/gMvz7a+uPD+vWvibRLPU7JvMtbuNXWuqM+ZHPOHKzToo5o5pEnmX7QnhKTxV8Orx7f/X2P+kf8B/irxP8AZFvr6DxPr2iPqtxG6QrcQWf3oHXdtl3LX1pNDHPC0Uq+YjrsZK+KXdvgt8dbO4dmjtbe8a3neT+O3k+Xc3/AH31hL3aifc6oe9Bo+1La5aT5JYGjdP8AgSf8Bap+aiR6K3MB9fJn7VHw6/sfxDF4ltI/9F1D5J/9iYf/ABVfWFc/458JWvjjwxfaPd/cuI/lf+5IPutWVSHPE1pz5GfnylTeTU2t6PdeH9VvLK7i8i6t5mhlT/aFQwv5kdeXynoEaJ89XKh2U5HpEE2xaKiooA568vLiC8a4t/3l67funj9/4q3NB1aPw5pssqWayO6+TFNv+bzn+9I1aHjnSrXydVfR7y4v/Jj86K8n+993c1ZOgvHI8VvcRNBZPC1u00f3nYL822ojK2vY5HJSNr7Aum63I+n2Pmf2ZCvmpG7MtxNGr/vP93e/3UqvpU00GtwXt3P8/wBsVGT+5/C1Tax4hm03+yPD/lL9qtI2f7Zs2srfd+X/AL4rP+0w6VtidWjnhhaZYZE+R2PzLuVlrT4te4dTovEkejwa3oP2u+ij+a4uJUjRv3SyqnlK3/AEqbwlrFjrni3T5fs1xBpdxIqS2drM0rI38UcKs33Wrg/FV5db9BtLuzt7TZa+cvl7d0qyNu3NXeWEkMFtbeINMZtNukhuLu1ePcq+clzCrLu/2Ynrq5nzpLyNIfCdl4J8JWtr8ZrbSkvJZ9LT54n2Msvl/O3lyfxf7DVg/GDRLrTfGGlW8r3E72+m2z7J/ZfmVf8AZrqNY1668OfHK21WK2ikuruG0uPs0Hy/NJAi7a4nxn8SLPxj8Qr7WJVbTYH/AHMXlvuZNny10VpqMJBSi5zj2sfRmsJ4f8f+BtKeXdHaww72SBJNyLJH5bbdn8K75a8Z8JfFrUPB3gDUNKitpZNR0xpIWf5VWLPyq21m3bllrrvgPr1npulahp9xK1pdQxtd2ryfx253/Kq/xV5rpKaXqWg+OL155bt3vIXgmk+WWXM71fP7qezMuTl5lvY1vDepXF1ot5LcM0k7zb98n8ea7q5/cabbf7C1x9no95ptnEl6qx/aGjeD5/8Aln/Czf71ddeN5mmx1407xaudMNjP1i5a30G5dPv+XJXzLrc0f71Er6E8c3LQeD7l0++/yfnXzPrX+urN7o2j7qZlzP8AvNlU5v8AWVa2NI++qsyNIy7/ALlbRI1K6Qt5zVsIvmQwJ/s1np+7/wCWqxpWkiNJZq/+s+WrJD93HQ8Mmz7lSf6j5/lqG5vGjh+95lAFN90fyf6um72+5/tfLTof3ltv303Z89AFpPM87Y1SfY1kb5WqGF/vVJHukff5nl0agO+zeWm+o3tlg3VYvN3k/Irf9s6j02NriFvNg8jY3/LSpAciNHCuyjbJvZ/N8tP7lTbVgm/ik/25KE/eOyJF8iVBWpGkMkf8X3P4Km3r9mX5f+/lR+TcTzM/yx1H/d+bzPl2NQBD9mbZKiS/I7U2FGt5Ivm+SrTzL9zb5dR/wfOv3KAI5pm/vVoWyLIlZL7djPL+7T/vr/0GugtkjuodyfvE/wDZqmQEaJTpv3CROm2TfMqb/vbKdJbN81wkv7j+FK1rOzaTzbf7M33fmSokaxM1909t97y/4N8dU9PjktU2JPLI+7789bS21rPtRIvL2f7FWrPSreC23/6t9zVHMVymLNctv2P/ABrUNs6+T5rq1dE+myTwtsVf9mqttYNauvmssj/c2Im2jmDlM37N5bb3iX/fqaHTZP4F8v8AjrU+zb5l3r88LfL5lE0N15y/uvk/iejmK5TLufJ01Fe4ZUR22fvNqru/hpv2ZpN0TsyJWo+m+ZD+92yfNv8AnSq723lp96KgRT+wWe/5/wB46fO1WrZbefzbe0aKB/8ApnWa6X0dn9o3Sx7Nz/Ztm5qdpPh752f5o9rfN5if+g1AGxIjbGfb8iVTeaON2+X53+89N1Kwmtf3sV029/8AvmudSGS6m+dvP/2JN26gDeR237Eam/aVjTY8670+989Z8OgrJufyljnf7z7PvrVqz8Nxx7t7UBqNe8XZ88rR7/8AgWyoU1Kzj+fz/M+Xe3yVefw9DJ8/lRSbF+XzE3VRXSmvnnT7H5Fqkmxfur5q/wDAavQNR32/z0+0J/qP4X+9vqvbeIVk3bGijd/kXy33fLup1/bTf2b9kii+e4b7Ovzr8in+L/gNZt5Dq0mpLaJYwR6X8qed9p2skf8AF8tGgalxNSvJJp3/AHscG7/lpt+Sh2k86eXzW2Q/89P7391avXNzHaw+am6T+78+7/Zp0O2OzWJN077v7nzc0BqZqJNHuf5vk+9/DsWpIXaf5HbzN6rcTpJ829f4V21NeW11JNbOixRp5m+f5/4dtTOn9lWDS3EXmT7t7eXuZuaA1NCwhkkeW9uGX5/u/wC3U32zzJmqjZ7dY02zluFlgfy1fyfu/wDfStUmy3jfzUVd7/Pv/v5qAKt5YLPMzovl/L81VbbTY7Vt/leY/wDfkrQmSbfK77dny7ahtYbjdL9o2/d+5HQPlKL6Csj+b8v3qtWdm0dzLcOv7x/kVP7kYq98uxqjeZtlMOUhR5JH3/6uPdUNzN93+5/fqSR1+5upuzzP4qQg2eX871n6rM0m1E/efN86VedG31l3Nt9lmb5fLT76/wC8acQI0hjgT7v3/wDxyh5ljff/ALVTJunRqclmsjt8tUBTmuG/vfPUju2z5F/4HVj7N59SPCse75qAMPyf32+r1tD5j70qw8Kyfw+Xuqa2RY92x6AIfJ+9vXy0qZN0jo+2pHTzPkqZkWCGoAqvC0cOxV8ve1WIU+Sh3+7R53yUFjk+/u30TQ+QktUUv457xvKnWRLf5GSP+9ViZ2nTe6/JVgdV8IpmtfFUqf8APxCyf+zV7U8Kz/I+2T5lf8mrwPw9frpWsWN3/wA8Zl3f7p+Vq98hmXe3+9Uy3M5FpEqN0bZ8lCP89SZakZkbp5lU3T+P/gFXHTy9vzVTuIfMRon/AI9tADt6/LVj+CqaO2/Y+2rUL+YlWBM6eY+9Pv0bGk+/9yoUmbzmTdVp/ur/AL1AEez7tTJ+8eo/9z+9spasBf46o6xYLqVhLbuvyOrVe2UOiyUAfNPiTTW03WJUf+BvlrNR67z4r2Cwakz7f4v/AB01waf6yuuOxjIlp1RU+qJJ0p/NQJUm+gB/NFHNFVECVKfzUUdPpgO5oo5ooAmqWq8dS1WpBNS76jp9AFuzm8t1r9EvhX4q/wCEx+Hug6q8u+ea1VJ3/vzJ+7l/8fSvzhhevq79jzxt5kOq+F7hv+n61/8AQZVrrpy5kZVI6H07zRzTaK1OcdzRzTaKAHc0c02igB1FNooAdzTaKZQWPoplFWQPoplFQBLzRzTaKAHc1y3xC8B6f8RvDc+j6h/H88U0f/LKTb8rV0lFKUSoy5T88dKttQ+DPxLtdV8pvtWmXTJPD/fX7sq19reD7yx0fVVtNPbzNE16NtU054/9VuOxpY1/3t/mr/21ryf9qXwH5jweILeL/j4/0e6/3h91qyfgJ4iuPE3gy58L+e0eveG7hdU0l/4nj/ij/wDH5U/7a1y0ZcsnTZ2VI80VM+qaKxPCviGPxNosF6i+W7/JKn3tjCtWus4R9fNv7WngxZ0sddSL76/Z5/8AeH3a+j65j4keGP8AhLvBmp6Zt8yd498H/XQfMtZVFzRZtTfLJGD8AfGbeNPhjpVxLL5l7aL9huv+ukf/AMUnz16LXyh+zB4nbwz4/wBS8NXDf6Lq0fnQf9do/wD4pK+r+a0hPmimE48smFI9LzRzTFqfMn7Vfw92XNr4rtIvkm22995f97+Fq+d7bdG9foV4n8PWvirQdQ0e9X/RbuFoW/2P9qvgfXtBuvDOvX2mXq+XdWkzQtXBWhyu5105cyIKX5aZSPXNqak21qKgDUUagaepPaweElRG/f30jTf7iln2rXEzX62lg1x5rJOiskFt/cU/xU7R7mTWPIiS7bfu2L5ifxGuT1W28u/ji89bj9yv+rfd1Xdt/wB5f4qwhHc4pR5TpLnVbzUr/wC2y3PnzurTb/7rSNu/9nrrPDfh7UPipeWOlaf5Ud75PzTSfLEsaLXL2Fm32OzeKLzH3SJ/wKvoL4FeMNL8K+G76K30r7XqkOmtqM80brt2ou5V/i+Zq9DDUeeaRnzOzMfwZ+z9b+I/DavrF5LBrep2u/SX37YkZN/7uSsn4l+G77wP4k/4R99QWSy+xyXG+xRYJXt/kVVm2/xM9vXqniH+2r7W9M0d9Qbw1pemWMN9rTwPtW3/ALscat/Ev8NeW+HvDDeLvFXiHxLceKpYL3T7jfE99C32q42N8tetUhGMbJBFu97nM2HiS+j1izSWz+wvaTed+8dml5VPl+b+Fdny1D8Qra3tfH+p3ETW8lrNdNfKkH71dsjeZtVmr0Dx5bab4j0T/hIIoGsLq3mW3abyf3W4K6yxsy/9stteRw6Vfax4qs9Pib99dsu2vDxF6d9dGelSlonbVHqHjbUri+0e2u3vvsM8Njb2+nWcCbf3bwJ5u5v7zVyfgmzW6/tB5d0drb2vnJ5j/KjBtzSN/up5teha29va+Elie2iv55o2t2f+KJY5/m2/8DSuVh8DWd1prImrraO7K/kz7W+0Kf4VZf4q5frEZWM+rO+03+0J/Il1WVpJ7i43xf8AXHbti/8AHErpL/8Ad2ECf7NY95532/T3ln+0b4/OR402qilfur/u/wB7+KtS/m8y1g+X+Faqe4R2OP8AHlz5fg//AJ5u7V8762//AI/XvHxaufsvhWCLd/y0/wDZXr51vJvPmiT+5UG3Qa/3GdKq7I/Ob5qhmhm86WX5fk3JElQzTeZN/qvnrWJGpobPM8r5aPtn2Hajt8m2qrTSfZvNf92/8NQ6q7b/ALOnlR/3qvUk1JnbYr+b8lVZplkT73mVV0rdPD5X8aN8tSTWHlpvdv8AboIB3XZ8jfJtptsjb1Xd89WLOwXyfkZadDZ+XJ9oRv8Alov6/LQWNSHy3+dvM2VqWcyybt7f+ObaxbyZfOZ/46vWdjcalCz/APj9KQGtMkOxd9TJbRzp8j1D5Kx2a72890/goS5upLb5IP8AgFZlFr7GscbO/wC82VnvrEMG5IlXfTvsFxdP5TtUkOiR/wAcvmfL9ygDNTUvMd3SX/e8x6c7rImxG8t0/jjqb+wY45mllnljT+Ly0rSh0qzjdkiiaT/b31PMh8plp9l3LvX94y79/wDDuomdfvIvl7P+BLWxNNbwJv8AsKyP/CmytC21JpEV0tre3n2/c/hSp5yuU89uftE9h8ltKj3G5P3CblSneGLbWLGFv9B8xJvvvJ/reK9Gms/M3b/uVHvhtUREX/YVI0qZTK5TzXW/D3jDUrlb2K28tNuxbaOZV6V23gnR9W0Owll1DUHu3uF+a2k+ZUrS/dyQt83mJ/318wptncrdWsT+VLH/ALE6bXolNyVioxJobZZP4W+f5KdMrSP9ntF8uBFXzZpH3N/urVqF/n2J/dpyWFvBCu/946bn3yfe3H+KsjQjv9S+yw7Nyx/3fn2/N91VqjYXjR/uvN8/5tjPG+75v7tOtraR3llu/vzM21P4do+7RNCtrZs+5pNit/vUEFi5mmktmRG8ud/u+em5ar3NzNazQQqvmI+7dNsb5MVDNDeSbdjLHvX/AJafwt/CtTRpJH/rfv8A8VWA5N0ky790dNmtvM3I7NH8y/6upEdv+etQvqXz/IsuxG2f3t9AFz7GvyyuzfJu2pG9Ne5WB1T/AGd9UbzXodi7FaT5v+WdUbzW2j/1StI7tsby6ALly63Typu+dP8AbqvMjR3MUSQL5G3e00j/AMVNS/j++9XLZ4/szSv+7T7/APurQBHDu/ggWOrSfxbP4Kb8saK6S+Wn8T0Q3KyJvi+47fK9QBJsW1Rt8v32qN4Vnhb+49SIkcjtv/jWnTIv3E/d/wAC0AUZoVj3O/36qpZt+/d189/vr/D8taXkw2/zvtnf/ppTYXbfsRfLSgDh9Ue8utensfs3lwW8azLczo3kbv8Aaaums9P/ALHs57i9n+T7/nbNvlKK1N7eds+X5KJrz7VbLvgWRH+8klA+Up2dza6lZxS2kqzwTNvV433LxVhJvLRU/wBmqcLrvZEi8uBPkWpt9BQPUf8Ar0/20apEdf46SgCDdJ9q2eU2z+/Tkemu7U2FKAGzbtnybf8AaqF3/wBqjUpl/wCB/frLvLmad9m35KALH2ny32N+8+Zv+ALVjzlrLsHW6tm+9J/df/ZNaWxZEoIJN6ybqzX3SO3zfJuqaZF85Yt/z7d+yh7OT7+6gBsKeQi07euxt9Vby58hFT/V/LUez7U7P/wOrA0NnyfJUd5NH5K/NVi22x23zffeqOzzPkSgBr7v9uSr1tuk2psqOGzk/vVc+WDaiVADndY/4ahR2km+epE2yO3zL96pJtvk0Fme6N9z+P79Q3k32VGb+4tXJnWDdL/HVF4fPRfm/iV6sDP8N20n2b/SFXe7N/q/m6tXSbPvbP8AgNUdN2x/6pP7z1a/jiiRqAJE8uOH518uvdvD1+2q6PY3H8bqu7/e/ir53e5W6ZpXi8xE+6le2fCXUlvvDHlIvl/Z5mT/AICfmqZEyO08v599O875KG+5RbQ1RiD/ALxKr3O7Z8lXpqqzJ8jUAVd/mbX2/fWpEmXfFTYYfLRt6/ck/wC+1pz2rbd9AEyosjrL/wAAqxDtqnD+7TY7VN/rNybasCbf87Jt+5tpyVHvbfsej+DfQQTU3/Wf99UJTf4aAOD+KmgrfWH2hPvw14fv8ubZ/wAtK+nNW2yWzJLF5kD187+J7BdN16dK3py6CkUUepEqLmlR62MyfmlSo0qRKAJaXfUdPoAdT46ZSpVgS0qSb0pqUJQBNUiVBT46rUgm30lHNHNABXd/B/xh/wAIX4/0bVXl8u1iuFSf/ri/yy1wVT203luta05agfqIj06vM/gD42Xxp8NNNmeXzL2xX7Ddf70a/K3/AAJK9JrrOTlH0UyjmgYUUjutN84f3qYD6KZvWjetAD6Kge5Wm/bF9aOUCzRUH2hKT7YtVygWKKr/AGxaT7ZRygWaKi+0LR9oWoAm30lRectO3rJQBk+LfD0Pirw9faVcfcuI9iv/AHG+8rV8T6VrF58J/iRZ6q8TR/YbhobyH+Ly/uyrX3fXy9+0/wCCVtdYXWIl+TUF+b/rolcVeLi1Uj0O2hLmTpvqelfDfUrzSvG3iG3ae3n8PatqElxYzR/e87yIZNqt93ayfd/65S16zzXyV8EPFVnY/DrxCl7qHkT6HJDqKpI/8Uf3WX/ZdP8AR6+rLC8h1KzguLeXzIJo1dX/AL6muyMuaKOWceVlnmm0UUyD4g+Pd1J8L/jBFqGmReW9vdLfRfIyr/A22vqzwN8RV+IWg22p6Zpl5Ba3C7/Outq/L/s1wv7T/gyHXPCUGq+Qsl1YtsZ/+mb1m/sheIVvvBOoaI7fv9Jum2/9cZPmWsKfuycDpn70VI98T7i76KKK3MAr5t/ar8B/PZ+KrSL7+23vP/ZWr6O8xayfE+iWvirQb7SrtfMtbuFoW/2P9qonDmRcJcrPz7tnaSrfNT+IdBuvCuvX2mXq+XdW8zI1Vq82R26kbbs0VNzRUAcd4btrixhW7SJo03K6v/47QnhJbqw17UHuVg/s9VdYdnzS+ZIi/wDju+neGNSm1hF0+4vvLS3hkeJJHbbtRZpPL/4E710F5511YLFFeRQJcNDC0OxWZ8fxf8BpwtGWpyS96JN4S8Mat4gtnsrKz8+6SPzpYfvS+W+za23/AIHXpWm63J4L1V/CWleHPL16+02PS2m3x/PltzTNsZlavL5vG2pWuvLqbzvHqMMP2H+7FFCipFEvy/8Aj1b3w0tmn8VaV5t59guvtX2hr+S53L5aKjbW+Za7IVuR2giYxOo1jx5qEHxa0/UL2WW7nmt7d77y9sDP/d+623cyeU9eoaqnhvw/4Plu4raK/wBR2zat53zeb9pG+RvmZW3f8Cr538ZzR2v2G9tIEj3ws++RP9apk27vm3f3K67wl4VX4jawtvLc2+kwfY23Japt+VP96uWpiK17XNIxiHxL+Jen32h3NvFYxWkms2sLz2dru2+cJEk85fm/iT71U/hjtn17SLvb+/8AOjdX/i8s/erk/iv4Vh02w0r7Pq91f/ufJlSf/VW+VRvlq14Ye4gRYn3W7p914658RUlVirnoUKas0kejePPsfh+Ge7dfku76a3V4/mifEm5trf7Vbmm+CW0l4NYsov7StXk2Rf3om8vzVZt3y7V++tc38ZvCt9b+G9IsnluI9IdvtFn/ALcZZ2i3V0XhLW5tK8JWdx5FxIlosaL/AM8ExHMvmSMu77qPWPsXGaexzK1tNTS1u8h1LxPLcWm77L5e9fMRVZ2/vfL/AHquXifubZP4/lrF0F2nhW4lZpHe1jdv9tnXdWxefu3WtJe8ytTzX4xTL/Ylsn+s+avn3/j1vG2fx17t8XPLk+zJ/GkbO1eI3iL9p+7U9S+iKsyeXvesO8b/AElnRq6T7N9qSst7D55f3X+x+7StomcjPubiSTb83mU77NcSfOkTVofZvsPyfLHU32mSSH7O+3ZV6iK9tDNBD+6j+eprbSr66mbfAsH/AF0rSSH7UnyNVe8uV02FXfdI/wDClRzAa2laJHaJvllWobmwt4NsTztseRahttbjk+d4pdlQvM3nKny/I3/LSpK1LiJD5LRRfcT/AJ6JuZ6Ef+BpfM/2N9ZrPNvi+Zvn+dvLqaGZZPk3fxUBqXt8kiNsb56sW0y7/nbzKz/s3mR7Uq5bWHkPv3NJvqZATXlhHI+9Pv8A8L1Xs3aeZv8AlmifJvqbyfPeLf5smxm/gq5+82Lvb+H5qWpZch/eJ935KjuLaaOw2WjJHP8A35KhtpppLnykX5EX5n/hqxvuJE27Ujd/49+7ZWRrqU3mjnv4rLyrjf8AfZ40bbtH95q1IbOONF/dVDZ3MdxNOn8f3Gq55jb6gNRrovl/7H8VNuX+fyvIbY/8cfy1Mj/PUM22R1+996gCjZ2zRzTv5CwQbvlT+L/eqZ5o/JfzakSGaCSV3l8ze3y/J9xaqpD5775dsn8a0AWrD93t+9H/ALFOmuWkm2Ovybv++2qP5kSKJN33f++Km+X+NaCyRJt6fdaP5qp3NyuyWX/lhD/wLe1Nubn+43l/wLVVHt962ibY9/8AB/fWggPm1Kzgl+aPe3nfvKvJ/C7r9+o9/lpsRV2JVXzlul/ikqwI7/dO+xF2bPveYjVXez8tJUeVZP7n+zViZ5PkR1WTf95JHof7jf8AodAGDNDJ9p+Tb975vvfJ/u1a+x+Z9z93v+ffHTXSSe8VPIWSD+J5KvQ2flp+9ZpHqw1LFnYQxo0v+setC3dXRti+WlZ8MMkm7fujf+GrFsjRp89QA59KXUnV3b7n8H8NWHRY0leVvLtUX/lpWe/7vbv2SbG3rUyTeZ/rVoAb/o9rcrsl8t/uKm/5U/4DVx7mP5tn36w5od955rt8/wB9Uq0kLPt3r5j/AH1qAHTbpPv/ALtKsWzxx7ot1Vbm2/g3PG/y/PHTXfy0+RfMegsJnjjm3+Uu/bs86pIXXZ96o9ixrveobl4ZLZorjbsf5P3nv8tAFh5vMqPzo5Pk/jSo0dd8sW5d6feqm8zSP/o6/ck2N8lAE1zCt0jJLK0fzfK8f3kq9vXYtVd6x0f6t55fm+79ygByfvGlfzV2bqhj1KPzp4k/gZUZ6hm8uNNj/vH+/VeGGOd1lRfnT/0E0AWJkaeaD915ifN/wD5ajewb7MyPun+bZ/wE/L81F5cyQIqIvmb2VP3fvVpN0cf8Ubu1BBT1LzI02Jtgd5Plf72+quiWd9BNO93KsiPt8pP7lXvtK+SyOvmOjVRmulndYn/4GmyrA1vOWN/u06aZfMXZWf8AadifZ3/d7/46kmdoE859safxPQBm6lYSXzs9Q72gvET5vkWtTZ96sNLxbpPNRfLTd9+gC180/wB+tC2Sqdttk8//AJZptq5ZzNHDLsXzJN1QBchhb7jtTZkaObfUMN+v3H/1/wDFU1tM0/3Im+SgsmS2ouXX5UrB8VeKm8PwwbIFnuppNiw76Jpv7G0281DyvPnf986fe3yfIq/8BoAmv7yG1RpZZVjSH/WvJXP2fiSPXNYiit5W2JbyTN8n8W5FWo9VtrzVdEgt7v8A5bTLNeP/AH1/urWGlzHPr0GmaVtj2MqNNa/Kv95q1jEz5j0ZN0dh8n7vd8i1C9zJHZ7HZZHf/wBB3VNcp5jxRRL8iLQ9s0m35Vk+b7m/bsqTQhT7VP8AN5Hyf399emfBm8mg1LULeXytk0auv4V5Df6w1rteJ/kT+DZ8vNdl8PdbbTfEmkebL87yeSz/AO/8tWQfRiU3LUJTnRqDIHk+Rd9Q3O35fkqWldPu0EFfZTtiyJTn+/RsoAronmR1Im6nf+Q/mpqfw/N/FQBLUHmMlSbVqN0/fbHb79AE0P7tPkqTfVWPzN6VM9VqBG/3K8H+JelSWOtyy/wPXvmyuF+JGiLqVtv/AI0px3H0PD/MoR/nqN90b1Ij11GJYjqRKrpUnmUAS0rv5dJzVSaZY0oAuJNVhKy7O5WfdV6GrAsU+okp1AEiUtM30/mq1AfRTKXfRqA6hHpnNM304kH0Z+yF4z/srxneaJK/7jVrf5f+u0XzV9gfaY6/M3wr4hvvDOsW2p6fL5F7btvgf+423bX6GeGNbj8R+G9K1WL7l9ax3H/fa7q9KHvK5yVPdZ0D3jfwVD50n96ouaOa05TLUf5lFMophqPoplFAaj6KZzRRqA+imUUagPp9Q0+jUB9O5qKipAl5pN9JRQWLvrj/AIr+FZPGPgm8srdVkvYf9Itf94V19MqJxUk4lQlytSPzvTw9HqvjzSLLVbxrTTru6jhnmg+8iu22v0O0WztdH0qz0+0i8u1tIVhiT+4qLtWvj39orwN/Y/jCd4ov9Fu91xF+P3lr6K+C3jn/AITz4e6fqEsvmajD/o95/wBdk/i/4F9+uPD9YPdHVX960lsejectHnLVaiuw5il4t0pfEfhvU9Mb/l4hZF/3v4a+UfgDrbeDvjT/AGfN+7g1aGS32f7Q/eLX109fHfxysJvAHxRXWLRfnt7yPUYP9v5vM21y1PdkpG8Pei0fZHnGkqppt/Dqum217bt5lrcRrNE/99T8y1ZrqMtR3NHNNooA+ev2n/AfmW0Hii0i+dNtvef+ytXzjbTeX8j1+gWt6Pa+INKvNMvV8y1u42hlT/ZNfB/jPw3ceDvEN9pV3/r7STZv/vr/AAt/wJK8+tDldzrpy5lYoF6Kqi6Wiuc1MS2s5PCrz2m1bvUbtY0V4Hb90p+Zl/2mauijs7qeztri0VvPRleLy/mbn+LbXUfEjwT/AMIW9t4liuVv7XVv+PXzE3eVmP7sm7dXO+Cb/UI7yDUPtksd150n77fubcf71YxnzJS6HNBXvEvf2Tpvi6FrKyg8x9Pt5LaB402tcNtRt0it/E0vm7a2n8K2Oh/DNb2VrefUXmVG/iWKOSBPm+X+JX+RlrN8N6J/wrLXm+0ahbx3W6NIptm7ZDt3NIqt/Ev3F/2qo6l4kuNVuYtPt7by7V9yWqbPvqf3at/vfJXZzq1yeVxJHs/ns31iBr/QUs/3D723JG7P5TNtb7y/3a3Emm8HW32jT5Zf9OaPdDdJ5U/lyK/zfL/DvStD4daJDdXmvaZewXE6Q2slwtn533PLbzNrS/L9379bnhL4XXXiPw3pmt/ZopNRuLzZE8j7vNVI5pW3fN/0yrONF1dkVGXL8RyM0MkeiLey3Pn2txqUaTwyf89I43aL5m/661veG/D0eq+EvFF67LHPbwrNA/8AtCStj9oHTbjw/c+HLJPKjstQt7d18tNuySBfL/8AQHirovh7omk3XhK6lvYreS1t7q2SXz03bIzIiy1nUw/s6qXQ7oV+ak2jzG2v7zxVYM+p3jPa2Ma29rD/AOPba7TStb0mfwZPp8qy3c6STXzW29Yl2xKn8X8KtXndg9ml5eWlpeeZawzNum2bdke7bu+b+Ku48H+GI5LC+dLlYL19JZIIZ/41LJu/8ceufmfNY5ep0Fgi/bJU2+X+5j+SOpLl/wB83/AqdYbft871Hc/66eiRpE8j+Lr+Xftsb7kK143Nc+Zcy16h8YL9v7Vuf9hVSvJ0h8uZqmJpLoXoUber/wByprnyYLb52+SoZnWO22fx1Jv/AHMCf7O+mQY80yyQ+bLtd/8A0CnWtt5jq+6tKa2hkkX90v8Av0TabHAn8XyVsSU7zUvI3RW7eWif7FZaLdX0zSytv37UatB/383/AD0/4BVi2TyH/wB+gCOO2a1eDf8A+h/+hU7/AJbNLFO0exdkqfWnO8kk2/zfMSqcNheT6kyRfu4JlXd/vCgC5pWqw32pRWSRNJvk2ed935jWtNYfYbxk2+ZsWjRLC10e53/Lv/3Kua3Daz30VwjNI+35v9isubUoz0uVkm37fMRK0kmX+/8Aw1nwwt/AvmJU3yyOtLUsuQv8zbmbZUny7FTb5aVDCjSbkdf9T915P4121Y/1kPyN/D8r1kWWtivTndflqn50kafOq1Clz++8r+N6CtTWTbsqZEWobaH5VTbVrioANjb2qG4h+6vzVY85fleod/8AHQBV+a6+f/lh/wCh01H8vdRNN5j/AOtqHesn/AKAJoZvup/rHpsz+X9xl37v+WlNd/MqP5t1ADZtsd+su1ZNi7F/GqszTf2ktpFB8jRtuf5l2VYS8WN/vVVv/ENrBtt0aLfuX/a31YFzZ+5Z3X+KhP4flpr3Mke35fMTdsapJH/uUARzWbTvv3VVukaB2Tb8lXPm3b/NfYi7NlQzeY+6gCjNukf/AFC7P7++rny71qvMjInz/cqOzuVkdok+/D87fxUAXk+R6m3+ZWW6eYjbGaOrFn9ojtlSWXz32/NN92gAeZf7/wDFWfr1ncaxZxW9vdtaIky7vL/jUVpQw+ZNs3fw799Q3O2N1+ap5gHQ2a/L/wAs6tWyLA7f36qok0m3/Y/jq1v+ekA2Z/M+RF+eqeyTev8Acq1vWP7jU138ugsPsbSbt/8AwGmv+8fZup3nfOtH7z+CgCvNCvkyv80nzfc/irD8E+IV8aQ3Nxb20scCfI2/+Bv7v+9Wh9suIL/5/uTL+6+Tc24NWxs8uGfzfufxJH8tAGbeaas9syS7t/8AfjfbtptzcwwQqnm1aTbBbRWUUHlwQr8tUXs/9bLbwfv32ozx0AUdVmaS2ii2rHPNIsP96rXy/NEjeY6ferB33E2vb0X/AIl1pG0ss2zcrsPl207Sv7U1JLy4efyLW4X5Uj+Vkz/tVZBrQwrJcwXqXK+QiyJs/wBoUalDdPNbPFOscCNvlT+J/wDZWsHUryaPWLPT9H2yJb/Jskdm2VoTX+sf29bWiQLHar8880j/AH1/2aAKdzbalJcwXDr5cm1v3Mb7lib+81TaajSIzyxPHdbm+eR/4f71dJM/lwyv5Tf9s/m31Rt9sm5/IeNP7kf3no5h8o62kWOPYjLves/xJprarDZpLPLHBDMry+Wnyvj+9/s0aPolnBrE9x/Z/lzovy3Mj7utdBc2y3SeVKvyfxJ/fo5hHE+JPENra6bL5X+n79qMkD+tXE8nStKif7M0aff8n5d24/wr/tVGlhpepa3O7wL9lt/4Pl2pJ/d+Wta2hhkhW3tI1k8lt+yT5vm/vbm/ioAx0vGvvnu4GtLVPnZN7K26taHy/se9F+SapLrRFutSgmuEbZD8/wC7+7Vx5oY38q3Vd6fJU8wGPpWg2tq7S2+6P+88dTJbLavPFaStPdeSv/Lb5uN/3q3P+WOz5az7+GHYzpEsk7rs/wB+p5izz28eSTxCtxqCtOk00af7n92usvEW+eV/lu96r8km7yqz9P8ACvkOt3dtLvT5/wC9/wChV1Gmw/6NvdfneqlIlFe2m/c73ZZHRd7eX92s3wqi2ulb7j/X3dxJcN+NSeOblbHSorRP9fdyKmyP+7/FRo9y19prI8Dxoknkq8n3nx96q6B1Na2ufMT97+8Ssu/vJJEaLb9/5Fer00LQ7Nn3Kz4X8uT/ANnoKKM1nJPt/e/c/g/hrpPCttNJuuJtsexvlSOs/wCWdFRP3aV1VmiwW0SKvl/LRKQRPeNHv/7S022uP+e0au1aNcZ4AvPtWiLbv9+3Zk/9mrsP9YlVE53uNf8Av0Ojb6HeiR1Taj1epA7YslMpNn3qEmo1AhuYW3feo2fPUn+x/HR/v0agD/36bMnmfc/gp3zUI/mIyfxo1AajX3bFpyfxJVf5vJ2P/dqTf89Aajo6x/EmlR6lZsj/AH0+da1npr7Z1/4DQGp8z69beRqTf3Kp10Xjqwax1W8t9vl7G3r/ALu6uZjdXrpiRIsJS0xKdvqiR0zt5LbPv1XmTz4atUbFkoAp2Ft9l+5WklRolSJVgT80c02nc0APp9Q0/wAygCWjmjmm1WoBTKPMoo1Akhfy3r7K/ZR8TtrHw9n0yVvn0y6ZF/65v+8WvjGvWP2cvHMnhH4kWNu8vl6dqbLYzp/tH/VN/wB9120ZfZOerHmifcdFMp9dZxDuaOabRQA7mjmm0UFajuaOabRQA7mjmm0UagO5optFGoDqKOaOakApd9JzTaAHUu+o99LQB5h+0D4V/wCEg8EtexL/AKVpzb/+2Z+9Xj/7MfipvDnjy88P3Df6Lq0e+D/Ymj+avqa/tob6znt7hfMgmjZGT/ZNfDvjCzvvAHjD7Rb/APH7pN4rp/tsjbq4Kn7uop9zvp/vINH3bT6ydB1u38QaJY6naN5lrdwx3EX+667q0Heu45izXhH7UvhtdS0Gx1VF+eJmt2/9CWsPwl+0/cax8XYvD+oWy2mkXzNDB5ibWik/hr2b4i+G/wDhLvBmp6YjeXPNHvi/3h8y1zz9+Lsax9ySucb+zN4q/wCEg+GltZSt/pWkyNYt/uj5oq9c8yvjn9mm/wD+EZ+Lsun3ErSf2nZyW6/9dE/eV9hI9VTfNFMmfuyZJTKOaOa0EFeBftReA/t2mweKLSL57Tbb3n/XM/dave6palYW+q2FzZXcXmWtxG0Mqf31NTOPMi6b5WfnpRXQ+OvDMvgXxVqGjXC7jBJ8j/30PRqK8zlZ6HKdBret/wDCQfDfXrSWf5LHUl8h9m75R8q7a1tB+w2Pwo1Dw/caZdf8JD9ohu4E8n5uV8zd/urFWt4X8JQ+Lki0eFrWw+0SR/apo0+VI4lRt38O5vklpvjbW7zQ9S1W9S8b+1NTjX7UkcKqyR7fLWNl/h+RN9Xh4wVNvozzZ+6/M5e/01fEFnY6q87Rui/Ybz/dCu1Zr+HtF03R7yW4lW/vbS42ND8ys6p8u3d/dZK1vEKTabreq2V23mQXytKyRuv3j83+z9168xuVmutba3vV8j5ldvvN5Sn5q8+0rtdjqqWlZrqelfCK2msb9rh7nS/+PWSbydVf91L/AA+W1e0eD/iXo+lXk9pLpjeRNqC3EXkW37jdt3K0LNsWvK/hdcw+HLCXzYIo59Rtbi0iff5Wz5U+bd/uS17d8FbCOPRP7PeJdlxbt8/8XnRsi/LXrYZqNl1MalrNtHnP7UWqt4mXwh5Wn3VoiNNcRTSPAyyqNn3djNXI2HiS6034b31omnyyJcTb9/nL5W2L9425d1dB+0tDDa+PN6K2xLNXb5Nu+Qs//fTf7VU9BsGk8AavLFAs88Nr9o2PDu8qMq8bf+h1jjZPnNKP8FWOT8GaDHdarFE8/mPM0bqkcLbpd/8AdrrH02603xDpX2LU7fyId1pPbQI0UqMW3Mrbl+b+41V/B+gtodtLqqRf67T1+xw7/wB75m1N3/fX8NdhpV/o+naVZ29vpjSXV3aq++eHasTfPuZf7250+WvFjJ+1tc0jBobpT/vp32/J/wDZVJN+8eeodBddly/8e6i2fek712Pcs+f/AItXKyalff7G2vNYbnzH2J/BXbfEW5W+1K8fd/y0rg03Rvu21Bci9M/mTLVr5Y9tZb3LVe3tIlWRqHmSSPLt++lNvNVWPcm1vPdd/wC7+9VjZJI8Sfx7az/J8t1ldWk3/wAeygNSxsaOb51qSz/f7n2t/wBtE21GkPmQ/e8v/Yq5/q9ru3ybfuUBqG9YEX5f4a1Idtrpq3CL8833aow7pEZpVWNNtaFynkabZxf31V6gCvDN5kLf36a6L5Pz7qmtoW2fd8vfVh0X7qLRqWYrzN9xKkhkmjmV/wDVu/3a1Jk8inJC0j7/ACv92jUAhSSN97y1NDMu/ZuqGSHYjvu/29lUU/eTfeqSzUmm8tGott2+s1PM3rvaWRN1ayeZ/AvmfLUAWt7eSqVcR6owzfd3r89Sb/7lBWpYmmb+CqN5efwU53WD+PzKz5nXf/DQGpH80j7/APV1aRGkqGGFpKd/d/2KA1HOkny/djqaF44EZ5VqHn+81Z9zftP8m7yE2/N5f3qA1KPnf2leXkW6WOBF8nztn7rcauWEMcn/AC18/wCb5vMRfk/2ay7bUpN87xW0uzdsb51XotNh8Qyb23xSxwbfv0Em09ysEK7/ANxAjfNTUuYY0X7Ovlpt3rsrJvNYW4s1dP3m/wCT+JVrBvPFUkdh8+3/AEdflffVcouY659S8vc77fIT+Pf9ytSG28yGN0ZfnXf/AL9eS2FjfaxbXNxqrXUG9v8Alhc7Ypf+ArXqlh5NjpvlW7S70ZvnnfdvolHlKjIx7ya+n1JbdIvLg/hm3t96rmj6VDA/+o8ufa26aRF83/gTVamuWkf7qyU10vI3XZtjfcrs9SPUa80NrNs3fPVj5qrzJHOkqO3mPUyX8cflRee+/wC4ryfeeoAk3tA+zdVP7TDHdKkrLs+4r7P4qtJDcT/O6f8Aj9YttctPfy27xNGifOr/AHlegDYeFoLnY7N/s+ZUdzMuzYlaFzbw3CQSp9/+Ks25SaNIoki8x3+89BYf6tP3tN3rv2PU0KTRrv8AP8z5vm8yFaoveX0kMv2JvM3r9yRKALyWEkn8PyJViaFo7bekjRz7azbC5vpLPZdrFHdbfm/u7qsbGurZIpW/h+ZI/l3tQBY+zSSIqS/+h1l6l5ckPlPA12iSLuT+Hj5t3zVC8N5a/Ybe38qPTvuTpJ80vNSJN5bxRbnk+ZkWgCSHUmnmXyolktd335PlaudSzbw5eX0tvfXk91cMzwW0jt5Cb/uqv95q1ks9UkRZZYlgTzP9TH83y/3mqulnJPqUV35/+iuv/LT/AMd2/wCzVxIMu5ha++w29x+7dP30vl/3jWt9st7G8gsv9ZO8e/ZH/d/vNWbqv9jz6lPsaWO9tFV2ePdu5/3aq+EvBknnLqdw11HO8izfvH+baG3bWoDUvfaZLXVbx7K2ijeb52h+VXlb+Jq1Laa8nSJ7uJYPvbk31av7C3uk+eP59uzfXI232q+1KeLUGiknsWZ4kj/u/wAO7/aagDpra8WfzfKXzNjbKdNc+Wm/5pP+uabqr2bt5O9/3abv+Wf3a0kRY3XZUFlOzfy9ruv3/vPRf6o0cMqW+37Ui/Lv+7uq1s8vzfn8yuZvN0mqrby/v3mb5kjm/wBVj7u7/eoA0NNs47GwW3iWrmzy9sSN5buvyvHTrBFkuZ3/ANYibd02+pHuIY5tm6jUCa2RbW2WLc0j/N88lVUVd7S/7VOTdI++rnkrs+epAozM0aNVezdp02IvmfNV77NJP5vlSrHD/uf+PbqmtrZbXb93ZEvzVWoBDZt5P71V3vTXmjgRnepHvFjRfvfPXI+OfEi2Om/J/wAfU25IqUY8zCUuUzb+/h1zxhvi82TyYfJg/u/7UjV11nYQ2sMSIvlpDGqLWL4Y0pbW2gdN0m+OP/4qui8n52rSRMSOb5/4qpuscMLP5VXr+2b5URvL3rWW7TR7ftDeX81BRJbQtdTbNn+9XTf6tKp6bbeRbKn8f8T1Ncv8lZyLO4+F2peXqs9o/wDy2j3/APAhXqX8FeD+G79dN1uzu933JF3f7v3Wr3T5q2gc1TcmR1kdfmokqPZ92nfN5fz1ZlqNm27N9QJ/HT5pvLShNsfz/wB+gkl5pn8dEztvXZ9zdTv4qAEpjo0lO31G/wDu0ARvu3/9dqE3Sfw/xU2b94mz+NGohdt/+xQBLzSb/L3fLTv4KSgo8o+K9g39qwXH8Dw+TXlf+r3JX0F4801dS0Tf/wA+7b68Fv7ZrW5f5q1pimNR22U+oN9SVsZkiVJHTOaKAJUp9Np3NAD6fUNFWBY5p9RU6gCamUeZTKAFek5o5ptADualt5mjm3ozRv8AwvUFIj1rTlysg/RzwB4k/wCEu8GaLrH8d3axvL/sSfxVv18+fsi+Nv7S8Pah4auG/f6fJ9pg/wCuMn3v++Xr6D5r1DzpR5WFFHNHNMQUUc0c0DiLvp3mUzmjmgY/zKKZzRzQA+imc0u+gB1FN30lAD6KZRRqA+imc0c0AFfFn7SGj+IPDPjCW4vVlv8ATrvc8FzsX51/u7l/iWvtPmuM+K/g+Pxx4JvrLyvMukX7Ra/9dErmrQ5onTRnys81/ZC8eN4j8H32iS7t+jTL5Xmfe8mTe1e+18VfBbxC3gD4o6Y7/u7LU/8AQZ/9jf8Ad/8AH6+06qnPnggqR5ZM+QP2tPhdJ4f16LxXpitHBdyb5fL/AOWVxXvXwH+KMfxU8AWeoOy/2vb/AOj3yf8ATQfxf8CrrPGHhiz8aeG77R71f3F3Hs3/ANxv4W/4DXxH8N/GGofs+/FqW01BWg0u4m+yajD/AHF/hk/4DWf8OXkzSPvx80dN8Qt3w9+M39oJ+7TT9SW7/wC2O7zNv/fFfaSPXyf+1LpqyeJLHUItskF9Zq++P+Nh8tfQHwo1v/hIPh14cvXbzHexhSX/AK6BdrUUesewVNlI7LzKPMqPfS81sZBRzTaZQBh674L0jxFfC6v7GKeZUEYc91HT+dFbNFZ8pd33PirVb/VNNs21C3b7BdXDM8UMe7b5Zb5fvbttR6U914m8JNaOqyXtvqEN9PNPNtbyT8rVY8VX7X3iGe0t7b/RUWNN/wDcXbtWtjUvA1jHpumafbrF/a9wy32+N2bfC8G7yZNv+2kVeDhuZp9in7zOF0G5mnt2tP7PbzEuGf7f83f+Fq6K/s28F6rZ67cWkt+lxHImopJ93ySqReSzfw/IlesaJ4Ysf+Fbtp8s9xYXUMi7Zo/m35ZJJI/l3f3K4O8dtVtpZbKfyLqGZXXyIW/1aLt/h/2KzqVlBpo7qVNVItM5Xwx45s40vvN023u7q7t5oYH+WJUaRdu75V+VV/hWvoL4PvcabqTWiWepT3ukxzI1hvg+TLfL97ZXl9toul+Lraxsk0y3jurj/VXkCeVK7fwt/F8rO9epfBnR76CZdTu76WOBNN3y39rtlaWSWTcsfzK275Iq78HiPay7GNWnyRZ5L488YQ/Ebxh/aF3usLKZlhX5P3qRj/ZrWttVm0rR9a0d4ovLS1jh/wBq48ySHb5dcHNoP2rVdm7zJ0ZpvJ3/ADbj81d94b1i6k0G53/6/T7hfImjhgXZH/Eu7a38fz1zYublNzjrY6IQioJFXUry8sXvrR7m4tEtI97ef95GC7lXdub5qtaJ/wAf0Erq0kF9ZrfRTb/liY/LLCq/7L1vaHoNr4utlvX0xtWgdlt5/tVzJEsTfwyN5TLups1nY6Hc3OiWU7XaWKxvFNIm1k8xd0q/LXl0Je8l1K5VFNMNDRY4ZX/2qq72TTdQdP4IWer0P7iz/wB+su83R+HtTfd5f+itXomJ81+J9v2m8/22rkZn/gStrxPfr5MGysPzlj2pt+fdSiVIdCi+cu9qvJujuYti/JUaQr9zb/F8taUNnNsj37fkb7laEalpPM+1fJUN5DHH9/bH/t/d2VeT77O+6o3fzEZNvz/9NKgCmkLSR7//AEXTkh2PvT7ny05If7+6PZUifv3o1AmmdZIf4akk3SPFv/eIka1V2eQ+z++3y/7FaU0ywXLL/Ai0agN/eVJ9pWN/4Y3/AIajmuVkRfl/iqOaNfmd/wB3Uljv73zN/vyU6ab5Kz4bld7JuWTb8lWN6/Ls2yb/ALtAAj+ZcrvZ9lH2b/SZYnVo9n/Laj5o0b/x6nb2ntot/wD339KALSbY03xfvKks3qvbJJvbf/3xG9ENz5k22gsvP+8kqN/3f8T1Ve8jkeJ4mp01x5ifxSbaAG/aVn/6ZvUKfZ502bl+9s/32FUUuWuoW2M3kJ/Hv+Zqm8xp0Xyov9igC9a3LTvslVo6uIke/fXLzX8lv5/73y/J27n37dlXP7bWxTfLP5fnf89KXKBav7/54ovNaOd/u+W/8NZqO09z5UX7y1Rfmf8A2v7tV4f39t92WSBW37JPvPn+9V6zvI9/+q8tE+TZTAp2+sW/9t3OiSxLBO6rcWv/AE1zRrGjtHZz3csvlwQq0zf7CiqvjbSrPXLa5uEWWO6t4d8U0H3t392naJc6lfeHoH1vbv27Nkfy+b8v/LSlygcvo9nfal4ea9TZGlx915E27Fqno/hJvEelLqEV9Ld3UzbIoZH2xcfNXo3mfuVRGb/Z8uqepeIW02PZ5F1P/wBesO6q5iAs0axdbfdF5Cx7FST5WdvvVrWDzTRrvlikjeT/AJZ/3axbya1/gtt+9t//AAKq6aks9/Fp6W1xs2/8fMG3bEw/hpFnVJNbxpPu82R0/gjT+GoX1W3khV4kaf8Aj/iqjpsNr9skl22/n7V2vTrxGk+SJl89/k2VBWpV/tKb7HEiReRsX5nd23JVzTbVZHVJWWR9rPs/2f71TabokkkLPL9ytKzto4/neBfP27P73WoHEIUjk2v5XzpUd4nyVcSFpPndfkSqd5DJJQUSabM0ln9n3fw1DNMvzVTRLiB96bquXFn88Tov8P8A49QBXmSS6jaL/lhtbc8b7W3UWdt9ksF2bpINvyvv81uauW1t/G9Nd2tf3W35H/8AHKAK6J8m91pu/wAu8lRIlj+Vdz7PvVH82/fu+5Td8kjr/c+Z/wC7QAPN5ibPlk+aoYUaD5/n+dvl/GpEsPn+RfMoezuI3b/lpvXYvz/NQBI80kj/AOwlR/NPueL9/wDNsaGOrENs07rWhCix3P8Av0AZdn4ejg1Ke9+bfdqu5JPm+5/dqZ4fLdt9aF47Q3kETxt91n3xp8v93burJmmknmZEbzPJbY1AEm9ZHVNtY95D5epRWX9/553j+WtiHdCm/wD1lU4Ukj+d2WR/4qAJP3cfyfwJTXfZ+9dvkSq77t/z028tluk/2HXY1AFG51Jp7zekvyIvzJ/c/i3Ve8PO32Zr2WBY7q4Wufh023sXl0+JWknuP/QRXVbPL20EEd5ctGjVHbfcbZ+731Y+zNPUc0LQTMny0FlrYsifdWpHdfmqNHqH7SvnT/3EZUqQGpfrPeNbxfwbd1WHdd+z+P77Vzs2pLpVnquqyr8iNsi/28fLt/77rW0q2msbOL7bK0l66/vfMqtQGzTSb2Td5m/7tcTqUMPirxnBpm5fstpu814/48ferptevLiSForL93dTfIr/ANxf4mqHwZo/9m+a6ReXvbYvmfe8urjLlJkdBZ2qwPvibzN9SI/loz7PLqq9y2m23zssj/vHXy6ozX80yb4ovnf56go0n/eTK+7e9VbOzjnvGlRfkRm/4G1V0vPLh2fxv8lbmnqscOxP++I6AJaiRPMod7jY37ry0/6afLTZIW8nfKy/9s/mqSywkMk6fJ/33XuXhu5a+0HT5t3z+Su5/wDaHytXhMM1rfOqJc+eifwRv/6Ftr1j4aXiyaI1vuX/AEeZk2f7J+arhuZVI6HYI7U6ZGk3bHpr03fJvWtzkGvD5nz76mhT+D+5Rspqfu6sB2yo96xvTt/3v7lR7KAHPtkfetD/ALv50oR/vI9Gzy6AGvVXY0e35vkqxJu2VG6fJQBIj/JTv9XuqGF6l5oAqX9t9qhlT5fmWvAfGdj9h1KWLb9xq+gv71eW/FTRPn+2p9z+KiG45bHlqPUyPVf+N6kR66DMnp6VDTkoAs0ym76SgCdKWoql5oAfT6hp9WBLzRzRzTaACmUUUAMoopd9OJMjuvhF4zbwP480jVfN2WqSeTdf9cX+Vq/QBHr8yYX/AHlfeH7P3jD/AITH4Y6VK8vmXtiv2Gf/AHo/ut/wJK9KjLQ5a0ftHpNFMorc5h9FMp9BWoUUx3ooAfRTKKAH0UyigB9FMooAKKZRQA/zKKZT6ACiSmUUDPkb4/eDP+Ef8VXLxL5drd/6RF+NfRXwi8bf8J54D0zU3bzL3b5N5/12T5WrF+PHhVfEHg9rtF/0rT23/wDAT96vI/2afFreH/Gd94cuG/0XU186D/YmT/4pK4ofuqjh0Z2T9+mn1R9UV8x/tgfCttS0pfFumWzSTW67NR8v+6PuyV9M81BeW0N9bS29xEs8EysjpJ911NdU48yMYT5WmfnzpvxXj8T+ANI8OanL/wATHQ5JEtZpP47R1+7/AMB2V9Pfsl+KodY+Hsuleevn6ZdSfJ/0zk/eK1fI/wAV/h7D4L+KM9lEyz6XNN+6mg/jjf7tejfsqaDJJ8SryyfU7y0g+wtN5MFzJF5uxkX5tjLXHTfvs7qiUoXPuTzKKxdE0ddHeXZPeSed/wA/V5Pc/wDfPms22teuo4tQoo5o5oAbRTPMoqAPlXR9B8/xJq+6XzIPsavLNvVfNXaiqv8As16JYW8Oj6xBb2nm/bfLbd5n71vL8t41j3fwqtaVymlx6Pc/Z7aD+1Ljd+5+VZeY/vK3/PP5P+A1ztn9u1XxJqdxplzFse1ZPOnT0ZNzL/6BXznJUppQi73N4SWr7EfiHVb610fZaf8AH1NMyRQ7P+WY/i/4FsrmfB+m3EF4ll5HyfxfP8r/ADPtZt1ejaPDDqWm2L62rWj/AOk3F48n3vJSJGrzXwHdXHiCHWpdQufnt/kih/idjvVVVV/iZ02VjUw87bnRTqctynIl9JrE8sStBBDC0KvHMzKmW2q26vQvDGg/2qkGmXF59ktUtZJry2tXZVljC7vJ/wB2uLtrO6sbO5t4rpoEu1bb5ifM8Jk+aus0fw80miX2q2940+o2lvco0Mjx7X371+bdKv8ABWmFheokuhU78lzyvR4Y49YnuJVXY/kw/wDj27/2SvTPBOlab4Z0e5lt9t39ruoU8mf5t+9n+X/v15W5q4Pw95OqpO8W6Od5vuSfL+8Gxa7iw3f2rpiW7RfZdPWObfP8yyySbNsa1piZ8iZXY9ISFvCvhXTNH0/b/wAfXnXVzJ91GLfd+auX8YWFnY/Yfs/7vzrNZm+7/H/u1ueHtShvtK1O9lubeOD7RN5vnzfureRG8xf++tlcXcW1xavBb3reZNDbxo3+xn5tv/j9ePhYuVbmuVIdc/u7OKub8WXLWvgzU/m+/D5P5/LW9qs3ybP7itXJ/Eh/L8GT/wC3JDXuGcdz5h1LSmj1Vrh5fk/hT+5Tobb93VjWJmnvNnlNserX2Zfsy1GpUoklhYRxvvda2JEX5djVnq3l7fmp1+7QIrxfvPmWjUCa5uVgRk3VTd4/41+Raw7zXppHVP8AVu+2rVnctdQrC7fJt2fu3o1INrcsjqnzfdpsf7tPvJvT/nnVV38t6Eufu0agSXM0ckP8W/ctWLz958+5dm5t1YNylxdalBE88XkTSfL8jL0XdWo6Nvb5fMRNtGoDd/n+ejr/AL1Rwv8Aak83yvLnRdiwyfdqTZ5Hm/ej3sr/AHPN31JZu38bfxN/s7KNSyaF1k/6Z/NUnkx70d1Xeittf+5TYdvzI+75KEufMhbZ/eWpAd9j+1PLviXY/wD6DVqwtpPMnt3Xy40+dXqv9pm/2f8AZqP/AEyeZZdzbKAJrndH/wAtZY0/v7Kr75o/niZt81TbJJ0Z933Kmhs187zdzUFjf3MELbP3e+qeoPcfYZ/ssXmO6/c+63/Aa2vJaRG8qCLz9vyeZVyzsPIh+fbv/ipcwuU517a4nh+T9x8v/AUbbtpyWGpQJbRebF/fleOumhTz0+RfLSm3+2NFd2b5KOYOU4+/8MW9xsuLvzZHT7v8NNh0qONmd/v/AMKVub5vJ33sH7/c23yE3bF3fLVFNKk3s6XMv+sZ98ifw/3WphylFLCaO8iR7OKSB1ZF+dlbmpJrNo/kT92m77j103kybIH81Y03fwfNvqrqWm3Ulgv2SK3+1eZv/fv8v+98tAcph7JtnyQL97fs+lCW1x5O/wD1bu29k/hrpLmFY9qO3z7ap+T5abHZd6NsoDlMP+zfLmW43t93/gKVqJbR/Zvu1aSzbY2+o96xuqbv9d8i/wC8KgOUy30dd7Pu8j+7TXRfOWHf5n+3vq0/nXzf6PK0Hk7k37P4h/C1WvJbYybmj37tvl0F6kNtYQz2bfMvn7mTfH97mrSQx+d937m3/WPuZKz5rOafzbeJ18yqvhWzXTbZfm8t7tt+yP5vm/2moDU6yG38tPu/fanPCsCM9VUmaPb81TJc+Xu+Vfn+9UaljUhkj3f8tKjT/SNqfNH8u+h7lqcj/P8A7lAEd48MkKp80bvUK7rWFU2+ZQkMMf8AqlWPfJvb/eo+WRVegBs03mQqiL5b7qo3iSSOqIq/xbquTQrvWVJ2jRPvJ/C9Dusj73X7lAFW2hadFeX/AJ5/NDTYfJjTZ81HnR7G8pv9ikoAT/WfvUVZNjbNn3asbG8lXi3RvUKQxwQsibvnb7/3utXod0n32+5RqBHYQtBu37v77P8Aw0XMyyfPFK8b7fuf3M/7tV0v9m7evmb/AOCq6Xn9z93/AAUagXJLmaOzk/5aP/DUL380FhF5sS+ei7G8hPl3VG7xw2aojNI9V7a5jnTfE37t2b+P+KjUB1+9xPCqW+3e7L/3zTrOzW1sF/8AHnqjqWpLBc21u7fPNJV6a/j3xfvV2JQA13VE31m3N+u90/2qbf3jTzN8tY9+k0iN5X7t3ZUX8W20EGlpU0cd00qRfO/yb/4uK2vl85flrHS2aRdiL5dalm/mJQBYR2jRtjfO9NVG2RJL+8nTbu8urCWzeStRv5cH32WN6Cyrf3nkQr5X7yeb5IqyUufIT7Pbr5j/APsxrQ3x/aWl2/7C+XU1tYXEbrcJaeR/H+8o1IK+ifZ7pPmiWd7STYv+ywqxqv7jzXllbZRomiLo9hFbxN5fy/M/8Tsf4qy9Y01pLnfcS/6LDumneT+PH3Y6NQM/R7yTfLcXcTQPcbdqSfeSMfdrpLa8WTbsgaSqOiWzakjahcK0e/51/wB2r1zNDHN5v+r8lWdXk3baCyO8tpJHX/Y/9C3Vj6rqUfhy22XE/wBr1GZl8qGP3bbtWt6GH+1U2OvlwP8Ae+8rPVG5sJNYvFtHVo9Ot2V28v724/dVaALmg2EkjxPcRLHO8e/Z/DEtdInmRybEZdifwbKz9J0qS13u8vmb/wDxxa0nt1kdZd1RKRpEqzWzSffbzJKdDbeZ5SOvyJUkO6SH5l8t6sfNvapGV3to47Zotvlwf3I63vhdcw2viTULRP3f2hd/3/mZhXM3My27rs/d/eeq/hjW49N8T6fdv+72TLuf/ZPytWkCJ7H0J8skNOT+Gmc0vy12HATOjfL/AL1RzI1OR/kprv5j0AR76JN2yh9sD1N8v3NtAEe3zN3zUbJPL/26Jv3aN/yzqb5dm6rArojbF30bKkmdabsoAr7G8771TR/cqOShHaNKAH1ynjqzafR5fl8x9tdY9Z+q232qzlT/AGagrU+ab+HyJv8AYqGOtzxtYLY6xcpF/q/vr+PzVgV0GRP/AKupKip6UAT80c1FT6AHVKlQpUkdAEvNLvplO5oAej0UzmirAKOaR6h/joAlpkdHmUygCdHr6E/ZC8W/YfFuoaFLL5cGoW++L/rtHXzpW34V8Q3HhnXtP1W3/wBfY3Edwv8AtYb7tdNOfKzGceZNH6UbloqnpWpW+sabZ6haN5lrdwrNE/8AfV13LVmvROHlCiijmgYUu+k5o5oAKKOaOaNQCiiijUAooooAOaKOaOaACl30ymUASb6PMao6KAG3MMd1DLFKvmI6sjJ/eU18Z+P9BvPAHjCV7RmjutPulmgf6fMrV9nV4X+0n4JuNR0+212yb/Ur9nnT/wBBauTEwdlOO6OuhLVxl1L1t+0npN1qUUVuvmQJpf2uf/nqlwWRVt69U8N3OoXWg2dxqcCwai8e+WGP+Bj/AA18q/ss6JpP/Cwr7+04PM1dLffZvJ/vfN/wKvrmtqUuaNzOolF2SPEP2n/h7ceI/DFte6Vp/mT6e0k0rp/BH/u71rwX4aX83h/40+FdQu5VjgmuPJ/d/d/exvGv/odfdFzDHPDLFKvmRuuxk/vqa+EfjT4eutD8VaraS7v3Mn7p/wD0Fq560fZyUzopy54uB95I9Prxz9mn4tSfFHwTs1Bm/tvTGW3vH/v/AN2SvXa6ObmRgS76jeby0o31g+Iby327Ptnluv8ABQBS1LxR/pP+j7vLwMbqK5eS5+Y0V0ciMPaMn8YaxJ4jubHwvo6/88UvLySH5t235lXdtre0Tw2ulTaP/oMsc0MNxDdeX5a/f3s38VeS+G/H91o8NtqGoK0l1fTTTWdzIn7p1Rf9lt38dbl/8SI9VmtrKK2lv9b1P7M9rNOitBy3zfuv9n7m5t7V59GKlNt7nQ4ONkXPjNqvhWDwZeJFeNHdXcP2S1fyZNrqGdmXdt2/x153ojx2jW2iWU9vPdatcQ7ryP5m5+9t/wBnfXsHirwTH8WLmCK4nWfS9P1q4RXj+4luIEbb8v8At1xvgbw95HxR8J29xYrB/Z9jsbzE+/NteX/x15dlFbDKc029CqclFMxdY026sdYnuNQluP7U85reKGf/AJ4/I275f71d5o+gx+JvBOq7IIvtVuzPB+5WXfM/3V+b+Gsv4xeda+KrZH/1EMK28D/7I+b/ANnr0j4RaJ5Ggrdu3mI/zr/vbdu6vPoU+XFNW0PQqT/2ZT6ngviTwleeC79rKWVftu6T/V/Ku3am1lqazv8ASb7wbPaeRs1RGXyvn+/s+Vf++a9Y+MHw9/4SOFtd0+JpNUsY2SVI3b54d38K180/b7zSrxnt2fY7f6ne3lbj/FtqcRTV3YzhLnSZ6hfvHpttbRahY+ZdWMnnLZwQ+Usqor+UzL/E0j/O1Fm95JeN/aDNJevtefzP+en8Vcn4k+IV14m8rU33QaokLW8tz/E+Gf7v9379dRoiNHeLv/gVU/Ja4aVNQk7GmvKrljUn8zzf+ubVxPxXufI8MwWiN8803/joWuyvE8zzU/6Y15/8ZpvL02x/v/NtrqkTE8FeFvObft3p8lWP9ZD96s99S8y8b5W/20qw8zSQ/e8tKy1KLyXK7F31z9/r00dzs3fJWp9p8xPlWqs2jwz/AD7V8ynEmRlw6lHPN/t7qvQ38ce3yv42+5UdzolvaJvRfMn++qf381cTQfkXf+42Nv3/AHf+A1WgtRqX8fzI/wDy8fd/vcVIl0sm75fk/v1XudNXer7qvW1msCL/ALtQGoJuupoNi+XsVn/2kq5D52zY7eZRpqeX57/x/KlWvJbZ/wA83o1Aqv8AfX+/Vy2Rdi76k2L81TJD+5X5V+RqksjRJI/4WoS1+f8A23+9Vh3/ANG+Xd96hPLjT7zb6CxyIsD1Y+zeXDsTbHUaOuz7tOhfz030AOhRY/kSpoYakSGpk/3agrUERoNqRKtHnf3P3j7acifPvpz3McFQBCnnRuz+a3+5TX8ueaKV6pvqsnnM/lNGm5dvlpu6/wB6nQ3jQPvuJVjR/wDnn/eoA0E2/MiL/wADps0MMiN5u2qs2vLA6okEs+9d6vH93bTWvvveV5VAFzfbxw7Pl2bl+SpPlg2/8tPm+/v+VKz4dv8Arf8AV/3v4v8A0Km3N/ceTL9niaT/AGPl/wB2rAkuXkjv3f8A1CJas7J/tbqyYfO1JPtHzeR8rxJJ/Gp/ibdVOz1W+/tW+S4iine3WOH+JmfPzbmrW+3+W8sXkNHvVfkoDUkheaRIt7RfP/zzfdVeG6kjmaJpWk+8/wDuU77THIzW6bo3Spn3SRqibZPm2N5lAEbur7nTbsqS2hW63O8fzpuSm20lvY/In3K2ktl+x74vvzVAHN39mt1+9dfuN8qVTezk8lX/AI0+7XRTWaojf7Hz/cqm+2T7n92gCnZzTb1R2bZ/00rQd1rPR1kvPnXy3+bbVh7mOB/n+SgCRE8z7lSbI/syujVC94vzVD9pWOZIty/P92gssfwKjy0793tbfTURY/v7vP21V87y0bcy7Hk+VKCC0m2T+Cof3PksiL87rsrPS5WCGLYyyfL9/wD2ay7nW1gmV/4KB8xsb1jT56yb/Xo7Xaif+Q6HmaeHZaK+zd9//wCJqN9KaS8W4Tb/AHG/3aBG1ZzefCr/ADb93y+ZVO/mmkdfKil/2njqZ0We2aLd/wB+/lbio7aFbW2RE3f9tPmagCi+6N1+989TInlv861a8lZ3+SVd71adIY9vyxR/N/y0+WjUDPeGaobmaGCFPmXz/wD0CrmpTQ/KkTL/ALVU/sayW2+VfLo1LOR0q/uNS1uW4bc9r9xf4a6L7T5b+V5Ev+/sq1Z+HmjRvK/cI7b6vJonz/PPLJ/10eggy7aw8y5X7Q1TSLHPqq26QNIluu9vLT/lofu1pTW0Om7dmzfVywSOBN/8b/Oz0AZ6JJAvyWdTJZtapvdvn/6Zpub/AMeptzr3mak1pb7ZNi/+PGoftTXU2z+Dd8zyUAR3NzeSfJE3l/3nkqbyY4E82XdPO7Ki+Z93caj+a4T7QjeYn8NWrbd/eoLLn2lbX7m2N6x7ya8nubZIWWP5t8vmVrfZvPtv3sSyfx7PvfMKhSw8xF37pJ0be3l/LRqBJsbZWHrFvJcP9kdf9FT55X/9lrpoYfLRti/cqr9j+9vb53o1Aw3uZLp1ht1eRNyuyVtJbfudiRfud1TR7Y0+75dRzedIjfMyJRqBG/mecz/3Pu/P9+nabZyR2EUT20Ubv88vz7vmNSJYXU6b0gWf5vm8/wC7tqrqV5NA8XzeWnmbP3f3uaNSzaeGSTYm7y40/wCedSf6tKEmWNN/zSVX+0x+d8i1kVqTeT8lRo6wQs/8H9+q/wBs8z7i1DdLNJtTc2z+KgNSPyf7S3O7NHBu2b/7+KkktlhSL7Ptj+b/AIE+KjS3+Rf7ifdSnQo2ze/7v+5Vge4aDf8A9paJY3f8bxru/wB77rVpf6zdv/u1w/w6uZJ9Klt93z29wr/8BNd0v3K64/CjzpLlbG/c+R6N/mUTfc31Xd1j2v8AwVqImm/dwt8vmVJv/cq9Ro9SJDQA19txDLTtq0TIv2ZkomdY6AD5Y9yUfw0zmkSgCOmpUj/fqN/3dAE/NQTU7zKjud0aNQB4z8TtN/0mW4T+Daledo9e1eJ0jnsG2L5j3C15LrGmto9yif3quIpFWpEqFHqRKokm8yio0paAH1Ij1BUqPQBNT6hp6/foAfTuaOabQAVE9D013qwDfS81F5lFADt9TQv89V6PMpxkB9yfsteMF8R/DGDT3b/StGka0b/rn96OvYa+Iv2YPHK+FfiRBaXEvl2Wsr9kb/rp/wAsq+3ea9SEuZHDOPKwo5o5o5rUyDmjmm0UagO5o5ptFGoDuaOabRRqAu+l5ptFADuaY70tFADKKJKZQAUUUUAPrP17So9c0e80+X7lxGyf7n+1WgkLSU2bbHtR/wCOlIuJ8Rpf3Xw18f2eq7WSfT7r9/D/ALP3ZFr7Ws7mO+t4LiKVZIJlV1eP+NTXzX+0n4Pax16LU4l/cX0e/wD7aD5Wruv2dfGf9sfD2Kylb9/o0n2SX/rj96Jq46EuVuB1Vo8yUz2DfXy3+1NZ3kGtrceRFPHcQrteP5eny7a+nHTzEZHXzEevGf2jdNa+8JWdx/HbzNbs/wBV3VpXXNEmi/eN79nKws7X4S6G9pY29o9xGzz+X/HJu27mr0a5vIbWPfK1eH/szeM4f+FY/YpW/f6fdTQ/m3m/+z112q6lJfXLM7Ps/hraEdEYzlytml4h8VTSTeVbs1vvXYr/AO1XNpeNOu9v4/vf7DVDc7p/k3fPUaP5btLt+SZd+z72xh/DWl1Ez1kEkN0zZhlQIeRxmiuHufjRokMxWKG6mT+/tUUVPt4dy/YT7HQaD4Vj8ceJIrKWJbDRNJuJoUSP3keT5t1eraP8OvDdjqun3FpZy2F7p7edav8AMyuu75tu6uJ1VI9D8NxXr/6Ja6neTXE83+t8qOT93tre1XxPcaH8PWstPvPter28beRNs++v+r+X/aVHrlw8HH4t2VU962p0GsNb/CTwYiaZbeZAjfN5j/NudvlZq3Nb0SGSZdVt9v2qFWdfx2N/6GkVef6boN94j+EVj/as8sjvdW8y/wAWyHci168+2OHZt+RFr1HEwfu+p5r8ZrCx8TeBoNbt50/0fbNA8n8au23bWP8ABbxt9ks59Mu1aRIVaZa7TTdB8u28OaUzfuNPk85k/wBoN8rf8B3xf9/a5fxzbR/DWwvtb0zSlkgmbe391K8fGRlTftKe53U5Ll9nI0tV1vVN/iq0svtCXV9bx/Y5pH2xWjH93LJu/wBnfvr5t8VaPoNrrECeH9QutSdLXZPczp8srJI8bNH/ALPyV32q/FGbxN8H7zTEX/ib3HyS/wC2u7czV4rZpeeFdbvpbuCJL3y98CR/diknXzV+X/ZR68eOJlUpNTWtzqjHkkbGmvD/AGlZxSr5iPMvyV6dpX/HzOz/AN5v/Qa8x0r/AJD2nvu8yd2V2r0rRHbyZ3/2pKKfUqRNebpHb/rmtcL8XXj/ALNgT+PdXdTf6z/gK15z8VL9ZLpbX+5Wktiobngt5pvl6lPRDbf6NL+98xN1WtemWN5X3LGn/TSsvw8kMkM/79Z/Obe3l7qx6A9zQWGONLZ3/vM9Xods8Lb1WqKJ/B/3zVpPLjTY9PUCa2mWP7lV7h1um+Tb8n/PP3qRP3aNvpqP8+xFXZuoAc1h8ip/HTUhb+Opndo/4qqzXMnktQBpWDr9jnfd9+bZUjzLWPZ+dHpS/N9+RqsW0Lb1SWSjUDWtkXZ97y99WvMX7m2s3+PynpsyK7sjrUllzY0bt8y010+9vZtlU/MWBF+9sSpv30/zxbf+2lAEzv5CM/8AcWtrT0/0aL5vM+WsuazjneO03ff+dv8Adqw80kD+UkSxoiskT1BWpoTI2/8AdMtUbm/aDd+9VNn8cn3ay9N1LUJN8T6e0cCfJ5071aR455pVt7aKR/L+/P8AdRqA1LUOpNdW251b5/8AYqGaPy2b7ROv3l8qHftarj+TIq/e+T5P4lWs+8h+3aqu3bIkMf8A3xmgNSxpuvWt15CW7L+++75nys+PvbakmsFjeXZ/y2bfs/vt/wACqvNcra+W7r/pX/TOoXuWvnuUl82CCH9yr/d3/wC0rUBqXLx/tW1EWL/aemzWzSJ87eWiN/yzrJ1WGP8AsrZbtLvX7v77bVG8vJp0+80mxaA1LyTR2tzO+5v3u5/3fzVatrlfl2Mv8Pz/AN+ubXVZo2gt/wDVzvu3PWg/mSfc/dv8u1/4noDUtXkNw+vQPZQRRvND+9eRP4Q1WrCwaCbzbvzd8K7FeSb77H73yrVXTd0+qs6SL8kLfJ/fyyVtJbySIsW5ZPmXd5lEg1B0WN2fb89DvU32b523t5kdV3T56AKtztkfZcN99v7n8VWtH1hoIV/deYk3z7JPvJQifIqPVG8mt47nyvm8z+KgDeuby1nh37mj/veZXJvrHmTMluv/AAOpkea6sJ7e4l8t33bfL/gWsHTf3fyRXi3aTfP+7/8AsamMRyka3nNH87s0mxqLy/hjhaW4lXyP771DeQyRwq6TtH829vL+86/3ahmjWRFd5fkf71ULUm0/VVnWXY3mbNr74/7ppzzTfafutGkPz+d93f8A99VXtrb+P/Z2b6o390umvbS3ErQQIzOzwP8A98rUBqbiarJfP8m2SBNyM+z+INWbfvcR20r2jefdbW/gVfmLfeqvba3byWy3G5o/tG7yoY0++tR+dJdOvlQN/vyP/wChUBqV3m1CDSoLf7Z9vuppN8vnp8u3/Z20W1h9qvG37difIv8As/7Na1vprR7kdpZHf/b3VpJoNrsaJlXZV8wuVjUmjtYYvmWNKpvfRySfeaRN3/LNK1IdEtYNsSfwUJon76L95/F83yffqBmfC7RvvSL/AL+PTv30kLfMsdbSaauz97Tks40f5FoA522s45LmB3aXYn/TZq1pkWNFRIG2Pu3P/cq49gsifJ8lD2HyKm6gDFv7+1g/1tysfy79lCXNvd+VEjeYk1Wn0q12ea/3E+ffXO+HoZJ9Sn1N18zztvlJJ/BGflWgDsPl2N81Q/vPO/2KteSvy/8ALP8Au1Xublo7m2t0s2n+0bv30f3U/wB6gsy0t2vtSW4lX95/D977op1zfzR3P3vMdPvQ1pXNz5afJt3/AHFrLvLNpE3vO292X/V0EEaQwz2y3EsXyTN5zeZ/BmpJrbzLaX5pY3m/g+78orUtraONFTb/AA1J9mj37/49tBZlojQQ79vz7fuVeSFflq15K/LU392jUsbCqwJv207zo6dc/u0qvcusdtLcJA07p91I/wCNqkBs1yv3KqpeN9pbZFTraFo4d8v+uf52p1tD89BBMifvFeppoVk273/d/LupyfuH/wBuub1hJp7+BEZfss0m+d5Pl3/3VX/2aq1A3n1iG+hb7OrbP4Zv4Xrm7F5tVvFu5f8ARNOt2+XzPvXDf/E1ufY/MhZPmjSq/wDZskG1El8yjUstPN5kyvTZn8yb7vyVXhvLWO52bm8/+5Im2tDY1wjeVtjfb8tSBahtl2U7yfupUO+GCFfNn8zZ/wB901NYh3tMkDSeTQA6a28tNiVXuUWO2/h8v/fqv/wkl1dXmyK1WOD+/wDe6VVm0qbXH82WVrRE+6lVqB2Xw91KGx1hopZ1/wBIX7n0r1qH7leJ+G9DsdJv7Z9rTuknzPJXtlv9yumnaxyVQf8Ad1G8fmP935Km2U1/3b1qZB8se2nb6r/wbf46N7UASTP+7p1Nf95Hso+Wq1IHUzmot/yNUj0alkdQzPU0lQv/AKujUA306b54aNlEf3KkDi7+z+y6k0Tr5ibd615r4ss/tz3zp9+33Tf8B3V7B4n3QQrcJ/B8lcHr1nHBYf2gi/PcNJDP/umriB5elPqJP3e5H/gbZUn+rqiCwlLUSPUvNAD6KI6KAJeafHUKU+gCamU+onoATmm0m+o/46AHUUUyrAKOabRQBZtrmS1mV4m2Ojb1f/aFffGk+M9U8TeHpdTt9Qt7B0hWaK28lW3qV3feevz9319Pfs/ePIdc0FdKu1l+1aZGqb40ZleH+Fm2/d21vGTs7Gcoo9g0f4l3kFz5WqxLPtZUZ402sin+L+61ekQzLIiujeYjrvV64mPWPDviO2vrLStGafUUaFFvIH3QbgvzbmX5VrqrBF0rTba0lb/j3hjh3/38LtrqoybT5jnqRV1yl+ioprmOC2lllby4IV3s9U9K17T9c3fYrlZ9n30/i/75ar513J5JdjRopdlc/qvjzw3o+5LvXLCB0+8klyu7/vmnzruHJLsblPrgn+NPg2O2a4bxDZ7P+mkyqz/8B+9XnOsfte6HavLFp+kXV26fxzzLEv8A47urOVeMeppGjKXQ+gt9Nr5N1L9rHxhrEz2/h/w5b/J/sSXLVl3/AMe/ixsZ/wCz1sE/v/Y2/wDQn3Vj9aNPq7PsZN0lZeq+KtH0OZYtQ1OztJ3+7DJMqs+P9mvhu/8AHPxM8ebri41C8kst2z9x58Fq7f3dyfLurF1L4e+NtKha41O5s7S1dd67L9Wb/eVV3M1S8Q/Q0jQXVn3g/wARfDsaRO+r28aTNsXzK53VfjN4btdb0+0t9VW7mebyZbO1Tz25X5W2r8336+Jb/wCGOrWtr9r1DXLDyHXf895ubbt3fMq7mqPwZ8N9a8Tw/wBp6ZeWem2sMmzzrq52/wDoO5qn6w49TRYZH6HaVqsl89yksDWjwyfKkn3nUruVqhttSaDWLy0lZtjsrq/+0V+7/wDE18n+Hv2n9e8HarZ2+u21vqVlDC0LTQfNPLGjfKzM0vzNXrXgz42eG/Hk1s9pO1pdeT5LW07qrPsbcv3Wb+B5a7I1oyW5xujKN9D2C/1L7L839z52T+LbVWG8jutPbypV2Q/PA/8As/w/8B/grjb/AMZ6fpV/BL9uWd12wt5fys8LtugZv91/kqFNYvND1Vre3WKCBG86JJH+/G/8P+0yvR7aPcXs5djU+KOiR+MfAdy8S/v7f/SF/vIyfeVq+e/g/wCKv+ED+IS28u2Sx1ZfskqSfc3f8sq9y1XxDNBpV9a2Vym+7t2+yvGm3ZJ/s7t1fG/ii/1bSr+ey1WzljvUb7+zbXDOfvqaR1whzRcJM+4rbxhJHbTpL99PkWuJ+JF/deIPD98kv7xHj/1Mf/TP5lrnfBni3/hIPDGm63cbPmhXz/4l3JvVmZWrttYe4vodjzyyQbfufwp/wGuqc+ZHLH3Znh/wEuWtfEOuaPuWNJVW4XzH2/c+Vvvf79e4TJZxortfLsf/AL6/8d3V87pMvg74nWctw3lwec1vO/1+Wu+1Xx/pf737P9onRNu2bZtX/wAe21nTm+Xc0qQXNzWO6udbsYE/dRSz/wDjtV7y5a6TzbdfI3tvryW/+JckcLeVLFB83/LP97vrj9b+JWrT/wCpuZY0qucmMT3o3CQ/KLhYR/dziivlmbxHeSSFvtMv/fdFY8ptzLufcHxXmW1+BU7/AC2nnWtu6p9ZEbbXgvhLxzfSeJLbVbudbTS7RY0/vKn7vyt23/a2fNXqHxLfUPGP7Pa6hL9+K6WZf+uIby68H03R7iDwesszfJtkdfxbbtrqxDlF+6cdP3Uz7g0TxJp91ptn9niWDTpo40g8z+Niv3VWq+sfEbQ9N82J528/a3ybGWvnX4b6V4m1jRIIrJWjkt9zxTSXKr/s7dv8Nd94/wDA39m6PbRaZpFxPdJHJNLqs9ysWz5U3VKrVXG9rEckU9WNm+JF5qMOoS2jLHBMzI033ereY23/AIB5SVy/xI8Va14j0HynbzLXy98/z/LuT5q5tL+SDTYtChsfM1fb9oleP/llj5P/ALNqtaDbW+lRq/2yKfyW3+T93zf9qvna1erKXvS0OnlVyj4M8PatJHBd+Un2LzvJn/H5ttc/4q0eODx/cxee0iedH5r3T/7KN95q9mTW/wCzdKWL5YIL6+3t5n92P5v/AENK4P4u6JDpviFb20Vk+0R+dL/F826uGFT332PQpyU2kzDsPssniSBLeL/U27PvrtNJRv7Nn+X/AJaN/wCyVxPgy2hjuZ2iXy0SNvk/32rutNT/AEBv+ulexT2Cp7rsTTfvJm/4DXj/AMV7lf7b2bv4a9g/5en/AOA14L8db+4tde/0df8AlnRU2CnuedzIt9M3mr9xqEtobV98UCx06G8WRF/v7fmqxv8AMuYE/g+b5Ky1CQfu44Yt/wDeqxCkcn391Q2yNsZ/4/m2/hTndo4Vff5aUagOf95N5UX7ynQosdOtlaRd1Nud2/YjfPQA1H8ybZ8tSPDH/Cy/PUkNmu9X3VcdKXMBRmhaO2g/e1CkPlyNvrUeH5Ik2/cWq7w+ZSLJoXWRFdGpr/f2VJCnyKm5ZKjuZvssLXDxNIif886AL1nZrH88rf8AAKsb7eObYksW9F37P4q5W/8AEN5bpvuJbXTUf+Ces281K6/tvRV3eZ5zeS03k/LtpcoHZTXDR/di8yebbueT+CnPN5ky/N/v1R+03EcP72VZ33ffjqnM7R3kXzL5Cfeh/v5qQN65v/Lddm2RPuN5lUbma3jdXdf3n/TP5ahm3b/9iqsn7vc9BWpYm1to9sXm+W8y7FSprDzo0WJGl+9vb7vz1i23nT3Msssf8WyKtzY2zft8ygNRqed9p+0Sy/On8EaVDNefOqeU0iO1XPsbfKlU7lGjuViTdv8Am3UBqQo32qRvK8qo0SaeZkRfk+/v+8u6tL7N9njbytv+15lNs/Jjh/49mgf5k2f7NAamDc20OxLhNsjw7v8AUfM26r1nJHdfvbfzfkVfkk+9z/eqZYftULOjfZNjf3KvOjSTKjrLIm37/wDBQGpD4YuVkmnRlbz0XZv+lb026NK5mxvoYNVnlT94nmeTv310zzfufnqBxG+cu7Y7fw0fu9iujfJWbeTNG/ybdj/e31Hvm2RKirs/ioKJr+8jtUaV2/h+WsNLzzLaVrtvMR22KknzN/e+aptS0S41K53+a0CIv+8v3qanhu8+zMqXMUEj/Oz7PNoILVhrdrffJaL+4h+TfVe20uz02SX7PF88zfM8aU2201dLtvKluZZPJ3Ozxptp2m6hY6r8llqHn7/4I/4KALD20mxtkS7N2+su/S8jmifb5m/+Df8A/FV1SWCyOu+f/gGynPYW9PmL5Tk0S68lkm/jqunhu3gmWV18z/bn/et/301dg1tD/A3l1Xez8xN+5qnmJ5Tn3hj+5bwfc/4FVrTdH8uTftSP5qvfYPI/9mp0MzSW38Uez/npRzByhMn2V3+by02/f/2qPJ8/5G/jb/d34/3aHm8z5E/ef7ElTJC0jb33U9SixG7fx7ak+0rv2JVd0bzovlapPl3rsejUCZNu+mvtqq+6S5+80dTQovzUagO+0r9xKrzTNIn3X+emzI0k3leb5bv86/7tTQp9xKNQKupQ/akWy3f65fn/AN0VYSzj/wBVt/2/9nipIZo5v3sX8VEfnbpP/HaNQJPO8us2/wBVaO/itIlWrT7o4W2ffrm7az8zWLzUHZo7WH/x+jUDoNiybd6rvpvy+cqbf4adDeL5PyQfPt+Wm2EzSbn+X72ygB00zb9kUfmfMqbP9n+9VqOFtn3qbDbLVj5YE+Td89GpZGifO3y1YRPvPTZvufdqSF/k3t9ypAa6Ls+dqp/aVkkb5W/2adqVy1rbTui+f/dqnZpJBDBE/wA77fmoIkWPLo2NH86L5j1VudSs40bfcrHVV/E8PzJZRNO/3F/u0+VhzGxNtjhZP43X5qz7OOOR1u7if5PuReZWO8esTJse58t33J+7T1/i/wCA1Jc+GGvmtnl3SfZ92356eoGlc+LdJgeJEuYp/wDrnWTc+MFkTZaWzT71/wB2rVr4Pt4/vxfPW1a+G4Y5vnVf+2dL3Q9442a21LXHW3iiWOD5Xat7TfB+pSbvtuptXWW1tHHt/deXULzTec3/ADwo5yuQzf7Bj0qz2RT+ZM7f66T/ANCWmzWdvGnlbfM+bezyVcfzp/uStUL+TBYNcXH7z5tkSf32qeYZXSFf7vl/7FTTO0lz8/7z5qp23mR2zOiu7uv36tfvJ0V33UwLSTfIyI1eweGL9dS0GzuFbzN8a/8AfQ+WvG4bbz3ZNywf7deneCZl/s1rdG/492/8dNb0ZamFaPunVbKjdPMpzvUe9pGb7uyuvU4yF0XfTstQyNJQlGpYTP5dN3rJUjr5i01EoID+Kh6kplAFbY2ymvu2LVh6jfbs2UFjd/3aXmmfwVGj0AF5Cs8LI9cH4us/L8N3MSffSTetegPukSsHxDZrfabcp/s0AfOd5/x8ts/jpyVa1u2+y3lU6sglp9MooAso/wAlS1BH9ypKAH07mm0UAS1C9PqKgBqPTZPv01Pv0PQA/mm0ymUAPplFI9WAJXoHwT8f/wDCufHlnqe1pIHWS3nhj/jV64Dmmb6cZOIH3t/wnnh+CafWNPuWjvbtppt8ELMrsJH+WT+GVf8A0GuJ+Ivxj03xHYQQ3Fj9keGNv3N9NtVJD/F5TLul/wBn5K8X8AeGNU1/TYLuJreO1uGkt9nnMu/H3t0UXzNXWWHwft579rRIr+PUdv2nZsVllj/vR/L/AOOt81TUrt3TZtCmlZpGWnxIbTU1W3TVbid7iTzm/wCWsTt/ssy/+hJWTD8Xde8MuzpPfwTv915La2VnX/Z3K22vTNB8AaP4RvLmy1Oe1kfb8zyJtbdu27W+Vm2/8ApyQ6La38/9nwNHa3Csn2aOFYkib/pmzb2/4E1cntqd+51ezmef3/xY+IXibR3+zz6p/Zz/ACSzQQ7Vf/eaJVWq9h4MmvrOK41PULzUt/z7NNdbvZ/D+8gRlkr2S2mhsYY9Qitlj1Hb/pXmfNL/ALMi71q1NNdSTNqfh/UFgnm2uyTv5q3Cn5dzK3yqy/7Na8+2ljn5TwV/hi09+z+VdWCbd8VnJYNulx97/lq33f7srpXceHvCVnody1vrdzdWFqir5VzptnBPE8f92Rmidq9Q/wCEbh1hNlxY3GtT/fb5Glf/AIDt+6v8fybKd/wiWpSaJZ3vlLf/AGdlT9+/zbg21dy/d/2GocnLoEbHL6lok2m+VFdxfZNO3bPtMd/JaMin+KaKJt0v/AHoh8E6fobtLojWurfvPOlvPsCs20/xQy7lZv8Ax+uw0Hw9Ha3i3cX7v5WTZ8zMi/3fmZtqr/drQudNtbWGW9t4IoESP5k/h/3qqFNy3M5VLHJ2fgPSdVhvItT1C6u0dftFnbX3n+VuP3v3XyqrK9Q+D/CreB9Svreynt7SB/nWGOGOXr/elddzVJr3j/Q9NeD/AE5Y7r76pGjNvX+L7tQ6r4zkjtoNQi0jUpPs/wA7PJDtR4T975q05Ia8zDmnK3KjD1rwBJ4us7nTH1W4jgsZP3FtdQ+a0q7flXczbV/uNtStLxD4JsdVvLPU3X7DAsccLW1qiqsS/d2/8BrW8MeJ7PxjpS6hZL+/sZmhnhj+9tPzf7O6umSzhkeWJ18yCVd6/wB1lP3q0jCBnKpOJwv/AArHwna6w73uirqX26HZ50/3ophv+7/vJW1eW1nY2ds9vYraJafJL5fy1YuYZP7Klt9y/wBo2Mm+Le+3fInzL/30n3qmh1XTdVs4rhG8y1u413f7Gf71HNCJPvyM+88N2aQ73tl2fMkv+6/8X/Aa5nxJ4qbSoVt7iC4u7q33Jv3/AH1Py13FhqVvJpUCXH39uyV/77D5WrmdSS1nud9x+72fufvrul/u1nOvGOzKhTlfU4FPi1ql1uRLNYNjb9+xm2NVzxn4bvNcsF1O9vIr+68vYyRwrE0VdF4V0ppLm8i0z7LBs+eJ5LZm6/3W+b7v3KwfEGiaxa7pfPin2fO0Mdz5tcbxLnodnIo20MP4XeMLfwr/AGno+pf8es264gTZ/F91lrSv/jHNawpaJ9okRPk/1yxNXnviqFoLlbiJf9usnUvn2sv3HropzdTqY1IKL5rGp481u41Wz82009Y0/v72rBbWLy+hie7lad9vzV0Gg7bq1lt3/jX/AMeFc75PkXNzbv8AwNvrSMuWTiTL3ootW8zSJRc23mJUNt+7er2/zK6TmMfyVoq3JD81FPmIPuG/hXw5+zxPvVZHTSZJv+BOu6uR+HviHSZPgmz3dnbz/Z5mhiSRN29nrgdV+M11qvhjSPDj/v7W7tWt7ry/++VWuk8E6Pa6x4M8K6ZZQLIk10qXjyP+93eYn3a7IV41W7LS5jJcujPfNNto/DnhLyolind/OmiTZ8rtIzyKqr/wOvnP4x63rmq7re7ltY5IV+5YzNKv+6zV7p4k1JfD/wAPZ0+bz1Wa0i8v721JHX73+5XzbqV/NY2eyGDz9/mOttHuZufl/wBqvPzGty2hHcmju2Y/h7TbqxuZdTu7Ftjr8z3Vm0qpmuisNQjk+y/YpbqN9yo3yf8ALT/ZVv4qx7DxVqUmm3N3fQNdp/y1Sd2iX/ZVa52z8WrB/ojL5l0jb1/iWKvneWUm7o6pHplt4k+1aotpd7fItJPv/wCzWP4q1u48QalLcPK3kecyLbfxOoWuFTWLi1uYNitaPcfOzyfNvz/F8tWneSfzbt90myT/AF33fm3febbU+z5WaU3yyO48JWawSan/AMBrtrBFj03/AIFXI+D0aTR7l3/jkrrId0Ftsf8A56V61L3Yo6KkuaTG/wDMQ/4FXgPxgdZ/GFyn+ysP/s1e/b/Mud9fOPxL1WOTxhqqbv3nmbN/9zC0VNiobnHppv8Acaj7m13bzH/heodS1L+yk2J+8esV9YuJKxjFyCR1SXPn2cTuywfZ5N6+Z8u+o7zdfW32i0l8+B2+b/ZxXH6l511ZxebL8+75XrotEv7jTbP+zb2Bo9/3Xj+b5h/equXlA0IfMjRU3vsq8nlybdlZbzeQ6pLKvz1aSZo4W3tS1A0keONPn3VM83mJ8lY73LRzRIjLvf8Ag+ZqjfWFkeVLdWn2Nsby/u1JZvPu+X5vM+Wqv2mORG/5Z028mWSzilii8xEX7kdVXsJLrbF5rR/Mv+rSoAsPctAm+KDz3/gSP5akmfe8W9fn2r8lR21nHpXlIn3PmdnqOaGORPNSX/degCvqVgt0nzwfa9kivskRWqTZ9oeX975ez+P+41SW0032NUdlkk/ieqqedOsWyBdn9+gCvNeeQ/lbvM2L/wB9tVzSpmurbe8Xl/8AXT79Zb2008zIsrfuWV2hjSt62j2IuygrUktv/QarppUc9z9o3VJNu+VPl2bv/Hasb2j2/c2UAOmRY4W3r5j7flq1DbN5P+trN+0+ZebEibYi799WIbmTZseDzPm/5Z0AFzCsnm+UzQPt+/GlNsNKkgeJ7if7W6Kyb9lWntpp4W2L/wCP1YtrCSObc/3NtA+UzbyGTcqOy+R/EmypkSP5Xq5eWEe1kX77/doT94/lPF8iLU8wcpThT9yqsvz/AMVZ9+ke/fbsv+5v+V/9lq6D5vObZF/D9+o001f9n5/vUcxXKcXYaa2pWa/Z7b5Hmk3fwqjV3kNt5kMW/wDu/NUNhpsNrbRW+1d/mNN+bbq0JnolIIxKb2Ef3NvyVD+7gRURV2VYh+4vzeZ/t1C9tJ/A1LUsoyTXEk0vyrs2rt/v0PDNPuRNv3avQ23loqb2kfdVujUXKYT6Peb4vs8trGm7975m5m2hf4f9qtCwsI7VNiL5dXtlN3/P96o5g5SGb929HzSI3/LOrGwVHc7kT5KZepRuUoS2+TZt+T+JKbNN5H8Xl1Glz5m3Y1BIPbN50W9v+AVG8LSPs82pk3b2eoUfy5p/nb5/4KAI4Ub5k3LJ8tXtnybEaqsO7e2xauJ/f2UAQv521t9TeT5aUSOqUI/mUEEPnR72RGWR6c7r951+589VXhWS581FWpnh8tKCxsKN5zTP99/u/wCwtSPC0kMsSN5f+3TYd08fzr5dSPN5dAEez7LD977i/KlENzJ/FRv8y5ZNtCbZH+fdQQOdPM/jao/J+dUqx50m/YlQ/aY49zyusexv+WjrVagZu37L+6Rmk37nZ6sWbtHZ229fL3rvb8a5G8ubex1LZ9uWd3k3/u4WZuf92ukv9et47ff/ABv8i/7dBBas2kurmd33Rp/D89aENysk0su75EXZXD3msX0mm/JOtvBt+aqttb6lqVnEjz/Iit8n3qfKPnO61LxDZ2Ntvadax/8AhLfP2/Z7GWT5fv8A3ap6bojSf63d8jfN59b0Ogw/wbqnQPekZc2palO8W+BY0+/Tn0qa6haW7ufk/uf363PsC3cyu/3PuKlaD2dvHCr7V3/w1POVymDYeCYXVflXZWl/Ylnpq/Iq761POaCFfm+eoXh8x6m7K5EZ6Wce/fv8x/4auW+2P5NvmPTn3QSVGkMf8cvmb1oGanyyJ9356clt5H328x/4qjs/vipnhX77/fqChz7aozTLH8ny/wBxqdc3nmQ76z03XU33WoAdcpJHDvRfuLv+d/l21l2czTxy3br9/wD1UP8As1uawjPYQW9v+783/wBBFUZEZIVi/gRasNQhdrpIkT7m3/lnUmpTLYwweb/3x/fb/ZqxZouzZs+TdUN/crv3vQGo7zlks22L++rovhvfyf23Okv/AC8R/wDjwrl0Rp9vlV0mibbG/tpf9XskXdRGXK0KS5kz075vloqNE/gf+CpK9Q84fUNMd/Lmb5vv07fSAMtQm5Ho3rvparUB/wDq9tOem7/kplGpAj1C/wDrKn5qCb/V0AQ1G/39lSSVGiLvoLJP4aq38ayLs/1e+pstUd5+8SgDwn4haatjcsn9yT5a5NH+7XonxFh+3aou9fL/AL1ed3kP2G8li3LIiN9+OnEUiZHpz1XR/MSpEqiSzTuaiR6KALFPqtvqTfQBLUNP8yod9AD+abSPUbvQA53pnNHNNoAdzTaZRQAU3fTd9LzQB6z8BPFt1o+pahZWkS+fcKsyvIm5vk+98v3a9ssfEOqeIra+tL2dtiSbP9lGHzfKq/LXyv4A17/hGfGGlanu8uOG4Xzf+uZ+Vq+9vBNh4J1jzbSLV7fUp0bZ5Me6Lep/us23dWNSmpSTOqFRxjY850Twqt1eLviad92xUkT5v++a7rR/hXq11MyJZ/2aj/xz/L/9lXoFtr3hvwXDKj31rYT7fJn+80ryJ91mVfm+ao9e8bWtrYXNxpm3Vr35fKto3+V8t/epwlGOiJnGcrXOZ/4VLa6PfwS3F806P97y0rW/sHTdHRvslt8/+ui/vOw+8u6o5vGcl1o9tLe2P2TUfm83y33Rf8Baud8SfFG1jhX7PLaxunz/ALuZZW3U5Vo9yYwZ3Emsef5TI37vb8tYdnCtjrF9piL5dlfQ/aIvxXbIq/8AA/nryPUvjBdWM14kXmzwwsrr91W5+ZlauP8AEPxj1bUn/dRLHs+6km6Wp9pzdCvZHtXywalOny/eb/V/d3fxba0v7Nk8nfLA0dq6/fk+Vf8Avpq+W7n4heJrr5/7VltP+vXbA3/jm2sO81K4vplmvblp3/vyOzUc8io0V3PbL/wfZ6PrbXqeM9G0V0ZtjwX+6fb/ALKxU7R/idrlijaJp/jO6u4Lf/UPa2e7fH/tb9leFzX9vGm/za0vDfidftMv2dV3ov35ErnlT59zpu6a0R6Z4Y+y+Fbm++yK322+XZL8+5ZV/hbaq1oXPi1rWGWK7Zt8XyKn+yf9mvO31u+85ZUW3jfb9/yadbeIL6S5X7a0UiO3zfIq7P8Avmhxn3ObQ7KbxhJ5zPFAse9fJaGdN23H8Vcfr3iS+0eZbtN0dq/yfZoHZdjH5tytXTQ2C76yfFulfbtKniX7+3ev+8Kyja/vFczOPfxnNPuT7M3ztv379zV03hLx/JPfxRXFtbxpt2fu93zsP725mrgbDbOi1aTda3KvXbKnGS2MeZnvUlzJrEO952k+X5aozW1YfhjXmk8pPN/cTL8v+w1dJvk/javNNTy3xbo/l7vlrztF8vdE/wDBXvHirTftVmz/ANyvCdbtpNJ1JpXX5K6sPLlbHP3ol7R5vslytQ+KrdbXVYrhP9RN/WqMN/HIm6JvMrWuf+Jz4eb+/btsrsnupnLHqjFdPLkpr3LR01JN8a02uoy1JPtPvRVXZRQSe1/2Xa6B8XrWG1hXyTcH93INy/61xXoPww1q+1T4lizmupBa290xihjO1V/d4oornweyI6M6/wCK19NHqFrYly9tIZpmRufm3da+aPFWsXXmG28z5I2fa38X50UVz4n+OzOmX9LvJ7Xw3d7Z5Hyp++2emyue+zR2SyzqN8uRLuk+b5hRRXLT3Z0djS0m1D6jFK8kkjyMoYs2ahtr6XdLH8u37R6UUVLKj8R654b/AOQHB/vMa6S5/wBX/wACooruhsjoluynH/rn/wB2vlrxtK3/AAlWr8/8vUlFFVMIHMN++mbdzVcRLDBLIowwWiipiEjMWX7VrVnDIqmP+7ivSpmGPM2ru29cUUVnMqJz9mzzXF40rtIN3CMcqPwqLx3I1n4XeWE7HDLzRRUx+JFdGZ/w+1CXWNRhkutsjR2pCnHq1d7HGsisG5FFFFXcIBaxrDDhRgU+H/WUUVmWQ/xN/u06ztY/t0sW393HH8q0UUAR6wq28LFEUErjpSzW6R2y7RiiigC5bRr6VFJGI4ZSvBooqAM97qTPl5+Xctaf9lwq07Eu4PVGbK/lRRVgWNNt0UMQOatRhSv3F46cUUVBcSBYlnuIi4yQPM/4FVyT+OiigsakKY8zHzbaLb7zHuWooqQFeNfSoZDib/gNFFBQlx8ztUUxPy89KKKALf8Aq1UKMClz89FFACJS0UUpANQ0ioFdcCiipAlqG6Y+S9FFAHNySNM3zHNT6XGIVl28fNRRVklzrDTfLG5jjmiigCKMbutXHY76KKAIHqJ5G9aKKAEs6tN9yiioAb5jbKRDRRVgJd/Mn/AqhuJCwyetFFAGbJqEsM88abVUcdKzJo2kusSTSyL6M2aKKcTKQWFunmSjHFT+I7OErp8e35RuoopkyL9hpsEml4KfxVfgsYbeH92u2iiokaRNKGFPLX5ambndRRWRqTQ8vUlxzM47UUUANaJWfpR/HRRQBS1iNYU+QbeMcVBb/uvu8fLRRQBqWduLeyWQMzOP4nOakVzNApY5JWiigAMYXdiix+VJPeiigCAnDKe9VPLG9v8AeoooAtLIVh4NQTc7R23LRRQBeto13ZxzV2H/AFa0UUwPQfNbyUOedq09P9Wx70UV3nmjZoxUkNFFWBJT6KKsBXp2aKKoUhlMoooJIZOEqP8AgoooKiD0P9yiigZwnxAt0/saeTHzba8ImoopxFImh+7U1FFUSOSnbqKKAB6N1FFAE9MoooAjekoooARP9XTZKKKAI91G6iigCOiiigAr6N+FN7NpXheC9hbNyYU+eT5sYLiiipn8JtA6SbXrs308+Y/PJWUy+Wu7cF45xVqHxfq19J5f2t7ZP7tr+6/lRRXnrc7DFaRrtfMlO9qbqkSWllaSKis9xjcXGdpHcelFFbyMDrF8J6ddaBqMVxG07m2eVJidpiZRn92q4RM99qjNfKWueO9VtFfynjUjvsoooo7sHsjU8C3lx4l1i1tbyeQwyKpYRnb2zX0LoHgPw7a+DL3V30iG7u4ZF2faZJHUZX03UUVs9jep9k8Z8VfE7Ure7a206w0nR4Nx+XTrCOI8f7WN361xWkeIdSvfGOmTXd9PdySSmJmnkLfKRjHWiil9oPsM9meMVUvBRRUyOU7Dw7I0mmwbjn5ataiN3X+7RRXnv4ioni8Y8jWryJOESSQL/wB9V638H/hxpvxI1LydTnuoU29LVkX/ANCU0UV6X2DGW50fxL0jS/hRpLnSdMgu5IwJFkv3kkOfoHUfpXzRqnx68XXmuQD7XbwRhsiOC3VV/KiiueOzNIn0lcfvrb5uflr558dW5bVLmF5ppI9zfKz5oorGjuadGY3hy3RbZeP+Wda8d5JZxXccW1FK9MUUV6nQ4+piaKzS3Nzvdm+buatvRRW0TORG1FFFUI//2Q==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6953250" y="979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304800</xdr:colOff>
      <xdr:row>58</xdr:row>
      <xdr:rowOff>119743</xdr:rowOff>
    </xdr:to>
    <xdr:sp macro="" textlink="">
      <xdr:nvSpPr>
        <xdr:cNvPr id="1027" name="AutoShape 3" descr="data:image/jpeg;base64,/9j/4AAQSkZJRgABAQEAYABgAAD/2wBDAAMCAgMCAgMDAwMEAwMEBQgFBQQEBQoHBwYIDAoMDAsKCwsNDhIQDQ4RDgsLEBYQERMUFRUVDA8XGBYUGBIUFRT/2wBDAQMEBAUEBQkFBQkUDQsNFBQUFBQUFBQUFBQUFBQUFBQUFBQUFBQUFBQUFBQUFBQUFBQUFBQUFBQUFBQUFBQUFBT/wAARCANkBIQ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N4VqD7GtaLpRsWrLMd9NaN96S/JUf9m/xpW1xTdi0+YgyURf71Y95pazzO+2uqezjempbLG1VGTiB5/qVm0O1EWqKQtB9+vTrmwhnTZtWuXufDfzt5UtEqhPKZaXlRvN5ldBbeHo/s3zr89Yv9lNBcy71/3az5g5THS2bzmqxbPJvb5q0ktvn27aq3KRx0cxRas7+bzlroLC8b5UdfM2fxx1j6bC08LeU1bGmzR72idfLepA6JPJkSpNnl/w1n+cuxdlWE1KP7jsv3agssQpHH9xfv1NWXZ+T9pZ4pf+Ab60kegglqB4anooAYkKx07ZT+aOaAIvJqPyas80c0AVk3R0famqzTHRaABJqk3xyVD5NDo0dAE2xads+89V97f3ad51ADtvyfOtO3r/AALQk1SbFoAfzTNlO8mh18tKAI3fy6IZlkdqJofM2vuprpHAlAEibY6P3cn8NR2yLHDs3VJsoAc9ssn8VH2ZYNv/AC0SkpUm8ygAeFadCnyfJTqNi/wUagSIjVNDNVfa396jYsdSWaCTLU3y1molO3tHQVqak3lxpvdqb9mFUftKyfI9WobmP5agNRr21V3hWN60odtOdI5GV3WgDHeFo6ZWzNCsiVClh/20oAzd/l7atQ3jR02a2aB/nao/JaOgNTQTUqvQ361z9OR2oDU6hLmrCXK1yqXVXra8WSoHzHRblp9YyXlWkvKUoGkZGjzSPD8lQpc1N51Zlld4ahe2q7RUAZj2bb6rvbf30rYdKb5NAGD5K76rzW1dE9ssn31qq9mtWGpzvk05N0dak1nVV7ZqDIkt9S8utCHVax5oah2SR1YHWQ38dWEuVkrkVvJI6uQ6ktLlK5jpN/mP92jZWXDf/wC1VyG5Ws+U05iR4fMqnNYfxpWgjrUmxZKWpRi/Z/8AZqvNbV0Xk/JVWawWT5/9XRqBzr2FV5rOukms5Krvbf7NBBzb2zVVvE8vbXSfZ1qrc2yybaBSMVHkgffVpNSqR7by3qvNZ0D1LmlardRvFF8skCM3zyPuauqhv1k21wbpsepk1KaD7jUuUcZHoULrPTXtvnrk7PxD5k2zf5db1nqqyfxVnymkZl77NVd7NatJeRyVN8tQXqYc1hVGbTWrpnRdlVZoV2M6fvNlAanJzWFUZtNrqvsDb97r9/8AgqN7NaCTj3sKqvZ12E1h/s1TmsKsjlOdheSNG2Ves9baP79STWa7231VewoM9TpLDW45P4q2obyN6878uSD7n7upk1W4go5TTnPSIZlk3U5raORK4ez8T+ZW9Z6wsn8VTKBpGaNR7ZZN1Z82mtv+Ra0La/jk+/Wgjxz1iacxyr2dUZrbzJtmyu2ewXf92qN5pSyfw0AcHf2zR/w1RfTVkTfXeTWDR1mzaUv8H7urJlE4O4sP9ms1rOSN/krvLzTflbctZL6bT5jOUTFs9YktW+et6w8SR/3qzbnSm/u1m/2bJG7PVXROp6VYarDsWtiz1Jf49sdeR22pTWr1vWHiBqzlA05z0p0W6T5G+es2azk3/vYvLrJs9Y+781dBbaxHImx6xlA2jMz5NH8+o30eSP8AhreTy5Pniby3p3yyfJKvl1mXqcjNpvz7NtUZtErvvsC/xrVG5sPn+SgjlPN7nR13s6VlzWDfx16RNpS/3azZtHj+b5a0jMz5Tz/7G0fzpUltfzWr1vXOmt8z7f8AgFZdxbf7NbRkZ8pqWHiGH+Oty217+5XAvC330qOG8kgdXo5UHM4nqn2+O6jX90u9KLlGjdZXnauJ03xM0e1Haum03W7eR/KdvMR6zlFmkZmlYXTT/J/rP9urX2BabbJZyeVsX7laiIv8FYyNTn7zTd+35fuVm3OlN/B+82LXWTQ1C9t5lHMBwb23mQrviaPfWXc6a3nNXeXmlLI+6sm802tIzA497Py/4ajTzLWugms2jrPezaSq5jELDXpIH+euo03Xln++1cTNZtHVdLma1felID1y21iOpnjhvk+Za8xs/ELbPnre0rxV5CbEb56ylAvnOiubFv428us25t440bYvmVah1j7d/wAfFXHtYZKgDg7rT7ySZm8+iu4/s+FuaKvnJ5Tz/ZSc1NSOlfVnkjURZ6bNZqm3ZUuz/bpkyeYivQBH5P8ADTfJqwiNGjUJ/q6AM+aqcyVoTQ1G6fJUAVYfvrRNbLPUn+/U2ygswZtHXfVV/D6+cr7fkronpyJQBg21h9h3fJ5lTQ2c3zPWx5NN8moAbptg0aNvp15o8c6VIk0kdWEv1kT7tAGLNpVxAivbr89TWeqzRuq3cTR7/wCOtjfHJRsWRKCASZdn3qkqq9tHUPzfwS0AaDv8lCPWX/aSxvslq9Dcx/wPQBZp3NQRzeZRvoAm30vNReZRQBLTJnpvmUO9ABHTtlN8ynb6AI3do6kS5WmvtqN4aALyXK1HNeLJWbC8nzfL+8qGaaSN13t5afxUAdBDtjSofOjutyInzrWWmpLJ8m6pEuVoA0odsjtsqbYslUYbz/ZqZLxaNQHTVHsb5di05PvtUybaNQG/NHTUmjp0yNVGbbA+9FqQLD3jfwLViG8WSqqbpE+7Tdrb9/8AHQWaSPUlUVm8ynedQQWtlGyofOqTzqAJkmaOpkvKp76Wgs1Uv12VJDN8lY1L5zR/xUFamx8s38PmUeTHWel5UyXlAakz2y7/AJGqGSx2VNvjk21J8sn8VQBnvbNHUNXkWaS5ZHi+T+/TprbzKA1M/wA6SP8AiqZNSkjo8nzE31D5dQGppJqVXob+T+9XP/NTvOkjWgZ1ENz/ALVWvtPvXIpfsn32q4mpU+VFcx0yTVJvrDh1Vf71XEv1qeQrmL9J5NQpeLJUyOtIsrzQ/O1VZratL5qjdKgNTJe1qH7MK1ntah8mgjlMma2+ffsqrNbV0D2y1VubNo/4fkoDlMHfJBVy21WSprm28xN6VVez+Sgk1odVX5K0IdVWuX+zNHQjzQfcoK5mdpDeeZVr5ZK4uHUmj+/Wpbax/tVPKVGR0Hk1DNZ79r1DDqq1eS6jkpamhmvbeWjb6o/ZvM27G8xK6B0WRKjezWjUDn3s2qGaz8tN9bS7Z92z+CmzW1RzAcvNbVVe2rpJrNpPuVXezpk8py/k0QzTQfcatZ7D/Zaq72FAtSa216aP71bln4gjk/irkZoah8lk+41AuZnpEN/HJu+7IlRwp5c0rpL8n9yuBhv5rf8AirUs/Ejb/nqOU0jM7R0qrczW9r/rZao2etrJtqb7Nbz3Pm/LG7/eqDQtPbLIu9KovZtJNv8A9n7laVskdrCsSL8lSbFkoHqYN5pqyVnvZtXWPZ1Tms/kb5afMLlOXms/Mqjc6b8ldVNYVXezpE8pxs2m/wCzUcL3Fr/G1dVNYL/dqnNptBnykNn4haP79dBY62sm10auXfTV+aqfkzQP8jNVhrE9SttYWTbWgk0cleX22sTR1sWfiRf71ZyibRmdpMkcnyVXewWSs+21utaG8jkrOzNImXc6V+5ZNtYr6O2/7tdtsWSq72a1NyuU4t9K+SV6y7nTa7x7D/ZqjNpXmUcxPKcD/Y/mPs21l3lhJa/PFXoU2lNG9Z9xo/n7kdaqMjGUDiYdSmj/AIq1rPxI0CfPUNzorR7tlZ82mtGlakncab4k8/7jV0VnrayfI7V46k0lu9altr00b/PUSiVGbPaIb+OepHhX7j/crzfTfEnmba6zTdbjk/irGUTaMzWmsVkT5Kx7a2mukleWBoERmRUk+8/+1Wwl/HIn3qcj+Z/FWZZzt5pS1h3Ojr829a7iZKqvYLJVcwuU89udH+T5Kw7mw+9XqF5pqyWzxbfv/wAdc7c6JDHbSw7W/wB+qjIzlE87mtm2K6q9SW15Na112paP/o0SRLWLc2FbRkZyiXLDxO0f8VdZpviRZP4q83ms2jemw3k1q/3qJRUiontFtqUc/wDFTnuY4/4q8x03xOyffroLPXlk/irnlTNOY6rfG77KbNZ+fWLDqXz/AHq0LDVVk+SplFlcxRm0HzN1Z76I0CKiV2WzzKp3ln/s0cwzhZtNaN9lZ9zYeX99a7Saz+9vSsu8sFkquYjlOTms1jSqKO0D11FzpX8dZdzYUyNR2m6w33N1dRYeIdiferh3tqr/AGyaxegNT1mLXYylFedxeIfkFFPlFzF+jZ5dO2fOvy0OlfTnlkKbajTdHNsb7lSbBRsZ6AHfwU3eu+pv4fu1HD+8TY60AQunmfxVHNCtXNi/cSmvQBmzIyJTkRfJqGb/AF1WEfzEqAI0hWl5pUf5N+6koLCl2VPzTNlQBXdKa8NWtlHy0AUfnp0L+Q7VY2U14aCCG8vJvl8pVkqqmqr5io8bR1c8moWh8z+GgCb93dVVewbf8jNHUiQ+X9ypPtJoANkkabEapEmm/u05Jo6m+WgCPzm/u07zlpzpULotAE2+n81S2N/A1HnSUAXeaOaqJM38a077UtAFml31ClytO30AOeqros8yo61aR6kT+/QBRfTY45llTdVhEamvN89Tb/noAh8ujY396pHf5H+Wq6I0ifvqCyZHanfampuz5Kb5dGoFpLz++tTfLIlZ/wA1O3yR1IGnzUUyNVNJmqb7TJQBMv3KKj87zKcj0AOqXmmbKdsoASnpM1N2fJUdAFjzqHjjndd9RUm/5KAJvLoRGj++1VftNTJN5iUAWkdqmhvNlU/Mp2+gDUS/WrCXKyJWJS+c38DUFam18tRvbLs+SqKXTVYS8qA1I9jR7t9D2zVa86OT761G6LI6/vaAMuGz+y+b+9aTe2/95/BTvOaOtRLZahms1oAz3ufn+T93VqHUm/jqN7OoXt2jqA1NRNSbfsq9DqX+1XM75I6PONAztobn+41WPOriYbySP+KtCHXmjRafKVzHTectOTbWCmsRyVYS/j/vVPKVzGxtWm7GqrDeLVpJqzkWR/Zv4NtU/sbRu1am9aNiyVAamLNCtU5rOt54VkTZ/rKhezoFynOvbNUPltXRPZ/Psqm9n5jyov30oJ5TPS5kg+41XIdbaP79N+xt/cqrc23kJVjOgttbWT+OtKHUq4VEapra/uIP4qnQcZHdQ3MdTbFkrkbbXv79altrC7/kas+U05jUktv46z98d07Iv8FRzXM293Sd60LOT/Rl83bI/wDE9SBnzW1Vf7Nkk3V0SJHJVGa2mnh2bWkSgrlOXeGGSZk2tvSo5rNa6CHSvIRneoXs6CeU517CqaWfkps31032aq9/pvmQ/J9+gOU5/wDeR/cetC21iaD79O/s/wAhKje2oJNa28SLJ/FWtbaqslcW9nRbPJB/E1BV2eiQ3K/3qm86ORK4e21iRPvVoW2trI/3vnqeUrmOmkRXps1r+++RfkeqNhN5jt+/8vfV6HTbWO6+0ea2/dUFlV7Cqs1h/s11D26yVVms6XMPlOTfTaz7mz8v+Guwms6pzWHmVXMTynGvY/PVV7OuomsWjeqs1g38CU9SeU59Lm4tX+9WxZ680f36rzW3mP8AOtQvZ+XRqM6qz15ZP4q2rbVVk/irzf5oHq1Dqs0FSOM2elI6yUeXXG2HiFf71b1trEclZSiaRki89stUbzTfk+StBLyORKm30tSzkbnR/L+d1rLm0r76ba9Cmto56o3OlL/do1I5Tze40T5PkWqM2iNXoE2j1RmsG/u04yM3E4OazktdtFteNDcwSu0v7nd8n1rqrzSvMSsO80pa0uTylq28SLH/ABNW9Z+Klk/5a1wM1nJHVV5riD+GjlDmZ7JYa3HPWpDNDdV4zpXidYPv10Fn4w8yZU3ffrPkZpGZ6RNCuys+5sI56q6VrbXybJf3daj3NYyjym3Mjm7/AEpv4Kozab5ifOtdpsWeoZrBaOYnlPPb/R1/u1i3OifO1enXmmrIlY9zo9aRmTynnNzpUkdVd01r9xq7S+0ry/nrJudKWStOYzlEh03XvL/1q1uW2pRzuuyubmsPL+SoXSSD7lWPU9Os9eWBNm3zK3oZvtUKvtryGw1uaCuk03xh5HyVhKBcZHYXNs0lZ72FOs/EUclsryt871a86Ofa9YlmXc2CyVk3Om11Tr5j1HNYfJvo5gOBm02ON2rNmsPMrurmwX+NayZtNrTmMuU4uSw+aiulk01d1FVzE8o9Hprur0J+7Sm76+nPLIXT56cj1N8slVUdY3bfQBa31G6eZTv492+mvujoAiqKZ/Lqb/lm1UbnbJ89AEL/AOroh/1LUb2fd8lEP/HvUACbY3p3mNTflo3/AHU3UAWraapnqjZp5c1X6gsY8NMqfy2pKAINlNdKmqN6AI/LpnNTUUAVnSoqt+ZTOaAK9LvqTYtQvCtAE3nNUbzN/dpv+ro30AWEqTa1VdlG9o/4qAJJvL3rvpv+s/hqF909EPmR/wDLVqNQJvJpvktH9x6mSZv41WR/+mdT0AVEeSP+GrT3K7Kds8tKa/8Aq970AV9nmbdkXl1e+WNPnrNe5b+Bqcl41GoFiab98r7aEeod7bF3rU3yxo3zUagNmm+epPOFVX2yPUkKKlSBZ5pN/wA9N/j+9Tt9ABsFN8mnI9RzeZs/c0AO2NR5z/3qannVJsoAkS8aOpkuaq+TTdjUAaiTU75f+B1l+YyVMly1AFpEaobndHUiXLR0138ygCv5MmympM0b7HrQTbGlQ/ZlkdnoAjhmWTdsbzKk3NVGz0f7DNPL5ssjv/Bv+VKubGoAmSahHqF/3afMtU982xqANbzKPMrNheTyasQu0afPQBc85qmS6qj51O30Aa0N5U3nLJWP5lO85qCtTY+Wmv8AvE2Vnw3n+1VpLmoDUH03zKqzab5f8NXobn95VreslAHP+TUbpseugdF/u1Tms/MqAMtJqmS5+eiaz8uoXtWoAuJeNv8Akar1tqrR1g/NvqTzG/v0DOsh1XzKtJfrXHw3jVahv/LqOVFcx1yXNSectc3DqXz1qW2pLJU8ppzGhujoeHzHqv50dOS8WSoGQvbeW7b6bc20d1bMlaHnLTdiyfc/d0AYf2OON1TbUM1nW99mqnM8P2xbf5t+3fRqPlMN7by6h2SR10E2m/x1T+x0ahylOHUpo60LbW6ovbfJUM1tRqI6iz1KObzfmXft+VKuWfmJMr+auz+JK4NPMg+49XrbW5oPkfdWXKXznbX6NIm2KVUqm8MknzpWKniGOTdvq5omqtJC73DL975fL/u0cpXMi99j8xKrvbNWgl5HJt+apf3dQXqYU1nVd7P/AGa6J7aoXtVoEc3NZ+ZVH7HXWTWaxpv/AIEqjCkd19ynzE8pz72vyNVV7OuqfTf9mqc1h89HMHKZNteTWr1rWviHy/vVRms2/jWqs1s3zVROp2lnryyfxVqQ6rHJH89eXokkf3GarFtrdxA/z/vKmUUVznpnyz0PZ/JXH6f4kX7m6t6215ZP4qz5TTmRJNpvmVVezaOthLyO4omT+5UlHLzWfz/OtVZrCuqezqrNYUcwcpyb2HmVVms66yazqjNYeZRzE8pzPktHRDczQVvPZ1Tew+f7tWTyhba9JH9+t6x16OT+KuVms/LqHyWjfejVHKEZOJ6NDfrJ/FVpLla87h1WaD77VqWevRyOqbvLqeUrnOwfbJUL2y1jw6r/ALVXodSalqacxXvNNWT7lYNzpUmxvl8yuu+2LJ99aJkhko1DlPN7nSvMT7rR/LWemmts+f8Au16ZNYL96subTafMZ8p5f/Y7R3LP5XyU37NJB9z93XcXOiN991rPudK/grTnM+U5mHxO1i6pK3mIn3XrqtK8YeYi/P5n/XSsHUtE/wBmsv8Asqa1fen3KrSQanrlhr0Mn/LWtiHVYZK8Xh1KSB/vVrWfieSD77VjKmVGZ65sjnT5GWqdzbVyNh4nWT7rVvWHiGGf/W7o6xlBxNIyIbzTWrDmsPvPXab45PnqneWEc6URZUonnsyLv2baqpZtO1do+ieYmzb5j1VTRPsrtWnOieU5ebSvL/hqnc2flpXWTWfmN92q7aVH/GtVzE8pzMM1xazeb/rK3tN8SNI6+a/z1Dc6VWS9hSEekWOqx3Sb3apptVj37K8vh1W601/9it6w8Qx3W35qiUC+Y66bdPH92qb23yVRs/EkMe5Hq8mqW/8Ae+Spsyyobb/ZorZ+xJN8w6UVPMBwro1N+bfVz+Omwoslzvr608Qr4b+7VF91bkyVXeFZESgCnbOvl1M7+YlOSHy0Wo9nls1AEbPshast/v1oXM3ybKo7PnqtQB1b5Xp0L+X8lN2N9+mpu2NUgR7/ADHpzfcpuz+Om7/MXe9QBYs/3j1qVm2Ft5e1/wC/Wls+SpkWH+sqN91WNlDpUAVdlRc1ZdKh8ugCPZQ9SbP9uh0qtQKLvS1L5KyU7yaNQKvy0O9OeFqbRqA3fSUrp5lGzzKkAeo/mp/NJvoAXmk2U3f5f36fzQVqI9CTNH/FSUx0agNS4l41O+2VR2eZR81LmDU0PJt56kS2jrPTdUiTNTDUsTbtnyLVd4WkSplvJI6d9pjkoJM25tryBN8TrvqZJpo3XzV/3nq5+7nqN7bzP4qABJo/l3t5dTTbdn3qpvDcQf8ATRKrzPNQBoJ9ypapR+ds+/5dHnSUAXt9LzVD7YP7tTJcrQBZpP8AWPUKTeZtfdUnnfwUATfLTXT/AGqb5jbKWgCKZ1joeZo4f4ql5ooAoW3nQfeZp/m3r5n8FXrPUpP418ul5qJ4aANL7YslSb45E+9WT5dO3tHQBYhtZI3+dvMT+GnTW0jpVdLpqc9w0jr81AEltbSQL89V7zzN+92arn2lZKPlnTY9AFNJqmR6HRfOo8ugCTzvnqZJlqj83z0tAF/fTt9UfMp3nNQBoJN8lWEuazUmqb5aCtTSSZY3qxJeeWnyL5lY7v5f8dZ76q0Eyo0q/O1YhqdNC6z/APA/4KPs3mVhw6k3mVrW155n/TOgBv2PzN2z95VeawatRLmP+7Um9ZNvz0alnP8AktHULo1dE9t5lVXs1qQMlHq1DeNHUk1h97ZVV7ZqANKHVWq0mpVz+xqd5zRpQB1EN+1WkvK5P7TTkv2pcpXMdgl/Un2mOd/nX565e21XZ/FWhDfrU8pXMb3y1H9mqmlz/capkuWdKyNCu9hJ9pl+VfIqOa2rWjm8ypPJ8x/u0FnOvYNvWs+8tlgSdnrqrlPsts0u3zET+CqKbbrb9352/wCWlBEonK/Y2+arCeZHW1eab9q8h/mgrNs7a4nh33EXl/7FAco5NUmjrQtvEK/cdqz3s2k+4vyVXmsPkoDU66z1XzK0EuVkrzl5ri127GaryarN8u/94iNUSiVzHdP5clH2NY0rnbPXlres9VWRFTdWcos05kSfZvao3s60EuY56m2LJWZRz81hVN9NXZ9yuqe1Wq81nRzBynHzabVGbTW8z7tdo9hVV7BpPnquYnlOJfTW31Gk1xA/yNXZTWdZNzpvmO1VzE8pTttekg+/W5Z+JFk272rnZrBqpzWzRyU9SdT0a21iOeriTRyV5jDqU0FaVt4n8v79ZcppGZ3jwrJVOaz8ysuz8QRyfxVeh1JpH+98lTqacykQzWDR1Vmtmre3xyU17ZZKOYZzL21VXs66SawqnNZ+XRzGXKYM1gu2qM1nXQfZWqGa2qg5TB3zQPvR6vW2vSR/eWpvsdUbmzoM9TcttbWRF+atKG8/2q4d4Wjp1tqs0H3/AN5U8pXMd1DqX75k2VJ9pjkfZtrl7bXlkq0lzHI6u7NRylcxsXNsslUbmwXy6dZzSbPnl8yr3yyItLUo41LO4kml+X/dSq95ZrHC7u3l12z2cf8ABWHqWieZ9+KW4/650uYnlOFmhWN281fLSoXsGgTzYpfkrrP7Ka1h2PB56f8ATT5qzbm2/wCesTQb2rbnJ5Tm1uZI2+75f+3HV621u8372l8xF+7Vp9NaP50/74qr9jWR9/lPG9FxHYaD4qby/wB7KtdBba9b3UyxJXmP2aaOZdlEOpXmmzLsXzPlrPkUh8zPZtkf30aqb/vN1cHpvjZo0/e/frqtN8T2N8i75V31i4OJpzE0yLHVN7Zt++ui8u3nTejrVW8tvLSpLMG5s46ybnTa6L+yVjm3/wCsd/46hms/MkquYDi7yw+98lY9zbTQfOld1c2dZs2mrP8AfWtIyMpRORhmvPletyF5tm92omsPLSq7zNAlaC1OxsdehjtlXz6K4kX60UciFzHTvDUcMKx7q6z+zY7r78VQp4SaP/lr5lfRXR5PKc7IjeS1VU3fLvrprnw9cQJ8q+ZWH5Lb6vURC6VXmf5GrQ8mmvD89GoGG6Nv31Hs/fLWpeQyVV8mjUCnvpzv8ktSJa077N+5+ejUCulu3y1J9j8v761IjxxoiJUifvHqSyTZ92ptnyUOlPrECLZRsqfmkdKAKro1Rc1bdPMqF4aNSyL93TH21Y8kVC8LVIEf+sprpTvmjp2+gCu6U3yasUbVoK1K/ktUOyr1NdKAKLpUOyrjotQyVAFeSmVZ2NGlRunyfdoAj307eslRun+zTfmoAmoqPfS81AEr7o6POb+7TY6fQAm9qfzUXl0591AD+aVHaq/zUectXzAXPOahJo5Pv1T30nNHMPlNPZHJ/FR9maP+Gs2N2T+KrCXMlHMTyjnT/ZqGZPk+SrCXjfxrUjzQyJQPUz08yrHnNH99Kj+WOhN0nzvQGpNDeeYtTJc/7VVdivTdlWSXvMp2+qPmMlCXLfxrQBo80c1Al4tOSagCZKHRZKj30edQA54VqPyWj/iqZHWP56jd13tsoAj+anec0dCP5lDosb0ATJc1Ijr9xKpzI38FN3/3N1AFyh/3lVUm/wBmpkfzP4qAJPJ+ejZ89SfLHUibaAIdjUO7fLsq4iLGlV7lGkT5KADfVW5hjukXf/A29aHmWOq6Tfe+WoA0IdtWvOrNhdtnz1N51AGkl01TJeVjvct8rpTvtlA+Y3kvKsedXPpNUyXVQVzG5vV6jeFZKzUvKmS8o1K5iR7Oq7WbbKsJcrU29P71ZFmO9tUO1q3vJWq72yyO3y0AY+xqcjyQVpPZ/I1VXtmoAcmpSR1pW2t1hunl0bmoFqdpZ6qu9aub186B93mT/wANcKl40e35qvQ6xNH/AB1nKJpGR2F/qSxutu6+Y9Ztt5clxKj7ZNn/AH0jGsm21j56vW2pR76nlK5jY+WNNqU37N93f/HWfNczTvB5U/l/3q0vtkez518xNtSWV7+2aBF2xeZVe2tvtVsr1cS/muv3UUHlp/C/+zWskNvGkVujfw/LQVqcfc6asdU3hb7nlbErtprBZHqm+m1BHKcfNC29qI7qax/iaukm0qTY1UbmwWSgOUhtvELR/frYs/E61zr6VVV7aSB6CeZxPQodbWStBLyOSvK4b+aCtSz8SSfx0pQNIzPRk2yUeTHXK2fiRZK1rbWI6x5WaRkWJrPzHqq9gtaCXkclTbFkpFnN3Om/7NZtzpv+zXZTQ1VezWnzEcpws2m/JVG501o3Wu6m02su/s/MmquYnkONeGSBvkqxbaxcWv363H0pao3Om1XMTylyz8Tr/erctvEMMn8VcHc2bVX3yWr/ACVNkHM4nqiX8M9TbFkSvM7PxJNA+yWuksPEkb/xVPKVznSPZx1G+m1Xttbh3/O1aH9pRyJ8jVOppoY9zYVVew/2a3n/AN2q81t5lMnlObmsKzXtvMT7tdg9tWa+mtT5iZROVezaoUvJIK6aaz/uLWXeWax/fqoyM5RK8PiFo/ketCz1uOT5Pmjrk7zdI7bPuVHCknl/equUZ6Vo9y11cqm6tLzlnmlTyPM2ts3yV5rpWq3GmzK/+s/2K2k8Txzp8jeQ9Yygy4yOsezaC6lfz2kR/upVG5sI5H3vVO315dnzy1pQ3kd9SKOdv9NXzvnrPvLWSR1+zrXaSWE25vuyf7clNv7b5P3W3fS5gON+zeX+63L5/wB9qpzWHmMz7q6L+y5INzvVhLNfvutVzEHD3lsse5NtYqWbfct5Wg2V3mpW0d06oi1izWccG6tIsCnpWsXljMqPctIld9pvidpEXfLXmc1u0j/IzR1NDf3UH92ShxUg1PYkv7e+Rd/7j/bjq0mlW8fz7vMryWz8TrG6pLujrpNN8VLA/m7W/wC2dYumy4zOsmsFj+5EuysW/t/Lf7tbFh4kt7rajqlaGyzk/iWsdYmmhw95ZrI/yVj3+mtJXpD6Csnzoy+XWfc6Ose5K0jMmUTyyTTmVsUV3Uujx7zRWvtEZ8jOnfdUaax5CMj/ALvZWp9mWSo3sI56+h5jzeUhhv5Ni1TufDzT3Mt75sWz7+ytRIfL+5VpIfM+X+/RzBymHpulWuqw3Nvt/f7flrn30qRHZH/duldBptz5epNEitvSuimubOd993Z/8DquYnk5jzG5tvLqn9gavSv7E0u6ufNTds/uVJNYQ7NiQLsqudE8jPMZrDy4d6VRmRpER69M/se33sjp8j1z+q+EpLHc8TeZBRzKQcjONeGOizT52+b5K0ns22NvWi2sFjh+7UgQyU+pfJ+So/JaoAXmjmjmjmgA5pmyn80rpQBXR/MSh0qfmon/AHdBZD5PmVH5NWqdso1AovCtRyVedPkqHy6krUr+ZUvNJ5bU5/uVAELpVeaFaufNsWo5KgCmieXTXSrez/bpj7aAKbpUeyrWzy6a/wDu0FlV0qHyWq86U10oAp/6v+KlqXZ/s1H5f+xQA35amdG2LVd0XZVyH95bKj0agQpUf8dWNlQ7fLf71ADfmpu9pHqZ/wB5TWRY6NQBHanb6TmjmgB/mU7etRc0ro1BA54fMp0PmbahR2SpEmoAm87y/wCGmp5cn8VCPTvJ/wBmgBuymvTvsrVD50kdWAOlNR5o92+rCTLJ9+pvsyyfxUBqV0ufkp3nf7dOe2qv9m8ygNS8l0v3Ka9U4baSNP8AW1XtryZ5mSWDy/loDU1uKm2fdrLSapprySRPkagNS9vpqP5lV9/mOr1YTbVkkmyo/Lpsk3l022eT5qAJPm/v0fafL+/T6TYslADkuatJcrsqj5NR+W1AGl8slQppsMd1LLv+/UKJNR9pkj++1QBYdG+XYtNf93tSm/b1/jWnfavnoAj+aN6d8v36bvaeSpntlg20Fajd7Rr8lO85vlqFnaOnJUAWN/lpR9pWPbVdG8t/nWofmjdnegDSe88j79TQ3kezfvrPjufL3I7VVkdpJldPuUagbyaqsf36mh1WOR0SuduU8yFvmqaz/cJUl8x1CTLRsjkrDS5apkvGqOUrmNZ7ZZEWqc1n5dQw6lVz7V+7/wBuoGZs1t5dRujbFetj5Z2V93lv/FR9jb5t/wBzdQBi/NQkzR/x1YSFpL+WLd5ibqHsGg2/L5lADrbUmjrUttYrD+zNGmxKam6OgrU6xL+GT79altqX+1XCpN5b1ahv5I6jlHznoCar5f3FWSnWF+sltvuIPIeuHh1to60LbXlkqeU0jNHSW002palsRVjgRfmT71STaar7tlYsd+s7rsl8t60NKv2jeXf/ABtUalkc2lfP92qb6av8a10yXkMlOe2hnSo5h8pwtzoi7/u1TfQW3s+6u6m0qqNzYSR1XMTynBzW0kD06HUpoK6i50pqy7jR6epPKOs/Ejfx1uWfiRZP4q5F9NaOqrwyQSfJS5UEbxPTodVWTb81WPtXmJ+6avLYdVmgrWs/E7VnKBpGZ2EM199ske4Zfsu2rH2aOSuftvEEc/8AHWha6qv3N1Z8rNIyRYezrPudN/j21rJeLJR5y09RnLyaVv8A+mlZ82jrXbPD5jpsVdn8dU5rDzH/AOmlLmI5Tg7nTV3tsrPRJPvpu2V6BNpq7Nmys+803+Db8lacxnyHJ/b5oK0rbxb5f36kvNE8tNj/AMdcm+lXEH2nzW2Ikny+Xu+7/wACqydYno1t4njk/wCWq1rWesLP/dryGFJo3Xyp/MrUs9VurV6XKHOz1aGRZKc9sv8Adrg7Pxa33GWtS28YeZJWcomnObU1t5j1h69Yts+Stiz1iOd/n+/RqDwzotujNvf7rxpupalaHn81t5cb7F8z/brN3+X8j16hc6Cs6Km6udvPDbecyJYt/vo604zJlA5PzvLfZR9mWdFrWfRGtX+aJvu1oaboM2+V3X/dqronlOXuZri127K2tN8SfZbb56sarpS+cyf7qVh3NhvZtm3YlGkh6mtZ+Nm3sn8f8VbFnrEN0jSp9+vOfsf75Xoh1Wa1ml37tlVyIjmPWra/t777zeW9Q3Ns0nyI1eY2fiK4sZvk+5/F5lddpviRbq2+0Jtj3r9ys5QNOYuPo8lZd/o80e163LPWPt27yv3bp/BV6H/Stu+Bv7n3KnmcSjifs0cCfOrfPVe5hj37ErurzSmkTf5HmJ/crP8A7E8v7i+XRzE8pyL6V8/zrTYbZrV/k/dpXTTaf5dD6bDs+f79VzBymTYX7WqfI3lvW1Z63JGnz7ax7m2V/urWf9mmg3b600FqegW3iRf+etWP7euv+mUiV5Lc3M0e356uW3iSa1+41Z+ziLnPR5NemjYr5FFcvH4wUr8/LUVHs/IrnPWXtmj/AIaj8urnnU7Z5lfQHIVKelzVh6jSFZP4aAKaJDHcyy+R5c7/AHnqwjrJ/uU50qPZQBXtrBrW5l2fcdqtb6j3tG/3akd/9moAPlqwiR+TLFKvmQOtVd6/cod18lqAMew0SOCZt7LJ83y1YvPDcezei/JUMO2S5X5/LreTzI/4qJSYuRHHzeElk+eKWqc3hu4jh3ptkrtpoab80dT7RhyI81ewkj+/E1QvbV6U8MMn31rPuNBtZ/uL5daRqIz9mzgfszR1H+8jrsJvCsmz9y1ZNzo9xa/62JqrmRHKzD3/ACUb60Jrb/Zqr9jWmQN+WSh0p32b+41R/vE/hoAa6NTal5ptGpYzYu+mvbVLTHdakCN0qvIjJVp6TmoK1K2zzE+7UP8AwGrm+q77qAK7otN+WpnRabsFQBBSvtqTZUeygsjeGo3TzKmy1Qvu8yjUCF0pyfu0+dacz/ufmqun3/v1IFjfHJTfJFRu606F/MegB3k0bP761Jsb+/UtAFT5o6ZV14fMj+9RsoApU+SrG1aa9tVagVKRKk8k/wB2h0o1AEm+eriVT2VIm6OjUCxvpuxZKb81DpRqQRvD89Qp5ybt9WPMajfQA1LmT+7UiTL/ABrRvp3y0ASL9nk/ioe2X+Bqh+Wk5oATyWqPav8AdqZHpvnLQBXaFv4GqTzpI/4aE2yPUyQ+Z9xqAK7zL/tVahmWo3haOo9q0AWkmqTfVHY38DVJ9paPd8tXzBqXkepN6x1RS5XetWEuYY93zff+7Vcwakj3Mc3lJ5vl1m3m7+P76N8tSbF85Xf95VybdsphqV/s3mIqPUyQtHTkh+f56c7+YlQGpHvkjqZLxqjRF/janOi0BqTecsifPUm+ORKpvC2+m7JKALDusm6Hb9xd9CQtUKO1OS/aBKgAmTy337Vkps235Xo3ySP95adbIuzZuo1Aq7/I3b6ktm8tPkWpHtv32/8AgoeH512VIEkc3mU65m8jalRpVe53b/vUAXPO8z7lNmm8/wCSWXy0qqz/ACfItSedQBDbTf2bbLEl5LI6fxyVrQ6xNsXe1Z/+soSFY0bZUD5jehuY45mdF+dqvJcrJt31xv2z+yrZflaSr32lZ/K31PKVzHTfZlkSoXsFkT+GN6x0eSOZdjbE/wCmdaFneLs2PP570tTQrzWaxu3y/PQ9s0daXnLI+/5d9TRvDInz7aNRmK8LVCjtW1c20ci/63y0dqhksd9SBVhuWrSh1iSOs97Bqj2NHuoGdNba9/frSTVfM2/va4dH8vZUiXjRvWXKiozZ6JDqS/3qd/avlvvfb5H8XmVwP9vSR1Yh1hZ9u/8A74qeU05zuPtlvP8AcWq72EM/zp+7rHtdSj2fJtjStKHVfkqeVmkZIp3mmzR/fXzEqrNpSyJW8lzHJTvs6zbvmqQOLudBas2bSpIK9C/spt7JuqreaV/fWq5ieQ4F4Zo3+RadDqVxB/E1dVc6VWTc6P8A7NMnlI7bxO0f362rPxPDcVzNzo7bKpvZyQJS0J5melW2pLJVrzlk/irzGHUprX+KtKHxPJH9+p5DTnPQPl31C8PmVztn4njn+R62IdSWT+7WfKyroJrZZ0+eKsPUtEt5E+da6b7QtRvDHO/zrT1LPP00Ty7lv+WfzfLUk1h5b7NtdpNpVvO679slQ3NgslPmMuQ4O5sG3/ItU/sc0f3HrtprBd9VZtN8z+Gq5ieU522v7iBl37ZK3rbxJDsVP9XWbqtmtr/00rJezm/jSjSROsT0K216P5fmWtCPUoXf568pS5ktXrW03xDJv/e1MoFKZ6UiRyP8kVNuX8t1RFWSuHfxVNHuiRvL3/x1NZ6x5G1P79TyMrnRvX9h/wAtU+/trBvLFpLZnT95W5DcrImyrFtbQ7NkW2P/AK509Sjg/wCymj3Sv+7d6x7m22TfJF8leoXmlNJ/yzWSud1XR/3P8MeynGRPKcXc6b51U/sc1rD8jV0X9m3En3KzbxLyGbY8XmJWpBVsNeuLH76/8DrptP8AH7fZlTa3+/G9c/Z232qFqjfQ/n3/AMFLlQtT0iz1i38QQ7PPlrU022bZ5XlNs/v791eZ2F59lh2ebW5Z+LWgmVPNrOUP5TTnO4fSlk+5FWbNpSumz5t+77lNs/E8cm3e1aH9vQ7dn/j9Y2ZpzIx00G103z3RWknmbfK8lZd5YeZu+WuoTdP8/wDBTns47pPkouxnndzo6yP92se50fy3r0y50f8A2azbnR/kraMzKUTz4abKvAbiiuvk0SPdRWnMieU9STdJ/HViF2jqmi+W9XI0+T7teycxc/1lN/1dUdjJ9xqsI8mz56AHO6vUP+rqT5ZEoRPu7WqAIdlOZ/k+7Ujp89DpQBl+TJHc7/79Wvmj/hqZIVkp3+rep5itTBs08y/l3rWw+3YmypJpvkqF4WqZBqG9qj303YqU7/cpANf/AH6d80lNST+CnO/3agB21qd9pb7lRpNTqCyG5s7W6+/AtZNz4btZPuStHW5R/wABqlJx6mcoI5G58KzR7tkqyVTm0S8T/lhvruHhWSo03W7Vp7Rk+zR569v5b7HWo3tVr0Z7aGdP3q+ZVO58N2M+7/lm9V7RGfs2cC9rUb2zb67J/CPmf6q5WqM3hW+j/wCWSyf9c6rmj3J5JdjlXhk/u1Hvat6bTbiP78DVV2LVWEZe+nSIr1oPbRyfw1Xew/2qnlApvCslRvbVaa2kjqN90f31ajlK1Kr2zVH5LVe3rS1PKGpnbKhdK1Nn+zVd7b/ZqeUDPdPkqF0rQdP9mo/JT+7RylldIVo+zrvqw9Nep5QDZR/cpqTfOyVJvWmAnNJvqRNtHl0agM5pj0+l2VIENOdKWk+agBvl07Y1LSb/APaoAa6Uypd/mUJQBH8tRvtqZ0qPZQA1Km2tUf8Aq/4Wp2//AGXoAa9R7Vqx5lNRKCyu8LU3fMn36vOi1HspcwFXZTU8yrjpTfJo5gI0vJKsfbI5PvrULw03yavUgm2RyP8AeqT7NVPyaN8kdGoFjyap/YJo9uyf+L5knqRL+SpkvFk++tAFH7NcWu2WL7+7eyfeX/gNaEOq+Z87qkb/AHFSSpEeGT+OnbI5P7slBBYtn+1bt/7v+69H8ap8vl1XeFXT7tV5nmg2+VKv+5JVgaklSbI/vba5v7fffaF+0RNJH5m/9381b39pL8vytHQBJsan81F9phj/AOmj07f8io/33oAd5NRva0JukXdE3mVJNN5dQBXdKbsaOrG/fto+WgCH7TIlOS5/v1Jsqv8AZ/ko1Am3x/cT+OoZof8AZqHyWj+dKc7tHUgNmRoUZ9nmfL/yzqj9p8za235/7laCXLb6h+zRyTLK9ADk/eIrpTstRs+/81TbPu76AK//AC0+ejzpHdvlqx5Pz03Ysj0AQ6hqS2ib3qF9S8yzd4t2+nTfvJtu75NtCIsG2JKgYWepXE+35Wq1Df3Edzs+WSoqVHWgDattS+6jotXodS+dUrn021Ij1PKaXOm3rPt2U57aOR65VLlo5N7yts/ub9tXrbW2j/1tTylcxqPpvyfJVV9Nb+7U0N+u/fuarSXKyP8AerMZhvbSR1Gm6uk2RyVVewoAyUuWj/iq5DrEkf8AFQ+m+ZVP7P8AJ8jUAdBba3WpbarHs+9XDo7R1Ml41Tylxmz0K21hY/8Acpyax5+3fB5dcPDrEkf36kufE7WqLWfIae0O2m2z1C9qtc/pviH7VHvlrYS8WSplFmkZKQ2awXbWXc6J5iVvJMtGxf4KgDjbnR5I/wCGqM1nJHXfTW3mbdkSyf3qz5tLh/e/K1XzGfIcO8M0dWIdSmg/irpH0Fqzb/RPLquYnlHW3ipo/v1tWfiSF/4q4/7A0f8ADVea2khejlDmZ6VDqEcnzo1SPfwx/wAVea22q3FrtrSfXobq2WK7i+TdU8hXOdwjQ3Xz/LsT+OmzQrs3p9yufh1Kxuk2PFFIn39j1qJeRz/xNUyiVzFebQVunZ3Wqd5o9bWySPa8U9SPcxyNsf79LUo5FNK8x/uVRm01oJvkWu48mORPkasPUrC4+ZE/jp8xMonI3KLH89R/b23r5Uq1qXWiTRp/qqopYeW/zr89bcxiWIdbmj+R/wDvutKz1ub+9Wb/AGVJJ86VHHYSQTb6NA1O4sNYkkT5231qJMs8LI6rsf8A2K4W2vGgrSh1jzPuN5dYygaRkblzptrGlZv9mxz/AMPl7KvQ6rHap87eYlV5tVjn+fb/AN+6nUZnzaO10602bSvL3VctkuN7Soy/PWhDD5n+tWnqBxc2g+fues1/DzR7vm/4BXpD6av8DVn3OlNvbZ+8pRmOUTzV/tVjM2x22VoaJ4tuI5tlwvmf3q6K80FpN3y1zd54Y+f5FaOtoyUjPlO203XreTb5UldZYeTJD88v/A4/vV4/bW0ljNvda6Kw16aNfveXWbgpGkZHpkzwyPsTdJsWo203zE+7XF23iRo3+8uyugsPFXmIvzVi4OJV0WT4fVeKKsLqEEw3GVc0VOpZbherCIuyqO/y/wCKpkdq+lPPLmyiNGj+5VeObzKkR1oAm+0rH99aalnH53mxfu3f71Ru6yU3f/vVAFry5PubKJk8vYj1Gl5/fariXMcnyf6yoK1Kexo/n3fJR8slWPs0ciMlRw23loqbvMo1Ah8ny6b5LVZpPJ8z+GpLKM0LVD9mNaHzUbF2VAFFIW/66UeSslXvJ+SnOlHMBmulN+erj2zU1IagCtRV37MKPs1AFdKa6NVj7OtNeGgCHy6j/j+7VhEo+b+OgCHZRvqT5aj2UFjkeo5ra1n+/bRSPTtlO8n5KYuUy7nw9p8/zpE0b/8ATOqc3hKGT/VTtW9spOarnfcnkXY5abwrdR/cZZKovoN5H8jWzV2T7qPOaP8AhrT2rM/ZI89m01v44PLqm9hXpjvHJ99ahudNsZ/vxLVe08ifZnmr20mz5Gqu8M0deiTeFbOdN6M0dZ83g9v4J1queMieSRwuySmV1Nz4buoN37rzP+udZNzprfxx1ROpl8UeStXH02oUtpKOUWpHs+Sm/ZfkqTyZo6NzVPKBD5NHzVaT95RxUFlXc392o3ermymvCtGoFV9u+m/8Dqx9m9qb5P8As0agV0/3qbUz20dQ/Y1qSxv8FOTdTXs/MSo/Jkj/AIqgCbzKKhj85KsI6yUAG9f71RvTZpljpvnfJQA+n1X87zPk203etAFze1GyP5djVCn7ypI6grUm2U3ZRlqMtQA19tGxac0395aN9WGobKjeGpH3R0ed/foDUh+zU17Naublprv5dVzEcpn/AGZo6P3kdXvvpvpuzzKrmDlKv2hqhe8b+75lXHtlqv8AZljf7tPUkbbv919vl/7FbCeXJGtZqItSJQA65hbzvutH/t1nw/bPtLIk8sfzffk/jrQ+aP8AipqTf36NQLCed/GyybKk86Tf8601Jo5H31M+3Z9+jUCFJvupuWpN3mO2yjyY/vbaqvDJHuejUC1NNJ5LbF+eoURvv1T3zU77f8myjUgvPN5bqn9+h0/2qopc/P8Afq1DNUgDovls+2odq1aeoYYWk+eWgBv+o++1H2ny3X5fk/v1b5pmygBv2lZHqO5hjnRvvVI6LHVd3WT50agCSaFvleJV3/8ATSpHh8yb7vz7az7DW7e6dki3b0+95ibame58xfkb+L79AE3k0vNVraGFJml81o99XoUj/vNQBFT6sbFk+eo3hoAjd1kp29ZKhRFk+4yyU7/V/wANAEj3LR/w1Ily1Y95NNvlTyvMTb8n+9U0P7x6gZtf2x5G3e1XrPW1k/irmYX+1Q7JVp0KeXMlTKJUZHZfaY56k2Q7PkWuZ85qmhv5I6nlNOc3GsFkrPk03zH+Smw6q1Wkv45H31PKVzIzZrby3VP43p32COfb5u75K1n8m6T56m+zRyJUiOdR/sj1ch1KSP7jVYm0dpE+7VWbTZIP4aANSHW2/u1oW2sK/wDFXJvDNHTUmaOs+UuMmd1/aTbPk21aS8WSuBhv5I/4q0rbW2T71HIVznZJMtNmhjnrn4dYWStKHUlk/irPlNOZDfs1vPVO50eOT+H7jVHq3i2PTbZpUga7T/pm9XLDWFukX5Wg3r/y0qtQ0MG/0ry0asN9NkruryzWfdvZY6pw6C2x3835KOYnlOLkSaD+FqsW2qyQfxV0H9lSeSr3EXz1mzaPHv8A9ur1J5SxbeIWkSrln4hV3rnfJ8v5E+5Tdvlv8lSM7b+2FkT5NtTWd+snyPL5j/8ATSuHSZo6vW1+3mfw1HKLmO0fy/418uoX0q3n+dFrHsNS/ff62tq2vI5KnlNIyGzWHl/cqnNpq7Pu1uectWERZNvy0tSjj7nR6z302SOu+ezWSqs2leZS5ieU4OZ5I02VDDqUkb11V5pS/wB2sm50H+5VRkieUmsNVWN131vJfR3aVx76bJHQn2iCRdrNQ7SHqdtDNHu/ijrYhsJJ4Vf5Y64/TbyTeu//AFlddZ6r8i/drOUS4yI5tK8ysu50Fv7tdZDfw7PurTbm/t/uIypUlnCzaIuz51rLvNN+T5FruJnWZ0+XzP73zr8lU7mzjeiM2Rynmt55ke1KmhuZIYdyN89dZeaJDI7PWPc6I3zV0KZPKZf/AAkFxRTJLGaNyo6UVWgtT1V3apIZvk+dqrvujpm//Zr2TnLM0zb1eKWrkN5H/H+7esuGrifvPvLQGpoI6yUeXVeHdHtqxv8ALSoDUhdKcieX8+6nfx06gCaGaSpPOFV0dakR1qNQHInl1Ijr/HUfmU13qSy15K/fpvyx7kqmkzR1YS5/vrUATInl0SJ5f8S1X/1afI3mU5Jv3m/dUAOdG/gpu1/7tWN/mf8ATOnbKNQKuynbKsJRxRqBV8mjyatbBUfl0allfyfvVD/wGrn+rpr0agU/Jo8mrH/AaPlo1AhSFaa8NWESijUCn5NN8mr3l0eXRqBm7GqN0atB0pvl0agZrwtsqtWvs+em7KAMnY396nb2/vVpTWy7P9VVV7Bv4KAGpM0lHkrJ/DUfktHTXdqYiO50e1f78C/79UbnwxZyP8m6OtRPMkT71O3yR/fquZ9ybI5ubwf/AM8rms+58MXUf8KyV2ju392ot/8As1UZsmUEeeTaU0D/AL2Bo6r/AGf+41ekXNyscLblqmlhZ30PzQL5lVzmfIcL5Lf3Krv+7rvH8MWcn3WaOqb+Em/gulquZBys4/zFpyJ8ldE/hi8/55LJWfNodxB/ywakSZnNM2VYe2mjf52o2yf3KAK7pUfkrVh/9uhHWjUsq+StD2q1aRFqR0X79SBmvD5lRvZ+W9aXkrTXhoAy/s602az8z5EWtL7L70fZfeoK1Md7WSOpoX/gdauTWFVXs5I6gBu/y6duWo/LkpvktG9AFmimfN9+je2+gCRKa6eZS0u+gCF90dRpc+ZUj02F/MoAdDNJH/CtXaqIlWoU8xKAHKnmJvSo3tasInl/JUiU+YfKZbw07ya0HtlkqF7NpPuNVcxPKVdjUbFk/hqZ0mT+HzKj2VXMTyjtix054Wpqbo6sInmUxlf5o6N8lWNlRvD5afJS5hcpn/6t6HaPzFSrU1s1V/JamSENgsf3Fp2xv4KanmR/cqT7TJQA3zm3/dqRLlqb9pX+NaHeOggk+1LU3nCs3zo5Pvfu3rPebz3b7Jc/+zUAa2sQ+fbSp/stu8z7r1G7w6PYb5V8uBPvPVd9SuILb97tk+X5vLSpk1KG6hZX3Qb1+WgCnD9jgm+0RfZ983zy+W+6rVt5c774mXY//POqs2j2fnfaLeJY53+8kaVqWdtHHMv+wtAB9jWneS0dWERtm+iaHzE+SgCFHarHnNUKP5m2pv8AYoAbbfZ7V5WSJY97b2qTesifw76juduxv7/8NV3RY0+dvLoAEh+f7y/PTXRvJZ6dsb+NfMenb1k2/eqAK6Qzf89ammfyEqw/l7N+356h+aR12LQA17mSSz+RfMeo4bltnz1Y+xt5Pz/3qj8mgA+0+ZN96rkL/Ps3VReHy3V6cj/PQWakMzR/8tak/tVoPv1R305Jv79TygbUOsfJVhNQaTaku2RK5+OpeanlK5jd+zLIlV7nTV+bZ+8rPhvJI/4qtJqrVnymnMRvptVWtpI62E1KOSpv3M6UCOf8xkqZL+SOtT+zVk+5VN9KaoAIdSWObftXfWlDrEMm3zaxZrPy6pzeZHT5S+Y7pdSjn+TctWkuVrz1L+SB60rPVZqnlK5ztN6yVTbw9ZyTeb82+smHWKuQ6qslTysrmG6lonlws6fvKx5tEkkRd8Dp/tx11UN+slXFuV/gqR6nBvo80e771VUhkj++tehTeXdJWbJoi796N8lHMLlOR8upoZmg/iroLnQfkas1tEkj/gqyeUmh1iSOtiz17/a8uuVe2k/gWm72jqJRQczO+h1JZ3V91D3l1Hu2RLIm75f92uFjv5I/uPV6216aOSp5TTmOotrxrtJfNtmg2U37NHIrbG31RtteWRNj1cS/t/71QUV302s3Urb7LD8i110KRyfcarE2mrsoK5TznTZmn8x/n2Q/erUS/wDMf5PuVqf8Ixb2s0j26tHv+8n8NVbrSm+ZE/d0+ZGfKUX1uaB/kapIdbb+Oq9zpTR1VktpIHpiOih16SNNibavWGrR3T/PF/37rj0maOtSzvPLpcqHzHYJYLJ88NVbzSo5ErDtvEn2V63odehnjXfWMouJpGSMyXQcv92itwSpJ8xlXNFF5lCTJ/BUao0j7Hq1NbtJDv8A++kqv/uV9EcfKO+zrUmyiP8Av1Mn7x6CCv8AvI6mTdTnhaj5o6AH80U/zKc/3N9QWRUUx5v9lqdvoAdv+enbGj3UUyjUBXRt9Ohm/gqH5t9D/u/nepAkmmWN9jM1TfLsV91R7PPRXdaNn+zWIEiPVr+CqKSLHMyfx7atQzRyffWgB2+m76HRfv0J/vUATI9V7y+htXVHb53pzo0dV7yGG7TZL99PuvRqBaS5WdKN9Z9sixqybfLq1vo1LJ+aOaYm6Sh90iVIDfOoT/YWq80y79v8dS80AMtdSjnuWt/m89PvJVh/3f8ADUP+s/iam3Ns10n3pbf/AK50AWPlkRHpvy/fqOHdUlVqAbVqF0qZHoo1Abs8xNlQ7P8AZqxUb0AVXRajeFf7tXtlRulAGe9sslN+zVeeGmujUAU/JaOo3q95NRvatQQZM1n9odd7f8AqZEWP5KubWpuygCNH8v8Ahp29f7tNeFqkRGoAdC8f8arTpPJ/gqu9N8umAPDDP99VkqjN4es533+UsdXvJ+So9jRvVcwGLc+El/gZv/QqzbnwrJ95Ntdl8392o960c7J5UcDN4euIPvxNVWazkjr0jev91aNlvP8AI8C1XMTynmPktQ6V31zoNnP/AMsl/wC2dZ9z4Zh/gn/7+UcyDlZylJ81blz4Ym2b4WWT/rnWO2myR/O6y0x6kNN2LVh7Zqhj/j3rQGpGln/GlRvD89aCeXs+9UbwrImyoDUy3taje1atbyaje2qAKKQtTXRt9XkSmzbt9AFF9uz56jmhq7zSOiulAFdN1SJ5if3aE8upETzKALCbZKkSFY/uU2FI402VMkPyfJSkWN2LvpaTfR8tICN6hdFkq0j07YKrUCj5NORP9qrTw010pcwcpDsalp7o1N2M9PUBr1HsqTY1LS5ieUg2U3YtWaR0o5g5Sq9sslV3tlrQRPLo+y+9VzE8pjzW1Z76f5b70X566J4aa9rVcxPKYaXMkf8ADV5Hhn276keH/ZqHZ87VXMTyliGFpE/h+9UnktHVfZTvOkjpgSfbPI/1q/8AA6qp4ksZ0bZOv3tm/wC6rt/stUN/D9qRvmaN/wCHy3qnpulRwJKjy+Zvb/lpQQa0P7vam3y0/hqaG5k+benl1n6lDJJbL9nZo3Rl2+XVqzS4jT97t3/9M0oAmtpvMdk/2qtbPkaqvneXUn2n72z95QAQzNJNLsX5EqwnkyI22s+5WTYqJuj/AL3l1JDcxwQ/6P8AvP8AYqALF1DHAmza1VXf958n3/7lWLZGun+dqsJYQx7n2+Y7/eegCq7yR/fo3rViRFj+RFp32OHZvoLIdiyU108t6m2VG+7fQA7yab81HzR/w07zqAEpN7VIm2SpEhXY1AEPnVIj1DNH5b7KN9QBb5qtZ6kt07fZ/wDvunfaY402P/dqmjrv2I3l7P8AnnRqBtQ6lNHWhbakv8dc/C/kQ/OzSVPS5SuY3/tMMn3Fpr2cc9YqO0aVaTUJI6nlK5iabTVj/hqF7byPuVYTWP79TJeW89TZlaGe9CPWh5MclQvYVAhqXkkf3Gq5DqrR1nyQtGtR7GjoLOih1Va0Ib9ZErkUfy6mhuW/vUuUrmOqfzpIW2SrR/dV2WsP+1WjqZNc8v53qeUrmNL7H58zfuv3G379UZtHb+KCo/7YaS5VIvuf361POXfv81vu/c/hqStDnZtEaNW2LVGa2auuT76vv8ypprC3n3fulqeYOU4n5o/4qsJNJH/FW5Noi/wVTm0ryN33qOYnlG22qyQfcroLPxJ5H328x6x4bCGSz3RK1Z9zZ/ZXZEolYNYnaf2xHdJU0M0Mn364H7TJGnyVMmttB99qnkKudpNbQzvVWbR1k+f5azbDXlnRdlbEN4snz1m7mpm3OiLWS9i2z/YrtN63SbG21Dc6VC8LJt8xG/goUxWOB/dyTN5TeZIlSJ5kdb3/AAjcdqmy3VY6hfTW2N8tacxPKVP7Sb+/RTmsKKOYk9f1vwlq3h+5iiu7G4j3/wAdZdzpTfwK1fY3kj+7VHVfDdjrlm1vd2yyI61+hTy2P2WfOwzJ6cyPjv8A1bbHWnb1jr2DW/gPqkc0j2Vzbzp/D5nytXO6l8KNesfv6U0n/XP5q8ueArR6HpQxVKXU4XetGxZK0NV8N3Gmv/pFtLaP/wBNEZaz9k0fyPXBOlOG6OqMoy+Fhs8v56b9p8unbG37KHSsixvyv9yl5pmzy/4ajd6WpBN539+nJNJJu3r8n8NUX3f3qsJftH8jrRqBchRfv1I6LJTUuVj/AOWVOf8AefOi1kBHt2fcajil5pjusCb3+5QBMj07zvk31X/gqHzpI6gC8jrTfMqFZvMpyOsm35aAKesPdXVn88X7jbvZP4v+A7awd6p88U8uz+GH70tbWt3M0cP+iN5b/wB+q9gkciRSuq+f/FWsdjOQaVNNJDvdpf8AtolXt7R07inbGrIZahm8xPvUTTNHVVP3clOd6NSyGFI5N038btU3mVVT9xRvb+9RqWXkdac8y/c3VTSpvMo1AdC/zbKt81SfbJt31JC7R/xUagT0mz+5TfMo8yjUB9Mo8ynb6AG0yn0UEEbpSU6l+WgCFvuUeXUjvUdADdlR7KmTbRQQV/LqN6uSVVm/eUARui1Hsp1OegCKkfdUm1aPloAan3Ka6N/do/iqRH8z7+3fQBTfd/dqP95ViG28t5XdmqN3aSZvloLI3eaj7T/fiqTZRsFADUmj2fxVJ8sn92Sm/Zvao3taAI30qzn/AOWCx1kv4Pt97PFPLHv/AIJPmrU8mSP+Jqdvkj+/+8qyDn5vCU38HlSVTm0G8tY3/dNs/wC+q7JJl2fdofd82yWgDz2ZJof4arvu/wBqvQHRpPklVZP+ulU3s7PztksCx0AcLv8An+9TstXWXnhi1n+e3Zf9nzKybnwxcQJv8r/gcfzUAZL7aj+WrUlhJH/FUb2f+z/37oAq/Zlk+dKkhdo/kpr2zf7VG2T+9UAXEqRJqopJNH9+rG5aNSyT/WU3ZTdzUfaf761IDkSrNMTbJUvNADNnmVHsp3zU+gCB6b8slOehN0dAB5NR7Wq0lDp/s0FlN4aSruyoXtv79AEOxabsqTyadsoAh2UbKsbKNlLmI5Si8NVXs/MbfWxsprw0cwcpkvatS81o+TUL2tacxPKU3hWSq/8AZrVqInyU7yaOYnlMf7NJG9WPOnrQ8mj7NVcxPKUfOWiGHzJv9b5bvVp7Nf7tN+ytRzBylP8AtKHzvKdfL+bYryJ9+o7xFtX37Wq49ssn318yn/vKCeUqW0zQbnq8s3mfJUaJHJJvdfnqwlvHJ/FQBat4Y/8AZqT7NHv+7VN9ton8UlNS/wD3n+260AXvl+5tqN7aq/8Aascflea3l722fvKsecsn3GXZVgV5odifJVfy2rU2L8u+qro0m5KgCn5P9yhEbfs81auQ2zffqOGHyPnRaAG/vo/4qEvI5E37FqSZ2k+4tV3tvP8Av/vE/uUAORI9+9GqN7NYNz/6x3qP7M0aMkX3/wC/JQk0kafP/BQA77N/cXy6m3rR9sWTcj0793UAN3tVh3j37Kh+XZ91ab/rKAJmdZKXmq9P+agCb7S0f96pkvpI6p7mqSGZf41pcoGkmqrs+damS5t5Ky/3Oz5Khf8Ad1PKacxqPD8/yKtH2as+G5kjerX29oPv1PKHMOdGjqP/AH6tfbFkSoUaOT79TyjGpNVyG/kT+Kqv2bzP4qa8LUtQNaHVW8yr39pNI/3q5v5qPOao5S+Y6xLzzHVPNommWffsZpK5b7S396p4b9o0qeQrmN62eS1mZ0Wrj7b6HY+3/viufttVrShv1qZRZXMU7nRPLfYsvmVV/s1t6/ulk/veZW9C8PnNL5S73/jqbyY3paj1ODT7RHcsnlNsrYtrmSP+Kt680pbqsu50do9+yncNSaHWGjq5DrnmfxVz/wBmmj/hpv8Aq3qeVDO0tr9ZPvtVyHyZK4lL9o0q1DrDR1PIVzHVm1tTRWGutrRU2Ycx+gKVLUSVLX7AfBDuaOaOaKAILmwt76ForiBZ0b+CRN1cbrHwZ8N6q/mpbNYT/wB+B67mn1EqcJfEjSM5Q2djxPUv2fpPv2WoLJ/10TbXO6l8E/EUHzpBFP8A9cHr6Op9cU8FRl0OuONqx6nyNqvgPXNKRnuNMuI40+8+z5awZrCSD78VfaU1tHdQtFKqyI67GSqNz4e0u6tlt5dPt5IEXYqSJXHPLIdGdEcyl1R8Xv8A7FG9d+x0r6sv/g54Tvv+YUsH/XB9tcrqX7Nmi3X/AB76hdQf+PVxzyycfhdzqjmFOW6seDp/q6mr1i6/ZvvI022+rxSf76Vh3/wN8UWsPyRW8/8A1zeuWWX1o9DojjKUvtHAUmxv71Sa3pt94ctrl72xuI/s8iwy/J/FXN2aSTt9red4Ef7qV586cqb5ZKx1RkpfCbjzUzmok2/f3LQ+2oEG/wAvdUm9ZEb/AJZ1Xeb56je6+RqXKLmJpoWnh+8u+o4YWg3bKhSZaPtS1XKItO9O+1fJWe9ysn8VV/tXtRyC5jUS5qTeslY/2r56sJcrRyFcxNJN5dNR2qvNcxyVH51HKHMaXnVMk1ZcLrboqb6m85ZKnlDmNRH8z7tVX1VY3+eJtn9+o0ufLpu9anlK5i9DcxzpvRvkoS5WT7reZVVLmhHWP7lHKHMXkmp3nCs/zmo+00cocxe8ynJNWf5woS5qeUOY0N9G9ao/afejzlko5Q5i58tR76h3tUb3NIOYtPMv96jfVF3Wmo9BPMWpnqu7015qPOoGSfNso2NvpnNL51ADn2xpTd/mUyk+WgCTY1NdKj+0LTUvFk/ioAtVHsprzNJCtEMKxp8jN/20fdQA7yaNlGyh5lj+83l0AGykpfOpu9d+ygCH/WJQ8NTb1od6AIfJXZRsWRKnqJ6AK7w+XUbwrJVz/WVXdG31YEO1aP8AV/xVI6NUfl0BqQvNJH/FVWaG1k/1tnF/2z+WrkyLTXhoDUyf7Ntd33G2U7/hHluk/wBHlWR/7klXvL/2KbsjjoDUzZvDdxH8/lVRudBkjTftrol8z+CVqck1xB/00SgNTjZtNkj/AOmdV9kiffWu++3rIio8CybKjTTbOST54Pv1AHFw7ak86t658NxyO3lS1nt4euI/uMtGpZRSb56sectD6bdJ/C1RujR/fWjUOYH2yU3y6a/7uo0epLJv9XUifvKb/rKWgB1FReZTXuVjoAmfb826m+T5aUJMslG+oAWnc0xHp3mLQAbKSl3035qAG0eTTt9P5oArPDQiVZ5ptAEGyjZU3y0tWBDzTNlWaZS5iOUrvDUeyrXy1DV6kEeyjZ5dTbKfzS5h8pBsaoZoVnfe61dpHSq5ieUovDHJu+ZqbDpVrGmyL93V50qF4armJ5SHy7qD/VXP/fxN1Nhv7yN9lxZp/vx1I+6jc1AyaHVYfmR1aOnI8Mnz7qhR45HodFoAd9jb5vmqN4WjqF5m3rslappL+TZsfbQQRv8A7VWvJWT+H5KpprFrdTNb7WgeH73yVY+0wxpvilWSgBz2a/wRVCltHvapIdS8yZt9WP3c8NAFPyZI6j/eRvVjf5f8VTJdeZUAU0m8v+GnectXnSPZVd7OOT7lAEdO2VD9jkjqPfNHQBY8umUxLypN6yUAOSZo6Hmj/j3f7NN2NHTXoAdvbZ96je1JzSJ+7o1AtJeNH/HVhNS/vrWf81JUcpXMaq3Mcj0bI5JP3VZvmUb/AO5RyhzGk9tJUL7o/neqf2y4jRtlTJfyRou5anlK5iZJNj06GZo/4qEv1n+/Tktl/vUcocxYTUpK0LPUmj/irH8lo9uxal5qZRK5jpU1VZKsJeLJXJpNUiXMkdY8hpznVbI5KqvpqyVipqzfxVYTVZpH+8saVPIyuZEj6O0dV5rCRP4a0Ev2/wCun+/U0N+07sjwfJ/C8dLUNDB+eiuhNmtFGoz9AUqWoamr9bPhR1FFPoAKKKfQVqFFFFBIUUUUAFFFO5oIG0U7mjmgDzT45aPHqvhWDfF5my4V/wDx16+W7D7RvZL3bJA7bP3dfY3xIs2u/B+oIn8CrN+Tbq+P7+zXy502rHA83zQyV8zm0feiz6DLZe412KdzDJBC2y8b73y05LlZ4V37d9U9ev49Ns2d2b5KzYdQhvk+75bv89eHGPMj0pS5WbEzyR1mvrbWs2y6i+T+/HTUuWjj+9VG5vGjf7vmVtGBjKRrfbLef7kq7Kxby8jgT90zfe/v/NULzQ/3aa8yybq0jEz5hsPieSD5JYJdn/PatBNbhn+dGWSsubbIjI9Z76PDs/dM0f8A1zquRE850H9qxxv95aP7SaOsH7BHs/56Vn3OmyQbnt55Y6rkQc52X9qrJ/FT/wC1VrzaHXr75Ue28z/x2rieIV/j/d0ezDnPQk1JZKmS/wD9quDttbjkT5J6uW2t+Zu2SrJWfsiuc7JLz/aqT7ZXGprzf3qtJra1PIVznVJeU5LyudTUv9qnPftU8hXMdJ9sp32xdlc/9uP96pPt9HIHMbH2lZPno+0JWL9sb+/TkvGqeQOY2vO/2qd9prF+1e1O+01PIVzG5Jc+Yn/PN6b5399lrH+0+9H2yp5A5jY+1LTd61l/aacl1RyFcxoedTt9Zr3Xl05Ln/aqeQOY0t9LzVBLmnfavap5SuYub6bvaqv2haPtXtRyhzFzim7V/u1V+1e1OkufLTfRyhzFpKsb6oo9Oe58tKnlK5i5vprv5lU0uaPtPluv9yjlHqTI9GWqr51x9pn3fvIP4asedU8oaj+aZvod6b5lINSWl31D51N3/PQGpNvqPctElM5qw1Jqho5qJ0agNSbfTXRaj+ajzmoJI/s3tUfk+YlWPOb+7TfO/v0ARpbU7yac81N85aABKk8uo/MWnb6CtSx8tVZoY43bZUjv92o3TzH371oDUjd6b8v39tSOlN/gegXMVZrO3k/5ZLVWbR4ZPuLVre0H+5Ql5HI+yoGZb6J5f8VRvo7f7Vbny0tPlHzHNPYSb/vVC9m0f/LKum/1j0bI5KOUOY5V90dG+uifTY3/AI6ovpXz/dWp5SuYy/MZ6k3/AOzVhtK8v+FqrvbeX/FU8pXMQulOR2307yZP7lJUjJ0T/ao2fPUaOu/71S0ALspOaOaTfQA19tOy1Ru9CTUAS0rpTvO8ym/x0AVZkaqu+tB9392qs0K/eoAcj1NVX/VvUyVZBPTKPMqF0oAkeo9/mPTfmqv/AKuq1ILElHl03zvMSpEddlAajXhqu6Vc30OnmUBqZuyqd5bR3W3f/A29Xj+Vq3Ni1D9mWSnzC5TJuUadNnmtGlQw6DYwfvUX9/t2VsPZrUb2dHMTymTDbX0nlfvbeD5vmSNGaryJdQJ9/wAynfY2p2ySkSR/aWj/AIaclyslZs2iSRwy/Z28h3+ffIm6m3KahH5SbVnTbsb+FqANjf5lWobzy/4aybaH52T5o9i76khSaTa6N+4oA1luV/jpyTR1lt50H36b51AFh4Y/m+WofJ8yjzqmR/MoAj8lo/n3tTfOaOpnpvk+ZQAfaV/jWpEeOT7jNTntvkqF4aALDwtHTfLqvsk/v0b5KAJtlD1H9oepN9ADt7bKbv8AMpqUR/xUAO+WhHaP7jUnNHNAFlNSmj/6aVYTUo5Pv1m76WlyhzGrvjk+41RzeZ8mys//AIFUnnSR/wAVHKVzFj5qbR9vb+OpPOhkqeUOYdDNJH/FVyHVWgqqieZTXhap5TTmNpNUyo+aisXzqKnkQcx+l9TVDzUqV+pHxg/mn0zmigB9PplPoAKKKKACinc0c0ANp3NHNHNBAc0c0c0c0AZniGwbVdEvrJG8t7iFk3/Wvi3xJbXEGsSv/Akjbv8AYYV9x18pfGnQf7N8Vam9qzQJ5m/Z/Dyu6vHzOlzU0+x62W1OWTh3PE9ev5J7xrfcs6Jt21yM2ttHf+a6+XGjbK1NemaC/wD9Hby9/wB9K5u8ha6m+dvLSvDpxR6U5M6ibxDHIm+sVPEnzNsrm7+zbf8AIrVXsbabzv3sXyV2Rpxscsps6i51uT+Cqv8AbE1U0tad5Mf+3RZBqXE1i4/4BVxNVaRP+edYbwtH9yWrELtUyihG8k0kifeqSHd/G/mVmwu396rCPUGxedI5P4ay9S0SO6dXSXy6m3rUm9agDBfwrJJ8n2mnWem3Gm//ABddBvqN3X+Oi7Axfsc2yd/MasWHxJfR38Vo8CyO/wDt7a7D5f7tRpZw72/dLRzD5TJ+330lytvFL5D7a3Id0afPO0lQ/Y4433ovlvQ8M2/71RqPU0IZlkX5Km85o6y1ubiP+GriXPyLvWpAtfaHoS58vdUXNM2LQWWkvGp32xo3qpTKAL39pVIl4tY8yVT+2TR3PlVHKB1H2ynJc/d+esNLz5/napPt8dAG19sqRLysNLxaPt9HKB0H2mj7TWCl+tO/tBanlK5jc+2UfaHrFhvKk+0+9HKHMbH2ynfbP9qsf7ZR9pqeUrmNxLyia5afb/4/WKl1R/aXl0cgcxqb5Pl8qf8Ai+bzKtO8n8H3P79YKXlOvLnzIYE+b/WfcjqeQrmNR3aeaJ/tLSbP4KtJctH/ABVj2yRxpVe5v7iO58q3g/4HJ92p5A5jpPtXyU77T+5+Rq5eG/up/k2r/tvWklz5e2p5SuY0vO8tN9SPNWS91R9q9qnlDmNTzl3s9HnLWSlzUyTUcocxoeY1HmNVVJqam2N2ep5Q5i151HnVVeao/Oo5SuYuedRuWqvnU7zqOUZM7rTUqPctEL0wLFD7aZzTN/lp870ASedTvMqvTt7VAE3nNvod/MqHzhTfMoAq383kbN9V99XJnWT761C6LQA62mqbzGqH5aduWgC1vqPfUO/y93zUeZQVqS80m+od9G+gNS1TWhjn++tQ7mpyTNQGpG+mwyf9M6rvpTSfcar0z03e38FTygZM2lSRvv8AK/791DsaOuiV2/janfLJ/DU8pfMc1THronsLeT+Go30eH+BqOUOYwqZWtNo7fwbZKozabNGn3WqeUsh/1f3KH/eU3ZNH99aPO/2WqQB3k/jqPf5lSectM5oAijpzpTt9O87/AGaAIfMo+b5aN/z1Y8urIIU/21prp5j1Y8umzQrQBX8ny6NlTbKNgoII/LqZHpOaOaAFeoX3VLzS71oAh+b+5RTneo3oAdTf9XQk1OqtQ1GUx4Vp3+rqPzKNQ1G7KN/ybKa/7uo/MoJJndpEpqQrv+75aVD5zb9lWtnyUARzW0ciM71D9mk2fI1WvMplBBSea4j27KsQ3NWPOWo3hX+CgAd2kTYjUb6j2tTXdqAJkel5qD5qcj+ZQAbVqP7N7VJTt9AEL7tnz07zqm30lAESXK1JvWSm+TTfJqyZEiU7ZVf95HUnnUCJPM/26MtTd8clP5oATfUny0zmm0ASo7R/canfbJNmx6q+ZTd9HKXzE8rRyNu+cUVXoo5Q5j9SOalSoUqZK/SD5IfzRRzRQA+imU+gB9FMp9ADuaOabRQA7mm0UUEBRRRQAV8/fGmwa+1vU4v4/LV//Ha+ga8U+J0KyeKrn/rmqf8Ajtefj/4LOzCfxj5P1u2X7T92uXuYf9J3p9yu48YWf2G5a33fPurk7lPLr5mJ7hTdFkrPurby9vy1rbFqrdffraMiZRM3ZTvs3tVxFb5qHSq5yeUp+TR9lWrnl1G6UcxPKQ7PLqRP3dP5pNlSMck3+zR5y0ykdKgrUm3LRuWqfltTd7R0BqXv9ZUvNUkmkqT7T70agWOKkR6q+ctO3r/eqQLFG/y6ipjzf7VVqATXk33EWq9m9x5zO9SPN5f8NN+2Rxv8/wC7qQNTzlp3nLWe+2ZKEmWP5N1BZpbFqF7ZZKz/ALZ++VHWrSO38EtADvJ8t/u0On+zR9oahLlagB3ktvqGbzIPu/cq1vpr0AZrzNvXfTVv2jm+6+ypry28/wC/UOxo/nRaALX9pRwIu/8Ad76tJcr/AHq4/wAZ3F9JpsVvp8HzzN9/6Vh2HifWtNSWKWCK78n+D7rUAemPcr/epyPXnMPxRjT/AI+7G4gf+5G+6rUPxU0V32PPLB/10RqAO8840nNc1Z+MNNvv9VqFvJ/sedWlDqSyfxUAadSvctGnyLVGG/jf+KpHvI/v7qALUOpSSItO+2eY6/LVH7TRHN5lAGg8zU37ZVV5qWoAt/bKk+01RR1/vU7fQVzF5LmpkuazUmps1y33E+/S5Rmx9po87y6y/Op3nNU8pWppfaaEuazXmoR2o5Q1Nbzvk+SpPOrLSapPOqeUXMaHnU3fVPzqPtXtU8pXMaCXVHmVR86jzqOURe8yh5vkqj53+1TfOqeUDQ86m76o+dTvOo5S+Yub1qP5ZKr+dTvOo5Q5iemeZUfnU15qOUOYt81Fv/uVXSajzqOUOYsUfNUO+nb6OUOYk3/JTd7fwNRvpr1PKWTO/wB2lqpU2+jlHzFqOpkes/zqd51Tyj1LtPjqn51SQzVAFuk303zlpyUADos/31WSq76bDN/D5f8AuVbp/l0almPNoP8Aclqm+gzR/cWukp2ypA417O4g+8tR4b+7XbeSsn8NQvpsMn31oA5H5Y6lrfm0Szk/vVXfw2v/AC7z0AZKU7YtWJtEuoP4fM/651X+zXEf34GoAj8kU6RP7lN30JtoAbtaipJPuVHQAUypdlNkoAbsWo/JFPpXoII/JamulSbKWgCDZUMyVe2U3ZQBl0IlXHhWoX/d/wAXl1WoalfYtSJujp3yyUvNGoahRRzRzRqSQOkkdCPU/NMdPL+5QBFSeYyVJTdlAB53+zSc0myoX3UEE3mNRvqNLqpoXWR6AG+c1R+c38daH2aGf7jU57aONKAKu5abJuk/ipzw/Ivyt87U5LObe2/bs/hqwDevzJUbuu/ZUbu3zJUKTLQQXPJXZ8lN2NQk3yVIky7KsCHzJKcky1I/7ym7FkegBu9ZKSleHy6hdG/vUAPopnmUUAfqbzT46ZzT6/RT5Ul5optO5oAKfTKKAH0+mUUAPooooAKKKKACiiiggK8Y+KKeX4qb/bhjevZ68Y+LX/I1f9usf/oT1w43+Azqwv8AFR86/FCFYLyXf99/uvXnMzrXonxU8y++d18t0+6/96vK5ppI/kr5eJ7xad/Lqun7yq7zf36khkWSr1AsbFqPZTtzUeZRqAzmm0/5aNlBBD5dFTbKj2UANoooo1APLqN0qemOlGoEOylp+ykqSyKmU+iSgBu+o/mqR0plAC+cv8a02aaGNPno2VC6UATQwxyVY+aOqXNLvaoAtP8A7dN2L/eeoUuWjqPzm/jagCZ0+T5GpqXnlvseKhZv79SJtoAkm1LyKtJcrIlUXRqWgB73i/adm6i5v1RHqu+37+2q9zukTZQA3Ur9p7Z9jeW9Y8MzWL/bXaL5/vJs/wDQaP7KWO2ZEll+98z79zPVG+sG+zb/ADfuL8qUAcjrd55808ry/fZnrk5t0km+uov7Bo3+esd7Zd9WBl+S1WLa5mtfnt55YP8Arm+2pvJo+y+9AGlZ+NtctXXZqEsn/XT5q0ofiXqkbq8sVvJXN/Z1o+y+9AHoFh8V7fZ/pFnL/wBs62rD4qaXInzztB/sSI1eQvDTfJoA98tvG2j3XyJfW+//AH60Pt8c/wA8Uq185+TUkN1dWv8Ax73MsH/XN9tQB9GPc/7VSQ3LSfPXgNn4t1q1+dNQZ9n/AD0+ata2+J2rQP8AvYref/x2gD25Ln+/TvtMcm3ZXldn8Wo/m+0WbR/9c33VpWfxO0X+9LB/10SoA9C+0rJ/FUiPXK23jPSbr7moW/8A33trUhv4503rIuz+/QBrb1pyOv8AerNSb/aqZLqgs0t9O31n/ampfti0agXd9G+qf2hKd9oWlygWt9O31T86jzqnlAub6b51V99LTAl8ynedUFKlAFjfR51V8tRvoAsfafem76h30vNBWpPvo31Xy1LzQGpZ305Hqv5lO30BqWt9O31V86m+dUcouYub6POqnv8AnpvmUcpXMXt9G+qfnLH/ABU7zqnlDmLSPJv+98lWEmrN86pEmo5SuY0PMqxDNWSk1Sfaaz5SuY2PtMlOS8rH+1e1TJNU8gcxqfaamR6y0erSPWfKVzFr5qjd2oR6HdaepoLzSbKaj0+jUglR6jmmanUeXRqBD5Mc/wDrVXfUc2j2sn8LR1c2U56NSzFfQf7ktU30S6g/6aV0n8C/LTnhaejUDk3hkj274qheZa7aHTVjT52qjeabbyfIkX/A46kDk9/z/do+XfXRf2Cskn/xyq83h5o92yq1IMV6ERY6uPpM0dQvbTR/w0agQ72pr7v7tTbP9lqj+WjUBOaZ5KyffXzKkSGko1AimWOP7i1D/wABqw9R7Go1Aj2VG8NWNlGyjUNSn81Pqzso8mjUNSq6b0pealdKbRqGpFTNrVY+WmUahqUJoablquPD/HULo1GoajUmaOrSXLVBSJQSaSXNTb/MSs1NtSec0dBA6Z1j++tQ7YZPufu6HfzN2+o3qwB7Nv4GqHZNHUtPSaSNNlWQV/tPl/fSiGZfv06SnJDHJ/FQBJv+7UnyyJ87VClm1GyagB26H+7RTcN/dooA/Unmn0zmn1+hHyo+nc0c0UAFPplPoK1Cin0VYahRRRQSFFFFABRRRQQFePfGO2jg16xuNvz3FuyN/wAAavYa8k+OW77Tobov/PZP/QK48UuahI6sL/FR87/EWH7Ukv8AsMu2vI9YT99Xs3i2Hz/Nrh30GG6T96lfGqpys+m5OZHFw2a7PnapksY467BPDFv8r1YTwxayfxPWntok+zZwr23+1QkLbP8AnpXbTeD45Ebypdj/AN/71Rv4GmkT5LmKj20e5PsmcXJR5ddJ/wAIZqUm79wsn/A6r3nhm+sU3y2cuz+/HVc67k8kuxhv+7pnNWXtm/vVC8LR1oSRulLzSedTkenqAnNHNLvpKkBNlN2U+ioAg2UeTU/NNoAg2VG6VaeqrffoAZSbKm/1lGygCHZUfl1YdKbsoArulQunyVe2U3ZQBn5anI8lWvLqN4aAG72o+0yR03a1Hl0AE00myq77v71TeTR5JoAovC1Vbm28ytjyaheGgDlbnRKw7nR44N3y/wAVd9NbVi39msb73/jqCzkf7KWR6j/s2uihhWOapPs3zy/LT5gOdSwX+7R/Zv8As11CQr5a/LQ9stHMBy/9l1G+lf3FrqPsfl017akQcv8A2S392qv2Dy67BIfnqu9rVgci9m1R/Y67CSw8v+Go301ZP4aAOP8As3+zR9j8yus/slf7tRvpTbN6baAOPezaiFZoH3xM0f8Atx/LXUPprf3apzab5dAENn4w1yxXZFqcv/bTbL/6FWxa/FTWoPvraz/9dErDezX+Kqr23mP+6VqAPQLb4x/J/pGnt/2zmrStvipos/32uLT/AK6J/wDE7q8peFqPsfyUAe1W3jbR7r/Vanb/APA32/8AoVbEN5HOm+KVZE/6Zvur51e2ahEkg+eL93UAfRyTU77T/crwGz8Va1a/c1O6/wC2j7v/AEKti2+JGtWv35Yp/wDrpD/8TtoLPZvtJqZJq8ns/ivcfL9osVk/65vtrcsPijp8/wDx8LLaf9dE3f8AoNAHoiPU29f71cjZ+M9Fvk/danFH/v8Ay/8AoW2r39peY6eVLFOn8Xl0uUDed1/vU3fWT/asO/Ykq/7m+pkv45PuNT1A0N9N31V86nI9AFzzKjd6ak1Nd6AJkmp3mVFSI/z7Ho1Am8yjzKZzRzRqBLvo31GlJRqBNS76gpHejUCwj07fVXfS80agW6PMqv5lO30uUrUsb/LqZJqovNQk1TyhqayXVTQ3lY6TVJ51ZyiOMjcS5qx53mJXPpc1YS5qeQrnNb+P5KsJWXDNVxJqzlEqMi5HUmyq6OtSedUFliOjYv8AeqFNu+pN6x0agTQ21Wvljqr51SeZUlkj1Tm8zf8Adq3TuaAK3ktt+9Rsq1sprw0AU6a6L/dWr3k1H5K0AZslhbyffgqq+j28396tz7GslO8mlzAcvc+GP7kv+75iVVfw3dR12FDpRzE8qODe2mgkff8AwVHXffYKhfR7OT70C1XOg5ThXpqbZK66bwlbyfcZo6y5vB9xG/7rb/2zejmRPKzF2UOlaU3h6+j/AOWXmf8AXOs90mT5HiamPUhdKj2VYdP9lqjfbQGpC6LQlOdGprpRqGpG9RvU3zVG6VIald3pKe6VG6UEj+afv+Sq6bo6mV1kqgHUfLTKfHQA3YtR7Kmf94lM5oAidKj/ANW9WPJqN0qyASby6mS8as6igDS+2R/3aKzqKAP1X5qVKiqav0U+SHc0UUUFaj6KKfQAUUUUAFFFFBIUUxJlk3f7DbKfQAUUUVZAV498frzyE0pE/uzP/wCgV7DXz58ftS/4qeCL+BbVU/4Ed7Vx4x8tCR1YNc1dHjd/qSyPtdqqvtkrL1Kby5qhhufL+4zV8HI+y5ToERZP4ad9mFUYb9vkrSS5jqNQ5Q3+X/DRvb5kSOmzTL/DTd/yK9GojStX/vrVqHb/AAVlw3Kzx/I1XEdakCG/0Sx1L/j4tl3/AN+P5WrDv/h/azp/o9z5f+xJXQecu+nP+7+f+CnGco7MjkUuh53qXgC+g3NtWdP+mdc3c6PJB/ej/wCule1JN8m9P3iUX1na6lbbLiJa2jiX9ozlRXQ8JeGSB6EevVJvAGnzovlStG6Vm3/w9aT/AFUq766I1odzF0ZHn1P/AIK6K88E6habv3DSJ/0z+asWbTZoHbfE0daRkpbMzcXEqUUr2rVGn7t6okmeo9lG+nb6AIfJWP8AhqOaZYE3yskaVb5rI1WzXUrmC3f/AFafO1AFPXtSaxs/Niauf03xVfb2d4mu4f78aV0n/CN+XMvzeZAjfckrSSwjj+4tAFGz1L7cm9IpaufNUnk0tBZDRU1JsoAhdKbsapqKgCv5dHl1Y8um7KAK1K6VY8mm7KNQKM0NY9/CvnQPXSOnyVi3lv5kyo+6jUDBdPLvEqxs8yb/AIDTtYtljuopUqZE/jqStRttbNTvswqwiVN5dAalP7L8lRzIsaLV7ZUbw0uYNSj9lWm+T5j/AHa0oYV2VJ5NHMGpj/Z2+ao/s3tWw9tUf2b56rmDUy0tqb9j+f7tayQ057b+5RzBqYM1nVOazrqHtar/AGNanmFynH3mm+Yn3arx2bRovy11U1nUL2DUcxPKczc6U0nzqrb6qpZzfLsirrvJ8v5Ho+xr/dqucOU5H+ypJPndad/Y6/7VdV9l96PsvvRzhynJ/wBiL6VG+i+W9dd9j8z+Gm/Yv9mjmDlOLfTWjo+ztXYPYL/dqrNpq+X8lVzBynL/AGPy337amSGbf8n3K2H01qh+x+XVElizRkRXTdXQeHt0d/FcPPL5G75oZPm/75rFhs5I/wCFti/eet7SoVkdX/uVMpFnZW1/G/yIy70Wo7l5p/kinigf/polFtD8lO+zCs+YrUbcvfWtsrxRLdv/ABfPtrHm8VXklnBL/Z7RpN/45hq3HSbeuxvLSq95ZzTuvzUcwahoOpTXUK7/APgNa3nfJ8lZtt5kHyJE1Wkdvmo5g1Lm/wD2qPOrJRG3r8zSbP8Ab3b6sfNso5g1NDzKPOrN3yR/cam/aWjT7zSUw1NTzKKyZr+SOPft8yqf/CQtHu3wNv8A7lVqSdFR5lc7/wAJVb72Ta9TQ63HM6/N8lAG5uWpEes9Zl/garCTLQBZ5o5qDfTqAJaf5lQo9P5o1AfUiPUHNPjo1AvI7VaS5as+F6tI7VHKVqaENzVpLlayUepPOrPkHzGsl1UiTVj+dTft7bl+VqOQOc3vMqTfWWl1UyTVjKBpzGkjtVpHrLSapkuaz5SuY0kehJqz0uakS58yp5SuYuedUny1Vjqx8tSUScUcVHRQA50WoXhkjdfKZdm75vMqekTdGn71loAdsqN3Wh5PMRkqO2haCGJE/ebKALSP/s0lP8umVBYUrwx/xxLJ/wBdKSpU/wBumBRm0Ozn/wCXZazbnwrZ/wADSx10ifvKa8NHMxcqONm8K/3JVqjN4Suv4K7z7N8lV5rCq52HIjzm50q6tf8AWxVReGT+7XqDo0HyP+8qq9nbz7t8EVVzk8h5i6UIleiTeG7OT+Fo6y7nwSv8E61XMieRnI+StQvbeXXRXPhG8h+4rSf9c/mrLms7iP8Ahpi1KPl03fVjY38atHUfk+ZQSNqRKb5NSbGoANlNdKkR6a+2gCnNbVVeGtCSo/4qfMBR2NRWqVWijmA/UNKkSm1LzX6OfI6hT6KKNQCn0yn0AFFFFABRRRQSVrnzI03xf3l3fJ/Du+anQ3Kz+an8aN81SSVn/wDMSVEZfnX5n/8AQaynPlK1Lk1ysG3f/H92o4bxZLaOX+/Gr/nXL3/iGS+azltF8yC3Znlm+7/ywfcvzf3UetjRL9Z9Ni+X5EkVFf73ynZIv/jj1zwxVOcmrjdNxRoPf2+yJ3lX5/u/987q+a/jNctdeJNTfzfM2TbP3fsteuTeIWkmtrt4vLspr5fIm+jfe/h+WvDfG03nzX1xt8vfMz7Pq33a8nE4z2qlTtax6GCp8s0zx/Upm85qh3+Yi7/v065RpHqnv8t/Kr5+R9Pqa0NzNGn/AD0rWtnhkh3/ADR1zFIkk0e75mrOUQO0RP8Aaqb7Mv3/ACq4+21u6g+fdWtD4q8z5HWplFgaXnfPU2ySSs/+2G/giWSm/wBvLv8AmipD5TSea4jT7tWLa88yH5/++Kx/t/mfOi/+P1NDcw3H8LR1BXKaUM0dqnyfu6vI/mJWD+7km/1rf9tK0obxfuVGocpc8ny3/wBin0n2mHZs3Ub46NQHZamvDHJ8jqsn97zKfSb/ADKXMRymXc+DNLn+f7NXO6l8N45PnspfL/2JK7aF/MqTf92tI1pR6kOnGXQ8jv8AwTqVqn+o8z/rnWG9hNG+x6963rUN5pVrff62CKeuiOJ7oxdDszwl7aTZUaQtv3uleuXPgnTZt2yJoP8Arm9Ubz4bxyJvt7mto14GboyPNOabXZ3Pw91KN/3SrP8A9c3rLm8K6lHu32Mvyf8APNK2jUjLqZyg49Dm3prpVybTf7m6q720kf3K0ER7KWk8tqalAEmym7KPMWjfUAGyl5pEelo1AOaZspz0lSAx0qi6f6TWjVbYvmM9BWpg62vmW0vy0bP9DV0qxrf7yzZKr7GksIn3fcqJAWoU8t2R6c6fJVjZ861IiVAFNNsm16Hh8uriWaxpQ8NAFFEahkk/gq1s8t6k2UAVfJ+SmulXPJpuygCr5NO+zVY8mnbKAKfk/JUfkt/crS8mjyaCzHmtvM3bKr/Zq3Ps1RvZ0agY/wBmqF7Oth7Wo/s3tRqHKYdtpq2KbEVtlWPs61pfZ/np3lr/AHKNQ5TN+x017WtRU/uVI9r/AH6XMHKYr2f+zUP2Gtx7Vab9m/j20cwHPvZ/7NVXs66b7N/s1Te2+f5qrmJ5THtXaPzd/wBxFrc0q2/c/d8uqM1g3zbK0tNRo4YEf+6tHMHKblh+8hq5sWsvT/8Aj5+9/wAArajpalFd0o8urHl0eXRqHKV9q01KsbKbsFLmIK/k0bKsbBTdi1XMBH9mpr2q1Z5pHo5gKL2y1n3OlLJv+Wt7ZQ8NHMPlOR/seGOZX2NvT/bo+zzQTNLbsux66Z7VapzWbbG2NW0ZGfKY/wDbEljtSWD/AMfqxbeKrf5keKWPZ/sVg69MsELJL+8qxoM1xfR73gXZ8u1/4npknUQ63b/L83l7/wDnom2riX8c/wBxlqrs8jbs2yU57BfmlRVoAtb2/vU5Hrl9Y1WaC5nisbaXz4Y1dppP9VtrDTxbqnnf61afKB6VUiPXmqfEK6gm+e2ik+b/AHa0k+J1rHt82zl/7Z7aOVgegI9TI9cTbfEXS5NqP9oj/wBuRK3rPxDp918kV5F/ub/mo5WBvI9S81QS5j3r81WvMoAl5pNgpeaZvpATeZUnnVVd6N9LlLLiXLVN/aFZM1ysCU1LlpE37ankFzG9DeLTk1KPeqfN89YsNz+7qZLz51TdU8hXMdElzUb37R/crDe/bev3qN7SXKu8rfJ/BWfsyuc6i2m+SrCOtYMN5VhLxY6xlA2jI2EfzKdsWqMNzU32ms+UrmLm+pEes/zl2b9rSVMj1JRa30lReZR51QWWE3fNTt9Rc0j7dlAE3nCo3mj87yn+/VGz1K3uppUTd8n+xV6awWeH73z/AML0FalxEqN4adsXZsoTdJRqBD9mqP7D/tVcf929G9dnzxUalmO6NG9N+atryY5KH01aXMQZKJTprGOf/WxLJ/10StT7AsdR+TRzD5Tm7nwxZ/3Wj/651m3Hg3zPuSrJ/wBdK7byaa9t/sVXOyeRHms3hLUI5v8AVeYn/TOqc2iX0f8Aywlj/wCANXq32by6PJqvamfs0ePyW0yVG/3/ALnl17A9hHOnzfvP+uiVl3nh6xk/5dl/7Z0e1JlBnl7pUe1a75vB8MifPWXeeFVgf5ZVouieVnNc0VoSab8x+WX/AL4oquYR+mcdS81FHUtfpJ8iPooooAKKKKrUAf8AeVHDN5jsn9yq+peZHCzo3lvu2b/7mflrPvNbs7G537vL86TyfubtjBXb+H+JqwnWVP4mXGLkb9Md1rHvPEP2V5U8r94nmP8A9s0Xduq1sktdz7vM37n/APHamWIiHIx2sf8AHnKif6912Rf7xrzu88WrPNeS288sE9urJE8j/wDLOT5VmVf7y/unatq/16S60rekree8jPs/iiUV5reabHpW2X5pN7SbXkfanEfmf8Cr5XGY9Tmo02dEIOO51CXlj/Y7RO3kQbY9ttH96VR8vl1oXmqx7GmtJ9ibt6zfd34+X/2TYtedvC2sXlzpl0stokrQw2M2/wC5dj5fmX/a3yu1dZoKQz+fb/6y1eTyYIdn+y+6RmavLdZy9zqdBm6xrd5Y6xZ6ZcRNJZae2+JIP4GPzfxf3dktee+Kpmvvt0v9+Rn3792/Lbq9C1vVGt9Y1Pe3meVZzJ9pkfc3mJ8u3/eV32V5vrcyx6bXVFvWTZtho+8ePzbt9QyVNcwrBMyeb8m75fMo8ldm9GX/AH46xke9qQw/71WPJk2UbfLf7tOTcn8NSMNsn9ym7Fj++tXnRpEWrVtDZ/xxNJWcpFmfbTSR/wAVXPt67NksVaDzabJ9+z8vZVdHsZ/+PdmkrMsbbXlvs2JVhbbzPn3f98VRezX76JTVRo330AbUMK+dsl3f7NaX2OT+D95WCl5cffq9Dr1xAnzwLWcitS59guvv7V/9BpvmXFq+94moh8SL/Ha/8DjerH/CQ2u9UdpY6RJXfUpIPm/1iVNDqSyf67/vuOptlrfPv3L/ANs6r/2DD837+oAvb4fvo1SP+8SsP+ytQtX/AHTeYlSJf3EH/HxBQLlNjetR/wCs/iqnDrEMj/I3/AKsQ3MdAcoeW2/f5tTfNs2bvLqNJo5P4vkqbZ/coGV7mG4jRtjLJUMP2qRG3s0E/wD31V7+CpPl3r81VzEcpj3KRyfPdwRT/wB59i7nqG68MaHfJ/qGgreeGP5t7VRkh/utVc76Mnkj2Odm+HWnz/PFdNWTf/DGT79vcrJXeQw/JU2zzK0jXn3I9nHseP3/AIG1K1T/AI82kf8A6Z1izaVcQ7kliaP/AK6JXvmzzIfvUfZoXhVXWKSto4l9UZSoo+e/JaOo9/l17pf+GNLuv9bp9v8A+g/+g1h3nw00mb/VS3ED/wDfSpWkcREzdFnk7vR5legX/wAK5o/+PS6iuP8AYk/dNXP3/wAOtcg+5beZ/uOrVp7SMupnyPscy9z8+yo5LlY3q1c6DqWm/wDH3bSwf76baz7zdG6vtb5KrmAr33/Hu3+7UNm67FTZ/DU1y/mWz1n6bN8mxvv0CNJLn51Rvv1cSs13/fL/ALtaELr8j1BZYR22fO1Nd/kqN3X5vmp0dADdlSIlNp9AD9lJzSQ0tABzRzT46l5o1Ai8ujy6l5oqQINlN2Vc8uoqCyo8NNeGrXl0R0AUXtmo+zvWjRQBnJbeXR9m/uVepuygCi9s0dHk1c2UtAFB7aq80PyVqPDULpQBj+T5dOtn/jq46VDDD87UAWrP761vQ/crn4a2rOgCbZS81NUD0AJSbKkRKloAr0VPspvl0AQ7f9mm+TVrZRsoIIUqR0p2yn80AUpofMRqhe2rQ2VG6VWoHP6lpUc/+tiWRKbbWEMafd8ut6aHzEeqPk1rGRnKJV2NH9ypkmaOpti014armEVdSSHUodj+bB/tx1zf/CKrJc/J+8RN22uqeH+5tpvk1XMBy6eD/LRnlXzH3VVm8JQyQr9+u0dGkqNIf9mq5iOU4ebwxH/BuqrNok0dekfY6H02GT+Cq5ibI4W2triH50laOtj+29ajhVEufkrc/sOOo302q5ieUw08T6tD9yfzP+uiLWhD45voEX7RZxSb/wC5VibSvMqq+j/wbaNA1NS28eWciLviljetaHxJp90iOk67P4vMfbXD3mieX9yqL6bJRyoOZnpyXMc/+qlV6JnkjX5P3leW/Y5I/uStG9OTW9UsX/4/pf8Atp83/oVHIHOeoW3nfNvZasJM3y/NXmr+J9W+XZc/+OLRN4w1jydieVH/ALcaUcgc56Q7+XTUuW/u15nZ+IdckfYs7TvWlDrGrXUey4X5P7kabamUA5z0RLmrCXlc3pTzSQq8tXPO/wBqs5RNOY6CG/q4l+sibK4m5T7V8+5vkqq8NxI/z3LbN33I6z9miudnoyX6/L81WEv68p+333nbNrV0Wm6rdO7JKqxpUyomkah3CXjb6mR65X+1Wjdf3vlpu+b+9Vyz16OR9lc8qbNI1EdJv8ynfLIrJWal/H/eWr1rNHOnyNWMom0ZEnyx/wANWkeo0h8yrUNs1ZGkSOFKuIjVMlt5aU5/k/hqTQrUx/L3/eqSbzP4qq/Y6AJHTy6mh21Vy1TQvQBa/wBZRs8uo/LqbZUAMpdlTIlO2UAQ+TUbp5lTVG7tUAQ+TTZrNbqpkTzKk2UAZf2Zo/4Wqq8PmffiWtx6h2LT5iNTCOj2/wDzyorb2Cip5gPtenUxKfX6ufD6j6KZSPuk+41AajUuVkfYi1DDqUM+7+4jbN9R3G7yfk3eeirt8v8AvD7q1xviLxDJYw6miWfmQPJ8z7/K+VI0/h+b7u+uKtiPZI1hDmNbXtehjs9VeJYp/Jt5pv8AviPdtbbXnNt4hj1iG+uHVp7Xa22aR/uTPG8f/wBnTr/W7qCFvsnlSecrW7eY6xb1Cwxbfm/2Iq434e2F1Bfy/aP3f2ibZsk+VXXzE3SL/eXZ91q+IxOZe2re69juhT5bHvGlXP765u7jb/aM1vDu8xP4tz1VufFSyebNbxXF3skkh8mNP+Wlcf4em1COG51B52jfbcQwPv3K6/dib/7L+7RNfzaPprWVxqFv9qmkZ53kfaqqPmaNayr5p+75YvU09nrcuXNzDqr3KXrf2bA+2Hf5PzXDfw7Vf7y1TsHjntovtbLfp5jXEU0n3dw2Vy7eJ5NYe5tLezWDZ919m1kkP8Xy100KLss4ri5T7U+598nzb13J/vfxpXgxr1ISUjTSRY1LSv3Nne2W77btaGX5/l3RbNs3/s6tXLw6xfWNytpaWK/Zbu32QTT/AMEgVI2/3tv362k1uSOzlu7SxuIEhVrdbmR/KWLLbW/2fm++q1VuYYbrTW1D7Y0cFvuuIEg+Wfn92u1W+6v+1XpRrL2jl1ZnymH4ke+1K5i8pZfstvGtzO+9V3tL+9Ztv+/8lcP42T/iTqibv9d9+vTvEOqf6Bc2O3y/s/yf+PV5z4nm8jTYkf773GyvQw85Tpts6MP8SPJ/Jbzm+bf83zVetoYaj1XTbjTblmlXzEdvvx0Q1Uj2Im9baUs8e/8A1lSJpcO/7tZ9nf8A9yWpv7Yk3/O3mVzmhsW1hbx/8sqtfY4f7q1n22sRyJ86VoQvHO+9Jf4qggkS2h/jiWhNN0+B2f7NFHv/ANinTJJsbZUKQtInzs0dGoF6GG3/AIIloe2WSo0hb+9VhN1SPmKM2jx+Z/qqhfTYY9u9Vrd5qJ4fMqCuYz/7Hh++kSyU2bR7eRPngrSjo8ygDBm8Nxyf6qVo3/6aVl3mlatavvt2WSP/AMersvMp3yyJ8lTzFcxw6a3fWrr9oWtq28VWM+1JV8utT7BDP8j7ZKz7nwxZybtir/2zpF6kn2Oxuv3sUq1HJo8e/f8ANVF/B6xzeajNH81XP7N1aP5Le58//Y30C+ZYexjkX5P3dNhh8xPkVaz5tV1CxfZcQf8AfaVMmtW8ifvYmoJsy5vmg+R1anJeNUKarDJt2T/9/KLy5jkRvNVZEoGTPfxxvsdvLo8ys258mDbsVv8AvupppvLh/wBHZf8AZ8ygfKXv9Z/DRv8ALenWsMk6RI8S/wCr+Z/9qnPZtvoMyNEb+Bqsed8nz1VmdoPkdfnehH8v+L56ALW/zKjdKN7UO6vV8wDUTy/k3UbPkp3+so2UEEe9v+uiPWHrHhjTdS3PLZxSf+OtW/zTHojIDzHWPh7o91CyWkssGz73lvurh3+G+pb/APRLlZ/9iRNr17peaJHJMtxb/JOn3vk3K9Z9zpvyKjr86N/yzeto1JR6j5Iy6HhN54e1S1hZ3tpfkX/ln81YcNzJBuR28x696vEmtZPk2/erNfRV1V99xbLJ/wChVtGt3Rm6P8rPI4dVaRPu/PWtZ3Kz2yvXcTfDTTZ037ZbSf8A6YOu2st/Ad1YzNsnWRHqvbR7mfsZHPp+8qzzVu/8Jalapv8AszyJ/fj+as9LaaN2V4mjdK0jJSM3FxJkSk5qJN38a0eZVkliOn1Ejrvp1KQEiUbKjjqWkA+oXRqfzS76Cyv+8j/ipvmNvqemeXQAbmp9MoqAH0ynfNRsoAio5qXZUb0AJRzS7KHoArulUb//AEXfLu8utTZVXUrNbq2ZKsCvbOsk3yMslbVm/wC5X/Yrm9KsPsvlbGb5K6Kz/d7koA0+aTZTUf5Fp9QAc0U+igBlFTUUEENFTVE+6rATmn0SU5KAG03YslTbKNlVqBDsqncw+W9adRXEPmQ0EGZSeStTbKNlWBX+x/7NN8n/AGau80vy0BqZ/k1MiVNt/wBmpoUqw1BIad5IqxsqTZVaklX7N7VC9staXk0eTVkGS9tUb2zVqPD8/wB2mvDQBk/Y/Mqu+mr/AHa3Ps1D21AHLzaDDJ/C1RvoK/wLXUPbVH5K1XMTyo5N9B/3azbnSriD/Wr8ld59mX77037NRzMlwMPw9Zr5P3a2vJjko2eRTXfzP4akrlJN/l07f5lV/MWmtN5dAixvWm/aFqi8zb6d53l/w1YFp9tWIaopNHJUn2ny32UAXPMqnN5kbq6N8ifwVNvX+9Uf/Aqgsms9VaPa8qtXTaVf+Yn8UaVyf2Zp5lr0j4UfDfVPiF4kg0rTYljdvn3z/dRR/E1EabquyQc/L7x0mg6D9qtorhW+R/uvW19jaDd8v3Fr6Y+Hv7OWh+DtN8rU57jXbp1+Z5P3Sr/uqtbF/wDATwnfbtkV5af9cJv/AIvdVSyyUuoRzCHY+TXhqF4W/u19JX/7Ntv8zafq7f7l1D/7MtcXr3wB8TabDLLFBYX+z598E23Yv/Aq4qmX1afw6nVDGUp9Tx97ao/JrsH8E61JN5Vvpks7/wAXl/8A2O6qOt+G77Q0Z7vT7yB/7kkLL/6EtebGE5fCrnY5KPU5nZUnk1ams7j7N/z6f7dCWzRwrsbz/wDbkqJRcfiRRVRKd81XvJ/2qkSGoLKKbv7tTPbNVrZUn2ZpKCDNeFo6NlaX2Zo6j8lpN3ytRqBmulR+XJ/drU+x1IlstRzAYc0Lf3ah+aSuie2X/ZqF7OP+7U8wGD+8/wCedFa5s6KCD7Cp1Np3NfrZ8KFVpnV0+T+Nqs0zyVj3bKUhxOTm1WSTUoIklbYknk/u0+9/Czf8B31zvi3bJDryW+3fNMqb9+3ov3f9n50rY8Z6bJBbQPuaNHZUZ4/+enztu/4Fvl3Vy+paxNBNc2T2avdO0b+TB97dt+b/AL5/e/NXx2YSnGTj0PUpWkjhbO8mjuZbS4gWD7D/AARo27y/n3L/AHmZkStiw+z2u2WL/RL14ZpmeSbdFy33trf3t/8A3zTfGGlNHbNcfZljvXt2mndPvbR/8T5W+uL1XUprHVba0RreSyvo5odn3dkPyMu1v4WWvmK2G5ZOzNoyO8/tiHUrO2dPN2LaqjJJ97yfn/eN/s/JWbearDJ4k2XcS+SjL5r727bP/ZEqvYTNfeIblEl89/J+zxXP9xYvm2ybtv8AB5u6obzw83h+FotTnX7E8O+J7VFaKVgqblVvmb5XeKuOOGjTbmU7yM19YutNuNMvdvzp86+XtXzZBJ8q/wDAa0tK1iHVdSW0t1lkndfJitt+5k/iZfvVz762vkrEkS7/ADl2vH/Hsbdtbd/v1m6D50em6nqdw3+m3E0m197bkYqnzKvy/ers9mpRT6mR6tef8VHbWOn28vzureV91VlkG/cu77sW6uNvHutHvLlNdnafyYZPKefdueQb9q/w7f7i1V03VV+xwXtw0s9rDG3yR/e5XbL/ALvzp8tdBpvidvE1tqumaruv/mmh86dP9aqSIsDNt2/eoo/u020Pm5kNv7++vr/fdq0CXccNwqbNqv8Aw7v++/NrmfFVg2paPLs+/DIsy12F1bW8eg6L5St9qTzIWf5tvDbtvzf7/wDDWDqqNJptyle9CHLTXnqdFDoeV6bqTX3n72b98372H+4wrUtraOOsHVUurG8bYrfP/HBUlhc3kaRb5fMrlkesdMlnbyfwpJUL6Pbu/wDqqbYXPmPWoj+Z/DWMiymnh63k+5K0dD6DJH9xlrQTbHVhNslRqBkvb30H/TRKjR76Nm2xf+OVuU3Z/cZqNQM9Jr7+OKrSTXn/ADyq9DC1TeS0dSBXV5o/vrUj3P8As1Yjp3y1BZVd/wDZo/76q4iLTv8AgNAFPYu356PJ/wBqrG1f7tQ7G3tUAO8lt/3ad5P+zR839+o5kuPLbymXf/00oAd5PzbKpyW3mPv+b5GrUR/tC/eo+zGgCn5jSffXzKjmtoZ/neBd9XfsbVW2SR0AUX0q1kT7tV30do/+miVqUfwbHo1K5jnfs3zt8jfJ/BJVdUb5tm/ZW5eWfz76pwrNauyIzeQ9GpepqWc0fyo7+XJVz5qwfOWT7m3/ALaVes5m2fOrUakl533pseq720cn/TOiab5KciUEFf7K0e6mvC2yrDzeW+zctSecuygDP/u718upHer37m4T5l+eoXsPM+41AFf5f4KHo+zTRv8AI1TPbSR7d60AV/mqvc2fn/c+/Vj7Ncb/ALy1N/vtQBzt5ptxPCn/ACzeqtnYTQXO/c2/7jJXWbFkpqWa7G+WnzFmP9mjjTYm3fTksIXRU+aB/wCGtb+zY5N7017by/n20tQOf+wXVrud/wB5sqH7NY6kjJe6ev8Asv8ALXTSP8n3azZreNHZ0VvnpRkP4jnb/wAB6bdbvKVoH/6Z1g3/AMMbr/l3ninT/pom2u0S5b+99+tBLn++tbRqSj1MXTR4veeD9W05/ns5f+2fzVR+zTfxrX0E/wC8Sqtzo9vffPcW0Uj/AN/ZW0cR/MjOVHszwPzPL+/TvtMcn8S17BefDfSb596K9o/+xWLefCVvm+yXKyf3UkStPaRMfZM893x/d3LQ710U3w91SD5fsfmf9c6xbzRL6xbZcRSwf9dEZa05g5WQUUm2aP7603ctWII6KKPLqAH0VDT6AH0UUUAO5qKpN9LzQA2onqWigCl/eT/Zqa2f7tN+Xem+nQ7d9WBqQ1MlV9nl+VUyVAElPplFAD6KdzRzVkDaXZS80UAM2UtOpj1WoDkqSoUerCUakDafTuaOaAMy5h8uao9lXrxPkV6rVYEG+jZVnmk2CgCHZViFKP8AV06OrDUlqaooUqwiVRIlLsqWirIItlHk1LSPQBDso8lqkp9AFbZUbw1dqGoLKTw1HsrQdKj8urIKLpULw1edKjdKAM2aGqrpWtNDVF7do6AM990dOkT5PvVYdKdbIsnyVZBTSHy/nSrUNSfZvL+SpEtWoLIUepvMaj7N7U7yagC9pv7yaLe/8Vfof+z38I9N8AeH7XWIp5bvUNTsYXZ3+7EpXftWvzysP3brX3l+yL48k8R+CZ9Cu28yfR9vlf7cL16WEa17nHir8qPeKhvPtH2Of7Iyx3W1vK8z7u7+HdU1FemeWQ2d5HfWcFxFu2TRq67/AL3NTVm6b/ot5fWX/LPd9oi/3ZPvf+P+bWrSLPCvGXhibR/FX2hGaNPvxeW7L8pr0bwx4ts4PDcUt7eLB5Xyb5H+/WH8SPE2k3Xlaejefewyffj+7F/s1xf2ZdV0280p5fI+0L+6m/uSfwtXyMqn1LEv2eqZ7/L9aorn0ZD8QvG2m655sWn6HYSJu/4+ZLNWnf8A4F/DXmfiS/0fTbNneJfP+4sMfytWe/iRfCNtc6Zb2bX+rwzMjQ/dVGH95qwW8K6l4xuftGoRW8COuzfs+b/dVaiviKcnebuzqo0ZRVlogv8AxBeSX8Fpo+mQSPu+ZN+6uu0fRLye2V7trf7V/fgRvKT/AIDuq5oPhWx8P2yxW8X+9NJ80r/7zVvQ189Urcz909SMOUxX8NyfwSxf98bahfw3ef3Yv+2b11SJVqGGiM5BocK+g3Uf/Ls3/bNN1V5rOSP76tXpD7Y6wdS8Qxwbkt9s/wDtyfdrTmI1ONeGo/JFWrnUvLdndvn/ALlUf7e+dt8C0g1D5f4Kjd/7i0Ta3ZyfO8Usf/XP5qj/ALY0uT78ssH/AF0T/wCJp8rJG5ailXVtL/5/rf8A75xRU69haH1tRWJN4kt7WH7R80kCSMkr/wBzFUdN8eabfXKpu+/J5P8AuN/D/wB9V+mPMMPGSg52Z8L7OXY6rfVW41KGGFn3fcX7n8VV7xI5/N81mjT+L/YaqPktvW3eDz3SSR1/hXln3f8AodbzrLlFGJzd545W61WeJIlntWtW+T+/j5t1cvrWtyT3NyktstvdQr9+DavmqfurI33v96uimtrG1h0/7ay+e9nG++Ddu3GDy9zfd+WvJ/iR4hmutV1N/sf2vToZm3XMfywfd3bf4ty18Lia1Wc7OVz1YpQV7HRX/i611i5bULuL5EWa3lT5V+/vXdu/hbZXI6rolvqttp9xbt5cNo0du3mJ/qv3fzNt/wBpPn/7ZVx/hvxOsn/Eqlgljg3K8s38O7d/D8vy/JVi28Qwx63O73Pl2vlr9/8A1W4K+3/xyuZxqSk+cOZWVjstD1Wx1i5uZZVljgTbDA+xdrx/xNtX+Jqb428SLawxXdo0Ul7aKybJJvKWL/dVmX5t71HoiWuqzWdxFfLYT3c1pCsP2ZmXbtRW+Zvuqu+uD+J2uNJczy2m6RLhvtCvH96LezttqadNzmDk4orw6kqaVLbvOsj+THM3lv8AxFkX+H+Ja6681VdZ+06h9m/4+F3qmxf3UKfKzbv4v9VFXG6Vonn6JFcPu2N5e3zH2xJlU+b/AMfqHStVm025nsot0EHnNDL5m75P4WraVNfZeqMYyOu8N6bNJqUrrKslrNGqL+Gzbu2/3vuUaUjT+IZ5dPilknS1k8i2kT+KJvmXd/FtiSpP7VjtYdNvbSKWSC4VkaGN/l2x/Nt+Xb92vSrbw9b6Uk6eRFH939zGm1X+by9zbf71HKo/F1NeVFOazm0rStP0928y1haZ1mkf5nY7I2/4Dvi31lw/vN39x5Gq19paRLa3+aRLdmhXzP8AedmX/vt6r2z/ALn/AIE1etG0YpI6aZxOq+FZrW/ld51nhf8A1SfdZKy5tN8t67bxCnmPB/u768n1jXrzR9yRS/xNuSSuOUOZnpQqaam0kLb6mh86P7jVg6P48s5/k1CBo3/57QV0miXmn6xCr29zFvf+Df8ANXPOEo7o2jNS6gl5cfxrUkN40f34K1P7Np39mistTQp/bpP7tN33En92rn9k1Imm1IFdHuPm2S+W9WIbm6+bzXT/AGXjo+wNR9jkoAsJczU5Jm+b5qjSGSpNjR1BBJ9pqZJl/u1XSpkSoLLDutR/LSb/APZp/wAslAB8tG5aa/l+X860eTHJ/FQAfLU/NUrbzvJ2SwLH8zf6t91WI6AJt9JzTN9G9aAIXSo321YfbJULvQBXdKjeFZP4atf6z+Gjy6AM3+zf7jNTks5I6vbKHSgDJuba485fmq8m7+7Umz56fzQBWmtluFX5VpqQx7P9b5dWN672o3R/coAheGb+95lCQzfxNUyPHInyP8lTR0AU/wB99zb5lOS6/g2tHVp/9uh9sn8NAFf5ZH/ip2ypHtlk+41R/Zpv4GoAhe2X+81O+aNKk+be1N3NRqA1NtS7P9uoH2yfw+XTd/l1IDnRvJpqQrtb/bqRLmmzalbxzLF58Uc7/dTf8z0AUX02GR1fbUyJD/HFVp4VkT7tNSzby6rUsjheP+CpeaY6LGnyfc/hp2/zP4aNSA2fJSVL8uz7tN3rJQBD51NmSORNn+s/66VM9N2UwMe88N6fffI9jb7/AO/GlYN58NLGRGS3ZoP/AB6u0+aOm71Td8lVzvuZ8p5Dqvw9vrGaLYyyJN93y/b+9XP3mlXmmvsli8t/7kny17xv/g/grP1XTV1yz+yPt8vdvif/AJaxN/eWto1H1JlA8L875N+1qkjr1K8+G9rdRs9vcvG//TRPlrm7z4aalAu9Iop/73kPW0ZxM+RnKUVo3PhnUIP+WH/AJHVaozW0kG3etacwtRlFG/8A2aZQSPoplPqwK01CTLHNUlzC0ifJWH5zQalFF/fagDtvszfY1lpnNb9tYNP4bV0XzNi1gc1lGQ2uUKmqHmiqMyanc1FHUvNWAUUU+q1AZSvTqKCCv5dWI6dsp/NABzRRRQArpWfsq/UE0Pz76sCq6NR5bVY2U3ZQBDsqSOn0VYaksdWEeqKffqwj1cSS3RSb6N9IBaXZTqfQBFso2VLTKsgj2UlK9R0AElM5p/zSfwtTkhmk/wCWVQWV3qu9bEOg3l0m/atSf8Ilfbvu+Z/1zp88e4uWXYwajdK6ZPB8n/LX93V6HwSuz56n2ke5Xs5djg5oY6h8ny69E/4Qy33r83/jlSJ4Jtd/yebJ/tyVPtolezkebokn91qtJu2b9tekW3hK3jf51q9D4d02H/lgr1Ptoh7NnlMNtNPMvlK1bEPhvUJ1Z/IljRP45E2/+hV6J5Nva/8AHvBFB8tR2dtJrF/Bb2/m3c80ioqRpud2P91a0jN1PhQvZ8vxM4+w8GX0j/wx19Sfsk+DNc0fW7zUtq/2Q9q0LTf35N38Nb3wu/Zn+yvFqHi1/M/jXSkf/wBGMte53P8AxJ3s2iVI9PXbbtDGm1Ys/dZa9vD0XT1e55mIrRkuSBp0U6uD8YfFbTfDbz29uy3d0v3v+eS11TqRpq7OGEHUdkjW8Q6l/wAI/eRahdv/AKLDu2vs/wCWb/K0f+9v8p1ry3xh8Y7rWLn7FpitBZTfJvjf5v8AgTVyvifW9W8R3M8t3c+Zt+75j7UT/wBlVa8z8T+LfLhltNCllkgRWe6mg+7/AMBavFrYpvyR61PDLTS7Oq1Lxhpelf8AHxP9rukb5oYK6Lwl4hk8R6VFevB9kn/iTfu/3WryPwT4bkvrldQu/Njg2/LbSfxt/F/wGvWNH/0GRf7m3ZXzGKxEZNKJ7VOjyq5c8VaDDfTRaxEi/P8AJdf7w/irNS28uuysPLk820l/1Ey7GrBm02S1uZYpfvo1ebNczOqE9LFFIfMq5DbVJ5NE15Daw75W8uiMAlMsJCtVb/WLfTU+95j/ANyOufv/ABDNJuSL9wlcfqXieGDckX7x/wC/W0by2RPqdJquvST/ADXEvlp/crlbzW/M/wBVWHeaw0/zu1ZdzqtdEaLJlUNqa8qnNqSx1ivqHmfxVn3OsLB/FW0aRjKZrXOq/wC1WPqXiGG1haWWXy0rj9b8eWdq7Ij+Y/8A0zrh9S1WbXLlJbhvk/hSuyGHMZVDuLnx+nnNhcD/AGmB/lRXExqgUY6UVr9XiY+0Z97eKrm8vnvItPnaTZHHcRfPu81iu1oY9v8Aefza52w1u6jtrx0b/U3FvDAkn/PQttrc+KmpLpsP2Tcsd0km/fAnzW8e1Nv+0v3N6tXF+Hry+n+w/YrZZNjRw/u/428jy13f7Xz1zVsOvbd7HiwnzHqXhv4l3F1c6fpl3bReRdrN5D/wosce5fu1DD8Tri+mniiube0dIZNvybv9W33aydNTTYNSnu71WjurRbi3ZJIfK2NtRvMVf4axZvCsf9q6ukVndR2twslxYv8AN5u4qisrL/svFLW05zslCdrfkbcvNqU9V8bXniO/s5ZV8v8AdtbxJBM3yN/q5W2r838cVcfr2oSSW0tlexRef5cyLeb9sSSI25vvfd3JFW5eX9jo95AiTxbIY/3t5GjM0skn3vm/vK/m1ys2j6l4xhW7uF8uDczyvI6+amI0WXctErSd30M2nsVf3N0mn3tluknhkjhvLP8AhfCptZv7256ou7aluit18+9eGTyNifwhdzfN/Euytp/D1xY2y6bb7rRIfnZ43/hkb5WZv+B7Kz0sPsN/FKitJZQxyIvmJ5Xyn7zf7O7fVRakgNTQdVh0q8gl+WT7Rpv7iaRPl2neq7l/vfwVpaxoNnJeLK6tIjzSW7fd8r/pqzKv91KydN1vT9D162uLuLzILG8XzUg+8mG3fLu/u76b8ItBtfFWqrpnmy+em6bfI+3zcqkarWbp68+xY7Tde+w219p7xLJ9osdjW2zbsbc+3b/dZXSJ1rlf7Vmg03+z3tvMR2W486f70TBn/i2/dZK9a16w02PRG3xLd628bPYvA/mxeZuSXa33l/5a7K8zf+yZ/NfVbn7AiXUO6GBN0rxhXVv++aqMHd6C1Niw8VWNrrGlaU8EsFrp6yJP5n3v3saLL/wJXr0D/hP7f/hJ9Tt3Z7C1u7XZ50f71olTf5X/ANlXn9h/Yf8AwjeuRXE8U+qXczbXj3bpYx/D/F97f/5CqvfzSSXP2uWXzLq73PL8m3Zv+9/wH+6tVKmpJF6nqVneNfJBcOqx75GfZ/cqG2/eWa/7bUaDc+ZDZypF5H3X2f3Pv/LRbJ5dhG9dnRHXEzfEL+X5X9/bXhevP5l/c72Z0f7te3eKpvL02d9v/LPYteF63ukuamO7NOhio/75tlaFhCsnlI+2qqJ5e2XbUyI3360MzYs/E+qWsy7L66jT+5I+5a2Lbx/qXypKtvOiN/c2t/47trj3f5Ferjf6lazlCMuhpGbj1O6sPiXNJeL9rtl8j/pn/eroofHGiyPslaWD/b2bl/8AHa8lR2/4BVh08xN+77lYuhCRpGtI9gsNe02683ZqFv8Ae+VPu/L/AMCrS2R7GlSVdleG/wCr21ct7mSNG8qVo32/8s6xlhuzNI1vI9kjdXp3y15PpviHUrX5Ptkv/bT5q1k8aapA+x2ik/4BXO6Eu5t7RHom1f7tG+OPbXE23j+4jRfNiikrYt/H+n/clgljrOVOfYrnR0SbackNYcPjbQ9/z3Pkf76ba2LPWNNvtv2e+t5N/wDt1i4uPQrmRI6U3yVqzzRzS1KK2xUqP7NHv31c/wBZRso1ArpCtRzQr/earnkrR5K7f9ujUCi9n56fO1R+T5b7PmrS2VHMnmUagVfsX+21Hk1J++Smw+Ym9Hl8ygCHyaPJqw9R7FoAh2tTtrf3qmT+49G1qAM37M0jtQ+6PbvXzKvIjf3qHhXZQBRSFvv1InmR1a2LsqTatAFXe0nyU7ctWPJX+9R5P+zQBVdFp25am8laEhoAr+cack39+KpHh+ejZRqBH9mWT+Go5LNd+99v3asIlDp8jK9GoEb2C1H/AGasn8TSbKkd2o86jUCF7by99DpNs+9VjfUbusiNvo1Ap7/LfY/m76ciNJtfayb6tfaY4/k3LG+3evmVJvoAqujbPnp2yTy9+yrUbq9OeFZP4VoAz0/ePTv9XVp4fM20NYLJQBmulN/4FVx7Bv4GqjNDNB/C2ygBrovzVDs8unectG/5KAGu/mU5Haqb3nz/AD7qd/aC0AWIdsiLFLtd3X5k/hqjqXhvT77d+48h93zPHVpJlkoe8j3/AHlq+YnlOTvPAEOz5J/+/iVmzfDebevlNbyf+O133nLRv/gSqjUkTyI8pufBNxHufyGqi/hu4t/4ZY/+AV7J5KyI3+7UyJHAnz1p7Z9ifZniL6VcR/fWuX8T6Peb4JYv4JK+kP7KhuvvwRf7+yq6eA7HUponuIPkTdu+eqjXRPsjP8H+G2vvCUX2hfLe4t/5rXnuq2c2m3jRXC+XOnyNXvUNnHapEifwfdrzf4qWDSfY71Nv9xqzpz971NJx0OE5o5ptO5rvOMKsc1XqVKrUCRKdTUp1BAU+iigB3NHNHNJ/v1YC0+mU+gNQqG5T5Kmob7lWGpT30PUkNs08zJ83/bOtKHQfM/5YS1HwgY6PTa6b/hG2+XesUf8A10enP4VWP+7Rzx7j5Gc3C9O310ieEpI/4Yo6sR+EvPT5J1dP+mdV7SPcOSRzKXS76Em8x67CHwfDCn+t/hqxbeFbeNPk3Ue2iHs5HFvupsLzb0SvRIfDdnvX9wtWk0SzT7kSx/8AAKzliF2KjRZ52kN1vXZA8lXk0S8k/wCWDV6AlnHBTtiybkRfMqPrD7Gnszi7PwrNP99VjrQh8GLG/wC9nrqktv3eypN6x/crKVaRUaaMOHwlZwbX8jzP+ulXP7EWOP7sUaf3I6tPctI7fNTXRvuO3l1jzvuacqKb2H3d8q7KE2x1aSzXf87eZRN9nk3JuVEo5iuUr7F+/TXps1/axp8n7yse8v7qT/Vfu0oDlZqVG9+sfyeatYK+dO677l6tPDb7N/zUFchcmv2/g+5UL37Rp9756bDbTalJFFaRNI7tsVI03M7f7K1758Jf2V2vvK1Xxastom75bD/lu6/7X92u6hhZ1n2Rz1sRTorU8p8B/DXxB8SbyWLSrZp0h2+bNI6xRRZ/vV9cfC74J6T8OdEniZ/t+qXceye/2bW2n+GP+6td5pej2eh2EVlp9rFY2sX3YYE2qlR6fqsc1nYyy7YJ7j5Nn9yQL80f/AdlfSUaEaK0PnquJnWfZC6VcyXVntuNv2qFvKn/AN4fxf8AAvvLUHiTXtL0PSp5dWnijtXVkZJP+Wv+ztrz/wCIvxas/Bd5L/Zm2/vZVWGX/nkjD7rf71fO/jPW/EXiO8n1C9S4u98mxUgrKrilHSOrHTwzk7vRHoHjn45XmpQ/2fp959ntUj/dTSP81wv96Tb/ABV4rNc3V899DLO2pb4d6vs2713bV2ru/iraSzbxHpUSW+npH5Um+K8uv+WUn+yq/e21taJ4JtdJmW4Se4kn2qjPJXzlfHKN7u7PcpYbysjkbbwZqmsW1nb6hqF5Jaw/eh/1X/Aa67T/AIe6XBfxXf2bzJ0+68j7q6iG2WOrEKV8/UxVWr1PSjTjTIYbNYPuVY8upkSrCJWMYBKRatrzy7ZflaR0+7Vq/dtYs/trqkfk/wDoP+1WHc69Dpr/APPR/wCJK2NHuYYLnZ/rLK7X+dbmJzOoa9HB8lv+8/265PW/ENvY/Ndz/O/3U/irL+K+q33g/wAQy6Vbr5cG3zormT5t8Z/u15fc635ju8svmPXTTw7qpN7BKooHWax4qm1L5E/cQf3KwZr/AP2qw5tVWT+Kqb6qv96vQhR5ehyyqcxuPft/eqrNqSx/xVzt/wCIYYE+9XH6r4tkuHZLd/8AgddEaJnKodhrHi2O1/irg9Y8Q3Gqu3zNGn9ys92ad9zN5lN8uuiNNRMXNyI0SptlSJbNvpyWf3t9aEkQ3UU/5u/Wigs/Qrxn4VW+1Kf9x9+xa4lfezSo375Vq1Dol54V02CVIm899qXX93zIvl/763+bXdX80MepLcXdn5G9vs8TyOvz/wAf8O7+58u6uV8Q6lcaxc3PhxJ/IvXtVmifZ/y2Mm5fl/urWmOpwpX1PEo3lYy/s1vqttZ3H/Ho/l7Pv/f8xtrRtt/hXfKn+zVp9NhjSR3Zf9Ejmmi8z9xF5j/d+ZvvL/qv46hh8Papb63PLezxSXUO23tX3/L5KR+YsjLu27ZH+RmrmfEnjObTdSgSa2lksriG72w/6pk/dvuh3fN/HXh2lzHpRtG1zj/FviSG+1Kf7sjo0KK+z/WyfxfKu5fmrJuUvoLb7RE1vHNbt50TwfeuPm8zay/el3b4qp6xM1rutLiL55pGmWb5vulUk/8AHovu102leGG0PUrx5Vb7EmnyTK8ablt2KzKv+99yuh+6ZanG2dhJJqUCPfXG+ZZtyQfN8w3tFuX/AGq3rPVLjTdNtr3+yFu9Ohh2TvdOqxO27crfLu2tWf4Yv7e1m0XUEg8+60+NkXyE3fvN3mNu/wBnY9O8Q+KrjxBpU+yD9xfSN5SR/wCqi/u7v9r5K25XLS2grqKOb8QwwyPePLPbxvMyvsj3feK7m/hWtbwTpS2OqxPaN5nkzKl0km1l4Z9zfKrbV8qsF/D3nw6h/plvafLJLAk+7dcbG/h/4A++ums7NfBdympo0WpQTQrMrx7l6edEu5f9nZWnwkxOu+ItzDHeb3g8tP7S1G4aaR/+WZkfyodv8K/6qvIYdNk8TarBaWm2O6df+Wnt95mr1LW7nUPGngxtMtGXUr2+aGaB/wDlrEu75vur91fuNXO6P4Nm0rVdVt5d13PYzNC32VP9ao+VWX+95m+iMnJOpYqUeZozbDSrOT97cStHO/meb/DFLGG+81Q6xbQ6Vf2dle3jbP3P775Zdiv91tv+zU1hcrpupRag9zL9imXZP/Ez7/4V/wB7+Ku28MeA2+LHiTT5fIbZDG3mwyf99Kqr/d3vWcb8zu9CuVmxZw/ZdPiTzfM2W8e5/wC+22rEKeXYRJ/s1DcwrawzxJ9xF2L+CotWof38LJXUdRy/jLd/Y8v+8u+vD9ef99XtXjZ1j0e5f/d214fqu2R/k/u1nHdmnQp23mfZl3pVpH8uo7Z/MttlEn3K0MyRP9Su+pHdo9qVD5zbKmSZZEoAbDcr9pq99sjg3O1UdjfM/wDBu2VJ/rIdm/79AF6GZbpFf+CrCQx72rPsP9HfZ8vz1Jf3LR3kSO3yeX/49UFlx7loPK/uVaeRvJrNvHXeu/7+2nXjtHYRRfx/xUuUrUtJu8mmu/8AtVjpdeXNsrQTdJMu9PM3tUyiPmL1zHHIkT/3PvVDDNHdIruvzp/BVfzvL835m+81N31nylFybxJ/ZT6ZF9saB7uTyYk37dzVqf8ACYalYzN/p0v3d/7yub1LQ7fVf7Ill3b7GTzovL/vUI7R2aokTSfe3Jv3bP4v4qlwXYvmZ20PxR1CDa721vOm3/aWpI/jfZx65Z6Y+m3G+4ZvngfdsxXFptkTf83yfOybKNNdZ3gliVvnZv8AWfLWPs4di+d9z2CHx9oc+3fLLB/10Rv/AGXdWgnirSZIfN+3RbK8bT/dqRHrGVFGnOe5JMs6K6fc/hommhT77LH/AAL89eLx63eQJst766g2L/yzmbbVpPGGoSQqksq3f93z0X5Ky9iyudHrzotR7K89sPiE1rc/6RaeYny/JHM3yf8AAWrorPx/o87qkv2i0+bZvkT5ajklHoVzI6DZUaQrGmxFWOoYdY0++fZb31vI/wDcjmWrD1GpQbKb5dPoo1AZ5K0eStPoo1Ag8laNjJUj7qKAI/8AgFLzT6bsaggSl2UnNFABS/ZlkT56dT6AIHhqN0q3SbKAM90/2qb5P3di1eeGm+TRqBkt+7+/uofdWs9sslRvbf7NGoFGHdH8/m1J5zSfI6+YlSPbrv37fLpqQrJu2N5dBZIiR79+1qH3R7djUW8MmxfNapnhaRPvUEFV/tGxv+WmyhJpPlqZI5IHp3zfxrQAJtkqF0aPdVj5ab/eoAy7i2juvvqtUUtvLf8AdNLs/v8Ay7K2pofnZ6ru6/NQBnzWfmRslZL2yxvW5NeLWaltDH9zbQWVdjVG9tHP87xfc/4FVx7ZpN3zVG9m10m35qCyulzJsTZt2VJ9s8v78f8AF9+nfZvsqRbPN+T/AJ6VVT7Vvl/5aI7ff/h20agXPt8ccMvzeYn8VNm16ORNiebs/v8A8NZd48PksiPUcN/92L5dm5U/4FRqPlOo8PPJNbSv/fX5fMrqIdu35F8usWwhWSzV0/jrWtt0e2pMwmrlfG1n9r8N3yJF9za+yP2ausd2+ZP7tUby2jnSVH/5arsqo7gfPv8Aq3an80t5Ztpt9PaP/wAsWaH8m20nNerE8+Qc0qPTd9CVZBYR6kqNKkoAfTuaiqXmrDUOaKKKskfRRT6AGU+iiq1A2fCU3l3M8W7y98f8q3Ly2+fen33XZv8AvNXH21y1jeQXCfwNXbPctI+zcsf/AAOuSotTemV4bBfuJVhLbzNuzb8lT1P/AA1y8x1cpHs/vtUiWcm/73yVJbJHs/e/vKsec38C0BykcMMn8beZVjYv8FOT95/FUif7tA9Qtof77NVj7B953ao0dY/4aHuW+bfQGo10hj+f5ZH3VC6SSP8AL+7SpEm/gSKo5Hm/2Y0qBjXhb+9Vd5o9jJuaSobl/nb5qovqUcf/ACy8ygqMTQ+2eWj/AD/PUfnTffZqxZtVmj+5EsdU5prqf/j4uWjT+5V8pXKdBNcx/wDLWXzP+B1l3OvW8f8Ax7xLWO/kx/w+Y/8A00eoX86T7i/9+6qMUMsXOtySJ88vl/7ciVC9+06f61tn/TSrFtpUk6b7j93WppvhttYvILKygae6lbZEkfzNK1dEKftHZIylLl+JmLbJNJ9z95/t16t8K/gJ4i+IVzFcPusNI/iv50+Xb/0z/vNXtXwv/ZasdJhgvfFrrf3X3/sCf6pP95v4q9+hhWCFERVjRF2KiV7dDAqNnM8XEY57UzkPh78KPDfw1s1i0qxX7Vt2S38/zTvXZ1XvLyGxtpbi4lWCFF+Z5H2qleR+M/jl5aS2+iL5afc+3z/+yrXoyqRpLU8pQqVmekeJPGel+FYWe9n+fbvW2j+aV68N8SfELUvEc1zb2+3TdIlkZ/J+8zsa4vVfGFvHDPqup3nyPuffI/zM1cTYTah4u15k1CJrDS0XeqSfLLLXi4jGaO7sj18PheXzZa8SeJ7WdJYrfdJdJJs2Rv8ALuH+03yrVjQdNutYh36xLcSJ/wA+cbssG3+7J8q+a1b2j+G9J8P+a9lZrBvbezyfM27/AHmrzv4qfEKH7HLpumXPmT7tkrwPt2V4c8RKu+SmrHqRpxpK8zsvFXjzQ/Adsn9oTrG+391bQJub/gK1xPg/42XHiDxItpd2cVpa3E2y1/2F/wBqvF5raa+T97L5jv8AeotoZrVFlSVo/JbfFWywMOV82rZi8TK+miPtSGPzFqxDCsdeY/D34zabrlmsWqzrYXsUe+Xz32q/+7Vi/wDi14d03dFaarFJ82/zpJt1eTLDTi7WOhVVLqekXN5b2Kb5WrmdS8TyT/JF+7SvKdb+NOj2qeb9plv3/uRpXjfjP4na14u82LzfsmnP/wAu0D/e/wB5v4q6qWBq1X2RnPEQgu7PXvGHx10nw/M1pZf8Ta6/ieP/AFSVtfAr4zf8JjeXnh/UJ/8ASvmu7N/u/wC9GtfJ9aWg61deHNbs9T0+Xy7q0kWaJ69j+z6cYNLc8/65OUr9D7m+Lvhv/hPPAEt3Ev8AxNNJVpV/24/4lr5FudVWB2XfX2h4G8VQ65pula7Zf8eWoQq/+433WX/gL18k/tIfC7/hXvjmf7JH5ekah/pFn/7NH/wGvPwc+Wo6czsrLmhzROZm1hfLrB1LxI0fyW//AH3XO3G6mx173s0ebzlp5pJPnd2koSmx1IiVMhjk/wBZVp/79V/9ZU3zbNiUtSiZH8tKR/4KVP3dJWRZW2UU8vH/AHcUUFn6o+KtBm1j+zLi0SKS60+6+0bJH2q/7t1215fD4qsdYvLm7vbG9kgt9qN5b+bOihXVW/2m/vbq7S5jm1LxDc6gi/8AHpZs9qk7/uvMHyt5ir/F/dasXwxDfSW1ncIsX2KGRvP8xNrbk2Lt/wC+Pkb/AGq6sdJYhLQ8ajHkWpi3+tyaki29pqC67aszPF5kLLOjPv27d23733Nrb1rmUhk8QW2lRS/u4Et1RYY33Mihnbd/tNseum1Xw3ayWarb/ft2kh+zRptaWNGRm27v7r+bt21Tmubr7fp+n3GmRfYri4+0faZH+Z4fnX7y/N9/5K8f2Ojtsjq5tTm9H8E3VrfwXFwtv9lhjkt9km355N0ys395dtOs/iX/AMJBoM6XEUUdlaK3keWm1eFeRl3f8AqHUraT+ytVmu4riDS9PuJpvvsvzSfLEu3/AGnf5qzfCs0M+lW1lZXP7+7t1T7NB/yyuN01tub/AHreWV9taUYqd2+gXcdEcj4Yuf7S03+z7KxaTe0zy+R8zc7Nse35W++lVYdE1LwzpW24sW+226rcfvPllSMt/d3f8Dr0jwlol14Ov7PU7eJf7Lmure4n8xGV7Jj8q/e+ba2+Xa1N1vwldeH/AB/fPceVB/aE01tv2bYvJf5V8yNf4WdK7klyNk8uqPNbO5k8RzLrDrLHBaLGk/lvud8s6/8AoD7KseDPFUerarZ2ksS3c8LR2Nqlr8vX73/fW+ug1LwM3hzRNcuJbb9x81xB5dyrNu8zb8q7d3l7/n3bK4vw34Vk0rW7bT7fbJryXDeakj7fKZP4W3f3XrhhONWLlF6IqUWmke4fDrwZJ4H0SXWLe0a7dGV9+zasu+R4Nsa/7L1X8ValJfeJLzVbj95p0N5bai1nP8rfZCu1dv8A6HtX+GuVv/ipcWPh650+ykvN+nt8qXyL8+flaRf7rb/nrsvHjyT6a2yWWB5rP+1Ftti7vtEDPu3bvur/AB/9ta76XLyuNyuxxfjCHT7Hw3Y2+nqsF1qepb4LmPdu+zp+7X5fvfM9dh4GvLHwd4VutQS88jXriZreBPus+V2rIv8Au79615X4n0poIbF2l8xLjb9h+dvKt4UZ1aFt1dxYW1rJomn2/wAsk8OoW0K3Mb7llwu773+ynm1zaUpK2ppH3jYvP3n2n/rp8lWrNG3tVXzvtUO9V+/JVqH93N5v+1Whsed/EK5/4lrJ/fmrx+8mX7fKn9yvUviQ/mJEleQ3+6O5V9291qYmnQLabzNSZNv3Fq1v8t6y4ZlsbxX/AL9bD7Xm/wCA1RmCQt8r76PJaNKdDc+ZVi5fy7Zdv33oAdDD5kKfLVW/fyLlU8ppP7zx1pW0ywI3zfcWmvcrJbf7e2gDLmvF3rK67Nnz1rbPtT21wjfe+7WW6fJ+92yJt+V60tKmX7iN9z7tBY3VbCSR/wB7+8R1qaZPM2U25dZ3l2N89QzP5cMGz+7UAR+THI+9FXf83z1IjyRp9356h3yff+XZUnnfwIrbKNStQheSTd/yzqR90kn+3Uj2zSW0vlP5c7r8tTQ2fyRea3mT/cZ/u1lICaHbJcts/wCWO1KJt0e5/lqvZ6bHYw3KQs2yZmdvPfd1pqO06Mj/ALz5tjf3Kgsm8n7KjJF+8oR1g272p0KL8qVN9m8xNkv7z5qksbbOsib2Xy6m/j2fNRbQrGlSfL81QVqRulN/29tTPujeP5fkdd++mzfdoAhdFpvyx/J/fqN/4vmXfQj/ACLQBM9Wk17Urf50vLrei/8ALN2rP3r9zvVd3/0nfu+Tb8yVPKPmOkXx/q1qn+tt59i/8t4a0rD4qSbF+0Wayb/+eb7f/Qt1cH9pWSZdjLIm2h/3G7e1S6cZdCudnqlt8S9LuF/exXEf/AK3LbxVo91t8rULf51/5aPt/wDQq8Fs5pJ337l/2kq0iXEaNs/eVnKiiuc+gtnmfPTfLrwtLmS1Rdv7t6ks/G2tabeNbvqtxIj7niSTdL8o/wB6s/YvuVznuFFeP2fxj1aN232yzwbf+PmeHy63tN+Ma3VtBLcaQ0fnLv8Akm+7U+zkHMj0Kh0auZh+KOhybfN+0Wm//npDu/8AQd1bln4k0nUWVLe+t5N3+2q/+OtU2fYZN80f8NSeZVh0pnNSBF/q6ja5aP7i+ZRM9V33fwUgLUMzT/fi8upuKr2+7+Kp6AHUuymp/F89LQBW+aCh93y7GqS53fwVXjoAkdP+2b0b6b/q6WgBfOWoXdd/yU50WSo/JoAdvao/4KkTdGnztTdlAEbpUL/u6s1E6Ualme8KyVVmhWtB0qOjUCikLVNDD89TfNQ9GoELw/ff/WVm3kMMe13/AHdankrI9QzWcc+ze3/jm6jUqJhvpq6kkqIrSbqjufDclrbRIkq+Qnz7/wCJGrtLnTYbVFii2x/7cdU7nSo/szJ/fapK5ibR90FvFbv+72fJs2ba0k21Daw+Wn3vM+ah4W3tQZlqF2k+9VeZ1jqO5eaC2326+Y/9yrUyLJ/DQB4v480pdN16V0Z5Em/0j95/Bn+Gue5r034kaO09hZ3aL86boWf/AGTXl6btq7/v/wAVenRfNFHHV3Hf6yl5ptOrcwJ0epKrx1MlWBLTuaYlP5qyQp9M5p9VqA+iiigB3NMSn80c0AI/zpXZeGHW601Xf78P7lq47mt3wZf/AGW/e3dvkmX/AMeFZVo+6a0/iOs2eX9xakSz8x/nqT7fbp/00f8A6Z1VfUmj+dIvLTd/y0evL5j0OUuJbLHTk3fN8tZqawsjqny+Y/8Azz+ZqmfWI492/wC/VcxXIy980n8flpUO9P71ZtzqUk6fJtjSq/2xo/4qOYOQ2kmWP56he/jjb963yVl+d/t1D8skmxN1IrlNKbxDb/cRWkqm+t3G35NsdSJo9xOn+jwL/vyVYXwlJdfPLL/wCrsgMdL9rqRt87Sf9c6d8saV1CeG1jh+f7lTW2iw/wDPJtlEYyl0Dmicfskn27Foh0Saf79egQ6JNdTJFaW3nz/88YPvf98102m/Cvxhqu1LTw1cQf7d0nkN/wCRdtdEMPVnsjF4inHdnkP9lQx/Ii+Y9SWuiN8qRRfO7fKn+0a+kvDf7Md5Ptl13UILT+9Da/vW/wC+m+Va9g8MfDHw34RdZtP0yL7Un3bmf97L/wABZvu16VHL5fbdjz62YQj8CufNvgH9l3XPE3kXeuztotl/ckT9+/8AwGvpHwB8NdB+HNh9n0m1/fbdkt5PtaeX/eaurp20V7lOjCkrRR4dTETq7sWuA8f/ABj0PwGjI7fb9R2t/o0D/wDoVZfx78W6p4V8N2f2L93BdzNbzzR/er5DubO4fVbm7eVrvY3nK6fwLt+7XNXruDsjbD0FNXkeweJPHOueP7BtQ81dm5vKtvur/wB81x9z4qh8lbRJbe71F5NmyP7sX+81UdBs9W8RQx27r5GieWvz/wB//gX8Vd5omiWuho0VlEtun+5tr5rE45QfdnvUcN8kczZ+El86K7u7mK7uof8AUeQm5Yv91fmrattE+RZb3/S9m75JEXb/AOOrXQbKTmvn5VZVHdnqRgo6RPKvGfjb7LZy/wBn+bJO8bbbmTcqxf7q14qlm38H39rV758S9Bt47NtQitovvfv/AC02768J1L947/Z90f8A0x/uLXuYK0o6I83E3uY837x/9v8Aiommj+zRRbfnT71RpYfbvkdvLStZ7a1gRUi/g+T/AIFXs6nmykUbB45Ha3lVdk1Q3/h5ZKsTIsdy+/8A4DWxbSR32j/d/fp/H/tUIzZwdzprR7krNe2aOuyvLb51rLubPzPndq1iZHMvDVfZ5b1rXln5dZbzLvqyT6E/Zv8AGEl9YT+EorxrC92zXED/AMMv95a9S8Q+Br7VfCU+n3cv2/YvzQ3SLP8A7zL/AHW2fd218e+HteuPDmt2ep6e3l3VpIs0T/7Qr7y8JeJ7Xxj4e0zXbL/UXce/Z/cYfeX/AIC9fOY6h7Koq0Vuezha7lHk7H59+IdHm0PVbzT7hfLnt5Ghb8Kx/wDVvX0N+1R4Gj0fxPBrFov+i33yN/dRhXgbw17WGrKtSUzz69P2U2hyU7ZTraFpPk217p4S/ZR8TeIPDcWp3F5pui/aF3wWepTMs7r/AHtqq1FapCkrzdgpwnVdoI8OpctWx4w8K3ng7xDc6TdtFJPbtsZ4H3LXQfDH4S658TdSa30+Dy7WH57q/n+WC3X/AGmqZTjy899DXkd+W2pxuxpKpvc/OyV9taJ4V8E/BnRJXt4re7ukj/0rWNS+9Kv8Sr/zyVq+QfGcNjH4nvnsrm1u7V5N6vapIsXPzbV37Wrlo141m7LRG8qLgk5GD8v/ADyeirPNFdZkfpjNYalB4hvpUl8yCbzJorbe2113J93/AGpK428/tqDxDeXaebJpF9NJts4Jm2p8v/jrVuW2tNHrEVx5rb/L+aH5vkUyfKqq33amTVWu9SiSWDy5/La3ZN+3ZcbXXcy14U8yjUnzJ6NnncmxasLC1urxU0+B/wC+r/eZN6p5v3v+elec/wBsXF8l5bxM0f2FWextrr923lzyI21fmb/gLV6dDYLJo6+TdLJa+dG8tzG+2VIxHtrj30GSPxDFe28sVokLK8Hloq7l/i3RN/EtU8bTl+7T1ZXI9zgdVRvtN4mq6m0aIv73zN3+kYZFaNVX733Ky08Tto9tG+mafb2k7q0zXkcKs3mFvmVdv3Y69A8K3mn2Ny1xez28++SG7Wbe0W9izrKzbtvyq6fdrJ1vRNP8I6qstpB58MLNb3TyJt2SCT7yt8v8FbRxEeZx7fiVyux6JompR3V+umRKsnh7w9Y755rpPleR1SvN/Omg8zU4luL/AFS7WHc8G3a67UXbu+b+OtK5T/hI9Hn0zz5bfS0umdrmfaqyrt3bmb/xxW/u1DbaJHpumrqF7c289rY+d+5gfb5uPuqtZ4rExqPkg7vr2JjcvWelyb1lvYIrt/ssP2y23ybUXdu+Vl27W2J8ta2vfCvQbrVYL2KVoHh3I3mbd1wsnzN8y/xf7Vcro+qXmsWzRXG2C6ZvtKzbP4kVNv8AwFa2rnXryS2guE+0WD28K/PBt3Iwb+Hd/C2zZXgS9rSfJF2idSmrI5vxb8IrqS5W78NQWscdx5bwPv8ANi8sN93+Ld8iVg6l4V1qR/sl2uy9uFVJ7md/NZ1/ik/u/f8AK+avRNN8SLfalfTW9y0b7l8pPJ+X+D+Gq/jC1+0Jsivre7R4Wf8Ad/3RsXavy7dyv5u6taOMrRlyRd0vvDSxk+OdN8Jx+A9Ki+2XEcFjcbJZpIVZn8xf9Z/1zqvN4Pm0rxPbfZ51/sHT1VIIf7zOu7+L+KprPQdN8aabp1lqc9xJdXF4r2v7nczsN+5f91qsPr1vdaxfJp8vmWSWe+18xPm8ssn/AMar6DDy5orW78yYle22x6VB/vVamf8Act/wKqsn/ILtv96pH/49pf7+1q7TQ8v8fzLHcwf7EdeVzbt7V33jObzNYni/uMyVwNzu2U4mjM282x3MD1uQwrJt/wCWlc7eXMkbxV0WlOr2Cu6/xfNWpmOSRftlE37y5gRKtJ5c1wu/+9UkKL9plfb9yoAz/sF1uvv+WiOy7atJD5ci76tQzeZbM+377VXd9n36Cwezj2bNvybqks7BYN0u7+GiFF2O7sv3qsXMyx2yxbvnegCjC8kf36tTIvkwVDbPDP8A8t1k/g/4FQ+3fv3t/Cn36gCNLaSTan8H32qZIW3sm1vk/joS58yHZ577/wC/Vq2m/v8A36UitRttuk+/tj2NVhHWCaL5f4qan7z591SInlvudfuVjIsdcP5m6q6bd7OlQv5kjvLt8tP+mlOmdvJXY3lv5i7qQEmzy/uRf7dXERtlVbbzJE2P+7fd9+P+7V5Ebc/9ypLK8MLQOz07yf327au/bs31Mn7vdRN+7R3qAKb20kk0T7v9TTbp5t9XJkbdE+7y/mps22grUx/OuvtOzb5aVN5038cH+3vqbfD9sVJVXe+7yqsJu3qnzfe+agNTLuZpJEpv2mSPzXdV/hStKa2WTzUf7jrsZKh2LPDOny7KsNTHS5k+zfJF5aJu2/3UqRLybcv7itZPL37P4PuNUe3y1+RqXMGpn2CLG8rpF8jtV6F1hT7vmJUlsn7n7vyf3KLaRZN0UX3E+TfUgV7mGGRIk2t8n3fM+aqc3lzI29fPg/gTZ/FWhc+ZHC2xVn/upJ8tR+SsieU6rQAfu5Pkl+4lVWhjtbPyk27P7lWP9Q8r7fM3fe+em3NzbxvAjr5fnNsX/bagCnc+ZOjbJV2Jt20WaNdQs6fc+Xbvq1NCvnbNv31puxYEV32xon/POgZNpWt6ppXlRRanLH833I5vl21sJ8RdYgmX5lu/m2fPCv8A7LtrB3rs/wBU1EMK+dvT/viRP4qnlXYq7O4tviXJ5jfaNPX/AH4Jtv8A4626ti2+JGl/PvlltPl+VJId3/oG6vLUhXe37/8A3Uo2eYlZ8iK5me2ab4s0vUn8pJ/MnrWebyLnynV/u79/8NfP81nDJbf6RFFIm7/lpVjTZrrTUbyp5YP+B/LWcqYcx7x9sj3/AHqsI7PXjtt421a1+SVredE/gkStiw+KiwJsvrGWNN334H3f+hbaz9nIrmPSHmb+7UPy799czYfEXQ9Sm8pL7yH/AIfPTb1/2vu1vW1/Z3Vt5sVzFIn9/fWfKxljZTdjSVHC/mP96rXy0gK+ykqfZTfJoAj307y6dsajy4/7tGpYbKhdKkkRvl2NUeyjUCjc+Z/BVNHk31rPDVWa2WNPnajUCF/3lV/OWRGf+/8Ad/2Kc81Rpt+/83/bNN1SBahtpJE3/wC19+iHR5rWbfLeeYm7ztkf8DVYmexktrV7iL/bXz02sjVHvkuk3xN5fzUFlh/3j7t3/AKN6yTRf71NSpE/hoIBHXe2/wDjqb/WVCn8L1Dpt42pQzu8TR+TNJb/AO/sbbQBYfdsqx/AlNT95Uj/AOrqtSDL1uwbUtKvLf8AjeP5U/2hXg95D5F43+3X0M8zV4r45sGsdYuf9ibf/wABNdeHeriZVI6GGiU7y6KclegcgtL5bUvNFWGpKlPptFVqSOp9N3rTqAH07mm0qUALRRT6CBlKjtBMrpQ9RvTkXE6qF5rpN+5tj02a2k86pPDet6ba6b5V7FLJOjN/q0Vvl/4E1dNbeJ7fyd9vY+X/AMD215M6crvQ9WNZWRh2Ggzb/wB1A0n/AACtSHwldb/u/wDj9R6l42uIIWeJYo9n/PT5qr/8Jzqk77P9Hj/240ojRnIPrCOitvCq+X+9b56sf8IfDs3u3lpXH/8ACQ69fXMSJfeQm3f+7RVavtz4V+Cbfw/4M0f7bbLJq7wrcT3M6bpdz/Nt3f7NelhsC6usnocNfHeyS0Plez8JWc7r9nga7d9v8f8AEa6a2+HWub9ieHNUj3/x/YJ//QttfX3zf3qNlesstpnmvMqktkfL9h8EPFGpbXex+yI//PeZV/8AHfvV1mm/s33Dov8AaGr28H+xawtP/wChbK91p3NdEMFSj0OeWMrS6nmFh+z94dtfnuJ7y7f/AH1Va6bTfhj4V0r/AI99DtZP+vr9/wD+jd1dTzRzXRGlCOyOd1Jy3Yy2to7WFYrdVggT+CP5Vp9FFaGQU+mU+nqAU+mU+jUrU57xt4Sh8aaG2nzTtB+8V1eNN2xhXmMP7LulwfOmryyO7b2ee23f+gste30VhOlGfxI1hUnDZnjCfArVrRZdniO3u/8Anl59gy/99MstR/8ACnPEnk/6/Sd//XzJ/wDGq9rorhnluGqfFE6o46tHqeCXnwu8XQWzPb2lnPP/AHI7n/4rbWPN4J8UWvz3Hh68kf8AuR7Zf++dm6vpOiueWU4aWysaRzKv11PljW/Dd5qWmyxX2mapYQfxPPbNF/6Eu2vBfG3gltHfzbT95au2xvnX5Gr9Ia8o+LvgC+8XQ3lo+oRW+l6n5aKnkt8l2P8AVMzbv4vuVUcvVH+GynjfafGj4Bs7OOO5a3epLyzWNJUT+Nd9anjDQ7zwzrE+n3tm1pe27fvUn+VkrFuZljs1f+OsxjobNrqHzZfuJVeGT7DfsiS/JUd08ny72qum6R/u1RBoalCsfz/LWHeQrH/0zre+0x/Zlimdd/8AD5lUbny/4v71aRIMOaFf4P41rndVsPIfzV/4FXZTbfv1m6rYefDv2/fWmKRyKV79+y18Qv7N1ifwpey/6LqDedZ/7Ew/h/4FXhf2No3qSwuZrG5guLeVoLq3kV4po/vIw+61Z1qaq03B9SqUnCSZ9sfF3wZ/wmnh5tPRV8+ZfJgeT+CYfNFXxbbeG76+1uLSooG+2tN5Kw/xbv7tfbmg+MLfxp4G0q989f7Ru4Y3ZLX5nSYfe2rUNz8OtF0f4hN44dZYL2aPf9j2KvlTH701fLUMV9T5oSPoKmGeIipI4f4M/BDT/h7Cuu+KIFn1778GmyfMtp/tSf3pKo/F345fZLiey0+X7Xq/8T/eW3/+KaqfxO+IWqeJtbXwv4Pglu9Rm+RntPvJ/sx1oeDPhR4Z+Fe3UPFctv4h8Q7fOWw+9Z2n+1I38TUv4zVfEv0Rf8JezpLXucv8K/gDeeNHXxR4wnl03QXbzv3j7Z9Q/wCue6vSPHnxU0P4e6DBpmn20VhYwr/oulWv/oTf/FNXmfxL/aQ1TWLlk0yf/Y+0/wAKL/dWvF9e8Q33iC5W41C5a7n27N8ld8cPVxDTqK0exze0hRTs7yNLxt4/1bxjdb7uf9xu+W2j+6lcr81OqN38uvWhTVNcsVZHnym6j5pMsjbRUtv/AKlfumitOUnmPvj/AISqON7lLfb9qRV+eR23cturNv8AxNY7IHt2WSeGSO3uptjbbSM713M38TNsri4dej1VLmXzfLuvOVLN59373LIu1tu5V2o++qd5Zra6xO9wv2Tzo9+yR/4h+7bd/uvX5/DDOHvdDl5j16w1W+tdKW9eVfkma0WH+F8t95f9n5/vVVSG+utz26rJa7V+eP8AvBkk3fLu27a5GbWJpEWK3XzNOdt8UMe1mTYu75VrQ0rWJL7YiL8iSSJ+4+Vn/irnlzcynDoVEmsLa+1Lz7eKKWBN32iKaSH7kn8Mf+63735Wq0n9sXV5v8hZJ3jjf7m1tv8Atfeq5Dr2l2s06Ov+x+/m/iH8O7/cSsXxD4hW1maW3X5IfnifYrbm+T5qTrVZytYrTub1z9j0q2/es32WH9zKkCbd6nYvy/drk00W6khntNT1D7Xp1x5e2aD/AFTQht3mfeX+/wDdqHR4bi60HULL7Z/Zt1bzQ6jBc3W7aiyfLt/4C/lVzr39xY3Njp+oW3maXM0M2+Pc0XnFv4WX+HelerhqElB2epMjorO5/s7W7zftk2LcbfIdtsSlfl+//DVh7lrHVVV4rj7zOr2vzM+W+VVX/feuT1vUlfW7m0t5/MgfbaN5b7V/gX71eneCbaTWLmzS3sfMe3Vt1z96L721m+X7y/JFXVOi7LmW4RMm28YNHrGlfZ4Gu7W7uJrSfzH+V1Tev93/AG9+6uJ1i8vPDOvT6Zes0mned8rzptbyz92Rf7rMn8VeweG7n+zdbsfD6fZY/tC+dFbWKMu9fu7trM3y/JXE+KtBvvEGt3lxcNpsH2dfJZ9KRmXhvu7W/h2fJurGh7KnJ2Vrmk4uxVeFdN8PNqEt8scFivkwTQTM11533Zd391tnz1T8MXLSTXlw8S7EhWHfv++v3tu2tK/+wx+Hm0SLULf+y3jVGuZP3TPltzSN/sqiRItQ/wBg3WkpeahcW32SDUFjeBN/zfIvzN/s7t9e5h+W1kEIml/rLCzeobnd9mlf+4zJUkztb2FitWLzbHpt5L/00auk2ieA+IZmn1K5l3fxNXGvcrJuSug8Qp/r5d38WyuR85pJt6L5caU4lSC53SX8Dpt31rInmQr8vybvmrNmdfOV6d9s8x4H/wBWm2tSTa03d+9/2FaiF5J423/u3dt9QojR2cWxvM877z1HbL87Pt8uoA3Nnl2f+27b9lVUTy5tm3zEqP8Au7/uItWPtKx+Uny/xbqCyOzRfs0qJ/A336a6eY+xF/ho3wwOqRL5aJu+T60PN5d4v3qgAhuV37KqvNHs3ozSPRfzQp88svyUInnuu/bJ97bQA65/eJF81XrNPL2vt8uqqTLA8tvuXe6/LVq2dpE2PSkVqXrNFk3OlXt/yVThdYIf/jny0PN96sCyR9s8NU5kb7TBaJFK8DrI/nfwo1Wt67FfbUm9o037aNQGw7Y0X+/UjzLap80vlp/fkqF/+B/domTz7Nrd2+fb8s2ypLJpnknhdFlWN3X5Xqm+sfYXliu93yKv+k7PkfP+7V5EWTZv/gp38VQBn21y0js+1fLf/VP/AH6tTTf3ttZPiS2urqHfZTtHOrb6h02/h1z91LE2+Flf94jL0bduqwNBHs9SuYJdsu9F3xTbGWrX+s3JtbZ/C++pKj+bdUAG+o3f/Rm8pVd0/gqTf5lNf93QVqRzfvEqNNuzyv7lN/dxoqJtpv2nzE+7QGpY2NTv4PvVCj7Pu7Y6c82/+KgCGZ/LRXRaqzXKwP5zt99tlOdG8n7zfI2z79R+c11bXKJt/c0ASJfxyQrKkq7HpzzN9pXZt+Ss22uvtVh88vzu3y/7FOmm8x5JYv3m9VSgCw6NIk/z/fqvcu3nL5St/ub/AL9Cfcbyv3m1flSnI/zr8zR+StAFxIfkVNv/AI/u21IlyvzVX3/I3zLUaO3ktsoAk2fvllT77/J/wGh7Zp7lX3fcX7n+1TUfzHi+Vv8Atm9WNnmXMVx83ybv46gsH/hSiH93M3y7Kr7285vm8ze1SK7b/n3b6ALDuscO+o5nb5UqR5vM27FqnM6ybn20AUZrBftK/wC7U1sjfbFl3NHsXfTZpvMfZVhNvk7KAL1h4w1ax3SpqEv+5P8AvV/8e3VuWfxO1KOFZpvst3v/AOeibf8A0HbXG3P7yFtn30qRN0jLUOCl0K5j0Bvii2354Gjf/pg9XtN+J1jOn+kTtA//AE0rye/uZpNSW32+XB5f3/4aruzb2Tb9xflo9mg5z6CsPEMepbfssq3f/XB1ZqufbP8Atn/10+Wvm19uxXSJfnrYtfEmrWMK7L6WNPldfMfctYyo9mVznvlteR3UKujeZH/C9Tb68bs/iXrkCJ5q2877f+Wiff8A++dtbFh8YIZEZLixben3nges3TkaXR6NcXLbPvVTmuVkrj7b4qaLdeV9o+0Wm/du8yHcqY/3a3rbxPo98jfZ763/ANnzH8r/ANC21nyvsF0Q6xc/YUV3ilk85ti+Qm75qNE1W4mtmSWLy56j1Cw1Kfbd6fqFvJao3zQxpu/h+8rUaPbNH87q1KRoa0cMnzO/7ym/u/OV/wCP5qsb/Mpqff8AurvqBEnzbKsInl1X/wBYjVchqyBvzSVJ/q0peaOarUBiff8AkqwlRc0qPQQRv/u1wPxIsFneC7Rf4fJl/wDZa9AesXxJpX9q6PPEn39u+L/erWD5ZJilseIw/wBz+5U9RXO6O8lR6dHXsRPPkS80c02kSmImp9Q1NVAJsqamc0+gUhyU5KjjqXmrJH0UR0UAFM5qamUATabt+2Lv+49dMkPlp975K5OOuihuvOhV91YzibQkQ3+3zlTd8if+hVDpu6d5X/jf7qVG9nJP8nm/7da1tb+QipF/rPuK9OJpI9Q+APgGPxj42V7uDzNPt182f/bVPlVf+BPX2hXlf7PHg/8A4RnwHBdzReXdantmb/rmP9VXqlfR0YclNI+dxE/aTYU+mU+tzIKdzTadzRqAc0c0UUalahRRRUkhT6ZT6CtR9FMp9ABRRRQA7mjmm07mgA5rM1jXrHQ41e7n8vf91PvM9afNeNeMLmT/AISG+eX+CRk/4CPlWsqk+RFxhzM9C03x5oupTLbpeeXO7Kiwzoy/Maxfij8S/Cfw/wBNWLxReeWl8rIsMaMzOteM+LbxrXw9q+oW87Wk9payXEU39yQLuVv++6+O/G3izxJ8QtQa71jULrVr35vnk3NsX/Z/urWdKrzm3sD3L42eM9D+KE1jrGlbbt7eNrG8vPutcbG/dSMv8O5K8RdGtZpUf+CuR0e/uNN1KJJf+em9a7K5dvl/26561PlkbU5cyIf7u+q/2lY/uNTk/eU3Z8/3V2VlqaE1m/8ApKu/8FaV5+8h+RfkdqzUdUq9bTST7k81YPl+XzKNQM25haT+Dy0Sqt/DN5KojfJWx9j8+Fkl3b/vrVW5s2jhZN3mb1oI1OVvrZvO3V0Xw08GL4u8Q/Z5V8xIYWlZP4XX7v3qhh0ea+RYkWWSd22KkfzM7H+Gvoj4V/ByHwHbJqetr9o151+Wz+8tv/vf3pK4cbiY4ek7vVnXhabq1FpdIq3/AIn0n4XveaZo9i2m7F3q8aLLvYru+81cTf8Ax41if5Li2t7tPm3eYjfP/vMjV6Z8QvBlnJ9me9gXUrqFl3aVHM3m+X/dZl/iX+7WT4P0Tw34j0+eK0iie6tGVJ0+v8VfM01TqR55xuz6WpJ07crsjlYfjYulaI0sWlWek3V3G32m8sUXz7v5v4mrxfxn8QtU8VOySy+Ra7v+PaP/ANmr1D46/DGSxtv7d0yL/RYdqXMMf8GfuyV4a6V7+Fo0bc6Wp4WIrTva5X3+ZS0z/V05K9XU88WoHSrPNNo1LINi/wC3RTdlFSUfZnhjWLrwzctbyy293pEMn2hvk+V/3iN8tQ+MNNmnuZYt0U9lDH8sMm5di7tzfN833tm+ush0HS9S17+xPIuJPOkXbc+cqon31+Ztu5tz/wC3VrVblb6a233LQeTCvz/Mu+P5NvzLub+OviPacsdFe5k4aWucKiSSf2fcfvbREbfvj/gyvzf+PpXWaXfW/wDZsFwjfYJ9yvKm/wD2Xb5v9qprDUriO5WV5fvzbF/fNt8sL8zVx/iF9Qk1W23z+fvhaae2kfdOkY+bdJt/2H2f9sq44QdbbSwB42vLWS5820guI4PJ8lvMTarzf7K/7lU7PxdeXVteaPbxK73EkO1I/wCPDbdq7qz9V1i+vtS0+4vbGXfumu1hghkZpW3btu3/AMcqGw0RZ7C2vdViuLRNyvO/yrvj8xI/+At/tNXtQwyjBOaM9bnYaPokmsw2P22Ly50mkefz0/hTZ/3189bXirSrW+0f+z91xBq9i0l3BNHD5TPGZNu1mX5f49/y1j+EvE9xHrCpZRfPqEe/9+m75f8Aa+Wukm16HxGlyiN5E6Qybf4d6hf3q/xfMuzetccJSjX10iaRa5TyuzsJL7TVuka4neG43vNAirL8kiSMzV65oeqzWOm20TxRabolxDJMqXT/ADXCxMjNJI38Xz/IteXww6X9s8qys5Y/44n85vnbzEb/ANA82o9Ve+k8WebcS+Za28cf9neY/wB+ML91a9rlVVIm/Kb1h8RdU1y/1B7RopNOSxm8p5IVVnb590kf935Ksa9dX0ltBcJuge4s45lfY3yYj8hmqr4f8Kx6HouuanqdjZx/aNsNnc6leNA235/ljiXdu3VX8SeGNY1zxVLbyqsE8N5Ilr5bruaN12/Kvy7lWsVTpwlpokVySkrmbv1DXE06K4gWPWLu4hhXy32s6xttaT/Z3b4q7jXpm/4R7T7dJWkS3s1h2SJtZG3bWVv7zf7VZN54D+y6rpT2WqrPdQ2vzJI/m+aqfKywxKv99P79bnirVf7c1Jbvasf2jyX2R/3ivzV3U6kXeECoRcQvE8v7D/sVR8W/uPDc/wDtzVqXKfvrbf8Aw7d1ZPxCdYPDez/aatdTaJ8769N5jy/3HkZ652FFhRYv9Xvra1J/9VWK6Sff/wBqriVIkvEXe3y0PbrHNFEm6nTbY7lf+WnzVC800d4zxL5j7f8AgKZqyS9eTefct5TfIi1Nprt9/wCas/7S0m3+/trQ01/kVH/j3UAXnf8Aj+XZ826qM1nNJN/o7NH/ANdPlqxbPHJbM7wN95Xq0k0ck1QWVbN5p/Ne4g/3fn+arDp5k2z+Db9+o0hb7TLKkrbHZfkqaZ/L+fd8m2oAhf79zsVY/u7XqN0WSZf+Weyrjv56fIv8VQonzrQAQ/36tQ/u5mpuzzHoRGnmV6iRWpYmmXZ86+Ym6h4ftW193l7Gps1G/wC9UgTO8km5EX/x/wC9R53yVD53yb0VqmT+He336zkWTO/mbaETy9uxv+/j1DeP/GlWof3iL5q/w0iywn+zS802mb/vO1QA508z760fu40/551Te5b76N5m9vlpttczTvOksS7Eb5X/AL9AEyTRybn/AIKjuUarEMPkJsRaH3fN8tWBk+d5fzvVpLlX2v8A31o/dyVCj+Y7UASfwfeqOP8Aiof946qlOhT523tQA6PdsV0omm/77qw6eWlU5k+dqgrUr/6zcm7y0ohf7LueL+NvmSnfLCn/AAGo0T/RmerDUq3WmwyWzPbr5ez70NR237u2X5PMerCfvKr7PL3Ki/JUBqWIbZd7fd+fbU2//Z8yoYd0lELtBu3/AHKAHPH95Eby/wC98lTI6yJ8jLVXfJv+erEP8L0AOf7y1Clysafe+R2+Wmo8kfyf7VQ37+RZyvKy7KAG3UzSQ/ul8x93z/hVz+GufsLmSfynSJo0da6aPd/HUANeTYlVZn/cr8v3mqvqtysb7Khhm8yFpf8Aa30AXrC2jnmluJV+4tRyXP8ABTUmaOzWLb9+qs37x12K3ztQWXJrlYLbe/7x2+Siz2ybvmrNdPMhiT5d7t/uq+K0rbdawtv/AIKAIb9F+0+b/GitUOxYIW+b94/z7Kbc3MknlOir87fN5ny/LTkvPMTY7LVgTJ50e77uz+Gmu8kc3+xTt8mzZVO8dpE27lj30AWJrpfJTe3z/frNS2/0yeXc0m+mvbNdTRbJfk3b2SP7yLV5IfI3f7dBBHcx/uVd1aR3/wDHMU3ZJH9yrE3mfaYoUVtn8T/3KkdFjhZH/joAq22qzabul89o3+/vj+WvfLOZZ0WVPuOtfPOpJZz20tvcbZEf/ljJt+fFe4eCblbrwrpkqS+Z+52fl8tclfZG9M6RPnSneSaj/gqSH938n+zXKaFpEoRWjRUooqtSAqXmoIUaOaV93mI+3an9ypP+Wn3fkoAa7/I1CP8Auaa6VLQAqJ5ifI1NeH7yVIiL/GtE33qsUjxfxtpv2XVZ/l/i3q/1rBjr0j4i6T/qrvb9/dC1eZw/+gV61F80Ucc9ySn0x3p9b6mQqVJUaVJ8tAEtFIlLVkEqU/mmJT6AH0UU+gBlPoooAKu6VN5aNE/96qVKjslTIqJuWztI8r/7Xy/7tdR8N/B83jjx/p+mKzRwO3zf7H8TN/wFK5Gzdtnz19Ofsl+Ff+Qr4jlX+7bQfj8zV0YWnzTRNefLBn0dbQxwQpFEqxoi7FSP+BRUlMp9e+eEFPooo1AdzRzRzRzRqAc0c0UVJQUUUUAPooooAKKKKAIby+t9NtWuLueKCBP45H2rVPw94ksfE1rLcafK0iRSNC1YfxRs1vvBmobvNje3/fL5aM3zD/dryf4S+P7PR9e+zvK2y4ZYW/H7slefWxXsqsYNaM76eG9rSc09UfRfNHNNp3NegcIc1zHi3wZD4jh82LbBep/H/C/+y1dPzRzWcoqSsyk3F80T5I/aQ0fWPCvg+2tHW3j06+uFhlmjfc0rfeWOvj3Ur/8Ase8aW3/dptZNm9W61+gX7Y2if2x8Jf8AbivF/wC+Sr1+buq2F5o8zb4mjT/polZU6ajJ2Z2e0coaooyTNG6/N9z7tdlpt+t9o8Ert5k6NsZK4N7pq0vCupQ2Oqq9w3yOuyuipT5onPCep23y/LTUT+5TX/ebatWyfNsryZHYR7G3LUkP31+Sh4/Idvnb56ks4Zr7ciM0f/oVMDY3/aoYP3X/AB7rsd/77Vc03R7jxHqUFpp9jLd3szbNkaferpPhv8Pb7xB5tpbr/oSfPPcz/LFb/wC9/tV7Rpun6T4DsJbTSl8yeZdk95J/rZf/AIlf9mvMxWYQw65Y6yOqjhZVX2Rk+EvA2k/DK2gldVu/Err81z95Yv8AZh/+KrL8YfEKPwzbS3Dz+Q/8M38Sf7Ma/wB6sXxn8SI7WZre3fz5/wDx1K8f1u5k1yaV72Vp3evKw+CrYyXtq56VTEUsLHkpmf4k+I2peILloopZbS1Rv+Wb/M9TeCfijqnh/wAYafqeoahdX9qm63ukn+ZvJNcbN5djNs83y3qOG2b76fPX0X1anbltoeTLEzk73PuS5sLPWLaW3uNs+nahbtCzx/xxuv3lr4l8beErrwX4qvtHu/v28nyv/fX+Fq+jv2ePG39uaDL4cvW/0rT132vmfxw/3f8AgNN/aC8Bt4q0T+07eP8A4mliv/ApYxXk0L4eu6ctjsnarTuj5NmRqjRK0ETzKr7PLevf5TyhtN8mpv8AV07ZRygV/JWirny0Uco+Y+1HS4voYNlyu+a4V/O2bXfZ8u3/AMfqnqVy114k+yRRLJepbybZt/7p1dtu3/2SpHmk8K2cEt3feZstWuLO2+8rsWhb+L7u1PvVY8H6JH4j1KCJGadIYVdryRNvzDyW2t/wOvhaOGlKKSKl7rOf1J5tN0HTHuJ1gnTdDK86KuxT/Dt/vVzemzSeGfFV4lwss97cW8lu0MafLudfL3LXpFtbWt1Z2NvLO08/kyJ9m/1v+llnbdt3Lt2o/wA1c3450G61XxnKkUUUky2/2hfIdvn/AH/3mrsjR9j00ZXL7vMGq3moR/YbdFW00vS5Gt7H5908qozq23Zuk/g37qp39t5nhWJ0ii01LdYbdfM/1suz/W+Wzfwt9+pLHW9Hjs7G4l0pY0t7fe3zyN5sg+RV/i/ufL/DXYeD9bjvvCV4lxO2pWu7/UzzL8kj738xd38S1OIrqnFPoEYqVzhdE/dyN5s7SWsPyLcx/Nv3s7L5n3flX79UdYS88Oa3Z3doyxpuaaC53r5D7G/8dWqcNm1rf3MTyyzwJteX5Nzctu2ru/irU0rd4uuWh+xxQQfxfP8AuosbNqyL/wCzUbe9uiYx5tFucvrF/JOkqaFPLBYvcMkD79u+P5/lavRvhvNDdWa2US/2lO6zeVcz/LAk396Ndv3VrhZtEbwyl5p+q3PyIs00Xl/Mv7z5a6bRLm305Lz7OsseopataLDv+VFPy/3f4q7nJSguQIR5bXOssIbOOa22XPn6jcahDb3V5BuaKWMs/wDrN/zfcroPG15feIIbm0SCK7ukmhSB9itL5h2SN/wLZXK6beSaGk+xlkTzo93ybW3D5q1NBv7OS2guNTvLyB4dUbUfOtUVVeT5Nu7du+X/AFtYxtFm3M5dTFbxJcap5v2e2WDV9P8AMSL7Kn/PRt27/gL/ACf9tatX+6fWF37fmk/5Z/71XNV1Vvtm/wANWNvaWV9cfvfI+Vnj2pu+ZqoonmTQS/7P/s1dVK0m3YmJqTfvL/8A3K5P4xzNBpsUSV2Cbftjfd3+ZXnvxvuW+0W0X9xWrr1Nonh9+/l3Lb/4FrHm/wCBfPWtqVysd/K+2sd5lk3VcSR1ntkul3t8iVYSaOO5aV1aOD/pnVGGb+NKmS5WdP8Avr79WBcm8m682X/gCvVqHbHDL8vz7aybPbdQt8vyIzVrQ7oNqJ/A1QBJb3kc+1N38S1ed1+0q27+GsmFLf8AtL9199lZ6vJu2LLv/wB6gCbev8a1N+7kdtlUYZo5Nzo1SQu3nfdb/aqCyTe0lz935KJEbe2ypE++v3KkdP8Aao1K1HJ9z56mhhXf96oU+f8AiqO5vGt32ItSBYeqb/u3+Tb975qtPC2yqsNssbqifwVAF62dpP4Vj2NUjo3nfJUP+rTf81HnLB5Cf6tPuLUFlhE+8m6i2T7u/dI+379Qu8m5dsX8Wxn/ANmrCJUll3mmTJ5iMlCJ5dE38XzVAGXbQrJt+Xy9jfLUjv8AMvyrJsb5nqxvWCH71Vd6/Y2e4iaRP7myrAm3yRpsSmw+Zvl3r5f92nbv3Kun96h9uxtjNH/t0ACJ/rdzeY9U/JaPzfm+SrUkknk/dWSo3f8ActQBTeaP+989N/fI9FzD5jqn8FWLa2jt3+Rf+AUASXyTeT+6ZY3/AOmnzVlzXk0cyo6+Wm1nrWfbsbe336xblPMZtzN/v0AD3Mc9tK7qs+9fuSVCiTSOvlfuNn8FOeGOTbvXzPlp3+regC1vWNIqN6yfcqvu8z7lD+Zs+Rv/AGagCb5Y0bZRD5k/z1HDVh38h9+2oK1I5kk3qjvUny7Pn+5TXuo/OZf40qrc6l867F+/tRPMoAmfdG6/c2ffam+dshZ3o+3xz/fZY6rwzfat3k/c/v7GX/0KgB026Sar1v8Aw1lui/K22ptkkcO+Ldv3b9mygCO8sFnvJ3dmkTd/Kq9zu+zL5UfyMy760Jn8xFqvJcr9zd9xd9ADt/l22x2b7qpvqi6NPt2T+XO7bHq9vXZsqGNFjSeVKAI9nzt83yJtSKr0yN9jbZ+7kqvbQ+ZterVzN5cNAGW/36jsLlb5/kgaPyf76VNN9yq6fuP9zcztQBeeb52+b7lVZpreSFZZf3f/AF0qnfzLAjPUiOt1ZrcP+7R1V/8AgJqwKtmjb1dP461kmkkfZ/HUdhbNsb/bb79aSosFQBXdGj3UR/v5lT+Co7jdRCkkcLb2+/QBJ9gtZEbfAu99u55E+bivSPhveLJoM9v8u+3m/wCWf9015W80kjqjt5j13nwlvP8AT9Qt3/jhV/yb/wCzrGtH3WawlqenW332epHRd6u/8FRw7t61M+2dGidW+ddlcWpsTb2d6k85dnz1XRPLfZTpt0drO+1fkXev4UEE0O6papak9x/ZU72X7y68vfF5lWLN2ktoGlXy38tdyf7VWBLzTH27KfRQGozzljT7rVJCrSIjyp+/daP+WfyUPukRk/v0EmL4ks/7S0eeJPv7flrxW5RYLlv9v5698uYfM81K8Z8W2bWupTp/cau7Dy3RhUjoYlTVElOrvOYl5p8dV46loAn2UtHNHNWQSpUiVDHUiUASUUUUAFNd6dTOaAH05KiqVKANrSU8/b/3xX3p8HPDy+Gfhvodpt8t3h+0S/70nzV8S/C7w8vibxnpGmfwXFxGkv8Au7vmr9DkSvWwcOWLl3OHFT5rRJKKKfXfqcAU7mm07mpAOaOaOaOaCtQ5ooooAKKKKAH0UUUAPooooAK8C+LvgyPw5rC6rZQeXa3bM7JH/BN/Ev8AwKvfaxvFnh6PxNoN5p8u398v7p/7kg+61cWJoqtC3VanXhqzpTT6Myfhj4qXxV4bgd2/0q32wy/+ytXY8183fDrxJJ4L8W/Z73dBA7fZ7pJP4K+j6nC1vaQ97dFYqnyT93ZjuaOaOaOa7ziOe8eeFY/GnhXU9Hlby/tEexZv7jfwtX5l/EjwfJoepX2mS23kXULSJL/dRg1fqrzXx1+174Mt9K8SLrflfu9Th/5Zp9zy/vU4fEh8z5WfCs1hNC7I9V9le/ab4Jh+IXw11V7fyo9b8PN52zyW82Wydv8Ax7y3f5q8t8VeBtQ8OzKlx99131tKXLLkkEVzRuix4Y1L7dZ7Hb57f5P+A10kKN9xK8/8MQ3H9vW1vFE07zSKnk/369k0vwfqV1rC6elnL9t8zZ5Oz5t3+7Xl4lKm+bodVJ8yJLbRPkX7v3f/AB6vUPBvwdW1RdQ8QbrSD7620fyy3C/+yrXSeG/Ael+C7b7Re+Vf6v8A99QW7f8AszVT8Q+KpLp5Ul/eP/31XymIx0qj9lQ1Z71HCqK56hual4kt9Ns4rS0iitNOh/1VtB8qJXk/jPxbcT2bLbyvGj/x/dqbUrma6SCWWVY/9is2aFdV02LzWVPJ+dqeFwSpy56rvIK2IuuSCsjz941nhXf/AANVe5mWPds21cuYfIv7lN38X36qyQ+e/wA6/cr6imeJI528hjjfzdv3/wCCod67/urHW5qTx/aWTyPMTb/yzrmXdre58ryqJRHE2vDfiG48K6xZ6xafu57dt6/+zLX2JpXiHR/FXhWDU7dGke7j3wfP9xh96Nq+HfOaT5PKr1r4CeOP7K1Wfw5et/ot989r5n3UuP8A7KvLxdFzhzx3R3Yeooy5ZbMxfjH8Om8I6x/adlB5ekXzM6/9MpP4lrzV4V+/X2Rr3hu68XWFzo+p+VHBfLs3yJu8ph91lr5N17w9eeH9UvNMvYvIureRoZUqsHX9quWT1QV6fK+aJgzQ0R123hX4aah4mjnuPNW0tbeFrhnkTc22uPv7OTTZnSVfnrujJSbVzjcXFXIfmoooqxH1d+5ns7G0uJVtH8mZIvP+6mN/y/3tzO/y11Xgf4l6Poaaeluy77ixj8/zEb5GDfLt/wBr+PdVez0f/hI0gvdQVIH09Wvry8nh8/5YP9XtX5W+bf8ANXittYLdWd58rSXSW7JapH/HXkQpulBTvqzeVj3Sz1WzkvJfFWmbY4IbX5kk+87S79zL/Cu565vxJ4wsZ9ba4f7Rbz/ZVSJI3b51T+9/dWs2zS10qa22SywT2mlraT218m1vM2vJKu3/AIH/AMB8qub8eQxxzWctutxHOkcnmvJ7/wANcM26s9w5uWnZI0NN1KG68iK4bzNO3Ru1n83aptKv5o3i+z/8u82xUj+ZZdn+zXMw+XpthA8UXmJMzbv9v5a2vDHiG30fxDbXG6WSBI986OnypJ8kfyrXHUo83S5gbXi3xDDfWC3D2yxwf6loYH/ufdZW+9TvCvhK3+3xJZNeTweWvzyfuldd3/LTbR4V8Nxz6xviliv4Ht1m8mT5oHkC7l3bv9uus+wXmm+HtQ0qVVj1u4/cs8aMzPI//LNdv8K/+hVpCNkoJmvS5YfWNJ1WwW3eCznS3j86zmnh81biE7P4f7y1x+qpcX1+v2uBb/7QsiPNA/8A3zu27drLTbD7PaPbJ+6u5rSz+zy20G5lSQb227v4m/jZvu1qX9stqk7xT/IkPzP95H3tu3bqPZ+yVkEZMrvNdSXMt2ls0mnbptvmbt23+H5mrPs/EOoTp9nt4PI+Vt1t8rK+fl/iX/blqbwrr02sJqGnuq/ZYob243/xf6jzPvf78UT1l6D/AGlquqxRPB5jzKtvFNsZtmGRl2/7XyVpC0b86DroelaxZrY3Oh2lvbJH5Nu00s0D/Lu2/wDs2+Ks+z+5Fs/vL/6FWpeabN4fufs8rWcn7lZm+y7mVGdv7zKv8CRVVsLby3VN3/LRUrspxVtCy5Gi/ad//TSvI/jNctP4qn3t9yNUWvYLBP8AUP8Ax14n8V5ln8VXn/AUrU1geT6lN5l01U9v+zVrUtv2yX5f4qrvM0ds1axJKe9o4Vi3ffanJC0FzA/+sgeo0hk85avTbf4asgvWHlyQt8v96nPCz7nT+BqhTdHGsW6r1m/mQ76gsz7Cz8l/tDt5n3niTZtqxDNHI++Vmj/2I6ueZ5nyVDsb5vl8ygAT/XLs3075t7b2qNN0cf3qP9ugsvJtqbf8lZOySPbWpbQtJtSo1K1HabDJapsln893/jq4qRzvvqi000l+yeX5dqkfzTVeR45IVli27P78dZANR1/gWnO/yfJ9+jyadDCvyp/HQWU7O/vJLxrSaxaNPL3+dH8y057m1kRUeVfvbP3n94VofNs2Ovl1V2NPteLytn8XmJ822oAhtvtHzJL+7fd9/wC98tXLaZZEV/4N2+o7mH7uxfM+78n+zTbOzk+yrEzfw7KNSzX5qK5m8ib/AG6khtvLtlR91VZtsjsm7/gdZAD/ALz76/JUiOvzL81Nh/eOqPtquj30l4sUto8afN++jdaAHTbYJt7v8jrsqRU8uH7tTeT8nztTvl2NsagCjs8v+LzN7U10qR38jc8q+X/1z+anf6tKAK72tGz7r/wfcb56dv8APh3o3yPUbu3kt+68x9v3KsB0yfI1ZbvUnnXk9mr+Usb7l/cyfwLVd/n+dH+SgB2/+B6rzXkcc33aqzTXkdzLvg/cbvleoYbZbV2l+aTe1VqBqJt+ZKtPCu35G/hrJd/L+/8Ac+XbR9s/eN81SBpeS0fkbPufxVXuXb7/AM3zL8yb6sQut3DF5UrbEbfVe/Tz02/N8n3agrUzZr9o9z/NWWmq+e//ADzSFm2+X/eqPUrdo5p3ibzIP+Wqb2Z0wvzLUcOmt8r7f4a1JNaHUl3xea3zszf7O9azdK17fMtk/wC7uoWZ5fLqnM99a6qto8S/vv8AUf7oX5qmttEkg1u5u5YG8iGHYvlp80rH+KjUDam1v7L99l2edGi1ub13/eX71c39gkkuYok/5bbXrSuUaS5lfd+73fLUSK1LTzR7/nday3Ro9qPL881xv+//AMsx/DUjwzSTbHXzE8v/AMeqO8tmkmgd4l3o2xqkC1/aS79m2qrvNJuTzfLSmvCsbsm1vnZX/vVJ5Kx7YkWrAmtplsbaLzZPnfalV5rz/SWi2t977/3qp/6y5X/lpOjfvfLfaqMKvTWcMcP8O/zN+/8AuNQA1P3cOyo9/wDHu+//AAVNc7ZPnT79QzQrGlAamPqtn5kbJ/rKNHT/AFqO3ybfl/u7aJtSW6uorT+N/vJ/cWptEs5o5r7zd3ztsX593y1WpJvLcrHbKiN5fnfd/wBjPy/LTpk+Zbj5t+3++yrtqrpulx2MMUMX7xIVWFfn/hFXHfy0bfWRWpVm2x/PtamvN87O/wDBt+SppoVqi6N8vzVYah9pXfK9dR8Pb/7D4qsW/gmZoW/Fa5P7G0iKiVNDNJpT21xFuke3kWb937NupSXMmhR3Po5/3dTW277ib6ru6zojI3yPUyP5deWdha/1ib3WnQv/AOONUKbn8rf/ALSVJD+8Rf76UiCb5aE+/TadvqwH0Uz/AHKcjtVki80vyyPTUp0L/O1ADZq85+IWl/vPN2/f3JXpjotcz42tvMsG+X5KuEuWSIex4ulLzT5ofImZKZXrnEFWOaipyUEE1FEdPqwHpU/NQJUyUALRT6KACiiigAp9RJUiUAb3hXWLjQ9Us9QtJfLureZZon/2g25a/Rbw9rVv4j0TT9Vtf9RfQrcL/s5Xdtr80YX8t0r7Q/ZU8ZrrngmfRZpf9K0yTev/AFxk+b/0OvUws9HE48TDRM9wp9FFd55w7mjmjmjmgrUOaOaOaOaADmiiigAp9Mp9QAUUUUAFCP5leb/GyG8/sezuIvtD2UTSfakj3MvP3WZVrx3w38SJtDmb+z7yWwR2/wBlonrzK+NWHlaS0PToYJ1oXi9T6trI8Q+J9N8M2bXGoXKwJ/c/if8A3Vrz/QfjZHJtTVbP5H/5ebH7v/fLUeP/AA3b/Fi2gvfDup2c91bx7Ghndl3r95d38S1pDF060b0ndmTwtSlLlqKyPMfFviTTfHHie5u9KguIN+3ck6ffb+98v3d1e3eAPFsMmg21pqc8UF7D+5/ePt81f4dtfJ/ifwZ448FzT3Fxp95pu371zB80H/ApU+Ws2w+JeuWvyXC29+n/AE0Tb/6DXme0nQm523PT9nGtBQufffNHNfG3hv433GmoqW95e6T/ALG/zYq9Y8PfHua6Rd62erJ/E8D+VLXZDMKcviVjjqYCpHbU9x5rzr45eA/+E88B3NvEvmXti32uD/bYL8y1esPi74fu4d8stxYP/cnhZv8AvnZurzXxt+1jpOj37WWj2fnzp9577dF/47Xd9ZpWumcqw9S/LY+efhT4qb4V/E7T9QdvL07c1pfJ/eheuk/a88E6Xo76ZreiLFJp2rR74vIfdFx8zba5HWNS0XxFf3l3ezyx3V3M0rPa7e/+y1eof8Ilofir4LeHNHu9TvI30y8uHgf7N80sMjeZWWIzHDuHO3Zo2o4KtCVrXTPCf2YLZYfjHpWoXGlNqVlaNvnfZ8tv/dkavprxbreh2uvanqumWK2D3zfvZv8AlrL/AHv91Wrh7/xDoPw50FrS0WLTbKH59n8Tt/eb+JmrF8K+OfDfxN8DeL023lp4l0+P7dB8+5Li0T71fPVq+IzXSmrQR61OjSwXvz1kyHxJ48kkeW3t/wB4+3evl1zdtf8Al3Pmyytv/wCmn8a1jo/l7UTzdifdm+9WlD+4+/ukT7n96uyjhYUFZI56mIlVd2WPOmvtsSfu03LMv8Py1oPZrYpL83mTv/HJWfb3PmSIkUS70bYryf3ammmXy1V2+d2rcwMPxPZ+ZDFdxL/vPXKo7SJv216BqsPyL5X7zZ89cPMv+ky/vX2btn8P/stddGRhUiZd5t2Rf7FYesW3mJ/zzf8Av1uTI2+VP9Z83zVTmhWR/vNXRIxic/vhjTZuaTfUMKNHNvSX7laD20ccOxIqm0fQbzWNQ2Wm/wCRvmeT5V21ndI0+I+pPhR48/4WF4SV7hv+JvY7Ybr/AG/7sn/Aqd8RfAeh+JNviu9gaSfT49l5D/DKo+6zV5P4P8T6H8J79ZUZr+6m+S6/6519DW1zazot2m27067h+b+JZY3WvlK8XSq89PRM9uk+aPLM+V/GfxOm1KZrfTP9AtfubI/48V5ncv5m+vRPi78PZvAfi2W0t1aTTrj99Yv/AH4z/D/vLXN23hKSRPNvZYrCD/pp96vocPycilHqedWjNyaZy8cbMufNorubPRdCkiIWG4nCsV35YZorq54mPs2fWfhvWrHSodTsr3bJA91C/wBgj3M1xsb5fmb+H+NmrF8PaPY6P9p1V7lv9Imm/c/eVN/3fur/ALdUfHOqw2/iTWpZVWS1t7qa0gSP/W7Rvb+L+7v2Vh+M9b/tLTYrjTGbY8caSwx/diZ6+Zrzr3VD7IRn1tuR+KvDcPh/w3p+sWUqzpNfK8T/ADbkjC/xK1ZOpXLarf3lvb20vnX22b/gT/K1eraJZ3Gq+CbOJJZY7q3WRFeB/leTzPL21wvhvxPJfaVqaSq1pvh2T6lGnzPC7eXu3fxKtaUYyn8jST5bnH2epeZZwbLa3gS3+T94/wAzfNurQm1hf7SWXT7ZYE2+dLDInmrLHIvzK3+8lYNhomoX3kPbr9rg+0NDsj/vD5f/AGeumsNHsY5rn7b+43xzJ5Mn/LJQ3yrWjgrsx1PZrDwrZ6bqVokXlQb7iGHZ/cjGxflrkfipcyT3Mtk88W+7hmuFhkdYldpG8tW3N/d3yvWf/wALOt55rG009LrUnSZZlT7r7kkRol+X7zNsrNd4fGPhW21u482fUfJmt55pE3f35IvL/wB5/kZq5adNxknMoPB9ys8NjZW7LcXs1xc+f5abl2oqfKrJ8reZXqkNtb3SeHor2e3kR/LhgsPlVnV28ye7bd/ql/gTd/DXkfgaGPwrNLdvH589u01vFbf3GEc0m5v910rW8K+J11j/AISHZLcb302ZGuZNu7b/ABKzbfmbZ/FXZOmppFRlynSeHvBlv4fvLz+xLNtStdQ863tZpH3fKGRtzKv/AEy82uqsPCuk+H9Vl1W3ib7E/wC+s7aPavlZXzJf+Aq77KybPxPNfaVbXqQLBew7kgSBPl3BfmbbWf4nv/8AhH9BV/ljgmuPs/nSbZWfOxmj8pv4diS15MZylO1rmlzP0RIZ7Xenm77j7PcTvO+593z/AC1ubFjmi2/89N9c34AufP0dX/uXn/syVvW3/LD/AHmr2IbIouW22O5WvAfHk3meJ7z/AK7V74j/AOmLv+4lfOviq58/VdQl/wCe0zbabNIHF6xGsmpSv/Buqv8AZo9n72pn3SXkq7fnSnTTLs2PWojPs7bzLld/8FTfZmjf7tXLa2hn2v8AbFjrW+zWcm5HZZH2q/36OYg5m2eSRG+Wr1mlxdIuxf4flrStobeT5ElVHetS3sGgff8AbNn95KmUiuUw3triN2l2U6FGn/h+d63pofPmlRJ1j2VXs7+z/e75V3o2z7lTzFcpj+Suzdt+/TXsJtnyL/t1ufabGRG2M0iJ9/y0qwj2Maea6N8n+xu/9BqeYOU5+2hk3/PFWgkMmxv79TX+vWMHmoitO6fwbKbD4q0/eu+C4/7421MpPsVyruOhs/IRvNanQw+WjbP4P4Kdba9ps83+ql2eXv3yba0vOs/n3r5abfv/AC1nzM05TPSFZ3b5l3/3KbNZzfLsZv4a1LNNNnbzU/efLs3x1oJ9l/g3VPMVymH9mbYqf3Kb5Lb66TybX+69NSG1/g/vVPMHKc/5MlEMP3XfdvrpE+y/c20J9j2P+6ajmK5TFeFvs2/5qo7JI0X70nzV0DzLs+df4v79Rv5ciL+6aOoEYqP5kzIjfPC3zUTedJIro1byfZ4/uQL/ALVRwvDIi77by6fMLlMP99HUc1zJW9+53yv5X36jdLeR9/lLSK5TD8759j1J5xrWfy5PuRLH81Nd4fl/cL8lPmDlMl4WkTZuqvsWGth3XY37pajme13/ADW0VIWpz9zcrG9Qu8ny7FrSudSj37Psy/e+WrX2y3++9tFVhqcjN9sSZURar/vo92+usfUofueQtU5r5Y92y2i31XMGpytzNcfwReZU0KSSfO6+Y+37lbn2yOeFd9tFVyxv4YNzywReWn8eyjmFymXo/meYsXleXTprZvOidPvpJv8A3ddIl5HHD8ixf98VCk33vli3v/sVnzFcpg/YJL6b518tN29v9v8A2ateS3zJ/wB9Vsed5bqjquz+FNn3Kb9pkjh+6tHMHKc7NpreczvVfyZo9qV0n2z+P5f++Kh+375t+3/xxaOYOU5v+wfMmlu3Zt6fdeN/4vu1oQ2DWlssXzyfx762La88xN9r5Un/AADcn+1Vr7Z56t8q/wAVHMw5TBRJPv7aru80lyzvE1dIly0fm/N8jt/y0T7n8Py1VudV8iH7q/J/sUcwjDm3RzVX2Sb4n8r7la39q/u3dFXft/5aJUf2+aN9n+zVAZ/yz/OkXlvupt/C0e35W+f7yVsWF5Jv/wBxvmqO5uZpJm2S0Ac//G3yt/D8iVCiXXneU+752bbWxNeSQTfe+/8APUb3Mnk7v9qrDU5+HSpI7+W7lX5/uKkf8FXk3b/utVqa8ZIWaWV/k+9UltNNv2bqA1HfZpI4YvvfPUc3mSbXdWq4k3lyb6m+2N5O/d/wOoDUzfJaR/n3bE+9VeZ5JH+7WlNM2xfmpsLzbqskrokn/PJtlDWbR/Psar32n52fd5mymo/z/eoK1PWvDz3GpeCbZ4l/0pLfYv8AvR/LW5vb5f79cv8ADS88zSp7fd88M2//AICa6p3X76V5ko8rZ0x2LFtNJJaq7r5f96pP9X9xarw3KyJVjzmj/hapiIlp9R/8CSl5qgFR/wDaWp+aqJN5jsi/wVMm2rJJtjbPkofdJUO/7tSYb+7QBI+2qeq2y3VtKkv3HqRH8x6mTbP8jotUB4T4gh8i/asyuz+JGm/2bft/t/Or1xqbZK9WlLmSPPnuxKX+OnUVsQSI9T1AlTJQBNHUiVHUiUALT6ZT6ACiiigBlP8AMplFAFlNtevfs2eLV8K/EjT1lby4L7/QW/7afd/8frxuOtLTZvLda6KM+SSJnHmTR+m0dPrlPhj4qbxp4D0XWHlWS6mh2Tv/ANNk+Vq6uvaPG1Hc0c02nc1IBzRzRzRQAUUU+gAoop9ABRRRQAyuN8W/CLw34x3S3Fn9kvX+9c2v7pv+BfwtXa0VlOMai5ZK5rCbpu8XY+bPEP7P3iLw/ul0K8XU4f7kf7qX/vlvlri/7Y1Tw/frb6np9xaXUP8Az0RoJU/2vmr7Hqlquj2OsW32fULO3v4P7k6LKv8A49XlVMtpyu4PlZ6tPMZqymro+ffCvxs1S12I94upJ/zxvv8AW/8AAW+9XK+PLPR/FWsT6haaf9g+0LvlSP8Agk/i2steueKv2bPDOubn0+W40Wf/AKZv58X/AHy1eW+JPgz488HJJcae0WtWSLvbyH+4o/2X/wDZa82vh8ZGPLe8Tvo18LKV1ozz2/8AA1ra+G7nU5datbSeGZofsF8jLK/8StHt3bq89e5aN96NXVeMNY/4SrQZdPvbHy59yzRTI9eL6wmqaO7RJLLs/wC+qzoR9ouWSszqqXh726PYNK+Iurab8n2x5E/6evmWs34ha3a+LvIuJYIoL3bs3wfN5teb6Pf6tfXMFon8f8c/3U/3mavRvDfhu10P/TbuVdS1HdvimtZl+T/x3atFTlw7utwhF1TS+Gnw3sdJ3a3ru2/dG/dWc/8AqomH3vM/vV0Hjz4tW+j22yVmneb+CP722vO9b1681y8lf7Ysf8H7jb8/+8y/erL+zW++LzYPkRl/g3b64/YOtP2ld/I25lCPLTKd542t/EHyXarIn9yqelJHo+sRano959knTd/o0n3XV12tG3+yyVqeJPBljdbbjSoovsX3P3bs3zf7TNu+auRvPD19Y/cZo696hKEYr2bsjya0ZXfOrnSeFb+bTd2mSytIm3esz11lg8fksm7/AIHXlNtqy6VN+9gbf/fkeu6s79bqwguLffIjLXQ7nIdNZzeWjbF8x92/ZVp5lkeL++n8Fc/bPH52/wA1vnar1nNJInzssaVnygb037tJXb938tYOsXlvOjRJB5jp/wChVpfu5PK3t/F8vl/x1HM6yP8AI1VH3RSOH3/xvE2/7jVTuUWO2V9tdJrGmxxvK6f3a5GZPMdkrui+ZHLKPKyjcv5e1/K8xKH8bNPC1pZfuE2/N5daWlaDfaxMv2SzaT/p5k+VUqG/8JaPod48t7efa7rd/qbH7lTKMZblK/QxYbBrp22bp99fQ3wH8SSWlh/wi+p3K7/mex/3f4o68d0S5bxHcS6VpiraXXls8EOz/WsP4a5W217UtD1WC7RmgureZXX/AHhXJWo+1i4WOmnU5Gnc+0vFvhj/AITTwxc6ZDt/te33TWM3+1/d/wCBV8p+J/DdxHoltraNLIjyNb3SSfet7hPvK1fTXh7x9pesabp+qxebHdXcKzNDBC0rI1cj4qsNF8Ta9qH2SWW0TXF2XVhdQsu+4T7s0f8ADu/vLXi4at7CbhPY9SpRdWHNA+X/ADGXj5hRWhrWmzaLqlxY3UGJ4G2NRX0HOu54/LM+ktN0r/hKtEvtQlna0+yW8fkW0nzNLltvzMu3/c3NVHTdNm1WzV7Gx8+6S12L8n3FO+P5fm+9XRfCjw2114G16XUFae1t7Ga5X+5LII9sS7qxfD1tJqugzpFtk1uZptz303+iuqR/xL/E1cUoKEYt9R73NTwx8QrWPS4LfVYGktX8x2S1+WW3+bzPlX/arD8T+Ib7R9KbR0/1cNu1o0P8Sffb/wBn+auJfy4Ga0srxp3Rv37yfKr4b+GuyvNS0ufWLmydfLtbiZv9JnT7ihtq/d2/wferhtKnJhzcxofBaFZLxnu1+S0uN6v8212/hXdWheWcmsabq76hqDxul5NNvgsPNldf9YzfNs3LXRQ6bo/hW8VH0yznntN1ys2xm3qV3bvmam+OfM1WaK9iuYNFeG32M8nytuRt25a8SGIlLEt2smaaWseS+HtBh2S3csXkWsMjTNNdJ5WxR93dF833a7i2eTxBoi2kUS3d0kkMMEMG5fm+f99/wFHqrqVna3yaZ9nnaTfYyXd195WdS23dVfUtbj8M6V9i0qCWP7db7JbyT7zxj5WjX+7ur2fia7mfwpmLoLxyaxqcSfZ5PJjmdfn+W4k2u0X/AALfXUeCfANx4V8YS2Wt2bQOmntcRWe9ttwzr5ar8rf7fzLXJ2fhu803SmuJp1jutrbn2bpUWT5f3n92uk0q1tfCtnF+98y6mjZ2/wBhvvL/AMB+euv2kYQ7snlO8mhuI7O+lt5befTka58i885f3reYn7llXb82xK5/XvCVrJuuLi88zyVj/fSTbvs+f4mZtu75/kVa3tb1W8sbDSri0lfZt2Sw/N8k21N27/gabKm8c3Om65oOr6faTrd6jd29tql0/wDDE0Ubybfm2/35a5MMua91YGY/gOw+y6JFuZZHfzLhnj+797bWpDG2+z/4FVfQXWSzXYrbPssf6tVrYsb2Oz/njXV0OgjuZltba8uG/ghkf8lr5n16/wDMuZd/95nr6O8QzLBo+pvu+TyWT81218s+IZvMml/3qmO5p0KKTfPVfyZJ7lvl8xEp0O6SpH2/Zt6fu03VsZjZnjjf5Fp29Y33/NTdi7/kqwkMM8PztQAPf/dd1Xf9+tR9V8//AFW352+/WO8cMj7Ep0aRx7X20Aa1zffvmfd9/wCSo7Z/tUzP5FQo7R/3akWaafb/AHNtQWXraw+T5GWr1tD5aNUOm/u32fwbauf6/wCespFxI3s1utsrr8+2qL6UslyzvF/uvVz7S0bts/eJTkmaTbUFFOHR44P+WdFzZrslT5tlaXzSOvzfxVDNbSSJ+6nXf/00TdRqWV7OGOx3eU33/vVqW14vk/xVl3KfI3zeXRZp9htYLd52+f5/3nzfMaiQHQI/yU5JG2f89Kp76IZv46kouP8AvKsfwfeqij/P89V7x7yPUl2eV9i2r8/8TsagC47+Z9/94j0bPM+eo4dsiTo8v32+X+GhE8hGRKAHJujT528yo3/eQsjyt/6DTd7b23/co30AOqFHb5qERv7zVI+7Z8lA4hv8tKh3/PTnqvNQIcjyRuyf98vUNzt2f7dTfLGlUXRbXzXiZpHf+Df8qVYGbCn2q8be0sbwr/tVI6L5zfvWf7v+sf5atJH++b5lkf8AiqGaFX/76qw1KL2y713/ALyo3Vd7Om2rFzD5nz7/AJNrbqqw2flosSO1Aajkh+dW/wBmprCFo7aVHVY9/wB5I6Efy2Zak3rsXfF99qgNR32n5N/yyR/9M/7wqSzfy3lldl+79/8A9BqGRPI2xIrfIv3/AL3Wo4UW1ttjt5nzff8A79AGk+7fv3eWlRzO3nfIy1m/aZPl+aoUvJP3v/XNf46gDUf92676p6lbeeipb3PkPu3/AHF2vj+8rVDa3LT/ADxN/sVYR2kf/dWgCTS7aaO2X7RcrJPt+d4/lqw/3/k/gqnNN5abt38NQ/afMRXdaALz3Plov/LN93/fVQw/xS/8tHqvv/jqTcv92gCR08vd92qcyfef5d/8NSec0n/TOqu/5GqwLCfuEZ93l1VmvPLT5G8ymv5ccL7P729qz3/f/wANWGpJ5zXVymzd8lXNn+1UcNs3yptbfUOq/apPkt1+/QGo15o/m/e/J82+rSOsdssqMvz1g38MkEK/L5jv8i+Z/GxrUeNrG2iiT7kK1WpJY+2LG7I601L9t/z/ALys1/726nPC0dsqbvnf+OlygXE1L7VctUk00kcLPurJh3bF3t5dCXNxPbRb1WN9u9kjp6gXkmadPkq5Du++/wDBWOkzb9iVa+0tHD/rfLd6NQPSPhdfrHr09v8A8/EO/wDJq9Qk+/Xzv4G1VrXxnY3vm/Ju8n5/u+Wflavop9u9a4Ky5ZHTCWhD9m/ffJViFPM3I26monmfJTUSsRk3zU3f8jb1qNkb/wAd+5H/AB0f7+6gNSzSp9/ZVFJpN7VYhufk+9v/ALtWSWPJ/jqOZ/Lf7tOf7jN80lDpDOi/NVagQ/N533KuQ/f30JC1STP5Cb6CDmfHlh9u0pn2+Y6V42le/aki3di3y/fWvCdVtvst/LFXfh5aNHPUiQ0R0yiuw5yapY6hSpo6ALEdOSoUqSOgCTfUlQpT6AH0UyigAooooAKntn8t6g5qVH8t6APrj9kLxa09nrXh+Vvubb6BP/HZa+ka+BPgb42XwX8QtKvXby7V5Ps8/wD1zf5Wb/gP36++69ylLmijy60eWQ7mjmjmjmtDAOaKKKAH0UUUFhT6KKgAooooAKKKKACiinc0AeCeJ/iN8TvB3iS++0aCupaWit5H2Wzk8h/m+VvN+bb8lUbP9q5Y/k1Dw80b/wAXkTfKlfQ9Zmt6DpOuQt/aun2d+iL/AMvUKy7P++q5pQlrJSOqnOOkXE+Bfi74tt/EesXl3oiyx2s0m9YbrarJn5m+7Xj9zrF5BNsmTy0eRdz7Puf8B/iavpT4zeGPC8fiS5l0KC3kstv+pkmVYnb/AKZs1eJvpsniO/g0zTNP8y6vmjhiT7Sq/M/8PzbVrxac4Tm4rXzR9A+aMFfQ67wSlvdQtF4UsbrUp7ePzbl4LZpdi/3m21yfja81rWHZIp/3H8UO/bK7f7VekeA/hR8Yvh7qq2+iR3mhXV2rXH2b7ZBtuFj2fw7mVtu+uk8WzfEK6Rv+E18BWGu/3r+fTZIJ/wDv/CyVssFCD576+Zj9Zb93Sx8v/bLjTZtlxFLHJWtYak0/3JVkrttVs9L2N/oepWEHzf6NOkd9Fu/3v3W1f+APXJ/8I3o+quyIzWE//TP7v/AVahxUd0EV2ZcttYkjSdP+ey7GpqXkmz/WrJ/sSVn3nhXXNKT/AEdlvoP/AB7/AL5asn+21gdoru2lgnT7yVnGCexUpOPxGxqFhY33/H3beX/tx/N/6DVjR7COxs2t7S5aeBG+VN6/JWD/AGk0nz286/7kj123gDwT4i8f3mzTNDuL94v+W0CfKn+8zfKtbRjLYxlyyK7v5b/eq5DM0f8AD59Sa94b1Dwzf3mmalE0F7aSbGhk/g/75qjZvJGy72aP5dmytjkNT7Ssbt/y0n++tEKTbG3r8jt9+o3eO6mVk/ut/wADxU0N0uxonZtky/7uyrJJLmzWe2l3/wAdcLc3MehzTvKsU+z/AIEtejeSsifJ+72Kvz1zvirTVntvkX532pVwkRM5W88Q3mpabFL57fYpl2KkfyrurQ8K2dv4gs77RJVWO62tcWM3/TQfeX/gSVn6JYLO9zpUreWl2u+B/wCFJhWTbalcaPfrLF+7nt5F2/7wro5VqupjdjrZ5tK1iK4i3QXVvIrq/wDcYVufEjTYb6az8R2USx2WprvZP+eUw/1q1N45toZ5rPW7RfLtdQXzv9yT+Jab4MvI9cs9Q8L3bLH9r/0izeT+C4Rf/Zko6KfYrq0dJ+z94zj03W/7C1CX/iXX3+q8z+CQV75rHhGz1V1tLjdHA7ffg+Vkb+Flb+8tfE81y2j3/wDrWgureT5f9hhX2J8MfGcPj/wZbXf/AC9IuyVP7jCvDzHD2arQO/C1n/Dkzzvxh4L0S61uRPEl3NZ6zbqsEzwp8lxt+7MP95cflRXukmm6NrwSfU7BJ7qNfJ3nuF6UV4ftax7H7rseK+KtYvtKh1PT9EWXTUvla4uraP7sUIXzIl/4Cj07R/Ctx4g8JfZ4rm332/8ApE/n/wDLLf8AKzM3/AK2LDSo77Uta1O7VvImt5k/dwsqplfu/N/CqVqaDc3Emm6np8sEUD28P2Fkj+9L8zszN/33XvuVtOx4HT1PFXs21zxJs8/zJ0kZN/3t7bvvV1msNNBpWlSu0seozLNMs0j/AC+SF2r83/ANlZvgOzXVbzUNMi2wau8yvavs+Ztm/dH/ALO6u08T3OhweD9K+z/vLqazkt5f326W3Z9/yr/stvq5+807GcfdRpaD/wATJNIt03SXVvMtvqN5O+2JFDJ8rbv4tnyVoeJLaxjv9Xi+3RSXqNIkEM/yrFcbX+bd/dXfXD6lqXhvQ7nSLiylaS9fTVmuk+Zf9JDP/e/hrU8Q6ausfZtW0+6XffedqP2a62xbFTf5q/7TbPK/3q8uWHlCs5LbcmJzem2zXWsa5E37yC0t1t4Jo/8Alq3mbomZl3L9yvRm8MXmq+FZYktvLvbe3jh3+SrM6v8AL/F/Ev31rP8ACvhvRbXT22WdxG8Mf2i6m85lW4wv+r/i2/7Nb2iareeHEnuLSVpPtcipazbPm2iPczbf9yX7tctfEc+kFqjUxfBujrpXiGfwpd2a3d19sXyoZP3S3DfI3zM38LJVXw3olrHZ6hqcu67S0s/JntrVGaW3b7Skf3W/iWt65ub7xHt8QWkFuj27W/m3MCbpd33W8mJdvzb/ADapyabYyeG9VuPPike3VbiVPuxfvPm+6v8Ay02S10Rrc0Fdaj5Ec7N4h1zwVNY3FvP+/u45niTyd3XfGv8AwJaxfD15a/8ACQxXG7/SmuPmSDbt3Oz7tqq33a7K217S/wC1dIu0sZftunxtDa2d1NHtSMKm2T5tvzf3ax5ksbr4kXOp6fZ+QiXm9rCBG/dL/E3/AH3XZC0ab7mfL7yPRNHhaOGVP4Et1T/gQpsz+Xc23/LP9zVqzTyPtyf3Pu1Dcp5l4qv/AM860OswfiFMtj4Puf8Ab2pXzDrG3/x6voz4wXLR+FVRP45lr51vEX7TRHcfQhRPk+Rakv0X5UTb92pLN99zL/u02ZFkm3vurYRVeHyElfc33aop5m/ZF/GtbE0PyKn8H9yquyP5dlBBDsbf96rlsjSeV8vmUx/4KlsLlY03UAWvs3yLVjZJtWnQzLJtTb/DvZ6k2fwfNUalkls7b1+b79FzeeX8m6nO7fLFVH5ZJtiVJRInmT7fmWtBIfLT5/uVXtkanWGpLqVsuxWjf+KGT+CspFxLW9Y3WLd/Dvp2/wAym/NJ5UW5d9OdPs6N83n/ADVBZDs8zzN6/wC7V57ZZJlTb9zalOhSGSZXlT7i76m+WP8AioK1Kr/u3+SiH92/+3VqTy0pv2b7tQGo5P3dN+bY3y+Zvo8zy3Vappf+W7J8uxG2b99Aal5EX/gdR+c397y/9ism81ht/wDsOvy1D9pmgdneX77fK/8Aco5Q1Nx3b5UqGZFk2pupts/lpsl/ePTU+/8AfoAkeb5Pu+Z81SedVfzvn/iqF08xFS43SUASWzrBD959ifd8z+7VXzmjdtn7ze3/AHxU1zMskLfM8fy/8s6w9K+1WL3iXd158Hy+R5n30X/ao5QL0NzeTpKksH8Xy+W9SbPI/eu1RpeRzpvinWm/bI5Nrp/q3oAsPMv8C/xbKhuUXer7F3/c37Pm21G80cf+tZazdV1X7LcxfZ9u/d/vVYal65dYN33qx7mZpHVnrQud10qyxbvnX/lp8q7qqzJJBDI/kf3tqf36CRqPJtb5v3lXk3bNlVbaGSR4vNiij+7u8v8A56Vcd5pN8XmrH/t0Fagzts+79+odkmzZViFIYV2Ju/7aOzf+hU15l2NUAZ6QxyJ8/wC82f8AAt+KrvbTXT7PP+43/AquPeRx/cl8tPuNVV7mGe5g3t9xt/7t2WgNS99nkjT5F+eptNhmjj/0hlknf73l1DbXMfzJE7R7KH1uGO8iVFaSd6ALU1m077PKXyNv35P71Uby5hjadH+5Dt83zPu803VvE62t59kiiWdIfkZ43/iqGHWGnh814PL+b5X/AItoo5QHXNzDbzKm/wDcf3/4doXd81WnRo/k21HDfwz1mpeSec0ry738v7kf3aAJryby5tn+y26qc37v+Kqc1/JJ5v3t9U5Llo0TZ/H/AAVpykcxcS5/fMm6rVtcw/vbh2+SFaw0mX+Na0EtvMhWL/a3tT1GbVhqVrHD/rV3v87VJfuv3vN8usHzre1TyrdfLd/vU2FlkTyov3ifc/3aXKLmK6XlxqWq7/K8tLdfl/3jWk6R7JXeWqdhC0aT/aNu92bZVxEWSFaeoyOHy59vy/xfN5nzVedFk3O7U6F5I/nSL5/uL5dWPsawJ/z0f+KjUCuln5+35ljRPvVl3MMe+rDpdTzNL82z7kX8Py/7VQ22lSXHzyt5fzfco1Ab51vGm/d86VXv5vtULbF/hrSubC3k+5trFm2yX/2S33R7/wDWvs2/L/s04kGppW6BPn2yP9z/AIDX0tpV42q6PZ3f/PxCr/nXy6lt57rF/q4K+gvhXfrfeEokRvnt5JIW/wDQlrnxEdFI2pnWbP46c+2q+1o2+dmq1H/crhN9SP7Mv92neT8lWN61HcI0if8APP8A26sNSv5P9xaESSOZfmqS23Rw7Kcn3/noJJE2/f3VJs+SnOn+1Rv8uq1IJIZqpzOu/ZUj3K72i+aPfH8r1DM/mbXT7lADod3zIjV5P4/01rHVmevWIU2JvT79cj8SLBZ7NZdlb0ZcskZz2PLd9JzRzUC/65q9Q4y1HUyVXSpkegCelR6gqVKALG+jfUVSpQA+jmjmjmgAo5o5o5oAOaKKfQBcsLny3Wv0K+DPif8A4S74b6HqDy+ZdJD9nn/veZH8tfnelfV37HnipfJ1rw47f3b6D/0GWvSw0t0ctePMrn0zzRRzRXcecFPplPqCwooooAfRRRQAUUUUAO5o5o5o5oAOaOaOaOaCzmvGHj/R/BcP+mz/AL9l+W2T5pXrwH4hfFfWPEaKk3+gadN88FnH96Vf7zf3q9E+KmsaHPr0FlZaRF4h8X7fJgT7yxf9dF+622rHwu+C3/CO3j674jn/ALW8QzSNN+8+Zbdv/ZmrxK9Gpi5uClaKPTo1IYeKm17xw/g/4A33iOz+3eI1a0S4XZFbfxIp/iavE/iX8JY/h74qudPhaX9y3nWtz91mU/MrV99149+0b4LXWPDttrCL+/sW2S/9c3rb6rChD92rWJWJnWnab3LnhvxJJ4n8AeCfFt3tkvbe6jSd0/j377SX/wAfffXqtfLnwK1VtS0rxV4Fefy3vrWS4sX/ALkm3a3/ALSevpTw9qv9saDp+obfL+128c2z+5ld22vQhLnimcNSHs20Q634P0XxHtfVdKs7/Z/HdQq1cTrf7N/gHXN2/RfIf+/BM1enUUSipdAjOUdmfOviH9kXT47Od/D+r3Uc6L8ttfbWV/8AZ3Lt2184+M/Ct14cvJ9M1vRZd8LbGSdP/Hlr9GKhmjWRGR18xH+8lctTCwn5HZTxk4e7LU/LG/8Ah7pt989o0tg/9yRNy/8Aj1SaJf8Aj74a21zF4f1q6tLW4/1qWNyy7/8AgNXvHnhj+0tSaK03STzN50Vt/F8/zLt/vfJXsmm+FdBj8H2fh/StBlnvrhY/PmnfzZfM/u2+35ttcdNuF/euehU5ZW908D03xP4g8Sf2hcanLcXd0jLuuZ927+78zNVyHdBt+bzHr6ks/wBmy+k02DT5Z7fQnvo28hNnm/MPm8ttu3a1fP8A488K3XgPxDPo+oKsd7btsZI/mrSPN8TVjlfL9l3MmzhaT+P92/3am86P7ZE/8CVk3M00j7El/h+5TrB1gT/WtvTdWpkbH2+42Svb2y/7X9581XvNPkjSKJ5Zd7/wRu22i2uY41Z93lu/3KHmaf7+6rjEiRyOsaPJBeebF/B88X+ziqutoupJbarb/cmX97/vCuk1XS5L6z+dW3p8+zfWPptsu+fSnf5Lv54vM/gkFdUWc8ix4SuY9cs77w1Ky77j/SLP/YmH/wAVXC/aZtN1Vbjc0F1byLtf+JGSrkPnabqUUvzQXUUm9X/uMK6D4habHqsNt4gsoF8jUF3ypH/BMPvLR18mT0I/iFZw6rbWPiuyiX7LqC/v0j/5ZXA+8ta3wE8bSeFfFq2Urf6LqDKn+z5n/wBlWP8ADe5t9Str7wpd7fI1Nd8H/TK7T7v/AH1XI3OlTabeNE6+XPDJ/wB8MKzlFWdN7FRk7qaPvdma4Cy2rZgkG5aK8p+H/wAS7zU/C1pNDdQQvys8cn/PUfeK/wCyfvf8Cor5l4Gdz1PrUO5PZ69DpXgz7Ilyv9n31x5Kw/8ALXduTczf8A+etjwrqXmXkV3cbZ7q+kkT92m35t00rM3/AJCSqOg+FdB8MpBLrcT3cHl/NNG/zPn/AHvmWOu48PeOfDena3c3cVtb2mkQx/8AHt9m82KWP+Ld/F5n8e6q9upXUEZ8vdniun+D9W0q8a4lgWC1SNZpftXy745P7v8Ae+/TvFWtxzzRfZ1VPs8aovlpu3//ALTvXpXx4ttL1jW1vtE1BY7XyYYVs5En3fvP3i+W23aytXjfhjw9N4j1KffcraQQ7t006blSu6MuaKcjl1i7HUTaPHqWj3Ooahtg1FJGhXTZ9zL86v8ANCq/d2/frUs9Stftmlah591PpGmXHkwW0kMcEu75PNVWV23VxqO3hX7DcJLdSJ9n3wP5PlM/341ZfmaryX82hzL/AGhA08Dx+dBDI/yuqM6+W3/A0rOV5KyKO2vNe8iwa4RmtIbubzvn+86xs6r92uf0nxbqmq6VLpVvPFI8MnnL5j/NEo2ebt/4AlZL+Ift1t4ed1fYkMkLJH93zPMdtv8Au7Kp6DM3/CT2Op3ErSPNNM8/+3hfMauWOHUbya1LOo0fx/feHLOzisrZZJ4bq4uFm3srbnXy9v8Au1x+q6lqGyfTbeJo7K4kjmlmk+X5hGiruatiHUvsvhWVLeDz717pn87Zu+zqNnzf+P8Ay1j6xc3V14h/0dW8/wAv7MsM6LPs+XbtXdurSEFFvQczcudHh02G5uJZ5ZJ0sZHb7L8qyxvHuX733m+ffWp4SuZNH16DR0iX57qG0Z97NshjbzG2/wDXR/Neub8N6Oz2Fy975/2VIfteyP70sYrqPh68ereLWuIpW8j7RNcRQzurSpHtdV3bf+utadNwjuepQx/6NL/f2/NUL/vL+X/YqxpqefbT/wDXZv0+Wq8O6TUrn/eqzc87+Mdy39m6faf35GdvwrwO5fz7yX/YavcPipNv1W2idvuxt/6FXiNyn+nz/wC81KO7Ll8KJE2wJ5vmrUf2n5Jd9Q6lH91N3+pqNJPMh+T93WxiWHb7z/8ATOslNetYJtksqxv/ANNK1vO8tNu3zP3bVzd/oLTzb9vmO9AEeoeNI5JtlvB59b2mzN5y/L/DWfpujtYw+UkS+f8AxPWx+5tXd5W8v/bokBqQo2xqm3tt+9WfbXMk837r93A7b/3n8a1pTQ/JUamupGs3luruy7KjheOR5H2037N8+9/uJUcyR7FTyvv/AHqkNR0159lRdkv/AACpIX/uq3+5H8tYty9rBfz3duqyXT/J9+tC2uWjRt/7ulIDah3bvm/4ElTTW3loyfNHvrHS5aSb5G+eriar5brvrHlL5i8ieXCyI3zzN9z6VDbW0n2ld8rbKktryGdPkb+9Vrzod/yMtIsHRpP4vkqPf5dTb1kRv92s/fH8qJL9ygrUsQ3i/Mz/ALusu/uWjT91u+99yNN2+rSOvk7EbzHeqqQrO6y7m2barUkdYWzSQ/OvlwMv3K0ksF/gWo9nlp8lSQv/ALVSVqD7aaiNGlRp+8RkeXy3epoXbyV3y+Z/eeoAhf76vUcyeft3fwbttWpofkZNvmRvRtaNFoAy5oYY0b+49Z9tbef87vVzVXj02H52++3ypVNLny9vmr/Dvqw1LX2Zd/3lqF9u/wCeXy6jm1L/AJ5bf+2lV5n8y2WX/V1WpJJfpHI+/a0ny/LVdEjndUSL+H5vnoj2yfcVtjt9+rHkrsaVIFkn20agSfafLhbZ/B97zKrwzSXUPzqyb/nX/d/2qr6luuk8pl8xP4kj2rv/ALq/NTprmGOZX3fP5fzeX82yjUByXkc8Pmq/n/7EftVpUX5v79Qp5fzS7vuL8nmfx1XTUobVG+fy6NQNTyWjTfRcJ5dnvesv+2JJHb/lmiLVG51WST/ll8lRyj5i55P2j7/+o3b6c9hDGkSbay/t8kmz97LH/e/u0ecscPyNLvT51eq5RGhsXZ8jVh3L3UdysVpttJ0b7RK8aVoWepSSJEj/ALzev/LStC5do/8AVL5bovzP833qQGfYaatrD93zP7z1NN5ciKn+r2VYRvki81abNt/g/wBXQAJbLH89V7mFo4ZfKiqbesn8TVDNun+41AFFLNpPn3eXVd7P7z1oJCs7tvZt+35fLeodjRou/bsSq1Aw31KOCaJEZfvVpeTNv2Ir1ahtvMf5IvkrWs0jtbbZE3yUuYDBh0G4km3v+4grUTTWgRXiarSVY2fOqVPMPlM/+zW2b3q4lgsiRb1+Tb9yrSP/AB7fnqPZ5k1SPUbczRwfOi+X/BWfNu/dJu8+rW/zNsqfvPmaqt5ctG7fKtWGpD53/oNRpc+Xu31TuZmk3fL5lNuUaRF2K1VqSXHvI49vzL89V5pmkZn2tHJ/7LVdLCSS5WWXbsRd61a8lpPno1Aq26NG3/PSvVvgbqvmXOpWj/xxrMtec2e2RJfNrqvhpc/2b4z0/YvyTeZC34rUVI80Whw3PckRvOq8lRxp5j76H+589cB06jn/AHlV3fy/kqvM8kHled/d+apE/id6CSa2272eh92/f/BRCn3qsp/HVakCI/l/xU2FJJNu9l3uq/P92nbF87dup3k+Z/002UAQo7fcdfLd/nanJD5cy/8Aj3+xVh0+Rflps3l/flb5PuNVkFXesE38Hzr/AHKzfGFh9q0Ft6/crWfdvZ/40+7TrmFb62lRNsm9aIgfPNynkXMsX9xqZWr4qs/supNWZzXrRlzI5JCJUkdM5qVKokfU1QJUyUAP5p8dM5p9AEvNNp3NNoAKRKNlLQA7mlSmU7mgCdHrvvg/42/4QfxzpGqu37iGbZP/ANcz8rV57HV6zm8t1rppS5ZImS5kfp8lLXnXwB8W/wDCY/DHSpXbzLqxX7DP/vR/d/76SvRa9Q8nl5Qp9Mp9ABRRT6ACiiijUAop3NHNGoBzRzRzUU00cELSyssaIu9nkpcxY53WP53avMfFXj/UPE2qt4a8Gfv73/l61L/llbrVXW9b1L4vXkuieHGa08PQtsvNY/vf7MdegeEvB+m+C9HXT9Mi8tP4nk+9K395q47utotF+Z08qpb6sz/Afw60/wAB2beV/peozf6+/k+/LXV0UV0RiopKKsjnlJyd5BVbVdNh1jTbmyuF8yC4jaGX/dNWaKoep8Pa9/aHwr+IttqES+ZdaTdfMkfy+ao/+OJX158PdStb7R5/sU6z2q3Uk0Tx/d8uf/SYv/HJa8j/AGlvBkck1nraL/x8f6PP/vD7rVzP7P8A8VLHwXc3Oha7O0cFw0MNj5aM3zfP8rbf+2SLXHSlyTdM7K0eeKqI+qqKKK7ThCvNfjl4q1Dw54TnTR51g1GZW2f3nX/ZrvNbmvINKvJdPiWe9SNnihk/javG9B+F2veNNYbU/FrywWu77kj/AL2X/Z+X7q1zVHL4YLc3oxj8U3sfGej+KpPCupNdpA13O8LRTwyfK1fWH7HlzceI9H17W9QW3juvtS28UOz5rePbu/8AHq9a8T/Cvw74g8PS6YmkWcDov+ivGm1opB91q8J/Z41VvCPxXvtEf93a6zb/ACp/02i+Zf8Axzzaxp01Tqbas6qlZ1YPl6H01rmlLrGmyW+7yH3K8U3/ADykRtytXif7QPgmPx/8PW1t7NYNe0P5LxI/m2L/ABf8B/jX/Zr3moP7Ltftk935C/apo1hlf++o+6v/AI/XXON1Y4Yys0fl3efuNyVTh/12yvYv2k/h2vgTx5c/Z4Fj0u7X7RB5f3UU/wANeLzOvy7GrmidUjS85fOb5W2fw1G8zSeb+9+R6z/tMn8bfJupyeTJ9xq25THmNSaaT7N8m6uX1yzupHWWKC4+Rt6vJt+8K3pkk+V4l+5UM266RotrfPu+eqiTI53xCn9pWEGqovlpcfe/2JKueBrxdVhvPDUu7ZffPav/AHLgf/FVDoieXNeaPcN+4u93lPJ/BMKw4b+bw5qUF2n+vtJlmX5P4kbdVdGiTtNK+A/j7UtS+0WWhy+db7X/AHFzA0qY/i2q26us8Z/A3xh4q1W2uLLw9LHqlxDvvLOR1gdJB/Eqsy7qm8PePLOOaXW9Ku9Ug1HU42RraN1lW3bdXRXPifxROkFxca1LvhbfEk/+tSvm8RjcTTlsj3KOFpVI3TOAb4AeJ9P2xS6beQyY3FNnrRXoP/CxPGsnzDXJVFFcP9pYvyOn6hQLmt3N14q1W+u3i8y1eOZGmk+Xf99q5HSrCT+zVtLj93a/vIZX2fM7Fn+Zv73+8tdBpXl31hfWlknmavcNb6dB/sR/xLVW/wDENjPo+mJ9m8ueFfOZ50VvtE25Pl/3dld0e0UeSa1noN1fOz2Wq/b7K3sfs8D7PK3+XI8ny7vm/g/i2VXtvDf/ABONF0KWJrSymm3yzSP81wyK7StXVeGLmHVrOf7PPFaXsLQorwJ80S7Uj8xf9pv4qq6rN/wj/wBhtLdm8+7WSaW52bU2ldq/Kvy/u/3tTzyb5RPl3Of17W7P7TfTJBFdwpcR28UMn8KpsZawblF8QXjS/vY/sjQwt57qvylvL2rtX7y76vJqq+A9Ytrt4Fkvbe6W4lSf2+Zd1c7f3M2pXl5vbzPOk86X+H5d3y10cpN9A8m3ghntImbZC29X37lfPyq3y/8Ajv8A11rNm+1SawsqQfa/JX5YYE+5hf7q1JoM0drqTeVG0/kyNNsk+ZfkXcu6tTwr5OparZ28sHnpceX5vl7Vbyx80u1m/wBiqj7zQw0q51C6sPKsom8y4mhRYY/mZ2/hqO8vPsupS6xFcxXf+rdX/hbevmbf+A/caus0fXtPtdS1XU0Zo7Wa6Z7O8g/dNaN8+2ZV2/7f3a4vSpreDVYJZf3mnJcRu3mfLK6pQ0tRSvdHQWya5rDwW76fcX730kjzv91naODdtVf4Vj+/XXfCi20efWLm70+CWO6e1VJ9/wB1GMj/AHf+AJFWg95/wj/xFbxXp/h5Z/DVvcR+U9rM0SJC6vEvzLWp4Y8K6t4H1vxHp+qtFI8KxzQXMCKq3ClX+Zdqr/crolRUafMgh8Z0mifu9KV/78jf+hVn6VukvLl/+mjPVrSnZNEtkf8AgqroO7zmf/arn7nSeN/Eu5juvE8+xvuQqleS7/MuZUr0z4hPHJ4h1p0/gkb9PlavK4fv70b7tTDdm09kR6lJ8++mwu3yvTrmFp/nepobZoLZX3f8tN9bHMV797qeFfs6rHP/AH6sP5d1cwI6/wC3Udz99vmohfz3X5vL+agCRJvLuWfa0fzffrU+zQ3CfwyfLVOzSTeqP+8q9NItjbK+3zP9ioLJEhWP7zfw01LlvuPVF5vMdZfN/wCAVJ/q3o1A0P8AV7XptztjRfmXfWbDeLPtdKsP+8T7rVJWpmvZrJftMit/E+yrjv8AIzp+7+WneS2yofmjRvlWR/4UoDUo232qS5l3t5cFXod393+JUqukPlpvf93WlbQ+XQGo6z/d7nRWq0kP2tW82nW0Plv8qVNCjb5U/grKRrEhmdo0WJN2z7n7umx2/wDGlXE2x/uv+Wif89Kj8lY92x6WoyNHt4/3SNQiRyPvT95/eo+zeZNv3N8n8FF5+4RtjLHvqQJPtPkOyVIl5DGjbFbYlV9KeG6s/Nib926/LUbwrH5mxvvUAXEmj376hS6kjuVRF+R6hSPy0X5d9WE/dutBWpY+2fvtn+zTvO/geqsm35XepId0jtQBJMizo9Yd/beQ67FroEhWSHzd3z7ax9SRZJv4vkpRDUzfJknhVN3z7tm/ZUlzbLAnlfwVD5zRv5O5djs3zx06Z/kb/lo6Mu//AGP9pqvUkxZvOjdfnb5Kb9pmjhXevmP/AMsv4avPZ+Z+9T95soRGk816CBsPmSbfmaPZ/wCP/wC1Uj2yz/JtWTfUaeZv2Oq7KtJu+agCrMiybYk2xp/ClSQ2yxo1WP423ffSm/NH87r/AMAjoLI3fyId/wDrH2t5XlvWfc2bWKebcL5e/bu/iWtretr87qtZepX7ax/onm+Wm3/lnRqKRkyaksby+UyyfKyK/wDcYVC+7ervPLI7r9zf/wCg1gpZ+RNvT7ifxyf3a2kmaN2fbv8A7tWSSQ/vPlf92n9z6VqPtn+Rv9msfzvLhi3/AOsTbWlZzQz+bsVZHT/gTc/NUAWvtMnzJLLUdw/7lfNnaNHZauWb/O29fLo+x26JAlx/pfzb1eT+8PmqSyuiNIium6P738FN2f7bVeeHe6q7t/f31Cln5kLLKnz+Z8tAEbuuxNi02ZFkTZtXZ/cqZLBvmdF+Td9ypLnT2kSJvm/ctv2R/wAdAGbc3l1avF5VmsiJu3fwtVp5v4E+/V62tmkdv3XyJ92qr2cm+WV1/d7f+WfzM9BWo138inTalJs2QxLI7t83mUTWfz76bbbpHZ9rx1ADrm5k2L92P5f+WdWNP/eQ/O3mb6rzW3mJWhYWzSW29P46A1De0n/AFqjeQ+Xu+b561Etv4KhvIf8AdoDUw3h+fzZf3n/XSpobbz5l2fcqw6QyfO7LUyPHGkT7vv1Yald9vzIi+X/t1X8uppnj++jN95f9Wm6nb4djJtegkr+T5ifdrS0u8axmtpUX54Zlm/KoU/ebV21Ik0cDrvXy0oKPpBNsiK6fcdflqST7lZfgm8XUvB+mS/8ATHyf++P3daiI0b1wcpsZtynkOuzdIlORPMTY9Xpof++Ko/ZvLm/2PuNT1INCHy/uJRv8x1qvC7JViGH52/5Z76CB3+rmqxClVdmzaifwVYR/LqwHfLJUf2ZZPnT94m75kod/kqH7MsnzqrR0ASTbY9qeV8iVVhufI+d/uVcuU+TY/wDG1VfJb+Nv4aAPN/idpXl3Mtwn96uBR69m8f23mabvVv7yNXjO1o3ZK9Ci+aJhPcd/FUlRolT10GIVKj0zmigCdKkqNKkoAl5o5ptO5oAOaOaOaOaAG07mmPT+asBUq1DVVKmR6UQPpL9knxt/Zvii88P3DfJqce+L/Zmj+avrevza8H69N4d8Q6fqtv8A6+0uI7hU/vsjbq/RrR9Vt9c0qz1Cybfa3cK3ET/7Lrur1aT5oo8+tHlZbp9FFbanOPoooqQCiinc0FhzRzRzWV4h8SWPhXSpdQ1CfyIE/wC+nb+6tKUlFXY4x5nyotalqtro9nLd3s6wWsK72eSvL/8AiafGm5/5a6T4Nhk/3Zb3FWLDw9qXxYvINV8RxPYeHkbfZ6P/ABS/7U1enW1tHawxRRRLHAi7FSP5URRXLZ1t9F+ZtdUttX+RDpWlWuj2EFlYwLaWsK7Fhjq3RRXUZahRRRTDUKKKKA1Oc+IvhL/hNPB+oaVu8ud13wP/AHJB8y18RzWdx4f8Q2d6iy/arSZXVJHZW3Bq+/6+XP2hPBn9leJ57hF/0XU1a4X/AK6f8tVrgxF42qRO3Dy5rwZ9IeGNatfEfh7T9TspWntbiFXV5Pvf8C/2q1q8D/Z18WtAkWlXDN5GoNM8T/3L2P5p1/7ap5Vx/vebXvldcZcyUjjnHlbQUUUVoLUZXyh8b7ObwH8SovEFkv7y3uo9RVP72W3MtfWVeF/tJ+A11XQV1VZbiR0byZU3/cU/drmrbJ9jei9XHue0aVqVvqum217aSrPa3EazRPH/ABqah17xDY+HLBrvUJ1gg/8AQ2/urXhvwE+KOk+Gfg4tvey/6Vpl1Nbrbfxy5bzF/wDQ61NB8P618YtSXW9dZrTQU/1FtH8vmr/s/wCz/tVM6jl7tPdlRpct3PRI5H4naDr37RFtO+maf5dlpiyfZXk+Xe393d/EzV8c3lhcWL+VKvlzo3zJX6tWFhb6bZxWlpAsFrCuxUj+VUr4d/a98Af8I54/l1i3tmj07U187fH93zP4qmFP2SXM7sqU+d6Kx8/v+8ffuWpIZo5EVPNaqbzNIn+qqqkyz/f2x/NW5zmxNqqz7ki/ebFpzX9xAjIkawPt/wCWnzdasaVoNxfIrxW3yP8A8vMm2Ja6K28MabB893ctdz/3IPlX/vpqyqYinSWrNqdCdV6I85m0G+vrnzbeWW7ndl8pIP7wrrn+G/8AwkDxXepN9g3xr59tHtZt1eoeEvBOreJk/wCJJpXl2X8Vz/qoP+BSN96vQLD4b+H/AA4nm63qDatOn/LtY/LF/wACb7zV4eJzT7MND1KeAW83c8r8JeEpIEi0rw/p8sjv/wA8/mlf/aZq9I034Rw6ai3HiXVVj/6cLH5pf+BN91aveIfijY+GdL8q0Wz8PaX/ABf8st//AMU1eQ+KviXeTusuiT293a3a/LNI/wAqN/davCk61d6HqxUKatseyreeHdL/ANGttFsfJTp56ea3/fR5NFfGviDxV4r/ALUl+23l8k3pCSEx2xiitfqNb+cj28Ox7DonhjVvEGpS6ZpkXkapfSQzQJ80X2dhv3f98vUmt+DLix1iLRLSW31bUbTznnSxmZokx/CqtXonwr+x+Fb/AFVLi+lkSGFbe1eebb8skkK/Lu2su1HrN019Lg8W+I73TIvIguLe5+eDcrRb2+7ub5d1et7Z3Z4MoaHL6PefYbC5vUl8v5mhbzPuy7/mVf8AvhJa2vt8euW2mSvE0drp7NC1/J914fn27v7rfJXL/FRF0e//ALMtG8uyt7GGZfk/ifYzfN/FWX4e1681XwxLaJvtNLSTZK8kLSryv8KqrfNWnLopkGb4w8Tt4m8VX16+7yJpP3XmfL+7T/Vf99VvW2q2+j+FdTl8jzL12j220ifMmG/ho8G+Ho9Y1L528v5VS18uHzJfMDI0W1WXc2567TSk0++8H3aahBaya9cSSOtzI7K0TbtzN8u3b871pOcYxQ4QPM7lFkhtLt4mtJ3tfO3p832hv/ZdyVqaVYQ6ami6tFeWs881rNcNbOm7ZIN6qteuTWdnHZ32p6VtnstPjZJfnbz7iT/VNJ/u/PWKnw30m60S81C7gltPs7R2m+O5X/Wbdy7l2fd+fZXP7ddrG3IrnmtnC1rDBK8/8LPs2NK0tXk8KrPqrWX2OWBIZPJ33Uy/J833vu/L9/fXfaP8Om1VNkS+ZP5K7XkT7myTzflb+9sTZVj+yoYPEkSeb5c/2r7c15BNtXy5Pm2s25dqrRzqT0YSidJ8JfEVnA+oeB/EaxSWv2drdvP2xLEqM8jKzNVfQYby10q8fU1l8+ZVTfI+5pVEcMat/wACrz3w9N/xeCz1DWLy3u55r6O4vJo0Von+bzG2r/EtereKNYt77/SLT/j1uG/df7vmV2Os5Q9ne6RnCOt7Ejuv2Ofb/A2yqeifu7OSWpPM8u2vE/6eKp/afsvhXUJU++lvI9Z82ht1Pn3xbqXmf2hcb/neRn3/AFauFT7jPXSeLf3dns/vtXMr9yinsVLcb/d/uVMjyPD87U25tlkh3vRDMr2a/L5fzNWxBVuXb+9TrPds+dqjvHWNPkai33b1Td9+gg6LSpvM813+/WbqW66uV/uJViw3Rwzu7eZVF7OTzmdP3lQWNRPPf/gP/LOppvO3oiL5ny01N2yJEX+L5qvW1ytAEKKsaN8v8NWoUm+5Qls07snzbP7/APfq0/7uaJKNQKrzeXuqFJvnbevl1M6ef8/+reo00242L8676krUhhdvO+davPMuzZ/rKrv5kbfO1N+0xwTfOyx/x/7NAF7esab93l1HDf8A+k/um8z+DfVOZ5N7In33X7lNh8m1+d4vn+/9+o5R8xtb/wCNmqr9pt7rbL5vyJ9z+GsWa8+1bdjeW+7Zskqr/bFvs2Ozb0X5f9ujkK5jqEvIf73l/wB56hubzzJl+VZNn3q5ubVZoE2fY2/0j51q0n26TyndvLT/AKZp8z0cgcxuJrC74Ivljd2apvtPnp8m3/arBTRIY3aWXdJ/10rUS2+R/m8up5Q5i1bfv4d6K0exqc+6CHzdvmPUdtNHHt3stWHuYY9qbqWpZCk3zq+1Y9/3vn/ipyO0nzurR7GZF8t9yutOf7PvX5vL+anTQ2snybqkrUdDN5dusKfwVh3+sSedElvF5k7tsfzE3bP++ata3N51s1pDtRH+9/u1HbzWulWy7P4FVN9VqGpkw2cl9Mz3EFwiPtfZJuX5q0Psy7vN/jq1/a3mN8kVQvf+X9yjUkk/1cKo8TSb6zbzdv2bfuVYeaaR1dGqq9zcb2+Zp/Ob/lp/BRqAQw+e6v8A7VWk3U3ZNapVV/4n2tvdvv76NQLn2Dzv9b/s/o1Y+qzfYZll3fcZk+zR1e+0yb/nqHYsk2/yIt6fx7KNQKr/AGq6274Jf333Uj+bpTodBX/VXE/yI2//AOxq0/nfwfu6js0up/nl20agOTw9a2qbZbzzEZvuU19Hht3Z0anJDcbP3srf/FVIkLRorvK2yjUDNfTYbp237tn8SSVpWcMOz51qa2tvkZ9tTbPkXZFUcwuUbstY0lqHYs7/AHpfkk/5ZvUyQ/P861YTy/4FWpL1Gw7fs2yVfMqP93vbYtWH27dj1HvWNP8AboAktUaO5/2P7klF5eNG3yRrUKTN53z0TXPyUAQpeTSP91am2Tb1d/7tQo/lur/+OVqfaY5EV3/dpQBlslxJQqSfxtVi5v40/ham/aYYIaAKs1s0nyf6yq+y4+REl2JV77Z5l55SL5aIu+V6pzfu3WXzVjTdQBIltNI7Puao5rZd6o7fO7bFpqX8kb7Kd9sm+zM+3y3++ybNzcL92gBr20cfyIvmPTn/AHcP3WjT7lVbPzJJorj5o0m/gkrY+zLIjb6sCrbeTGn3fnp3y/NTkhWNPnaq+9d6/MsiUBqNmmbb8i1C7sjrRNM2+mvQGp7F8E9SWfRL60/597jfs/2XWvQn214z8HNS+y+IZ7fd8lxC3/A2T5q9k/1m75vvqu2uOp8RfQc8kbpWfNukm2N9ypn/ALm+hEqdQI33bP4atJN5m7fVN90n/fPy1ahhkk2O7P8AJQBN/d/uJ8lTbFSqrzeZ8u6rm9fuPVkDX3UfNvSnfNso3/8AfaUAN3r/ABrUL7t7bP4KsJu/vffWh08xpU3NG9WBj6rDHNps6V4fq1t9l1WdP9re1fRD2yybv93Zsrwfx/ZrpXiGf5v+W2z813LXTh5atGUzHSpagSp67DnHc0+mc0UATU9HplFAEtPplPoAdzRzRzRzQAx6EoehKsB/NSpUVSpQBete9fZ37J/jD+3PBN1okreZPpM3y/8AXGT5q+K4Xr2L9m/xmvhX4kaf5reXa6h/oMv/AAP7v/j9ddCXQ56keZH3JRRRXacQ+iiigAop3NRXLyRwyvEvmOittT7u9qAMfxb4tsfB2lNe3rN97ZFDH96Vv7q1yfh7wffeMdSg8S+LV+589jo/8Nuv96T/AGq0tE8GXl9qv9u+JZYp9U+5bW0HzQWS/wCz/tV2tYRvN3lsbuShpHcdzRzRzRzW5lqHNHNHNHNAahRRzRQGoUUUUBqFcB8b/DH/AAkHga5lRf8AStP/ANLX/dH3q7+kdFkTY61E48yaLhLkakfHfwu1KSPxJPpVvKsE+oKr2Lyfdiv4vmg3f7LfvUavrDwr4ij8TaDZ6gkTQPKuyW2k+9byD5ZI2/2levj/AOJ3hubwH4wvIrRmge0mW5s5v/Homr3zwT4qt49S0jxHbr5eieLlXz0/htNRHy7f+BbNn+9XLQk7OD6HRXjzNSR6zRRRXacmoVmeJ9EXxF4e1DTH/wCXiFkX/e/hatOiol7wz48+D9npcfxUuvDmu2K3Gn6tH8qT/wAFzH8y/wDjnm19QeLfG2j+ANNWXUJfL/ggtoPvNj+6tfMv7Qmm3HgP4ixa7p6/OlxHqkH+9u3f+h1sfH7VdP1x9K8QafqtrOl3Yxutt53zJ/Evyr/v15863sqT7o7vZ+1muzPUJvjqslh9o0/Rfte+PfF5lzt3/wCz92vH/id8bJviF8Op7S70O1+xTTKk/lu3m27D+Ja8pj8W61BD5UV55Cf3I6j0q21jXLmey09Lq7e4+eWG13fP/tNtrx/r9TW7PSjg4xNi2+CfhWS1idLnVJ0dd6+ZNH8+f92KtrSvhF4btd32SxaS6f7s0nzMjf7NZeseD9a0fRFR9eSC63fLYQTNKsX+9tbbWb4Y1W88B/adTuNXaN3j8lrm6m2qq/7O6uJ4qrK/LO51LCwj0NLT/wBn68vkl/4SXxZLoro2/ZIi+bt/2VWuk0rwf4D8Fvvt7G48S3Sf8vOsPui/4DAvy14r4w/aH0+N2TTPN1K6/wCfmT5VrzW8+IvjDxdN+6vJY4P7kaKsVX7DFV1ebsg9pRpu0dWfVHjP40LBD+9nuLvYvyW1qny14P42+PGuT7ksoF0lP78n72WuHTStcvk/0jU3/wC2dbGleBrHYzy/f/vyfM1aU8LRoe9N3JnUnU0grHB3M2seKrxruWe4u5/+e07/APszV0Fgl5BYSxSz+Yj7dyR132g+D4f3r3EDSbPu+ZXVTaVZ/ZliSBf9lI0rWpioR92KMYYZ7tnky2txMiN5cvT+8xor16LR7rYP9DzRWH1o29gu5o39hNrniTULTT92yFmt9n3fmj+83/jlddfwrJoPhfQk/cfbvLu7ry/l+aVtsW7/AIBXKvrzWqXl3Eqxz3FrIk7/AN+R/lasnSrmbxBr0H2jUJYJ0bfLcyP/ABH5V/75T7tbcrlr2PL5dDrvijolx40fTJYlaOe4VUihjT1j+WOvNfFV/N4fsNM+zqsf25Wu1eP7u3d/Cv8AtPXpWvePJP7VsU/1cD3jP+7/AOef3V/76SuD8bXK6l4Ys0iX5LfVLi0V/wDZ2p8tdFO9kpbGWpH4b8STf2VLbvF587xr5U38SNurrvDejrBZ/aHZYLVPvPJ/Aorh/AulfbvENnbpL+43b5fL/gUb2b/0CtS/8Ww6xrDxWMrR2qXSvBDInyvHt27f+BbKJR1siTvvD3iFdcs7zT5bxYLW4k+0+T/uTo1WtN1W6vodTS9VI7V7yR1T/Zt1+9XnuiTeZcrb2+2Od1X5/otdBqWttdTT2Vosu9LdbeCHydzPn5V+X/arGUdS4mx4J8eLoeiT63et/CqRfe2u3ybdq10FrJH4g0pf7QWKTV3hjSfzIV8rlflb/vv71eavpS2Ntp+j6w0UCI0l8z/w7f8AZ/74rrvBnieTWNSvpbuK3gRPkif5t33vMZf+A7JXWuWpB7wNE3dkeleGLXw/42gRL64kvYV3zwz7drs6/wB7/gddBa2DWPh7SLSXbI9v5KP5f3d26rHjZ7GSHxH9kWL+0UhtJpbn/Z/2f9n5Kanmf2Vp8Uv7t0W2RvwXdWlBu75i9S5/rLaf/buGrL8VO1r4Mvk/vx7K2I/+PP8A2/MkrB8f/u/CV5/wH/0JK7Og47nzf4qdp79U/gSsXyfMrU8TpJBeb/79YL3LR1tDYJbs0Ll/3bJt8ysu2e4kuZfNZY7VF/dPUn2j5vnb5Kmttt18iVoYlW81vT40WK32zz/9M/mqTTYZL6zaV/v7mSodN0+HTbmV4olj86rSQyJbM77pPm/5Z0AbCbo7P7vz/LRC9U/tXloyIv8ACvz0JcrGku9qgsveTDHNTkhjghZ0qnZ3nmfIy/P/AH6LO8jn3b/uJQBofLHC3zeXUiXkf33l/hrPvEW6ttj/AHP79VUtoYFW3dfMT5vn30agal5fx2tV7PW7eR/uy05IVktl3r5abajh8mN28pakCvearG6LLtbZWffos80T7mRF/g/v1evJlk+V5fkRvmqGG1X/AJZVWoAl+sbqqfwfdqnqv2rVU2I3l/NWtbWC3E3zr/DVy50eb5di1HMPlOdh0pbW2/0iXz7r+/8AeqFLCGDa/wDG7b98ldQnhtpE+dam/wCEe8v5P4KOZFcrOf8AO8xFdPuMrfPUyzXE/lIitJvWugttNhj2o8q7Eq1N8nybPuL8tTzFcpzNt5klzFbyxNHO/wA9WksJo3+etpGWNN/+zULp5j/7lTzFcpnpC3nNsqxNZtIn3qm8nzKc+6OlqVymalm0nz+a2x6Es/LfYjNsq983y1X+0rva33fv6NREMOmx797tUn2NZEb5VpzvJI61M6eWjPu+TbUlalOzhaNG3xeW+5kVN+75f71SfZV31a2eX89Nd13qlAalWaH59iU6z8uPc7/vHX7tRzI0+5v/AByOpPszSbX/ANmgNSNnad5Ues1/3jMla0ySR/OjVk7/ACJvs6r8+3ez0Ekn+sfyvm2UO7Ruqbfk3N/H9ynfu49373zKpvcr/AtAFres02x6akzb22fwNUbp/o33ad9maRPkf79ADt/nP8jeXUz7pNqbqbs8tF+X56hd5I/K+7s3fNQBeTbv2VTv7qpJn+T5GqnsaSZrj/ZVNn9+oK1JP7SqSw1KOSSfZE2+H+DZt/8AQqovDJ5LPuVH3bP+Bfw1cR1tbOJrhl37VRv96gNS9NcxyW0W/wDdu/8ABI9V0/fu0u3zEqF/MkdXTdVyF/4NtAEfzR7dlQ7WjeXfL8ny7U2bdtXHf56P9ugCjG3kPveX7lTfbFktleL94jrvWpIYY43eXd5m9vl/2Krptj+RP3aIuxfLoArpt2Mqbv7jUO/3U/4GyU7Z87fL8lTIiyOr7fn3UAV/mj+SLb93/lpRbQ703yp86Nv/AHf8FXNnl03/AJbbKAIYbCHzldIl3p/HUkcLedsRmkd6k86nI8ce53oAHhWmpcr5OxKheaqu9t+xKsCw8zT1IkPlpTYUpz7qAKdyn92o03bFq1s+enbKANDwZctpXifTLh/4LhU/4CflavoLzljda+cU219BaVef2lptnd/xzQrN+a7q5q3QuJafdvpqfvHp2z5FeWo97SOyf7PypWQDk/iTb/wOrEP7iqvkr/Bukemv/rKAHSN5c1XE/eIlV/mkh/h2U7zvk+9VkFze3+zs20128v5/K/2FqvC67G37t+2rDt5f/HwyRpVgSPD86/MtSL/rvk+/t2NUaQrPv8pV2VYh/wB1d7/e/vUBqG9ZH/23rzH4o+G4579L3b99VTf/ALQr1KsnxRpqz6Uyov3KuD5WiJHzylTJTryFoLyVNv8AFUdekcpLzRRzRQBNRTKclAEiU6o0qSgB9FMp9VEB3NHNHNHNMA5pUqP5v4KkSgCwlammzeW+/d5dZKPVy2erhLlZB+jHw08Wr408DaRrG7zJ7iHZP/12Hyy11FfMv7IXi359X8OSt99VvoP94fLLX01XpHBKPKx9FMp9AtQooooDUKKKKACnc02irAdzRzRzRzQAc0c0c0c0AHNHNHNHNABzRzRzRzQB8mftaaV4k/tKz1OWxtYLJ1a3gubF2aXj5l87cq1xf7PfjPULrxE3w61jfd6Dr3nbfM/1tpMF8xZI2/4BX2h4m8PWvirRLzTL1VkguI9n+438LL/tLXw6/wBq+H/j9btP9E1fTJpET+6kn3Wrzqj9lLm6M76f72FuqPtTwNrF5dabLp+qt/xO9Mb7PdP93zf7sy/7MiV0m+viO8+Luvalcve33iGW3uvLZGeN/Ibb97b8m2ududS1LxHr0TpeXmtWs0eyfy3a5+Yrt/2qmOK5tomf1fzPu7VfEOm6HD5uoX1vaJ/00fbXhvjz9snwn4cee00qKXVrpNyb5P3cSNXz3Z6x/wAIrYfZ9YtrzTXSRkXzLORWeprn4ReHdcuYtY1LxD9ktbuNZvsFrD5t1z/e/hWuOpmHI2nodVLB83mZvxC/aZ1Dx/cwPe+VH5P+qS1h21m+FdH8VePE+0aZpFx9i/iv7r9xAn/AmrvrCz8D+C/n0fw5BPOn/L/rj/aZf++W+Va53xt8dV85oppbrUp0/gj+VUrxqtaWIl+7hd+Z6sIOktXZHUab4P8AC/h3/kMahLrt6n3ra1/cWv8A3195qz/FXxp03wzZtZRS2+k2v31s7X5d3/AV+Zq8Z1vxteeI5m+VrB0XfEm9lZ64u50eOSaW42tJ/wBdH3VrDC81vbMcqy+xqdl4h+PF9qTsmj2f/baf5m/4CtcLNZ6p4tvPtGsam3/bR93/AAFa1tN01tSf7OirGiVvQ+G4Y32OzSf9c67Y+yo/ArM57Tq/G9DkU8PafavsiVpP9uSum0ezkkuVfzV2f9NK2H8PR2KLd3ctvB8uxf4mf/gNCaxptii/Z7GWd0/jn+WolVc13NIwjA0k8MRyTM73K/P/AAR/erQtrOx0f/W7bT/bnf5n/wCA1zM3i3VrrckUi2if3IE21npYNdPvl/ePXLKnKXxM051HZHRar480nTUbyvtGpP8A9+IqxdE+LVxJqS/aLa3gtfuMkH8FNm0eGRPnRZK4nVbD+y9SZP8Alg/3a2hQpyVmjnnUmfUVhdR3NnFNF+9jkXcGoryXwb40vbHQobcQvcpESqMMfKv93n0orjeDlcf1hFzUtVvNY33D7fIhZU+4qs7He25tv8XyVYvN0iL8vl+cq/J/FuNZttukm2Iv95//AB35auXNzql1qumeUref9o32qfwuwbb/ABV7ETzpGtfus+vQW77ZPs67F/vIsa7mb/xyqqOs+lf2VLKuy4voXl1LfuVP+miqv93fLurm9N0e61K51W43eX9kXzpX/h2/dX/x99ldBqUPl6boaovlvcM0zJGm1lX5FXbU9UQZ72GrXXkJewXECRWv+i/6N8rxhd3y7fvf7VV7Czk0397En3FZ9/8AE3y102sXkmo3MXlWyzwPH+9ff8u0L95f91/nrHv5lghi8pvPd1+5H92JfnX5v/Q605uYk67R9Wt47OxSWJYJ7eNvn/vs+9f/AEBK6TR9EuLr4itrEW3+zriSN4Hj+6jCCGeNf/H64Oz0e+vtSniijWNHaNGSNNsSMF/2v9z5qvaJrc2larFaJK0dr9sZJ/4fuK/8Vcs4b2LibWvPqnxG175NI8t3kkmgeT5VljLbtrMv8P8ABura+EqWepWEtl9slje+863l8u23S+Xt+W4/i+Vf4q5HQb+aSHV7S4bzIHh3xeZ97hnZVX/gf3qx/D0Kz6wuyf7JZblTfI+1mU/My/8Aj9UuWMV5B1PRvCevL4jsLzT7u8tY7q4huXvJti7tsce5W3f3djy12Hk/ubb/AGGhT8o68Z0q2bWLnV5XZYLWxhmdvLdV3xn92qru+8zb69wRGjhgX+5Ns/4EFqYw5byWzNoyG7PkX/ek/wDQq5X4nP5fhL/fmWuqfd+6/wCue+uH+Lr+XoOno/8AHMz/AJLWkSo7o8J8Ww+ZDE+77klcfN5ldh4kdZIYEf8AjZnrn/s3mPWkNgqbldLaO6tmR6q21h9hubZIpW+ST/lpW4ls0e3ZUb7o/Pf/AGdlWQCQrJHF/ttvqw6L9yo03eTAlNd/nXYy0ANtrZo3apH01d7f+gU6zuWkmqw7rvbdQBXTTVjShLZpH2I38P72rifvH2J/dqazs/n+f7lLmK1Kv9leZ+9+apPscNrteX7/AN+tLVLz5P3W3ZWW9wsj7HakGo1pobqHfLt37vuferDe8Z/kiXy03VefbHtTb/FTvs399aA1KdtbeYnzffrQh01fk8392lWk/f7t7bP+udSQyLvbczSb/upJ/BUAXrCGOOtJ3bZv2rWfZ7Y/n+WnTX67/lrORsXneORKo22q298nm2jLIiNs3x/N81Ro6ztLE/33+69NsIVgdokgSBP+mf3Xp6gTJN5m5H2yQf8ATSm/Zv7i/JtptxbSQJFFFcr88zO32pPM+U/wrt21N+8nh2I3kP8A36krUqzeZHDsRah86bzvlg+Tb81aDo2xfm+eqv8AeT5v9+gNSGF5J92/d5D7dvmJtqx82/Y9NeaSPb+68z+Co4Zlunb5W2Ju/wBYm3pQGof6yoZoV3rK8S/JVpNvkq7r5b/3KmRGoDUo7Fjf+L56ciN8yO1SOzSJsdfMeo/71AENy8fy7G+enIn2qZUiX56hkRZJvvNVzT/9Ftm/57v97/YqAG7PL+SnSU3/AJbfPTf729vLSgDP1JvITY6VTtrn7Un3lj+WrWpJ5nlfN8lZM0LQP861Yaly8hX+9UNnbeZ9/wC5TUvF2feqRLlp0Xe3lojUEli5/wBK+eo438t/k/gWmzP/ALVV4U8ygC47tt+dqhf9461Ds+f+Kptjf8DoAkRPLhbfUibaq+cu/Z/HUybv7vmUFakjSN8qJUf2NpN2/bIn9yrG5qcifPv3VAEPk1NC61NVV/v/ACUANudv8C7N7U6Pd/HQm6PbTXj8x9jrQBDcv5n3H/vU3Y0af63+GrCW3/fD1Mlt5iLvoAz0/f8Az/7NWIU/jq15Kx7qh/1Fzs+b5/8Ax3FADqjT7zVJv/uUOnyf89EoAq3Lxxpvf+Cobb93Dvf947/PVe53T3PlfwVc2eTQAvNLspqPTk/ePsoAHfy02UlL/E1Dovy7KADf5dG+mUqbZKsA3rHu3t5aV7N8NLz+0vDEUX+s8lmhb8G3V42/7xK9G+C1/wD6TqtpuX7scyp/33urKpsB6dMjVXSFv+2lXrlPMT/bqFH+fen/AHxXMBDDC0G75vnprv5e1N336vJD92o3hX5qvlHzFdEb7n/ouo3Ty0q8rr9z+/RNbLcbXSgWpDbI2xUeL7lXERd6pt8z5WSq6J5aMlWkm+5/yzqw1LSIsafJ+7o3/vlpuzzN6bvkenf6zd/sNVEhv/jpzp56bH/jWqqP97/e2fnVpH8xN9AHgPjbTf7N1Vk/1nzNWClekfFfR/8ASVuE/jj315qld8JcyRzSjqTb6dvqOn1oSOp/mUzmk8tf7lAFnmioo6l5oAKmqHmiqiBNRTPMo8ymA+lSo6kSgCZKsI9VY6mSnEmR3Xwu8WyeDvGekaruaNLe4V5f+uZ+WX/xyv0MhmWdFdGWRHXerx1+ZNnN5brX3F+zZ4z/AOEq+HUFvK3mXWkt9kb/AG4/vRNXdTloctSO0j1in0yitjAfRTKfQAUUUUAFFFFABRRRVgFO5ptFADuaOabWR4tTUJ/Deppo8vkap9nk+yv/ANNNvy1HMMsaxrdvodg13cfc3Kn8K9fl+ZmriU+P3gnfcpca5BaeSypvkfcr/wC6y7q+V/HOt+MtV8PXNxrcutyad8u57pJ1g+9/3zXlaKviO8kt0vGjgePzmm2btjIu2vPeJfax3Rwy6s+8Nb/aT+Huhw738Qrd/wCxaI0tfLvxd+IWg/ErxDfaxokV1aJ5a+b9q2qzSD5dy7a5XTdB8P6VDE93c/b5P+mnyr/3ytTeINY0u+01dPib7JB5m/ZBCqrXHWxDn7tjanR5GdV8GfiXqng7R77T/sekzpDcb/O1KFpZUb+78rLW5rHxa1L7ffaml9/Zs93HGk72r+Qrqn3a8B8Q/uIZ7jT7y8gnf/WvJt2P/wCO1R8E23iLXJryW3sbrVoIY989zIjSrb/7TN91VqeWrVXKpaG1oRfM0dt4g8f2s9+0rzy6s+37kaVzOq+NvEl0mzT7b7An/TNPm/76avVE/Z++KUlh5tv4c8j/AGI5rZWrS0H9kXxl4qfzdWVdNT+/fTfN/wB8ruqYYJK3Mr+pTxX8rsjwVNNvJHZ9V1O4v3/54+c3/oTVl+d8isirvT/nmm2vq7W/2Htajk/4lXiGwu96/N9qRoPm/wCA765PxD+yL4q8I6Dfardz6TPBbr8yQTSNL/6CtdjpSitjOM4SfvM+eYba6vrlZfLbf/f2VuQ6DD8z3d55n+xAm6u8+HvwuuvHF1c28V9Z2ENpNDDO907Ls8zftb5V+7vTZXs3gz9kWHxBoMGp/wDCUL8+5NkdhuXcjbW2t5vzL/dasY0alVXWiNnUp0tGz5p8ny/ktIlgT7m/+J6h1Cz1LSkV382OCb7vyba+4tH/AGUfD+m7fN1O8k/64JGv/oStR4z/AGXfD+peFdQi0/7VJq6R77V55v4h/DtXavzUfVJGf1qJ8KwpJO++Vmkq59gV6tXVg1rctE6tG6N8ySVaSGuPlOjmKMOnrHVpLWriJUkdMgpvbfJWD4k0T+0rBti/v0+eKuqf95ULw/u/kpfCB47HrVxar5e3pRXSa34PluNSllhT5H+YUV0c6MORncPbNBfz3HzQWsM3k/8AAj/D/wAC2U19Vmnkge4nb/iXxs6/h89dZ4D+Hv8AwsbVfslxO0CIsjtcx/Nsba7f+PbKjtvh7o8HgOz1P+1/L3tc+bDO/wAqbFTdt2/xNW0afMnNHPP3Zcpi+GJlvvsybYo7V75ftT/Ntl2K7LuVad9m/wCEgmvNTt2byLTyUsbbftldjIiqv+9sp2jzXGj3NncbrfZ813L/AHU+V9q1lw38N9qTfaP3drN5bypH/e27a57MWp21hZrBY7Egb9zZw+U/+0F3Mv8AwKsG88M2Opa9p+n294tol3Is0UO/dsjMjxMrf7S/foh1uHWNYuX81YH/ALPW3imk+X94Y9u5v+B/PWfoLw6xquyJVkR1ZJZpE3bFPzSt8392tIkR91m54VeO6udQil/1E10syp/tFvu/+P1qa34G1DQ/AEHii4+z+Rqd0vlJv3S/efc1c7Z3NvY3M9xb7t/2jZB/sLW58S7DxFY6DousXdyseiazcXD2umwfKqLG33mWiEObm0K7Ga+lahJc6fL9mlkS4WT540+/nYrKv/fdSaDoOrab58W35HkXz/LRW+YSbfLra1LVdasdK8KvbwSweSq3H2yNGVdzybl3N/s7K7DQfFs2m+GLHTJYPPnsbi5ffH82xR5Miyf991LireZpKOtzl7Pwxaz/ABIn0e9i+yWqXUm77LtbZ8u5Y69Whm8953f+C6b/ANBrz3w34wuLrxCun/2fawO7RvLNH8zcSPJ8tdxbbZPN/v8AnNuqZbFQLD/vLn/t3WvO/jH+8s9KTd9xZn/PZXpUyfPL/sLXk/xgvFjvLP5vkhtV3fiz1PQ2W54vrzxz3Pyf3ayfMaPb8vl0Pfx6leSvbyrIiN8yVVtr+G7v2t0n+fb9ytIxJlI2Lm8WCzZ0/dulU3dp9HidP3e9qp6leXU9zLDFB5iJH8zyfdrYvPJjs4kT92iL8qVZBX+0/I1V03fO9OtUWdG31Js8v+H+KgAjdo9z7amhha73PuWo0tvkaryQx+Suz79GoF62jW1df+Wm9fv0Q7o7n7qyVXtn+fY7VMjt/B9ypK1I3RftLPub51+5/DUL+XHterDv5ELVVd/u7FoDUNiu9SeT5aeUjLVX7S0b1Iky+cz7m+f+CgNSwPuLVN5vkl/5af7FSfwNvZ/nqF3+9v8A++KAJoblpE/dNWhDu+V2be9ZcO3yW+b79Ed4sb7P4E+7UAajos7/ACfu3q9C7QQ/PWPbXiyebs3b91Xkf9zWcjWJNM/y76ajt8u/bTUufM+T5aaskcdIZY/1aVTebzN33qmd/M/iqrc3Mce35v4qCtST5di0fu9/3Kajr9/ctQ+d5nyo1Aalp5l+aoYXbfs3eZVO5Ro0815Xj2f8BV6kkv1j/hegNSw7tUL7Y0aoXmaT/Wq2yrCp+531AakfktHt+apEf99v/wBZTU/ePvfdQ/7xNn/fNAah5zSVVuZvMTZ/A+7/AFn8dWoYVdV/5Z7KbM/lo39zbQGpzsNs0abPtjT/AHvnp0zrH8m1tm6nbG3q+6pEt2373l+etdTIzZkaN/u/JQl5Hs+9Tpv37t83l1TuUX7ifu3/AIqNQLyXPn/7lSIvnutU0uZNlTI8m9d/30o1AtI9V/t/zsir8n8T01H8uRYv79TWFg333/eVJYQp913rStn8upvsDSbamTTfL+Z2qCtSN0pz/wBxPvpViG2+f5F+epktl30AZf2aT5Uf/vupvsvvWg8PlutHk+Y/+xQBkv8Au3anJM0cP8VWP7Hjg3OkSx72+b5KsQ2y/c20AZ8P7x3Ta0dXPljf560EsPL/ALtZsyN5zf3KAI5tv8DeZUPktsq8lnTZoWoAppVe8uVtbZnf93Uzp5e53rPtraTVbze/3Eb5UoANNhbyfNdfLd/4KkfbJJW09ssaVk36rA7UAR7KETy6bbJ5lXEhaR/nX5KAM2bdIkqJt3vUiJVx0j+58tVXhmg271oAa37v5KIaj+X78rfw76tQvb+Z87eXQA166T4aXK6d4ws9/wBy43W7fjXIrfzalNLb2US/I3+ukf8AhFWr/UptH1LSvsrf6V9ojmb/AHU+aq+ID6c2N/wOmpDVi22yIro3mI676HRdm965Q1BE+9Ubo3zVJv8ALenfZvMStdSSr83zbFqZ92z/ANkqxDbLsodPu0agZ6v5G35fkqZIf3zfM0dD/f2VJDu8nZRqBMj/ADf7lO3/ACNUf8a/3Kd/deggE/iem7/Lo2SR7aJHVKCzB8Z2cd1oizOu/wCzsrtXgrp5E0sX9xq+lrmFZ7aWL+8v86+efElmtjf/ACfcda66PUwmZ++nb6jR6fXQZk1OpiU/mgAp9MooAmp3NMSlqogO5o5pd9JTAfTkqKnx0ATJVqOqqVYSq1IJvOW1Te9e2fsx+Of+EV8fwWUrf6Fq220l/wCun/LJq8PuYVnh2VqaVcyWtzFLE3lujK6v/cYV005akSjzH6aR1Mm2ud8B+IV8Y+D9I1tNsf263WZk/uN/Ev8AwF66Dy2rfU5eUa6U2n0UAMoooqyAooooAKKKKACiiigArlfiReeINN8PfaPDlt9rukkXzYdm5vL/ANmuqoqZR5k4lx91pnzHqXwT8bfElJ31uWLTUm/jupvNb/vld1TeHv2M7Oxe2l1DxDcfIzebDawqqv8A7K7t1fSdFc8MNCB0Srzl5Hi1z+yj4RnuLaVGvNkLLuhkfcr12Wm/BPwTpSL9n8Oab8jffntllb/x6u6orbkjHoYupPufAf7T/wAK28JeObl7SJY9Lvv9Lg8v7qZ+8temfsizWvh/RLG183z9O8Q/aLeWF0+SK/i+bb/21t69S/aW8Er4q8ANepF5l1pjed/2zPytXzn8Ab+b+2NX8JbvLurvbqmk/wCxf23zLt/3krnhaFRx7nU5e0pJn2R4A8xPCtnbu3mPYtNY7/8AZikeL/2Suirl/AF5p+q6I2safujTU5PtEsMj7tk23ayr/wB8V1FdhwBVXUrCHVbC5srhfMguI2hb/dK7anooHE+LPA8zfC/4/QWV7t+y30kmk3iSfdfe21f/AB+vtKFI40VEVY0RflSOvk/9rfwk1jr1trFuvlpfR/fj/gkjr6G+FfjNfHngPRdb3L59xbr5/wDsTD5Zf/H0rno+6nDsdVX3rT7nXUyiitTI+OP2pfhv/wAI54u/t20i8vTtW+dv9ib+KvEa/Qj4neCYfiF4M1DR32+e677V/wC5MPu18A6hZyabeT2lwrRzwsyMkn3kYV5WIpcsubuejTnzR9CHLVYRFqFKEeuQ3JtgqRIfkqNKs1ZBSktvmoq7RU8ocx2vwi16x8FpqHiC4ZZ3t/ni03fta7+X5tv+6lcnNc3nibxBPd2Wn3GzULqTytNjh/ceZJ/rY4/96sV5vLSWyez8+9f/AEeBJHZdjH5Wra0HW9Q8Io1pZfanutPaR5/Ifc0TD94zL/tLsrohWcYcljjn7027kN/eSeI9YbUE0+302yeRU+zWvyxW+F/+ISo5vBN5Hbfa/IaCC4jhm3ybW2f+g7fuVreJPE+n+JtN0+30LT/sHk2/kt8/+tuJG+Zv93YlXkv23xaU+6R02v8AvPmZ8fKtTUWujJiYdt8Lmurb91rWlwXSRqkqX1z5HVt1N8L+D2022nieKK7+zyK7XkD+bB97b96tybw9Ha3NjFd3K7NWaNIH3/Nu3Ju/75r2rwT8NfDupJr0v9oW93ZQr5MVtBcqsTqF+aZtu5d1dVCg6j95kzaSueE+MPBjeEfG2oaO7QSPCyv/AKK7Sr+8VG+83+/XTTPZ6jpsWq+LZ2v4NMZrG1sLF9q7Y/l3bW/vPXWTeFbPXPjNpUT/AGfUrF7f7dL/AHbjEk0jfeb/AGNleV/GbSryP4kLcXC/6LqH+kQP/C8Zbcrf98eVTr0eXm5HZG0JL3VYva3bX3irRLnW7if7JpFjdQ7bD+5lUj+Xb8v+7XZeGPCt5a2y3Dbf7E1a+m0uL+8imRJfMX/e2VV8Q3Nnpvwra1eKWCfVrpbiCHZu2Rx13X/CN3WseFfh9aabF59kt0v2x43/ANbNJvk27v8AZRKVOipW01sEpOPpc5HS/D1j4Z+IXizT3nXz7eRnsEjT76uyN97/AGYq6LTdv2Zv77zNuqnfzXGpeM9Vu5YrfZYx/wBlrNB8rXHlt/rG/wBpq0oU/wBDieuavbmaRVPZEzv/AMfP+f4Urwn4uu19quoIkvlvDD8v4LXuTp5ltOn99q+cfEmpf2leX1x5vmed5jq9c3Q6IdTzO40qGR2eXdI+2o7bTbeO5V0iWPd/HVybdI2+mv8Au3WuiJGpavEjjs59i/w7N9D7ZNyf6xKzby8/gSr1ttjpklqG2/c/7G2jZ92m/aW/gp00ixpQA5/9upPMWNF+b7i1nvJ/o3z/AMFN879ytAFya5WR/vVNbP5f8XyfxVnonmJvqR5vLfYrffo1AvPdeX/F87/dqP8AgZ3qnM/lp96mrct/10SpAtIixo1ZLzahJqWzyFjsk3bn37merzv5n8FEMLSfw0AOd2kTZVe53R7kmb5/4atI7bNm756EsGu9ssstQUUfO8yHY6+XUmz512suynbP9em7/wBmqRN3krv3Sf7f9ygBz20kC70by03fLTU1XzEWJF/2N/8AtVH5LSeUiL8n9+rn2bzJm3y/cWgCqmpeY7U62uZJN2xX/wC2lXvsEezf5S76Nm+aoLKdzNJHtTdUMLtdXK1pfZmj+SnLZ+ZNA/zSfNRqWCf8C2fc302ZFnuV+9WpMnl7flquj/P89SBTRF2Kjq3yN8tTb2kh2bf4qdc/6mV4ovMn/ho2SSJEm3y3/ioK1JIUWNKdsomSOBFd3WBEb/lpTn3eS3zeXv8Au1AalV/3iM6VT+0Nv2U55vvfvaEdpPv/APfcnzb2oJJnePzovm+8tVb+5j2ToiNv2037C0m1P/H9npVe/wDM+5/f/wCeftVgVYUbetOufM+5WhZ6PNs/1VWv7Bk/jagDDew+9vohs18lk2t8jV1UOmwxyfP+8qZPLg3bFX56jmFynG22mtfPv8hvvbN9aFn4SaN2d2b5v+eldF5yx1JDcxyUSkyoxRjponkTfdb7v3/l2VaSzk3/AHF2Vqecu/5KbM8cH32rPmGZ727R1NbQ+X8jU77Ssj76b9sj8771MCTyV30Ijb/kpr6rDHtRP3kj/wB+m/b/APRm+zwSz7P+A0ATPZtJtfdRN+7qu9yv8f8Ad+5v3daxdY8SfZZFiRFp8oGxsb7n+sqxbJ8jVys3iG68791RbaxeT3CxI3+ubZ/spj7zVVmPmR0l5Mv3H+/ULpHawq7ssaff2VVudNWSHYjN/tP/ABP/AL1ZMnh61/db/tE/zfM+/wCVMVAjUm1KGBGfdUP9sWs9srxSrsqRN0EP+jxL8/3vMqi9msiXMtwv97b8lAFPUtSWd1t4mbZu+Z4/46mh1hYIfng8v+7WTND5EzJ8vyfO3lp9yrSaascy/ekd1bb5ifKtbBqaD6w10/yRNJ/erPv9VkgRkSBd7/e/i2VoQo0aK+3y/l+b+Kq9zZtdPF8vyfxUBqZumvfb/vfxNuf5f++a0ndp/wCL56hheOD5Nv8AwCpPtPkff3fOrbUqA1I/7Hj+aKXdvf8Aj31JvbzlRP3n95KdbQ+W+9/42rSR6AI/sFrIjfL9+h9Kj85nT7+35fMq0n7ypH+5QBz9tokmm7rj+Pdv2R/xUW1hcX2pK8q+XsWtx0beqJTvOj3yxbvvrVXHynuHga/a+8L6Y/yb0j8nZ/ufLW8m6T5Erz34Ral59hfWifwTLN/wE16Nvjt03/32VKx6kyJPljod6j8n5/no2LTEOqPzlqGaZo0+Sh38z56CBqosjs/+r+arCW3zq7t9zclRp/38+ar2/wAxN9AFd4f4NtOhh/vrTnRv71Dv8jb6sBs26R2Td/CrrTfv7vlqT5f3TolO2Lv+T+Nt9AFd/wDarx/4qaV5d/JKn3H/AH1e1PbLIlcP8SNN8zSort1+42ytIPlZMjxGGpN9RujQTMv9ynJXYYj6f5lMp8dAEm+pKZzRQA+n0yiqiBLzRzTadzTAOaVKSl/joAsJUyPVdKkjqtSC3UsL/PVeOnb6uIH19+x542+1aLqfhqVvnsW+123/AFzf71fRm+vz/wDgD4qbwr8UdDuN3yXEy2M/+7L8tffNdmphPcmoqGimYj6ZRRQAUUUUAFFFHNWAUUc0c0AFFHNHNABRRRUAFFFFAEF5bR31tPb3C+ZBNGySp/fU18A+PNK1D4X/ABI+0Wn/AB+6NfLNE/8Afx8y/wDAWSv0Fr5k/a88K+Qun+I4oPkf/R7r/eH3a5q142mt0dVCW8O56V8NPEOmwX8Saezf2Xrka6jZ+Z/Bvi3bf/HJU2/w+VXqNfGn7OXj/wDtjRP+EURfM1TT5pL7Tn/uQ/elX/gMvz7a+uPD+vWvibRLPU7JvMtbuNXWuqM+ZHPOHKzToo5o5pEnmX7QnhKTxV8Orx7f/X2P+kf8B/irxP8AZFvr6DxPr2iPqtxG6QrcQWf3oHXdtl3LX1pNDHPC0Uq+YjrsZK+KXdvgt8dbO4dmjtbe8a3neT+O3k+Xc3/AH31hL3aifc6oe9Bo+1La5aT5JYGjdP8AgSf8Bap+aiR6K3MB9fJn7VHw6/sfxDF4ltI/9F1D5J/9iYf/ABVfWFc/458JWvjjwxfaPd/cuI/lf+5IPutWVSHPE1pz5GfnylTeTU2t6PdeH9VvLK7i8i6t5mhlT/aFQwv5kdeXynoEaJ89XKh2U5HpEE2xaKiooA568vLiC8a4t/3l67funj9/4q3NB1aPw5pssqWayO6+TFNv+bzn+9I1aHjnSrXydVfR7y4v/Jj86K8n+993c1ZOgvHI8VvcRNBZPC1u00f3nYL822ojK2vY5HJSNr7Aum63I+n2Pmf2ZCvmpG7MtxNGr/vP93e/3UqvpU00GtwXt3P8/wBsVGT+5/C1Tax4hm03+yPD/lL9qtI2f7Zs2srfd+X/AL4rP+0w6VtidWjnhhaZYZE+R2PzLuVlrT4te4dTovEkejwa3oP2u+ij+a4uJUjRv3SyqnlK3/AEqbwlrFjrni3T5fs1xBpdxIqS2drM0rI38UcKs33Wrg/FV5db9BtLuzt7TZa+cvl7d0qyNu3NXeWEkMFtbeINMZtNukhuLu1ePcq+clzCrLu/2Ynrq5nzpLyNIfCdl4J8JWtr8ZrbSkvJZ9LT54n2Msvl/O3lyfxf7DVg/GDRLrTfGGlW8r3E72+m2z7J/ZfmVf8AZrqNY1668OfHK21WK2ikuruG0uPs0Hy/NJAi7a4nxn8SLPxj8Qr7WJVbTYH/AHMXlvuZNny10VpqMJBSi5zj2sfRmsJ4f8f+BtKeXdHaww72SBJNyLJH5bbdn8K75a8Z8JfFrUPB3gDUNKitpZNR0xpIWf5VWLPyq21m3bllrrvgPr1npulahp9xK1pdQxtd2ryfx253/Kq/xV5rpKaXqWg+OL155bt3vIXgmk+WWXM71fP7qezMuTl5lvY1vDepXF1ot5LcM0k7zb98n8ea7q5/cabbf7C1x9no95ptnEl6qx/aGjeD5/8Aln/Czf71ddeN5mmx1407xaudMNjP1i5a30G5dPv+XJXzLrc0f71Er6E8c3LQeD7l0++/yfnXzPrX+urN7o2j7qZlzP8AvNlU5v8AWVa2NI++qsyNIy7/ALlbRI1K6Qt5zVsIvmQwJ/s1np+7/wCWqxpWkiNJZq/+s+WrJD93HQ8Mmz7lSf6j5/lqG5vGjh+95lAFN90fyf6um72+5/tfLTof3ltv303Z89AFpPM87Y1SfY1kb5WqGF/vVJHukff5nl0agO+zeWm+o3tlg3VYvN3k/Irf9s6j02NriFvNg8jY3/LSpAciNHCuyjbJvZ/N8tP7lTbVgm/ik/25KE/eOyJF8iVBWpGkMkf8X3P4Km3r9mX5f+/lR+TcTzM/yx1H/d+bzPl2NQBD9mbZKiS/I7U2FGt5Ivm+SrTzL9zb5dR/wfOv3KAI5pm/vVoWyLIlZL7djPL+7T/vr/0GugtkjuodyfvE/wDZqmQEaJTpv3CROm2TfMqb/vbKdJbN81wkv7j+FK1rOzaTzbf7M33fmSokaxM1909t97y/4N8dU9PjktU2JPLI+7789bS21rPtRIvL2f7FWrPSreC23/6t9zVHMVymLNctv2P/ABrUNs6+T5rq1dE+myTwtsVf9mqttYNauvmssj/c2Im2jmDlM37N5bb3iX/fqaHTZP4F8v8AjrU+zb5l3r88LfL5lE0N15y/uvk/iejmK5TLufJ01Fe4ZUR22fvNqru/hpv2ZpN0TsyJWo+m+ZD+92yfNv8AnSq723lp96KgRT+wWe/5/wB46fO1WrZbefzbe0aKB/8ApnWa6X0dn9o3Sx7Nz/Ztm5qdpPh752f5o9rfN5if+g1AGxIjbGfb8iVTeaON2+X53+89N1Kwmtf3sV029/8AvmudSGS6m+dvP/2JN26gDeR237Eam/aVjTY8670+989Z8OgrJufyljnf7z7PvrVqz8Nxx7t7UBqNe8XZ88rR7/8AgWyoU1Kzj+fz/M+Xe3yVefw9DJ8/lRSbF+XzE3VRXSmvnnT7H5Fqkmxfur5q/wDAavQNR32/z0+0J/qP4X+9vqvbeIVk3bGijd/kXy33fLup1/bTf2b9kii+e4b7Ovzr8in+L/gNZt5Dq0mpLaJYwR6X8qed9p2skf8AF8tGgalxNSvJJp3/AHscG7/lpt+Sh2k86eXzW2Q/89P7391avXNzHaw+am6T+78+7/Zp0O2OzWJN077v7nzc0BqZqJNHuf5vk+9/DsWpIXaf5HbzN6rcTpJ829f4V21NeW11JNbOixRp5m+f5/4dtTOn9lWDS3EXmT7t7eXuZuaA1NCwhkkeW9uGX5/u/wC3U32zzJmqjZ7dY02zluFlgfy1fyfu/wDfStUmy3jfzUVd7/Pv/v5qAKt5YLPMzovl/L81VbbTY7Vt/leY/wDfkrQmSbfK77dny7ahtYbjdL9o2/d+5HQPlKL6Csj+b8v3qtWdm0dzLcOv7x/kVP7kYq98uxqjeZtlMOUhR5JH3/6uPdUNzN93+5/fqSR1+5upuzzP4qQg2eX871n6rM0m1E/efN86VedG31l3Nt9lmb5fLT76/wC8acQI0hjgT7v3/wDxyh5ljff/ALVTJunRqclmsjt8tUBTmuG/vfPUju2z5F/4HVj7N59SPCse75qAMPyf32+r1tD5j70qw8Kyfw+Xuqa2RY92x6AIfJ+9vXy0qZN0jo+2pHTzPkqZkWCGoAqvC0cOxV8ve1WIU+Sh3+7R53yUFjk+/u30TQ+QktUUv457xvKnWRLf5GSP+9ViZ2nTe6/JVgdV8IpmtfFUqf8APxCyf+zV7U8Kz/I+2T5lf8mrwPw9frpWsWN3/wA8Zl3f7p+Vq98hmXe3+9Uy3M5FpEqN0bZ8lCP89SZakZkbp5lU3T+P/gFXHTy9vzVTuIfMRon/AI9tADt6/LVj+CqaO2/Y+2rUL+YlWBM6eY+9Pv0bGk+/9yoUmbzmTdVp/ur/AL1AEez7tTJ+8eo/9z+9spasBf46o6xYLqVhLbuvyOrVe2UOiyUAfNPiTTW03WJUf+BvlrNR67z4r2Cwakz7f4v/AB01waf6yuuOxjIlp1RU+qJJ0p/NQJUm+gB/NFHNFVECVKfzUUdPpgO5oo5ooAmqWq8dS1WpBNS76jp9AFuzm8t1r9EvhX4q/wCEx+Hug6q8u+ea1VJ3/vzJ+7l/8fSvzhhevq79jzxt5kOq+F7hv+n61/8AQZVrrpy5kZVI6H07zRzTaK1OcdzRzTaKAHc0c02igB1FNooAdzTaKZQWPoplFWQPoplFQBLzRzTaKAHc1y3xC8B6f8RvDc+j6h/H88U0f/LKTb8rV0lFKUSoy5T88dKttQ+DPxLtdV8pvtWmXTJPD/fX7sq19reD7yx0fVVtNPbzNE16NtU054/9VuOxpY1/3t/mr/21ryf9qXwH5jweILeL/j4/0e6/3h91qyfgJ4iuPE3gy58L+e0eveG7hdU0l/4nj/ij/wDH5U/7a1y0ZcsnTZ2VI80VM+qaKxPCviGPxNosF6i+W7/JKn3tjCtWus4R9fNv7WngxZ0sddSL76/Z5/8AeH3a+j65j4keGP8AhLvBmp6Zt8yd498H/XQfMtZVFzRZtTfLJGD8AfGbeNPhjpVxLL5l7aL9huv+ukf/AMUnz16LXyh+zB4nbwz4/wBS8NXDf6Lq0fnQf9do/wD4pK+r+a0hPmimE48smFI9LzRzTFqfMn7Vfw92XNr4rtIvkm22995f97+Fq+d7bdG9foV4n8PWvirQdQ0e9X/RbuFoW/2P9qvgfXtBuvDOvX2mXq+XdWkzQtXBWhyu5105cyIKX5aZSPXNqak21qKgDUUagaepPaweElRG/f30jTf7iln2rXEzX62lg1x5rJOiskFt/cU/xU7R7mTWPIiS7bfu2L5ifxGuT1W28u/ji89bj9yv+rfd1Xdt/wB5f4qwhHc4pR5TpLnVbzUr/wC2y3PnzurTb/7rSNu/9nrrPDfh7UPipeWOlaf5Ud75PzTSfLEsaLXL2Fm32OzeKLzH3SJ/wKvoL4FeMNL8K+G76K30r7XqkOmtqM80brt2ou5V/i+Zq9DDUeeaRnzOzMfwZ+z9b+I/DavrF5LBrep2u/SX37YkZN/7uSsn4l+G77wP4k/4R99QWSy+xyXG+xRYJXt/kVVm2/xM9vXqniH+2r7W9M0d9Qbw1pemWMN9rTwPtW3/ALscat/Ev8NeW+HvDDeLvFXiHxLceKpYL3T7jfE99C32q42N8tetUhGMbJBFu97nM2HiS+j1izSWz+wvaTed+8dml5VPl+b+Fdny1D8Qra3tfH+p3ETW8lrNdNfKkH71dsjeZtVmr0Dx5bab4j0T/hIIoGsLq3mW3abyf3W4K6yxsy/9stteRw6Vfax4qs9Pib99dsu2vDxF6d9dGelSlonbVHqHjbUri+0e2u3vvsM8Njb2+nWcCbf3bwJ5u5v7zVyfgmzW6/tB5d0drb2vnJ5j/KjBtzSN/up5teha29va+Elie2iv55o2t2f+KJY5/m2/8DSuVh8DWd1prImrraO7K/kz7W+0Kf4VZf4q5frEZWM+rO+03+0J/Il1WVpJ7i43xf8AXHbti/8AHErpL/8Ad2ECf7NY95532/T3ln+0b4/OR402qilfur/u/wB7+KtS/m8y1g+X+Faqe4R2OP8AHlz5fg//AJ5u7V8762//AI/XvHxaufsvhWCLd/y0/wDZXr51vJvPmiT+5UG3Qa/3GdKq7I/Ob5qhmhm86WX5fk3JElQzTeZN/qvnrWJGpobPM8r5aPtn2Hajt8m2qrTSfZvNf92/8NQ6q7b/ALOnlR/3qvUk1JnbYr+b8lVZplkT73mVV0rdPD5X8aN8tSTWHlpvdv8AboIB3XZ8jfJtptsjb1Xd89WLOwXyfkZadDZ+XJ9oRv8Alov6/LQWNSHy3+dvM2VqWcyybt7f+ObaxbyZfOZ/46vWdjcalCz/APj9KQGtMkOxd9TJbRzp8j1D5Kx2a72890/goS5upLb5IP8AgFZlFr7GscbO/wC82VnvrEMG5IlXfTvsFxdP5TtUkOiR/wAcvmfL9ygDNTUvMd3SX/e8x6c7rImxG8t0/jjqb+wY45mllnljT+Ly0rSh0qzjdkiiaT/b31PMh8plp9l3LvX94y79/wDDuomdfvIvl7P+BLWxNNbwJv8AsKyP/CmytC21JpEV0tre3n2/c/hSp5yuU89uftE9h8ltKj3G5P3CblSneGLbWLGFv9B8xJvvvJ/reK9Gms/M3b/uVHvhtUREX/YVI0qZTK5TzXW/D3jDUrlb2K28tNuxbaOZV6V23gnR9W0Owll1DUHu3uF+a2k+ZUrS/dyQt83mJ/318wptncrdWsT+VLH/ALE6bXolNyVioxJobZZP4W+f5KdMrSP9ntF8uBFXzZpH3N/urVqF/n2J/dpyWFvBCu/946bn3yfe3H+KsjQjv9S+yw7Nyx/3fn2/N91VqjYXjR/uvN8/5tjPG+75v7tOtraR3llu/vzM21P4do+7RNCtrZs+5pNit/vUEFi5mmktmRG8ud/u+em5ar3NzNazQQqvmI+7dNsb5MVDNDeSbdjLHvX/AJafwt/CtTRpJH/rfv8A8VWA5N0ky790dNmtvM3I7NH8y/6upEdv+etQvqXz/IsuxG2f3t9AFz7GvyyuzfJu2pG9Ne5WB1T/AGd9UbzXodi7FaT5v+WdUbzW2j/1StI7tsby6ALly63Typu+dP8AbqvMjR3MUSQL5G3e00j/AMVNS/j++9XLZ4/szSv+7T7/APurQBHDu/ggWOrSfxbP4Kb8saK6S+Wn8T0Q3KyJvi+47fK9QBJsW1Rt8v32qN4Vnhb+49SIkcjtv/jWnTIv3E/d/wAC0AUZoVj3O/36qpZt+/d189/vr/D8taXkw2/zvtnf/ppTYXbfsRfLSgDh9Ue8utensfs3lwW8azLczo3kbv8Aaaums9P/ALHs57i9n+T7/nbNvlKK1N7eds+X5KJrz7VbLvgWRH+8klA+Up2dza6lZxS2kqzwTNvV433LxVhJvLRU/wBmqcLrvZEi8uBPkWpt9BQPUf8Ar0/20apEdf46SgCDdJ9q2eU2z+/Tkemu7U2FKAGzbtnybf8AaqF3/wBqjUpl/wCB/frLvLmad9m35KALH2ny32N+8+Zv+ALVjzlrLsHW6tm+9J/df/ZNaWxZEoIJN6ybqzX3SO3zfJuqaZF85Yt/z7d+yh7OT7+6gBsKeQi07euxt9Vby58hFT/V/LUez7U7P/wOrA0NnyfJUd5NH5K/NVi22x23zffeqOzzPkSgBr7v9uSr1tuk2psqOGzk/vVc+WDaiVADndY/4ahR2km+epE2yO3zL96pJtvk0Fme6N9z+P79Q3k32VGb+4tXJnWDdL/HVF4fPRfm/iV6sDP8N20n2b/SFXe7N/q/m6tXSbPvbP8AgNUdN2x/6pP7z1a/jiiRqAJE8uOH518uvdvD1+2q6PY3H8bqu7/e/ir53e5W6ZpXi8xE+6le2fCXUlvvDHlIvl/Z5mT/AICfmqZEyO08v599O875KG+5RbQ1RiD/ALxKr3O7Z8lXpqqzJ8jUAVd/mbX2/fWpEmXfFTYYfLRt6/ck/wC+1pz2rbd9AEyosjrL/wAAqxDtqnD+7TY7VN/rNybasCbf87Jt+5tpyVHvbfsej+DfQQTU3/Wf99UJTf4aAOD+KmgrfWH2hPvw14fv8ubZ/wAtK+nNW2yWzJLF5kD187+J7BdN16dK3py6CkUUepEqLmlR62MyfmlSo0qRKAJaXfUdPoAdT46ZSpVgS0qSb0pqUJQBNUiVBT46rUgm30lHNHNABXd/B/xh/wAIX4/0bVXl8u1iuFSf/ri/yy1wVT203luta05agfqIj06vM/gD42Xxp8NNNmeXzL2xX7Ddf70a/K3/AAJK9JrrOTlH0UyjmgYUUjutN84f3qYD6KZvWjetAD6Kge5Wm/bF9aOUCzRUH2hKT7YtVygWKKr/AGxaT7ZRygWaKi+0LR9oWoAm30lRectO3rJQBk+LfD0Pirw9faVcfcuI9iv/AHG+8rV8T6VrF58J/iRZ6q8TR/YbhobyH+Ly/uyrX3fXy9+0/wCCVtdYXWIl+TUF+b/rolcVeLi1Uj0O2hLmTpvqelfDfUrzSvG3iG3ae3n8PatqElxYzR/e87yIZNqt93ayfd/65S16zzXyV8EPFVnY/DrxCl7qHkT6HJDqKpI/8Uf3WX/ZdP8AR6+rLC8h1KzguLeXzIJo1dX/AL6muyMuaKOWceVlnmm0UUyD4g+Pd1J8L/jBFqGmReW9vdLfRfIyr/A22vqzwN8RV+IWg22p6Zpl5Ba3C7/Outq/L/s1wv7T/gyHXPCUGq+Qsl1YtsZ/+mb1m/sheIVvvBOoaI7fv9Jum2/9cZPmWsKfuycDpn70VI98T7i76KKK3MAr5t/ar8B/PZ+KrSL7+23vP/ZWr6O8xayfE+iWvirQb7SrtfMtbuFoW/2P9qonDmRcJcrPz7tnaSrfNT+IdBuvCuvX2mXq+XdW8zI1Vq82R26kbbs0VNzRUAcd4btrixhW7SJo03K6v/47QnhJbqw17UHuVg/s9VdYdnzS+ZIi/wDju+neGNSm1hF0+4vvLS3hkeJJHbbtRZpPL/4E710F5511YLFFeRQJcNDC0OxWZ8fxf8BpwtGWpyS96JN4S8Mat4gtnsrKz8+6SPzpYfvS+W+za23/AIHXpWm63J4L1V/CWleHPL16+02PS2m3x/PltzTNsZlavL5vG2pWuvLqbzvHqMMP2H+7FFCipFEvy/8Aj1b3w0tmn8VaV5t59guvtX2hr+S53L5aKjbW+Za7IVuR2giYxOo1jx5qEHxa0/UL2WW7nmt7d77y9sDP/d+623cyeU9eoaqnhvw/4Plu4raK/wBR2zat53zeb9pG+RvmZW3f8Cr538ZzR2v2G9tIEj3ws++RP9apk27vm3f3K67wl4VX4jawtvLc2+kwfY23Japt+VP96uWpiK17XNIxiHxL+Jen32h3NvFYxWkms2sLz2dru2+cJEk85fm/iT71U/hjtn17SLvb+/8AOjdX/i8s/erk/iv4Vh02w0r7Pq91f/ufJlSf/VW+VRvlq14Ye4gRYn3W7p914658RUlVirnoUKas0kejePPsfh+Ge7dfku76a3V4/mifEm5trf7Vbmm+CW0l4NYsov7StXk2Rf3om8vzVZt3y7V++tc38ZvCt9b+G9IsnluI9IdvtFn/ALcZZ2i3V0XhLW5tK8JWdx5FxIlosaL/AM8ExHMvmSMu77qPWPsXGaexzK1tNTS1u8h1LxPLcWm77L5e9fMRVZ2/vfL/AHquXifubZP4/lrF0F2nhW4lZpHe1jdv9tnXdWxefu3WtJe8ytTzX4xTL/Ylsn+s+avn3/j1vG2fx17t8XPLk+zJ/GkbO1eI3iL9p+7U9S+iKsyeXvesO8b/AElnRq6T7N9qSst7D55f3X+x+7StomcjPubiSTb83mU77NcSfOkTVofZvsPyfLHU32mSSH7O+3ZV6iK9tDNBD+6j+eprbSr66mbfAsH/AF0rSSH7UnyNVe8uV02FXfdI/wDClRzAa2laJHaJvllWobmwt4NsTztseRahttbjk+d4pdlQvM3nKny/I3/LSpK1LiJD5LRRfcT/AJ6JuZ6Ef+BpfM/2N9ZrPNvi+Zvn+dvLqaGZZPk3fxUBqXt8kiNsb56sW0y7/nbzKz/s3mR7Uq5bWHkPv3NJvqZATXlhHI+9Pv8A8L1Xs3aeZv8AlmifJvqbyfPeLf5smxm/gq5+82Lvb+H5qWpZch/eJ935KjuLaaOw2WjJHP8A35KhtpppLnykX5EX5n/hqxvuJE27Ujd/49+7ZWRrqU3mjnv4rLyrjf8AfZ40bbtH95q1IbOONF/dVDZ3MdxNOn8f3Gq55jb6gNRrovl/7H8VNuX+fyvIbY/8cfy1Mj/PUM22R1+996gCjZ2zRzTv5CwQbvlT+L/eqZ5o/JfzakSGaCSV3l8ze3y/J9xaqpD5775dsn8a0AWrD93t+9H/ALFOmuWkm2Ovybv++2qP5kSKJN33f++Km+X+NaCyRJt6fdaP5qp3NyuyWX/lhD/wLe1Nubn+43l/wLVVHt962ibY9/8AB/fWggPm1Kzgl+aPe3nfvKvJ/C7r9+o9/lpsRV2JVXzlul/ikqwI7/dO+xF2bPveYjVXez8tJUeVZP7n+zViZ5PkR1WTf95JHof7jf8AodAGDNDJ9p+Tb975vvfJ/u1a+x+Z9z93v+ffHTXSSe8VPIWSD+J5KvQ2flp+9ZpHqw1LFnYQxo0v+setC3dXRti+WlZ8MMkm7fujf+GrFsjRp89QA59KXUnV3b7n8H8NWHRY0leVvLtUX/lpWe/7vbv2SbG3rUyTeZ/rVoAb/o9rcrsl8t/uKm/5U/4DVx7mP5tn36w5od955rt8/wB9Uq0kLPt3r5j/AH1qAHTbpPv/ALtKsWzxx7ot1Vbm2/g3PG/y/PHTXfy0+RfMegsJnjjm3+Uu/bs86pIXXZ96o9ixrveobl4ZLZorjbsf5P3nv8tAFh5vMqPzo5Pk/jSo0dd8sW5d6feqm8zSP/o6/ck2N8lAE1zCt0jJLK0fzfK8f3kq9vXYtVd6x0f6t55fm+79ygByfvGlfzV2bqhj1KPzp4k/gZUZ6hm8uNNj/vH+/VeGGOd1lRfnT/0E0AWJkaeaD915ifN/wD5ajewb7MyPun+bZ/wE/L81F5cyQIqIvmb2VP3fvVpN0cf8Ubu1BBT1LzI02Jtgd5Plf72+quiWd9BNO93KsiPt8pP7lXvtK+SyOvmOjVRmulndYn/4GmyrA1vOWN/u06aZfMXZWf8AadifZ3/d7/46kmdoE859safxPQBm6lYSXzs9Q72gvET5vkWtTZ96sNLxbpPNRfLTd9+gC180/wB+tC2Sqdttk8//AJZptq5ZzNHDLsXzJN1QBchhb7jtTZkaObfUMN+v3H/1/wDFU1tM0/3Im+SgsmS2ouXX5UrB8VeKm8PwwbIFnuppNiw76Jpv7G0281DyvPnf986fe3yfIq/8BoAmv7yG1RpZZVjSH/WvJXP2fiSPXNYiit5W2JbyTN8n8W5FWo9VtrzVdEgt7v8A5bTLNeP/AH1/urWGlzHPr0GmaVtj2MqNNa/Kv95q1jEz5j0ZN0dh8n7vd8i1C9zJHZ7HZZHf/wBB3VNcp5jxRRL8iLQ9s0m35Vk+b7m/bsqTQhT7VP8AN5Hyf399emfBm8mg1LULeXytk0auv4V5Df6w1rteJ/kT+DZ8vNdl8PdbbTfEmkebL87yeSz/AO/8tWQfRiU3LUJTnRqDIHk+Rd9Q3O35fkqWldPu0EFfZTtiyJTn+/RsoAronmR1Im6nf+Q/mpqfw/N/FQBLUHmMlSbVqN0/fbHb79AE0P7tPkqTfVWPzN6VM9VqBG/3K8H+JelSWOtyy/wPXvmyuF+JGiLqVtv/AI0px3H0PD/MoR/nqN90b1Ij11GJYjqRKrpUnmUAS0rv5dJzVSaZY0oAuJNVhKy7O5WfdV6GrAsU+okp1AEiUtM30/mq1AfRTKXfRqA6hHpnNM304kH0Z+yF4z/srxneaJK/7jVrf5f+u0XzV9gfaY6/M3wr4hvvDOsW2p6fL5F7btvgf+423bX6GeGNbj8R+G9K1WL7l9ax3H/fa7q9KHvK5yVPdZ0D3jfwVD50n96ouaOa05TLUf5lFMophqPoplFAaj6KZzRRqA+imUUagPp9Q0+jUB9O5qKipAl5pN9JRQWLvrj/AIr+FZPGPgm8srdVkvYf9Itf94V19MqJxUk4lQlytSPzvTw9HqvjzSLLVbxrTTru6jhnmg+8iu22v0O0WztdH0qz0+0i8u1tIVhiT+4qLtWvj39orwN/Y/jCd4ov9Fu91xF+P3lr6K+C3jn/AITz4e6fqEsvmajD/o95/wBdk/i/4F9+uPD9YPdHVX960lsejectHnLVaiuw5il4t0pfEfhvU9Mb/l4hZF/3v4a+UfgDrbeDvjT/AGfN+7g1aGS32f7Q/eLX109fHfxysJvAHxRXWLRfnt7yPUYP9v5vM21y1PdkpG8Pei0fZHnGkqppt/Dqum217bt5lrcRrNE/99T8y1ZrqMtR3NHNNooA+ev2n/AfmW0Hii0i+dNtvef+ytXzjbTeX8j1+gWt6Pa+INKvNMvV8y1u42hlT/ZNfB/jPw3ceDvEN9pV3/r7STZv/vr/AAt/wJK8+tDldzrpy5lYoF6Kqi6Wiuc1MS2s5PCrz2m1bvUbtY0V4Hb90p+Zl/2mauijs7qeztri0VvPRleLy/mbn+LbXUfEjwT/AMIW9t4liuVv7XVv+PXzE3eVmP7sm7dXO+Cb/UI7yDUPtksd150n77fubcf71YxnzJS6HNBXvEvf2Tpvi6FrKyg8x9Pt5LaB402tcNtRt0it/E0vm7a2n8K2Oh/DNb2VrefUXmVG/iWKOSBPm+X+JX+RlrN8N6J/wrLXm+0ahbx3W6NIptm7ZDt3NIqt/Ev3F/2qo6l4kuNVuYtPt7by7V9yWqbPvqf3at/vfJXZzq1yeVxJHs/ns31iBr/QUs/3D723JG7P5TNtb7y/3a3Emm8HW32jT5Zf9OaPdDdJ5U/lyK/zfL/DvStD4daJDdXmvaZewXE6Q2slwtn533PLbzNrS/L9379bnhL4XXXiPw3pmt/ZopNRuLzZE8j7vNVI5pW3fN/0yrONF1dkVGXL8RyM0MkeiLey3Pn2txqUaTwyf89I43aL5m/661veG/D0eq+EvFF67LHPbwrNA/8AtCStj9oHTbjw/c+HLJPKjstQt7d18tNuySBfL/8AQHirovh7omk3XhK6lvYreS1t7q2SXz03bIzIiy1nUw/s6qXQ7oV+ak2jzG2v7zxVYM+p3jPa2Ma29rD/AOPba7TStb0mfwZPp8qy3c6STXzW29Yl2xKn8X8KtXndg9ml5eWlpeeZawzNum2bdke7bu+b+Ku48H+GI5LC+dLlYL19JZIIZ/41LJu/8ceufmfNY5ep0Fgi/bJU2+X+5j+SOpLl/wB83/AqdYbft871Hc/66eiRpE8j+Lr+Xftsb7kK143Nc+Zcy16h8YL9v7Vuf9hVSvJ0h8uZqmJpLoXoUber/wByprnyYLb52+SoZnWO22fx1Jv/AHMCf7O+mQY80yyQ+bLtd/8A0CnWtt5jq+6tKa2hkkX90v8Av0TabHAn8XyVsSU7zUvI3RW7eWif7FZaLdX0zSytv37UatB/383/AD0/4BVi2TyH/wB+gCOO2a1eDf8A+h/+hU7/AJbNLFO0exdkqfWnO8kk2/zfMSqcNheT6kyRfu4JlXd/vCgC5pWqw32pRWSRNJvk2ed935jWtNYfYbxk2+ZsWjRLC10e53/Lv/3Kua3Daz30VwjNI+35v9isubUoz0uVkm37fMRK0kmX+/8Aw1nwwt/AvmJU3yyOtLUsuQv8zbmbZUny7FTb5aVDCjSbkdf9T915P4121Y/1kPyN/D8r1kWWtivTndflqn50kafOq1Clz++8r+N6CtTWTbsqZEWobaH5VTbVrioANjb2qG4h+6vzVY85fleod/8AHQBV+a6+f/lh/wCh01H8vdRNN5j/AOtqHesn/AKAJoZvup/rHpsz+X9xl37v+WlNd/MqP5t1ADZtsd+su1ZNi7F/GqszTf2ktpFB8jRtuf5l2VYS8WN/vVVv/ENrBtt0aLfuX/a31YFzZ+5Z3X+KhP4flpr3Mke35fMTdsapJH/uUARzWbTvv3VVukaB2Tb8lXPm3b/NfYi7NlQzeY+6gCjNukf/AFC7P7++rny71qvMjInz/cqOzuVkdok+/D87fxUAXk+R6m3+ZWW6eYjbGaOrFn9ojtlSWXz32/NN92gAeZf7/wDFWfr1ncaxZxW9vdtaIky7vL/jUVpQw+ZNs3fw799Q3O2N1+ap5gHQ2a/L/wAs6tWyLA7f36qok0m3/Y/jq1v+ekA2Z/M+RF+eqeyTev8Acq1vWP7jU138ugsPsbSbt/8AwGmv+8fZup3nfOtH7z+CgCvNCvkyv80nzfc/irD8E+IV8aQ3Nxb20scCfI2/+Bv7v+9Wh9suIL/5/uTL+6+Tc24NWxs8uGfzfufxJH8tAGbeaas9syS7t/8AfjfbtptzcwwQqnm1aTbBbRWUUHlwQr8tUXs/9bLbwfv32ozx0AUdVmaS2ii2rHPNIsP96rXy/NEjeY6ferB33E2vb0X/AIl1pG0ss2zcrsPl207Sv7U1JLy4efyLW4X5Uj+Vkz/tVZBrQwrJcwXqXK+QiyJs/wBoUalDdPNbPFOscCNvlT+J/wDZWsHUryaPWLPT9H2yJb/Jskdm2VoTX+sf29bWiQLHar8880j/AH1/2aAKdzbalJcwXDr5cm1v3Mb7lib+81TaajSIzyxPHdbm+eR/4f71dJM/lwyv5Tf9s/m31Rt9sm5/IeNP7kf3no5h8o62kWOPYjLves/xJprarDZpLPLHBDMry+Wnyvj+9/s0aPolnBrE9x/Z/lzovy3Mj7utdBc2y3SeVKvyfxJ/fo5hHE+JPENra6bL5X+n79qMkD+tXE8nStKif7M0aff8n5d24/wr/tVGlhpepa3O7wL9lt/4Pl2pJ/d+Wta2hhkhW3tI1k8lt+yT5vm/vbm/ioAx0vGvvnu4GtLVPnZN7K26taHy/se9F+SapLrRFutSgmuEbZD8/wC7+7Vx5oY38q3Vd6fJU8wGPpWg2tq7S2+6P+88dTJbLavPFaStPdeSv/Lb5uN/3q3P+WOz5az7+GHYzpEsk7rs/wB+p5izz28eSTxCtxqCtOk00af7n92usvEW+eV/lu96r8km7yqz9P8ACvkOt3dtLvT5/wC9/wChV1Gmw/6NvdfneqlIlFe2m/c73ZZHRd7eX92s3wqi2ulb7j/X3dxJcN+NSeOblbHSorRP9fdyKmyP+7/FRo9y19prI8Dxoknkq8n3nx96q6B1Na2ufMT97+8Ssu/vJJEaLb9/5Fer00LQ7Nn3Kz4X8uT/ANnoKKM1nJPt/e/c/g/hrpPCttNJuuJtsexvlSOs/wCWdFRP3aV1VmiwW0SKvl/LRKQRPeNHv/7S022uP+e0au1aNcZ4AvPtWiLbv9+3Zk/9mrsP9YlVE53uNf8Av0Ojb6HeiR1Taj1epA7YslMpNn3qEmo1AhuYW3feo2fPUn+x/HR/v0agD/36bMnmfc/gp3zUI/mIyfxo1AajX3bFpyfxJVf5vJ2P/dqTf89Aajo6x/EmlR6lZsj/AH0+da1npr7Z1/4DQGp8z69beRqTf3Kp10Xjqwax1W8t9vl7G3r/ALu6uZjdXrpiRIsJS0xKdvqiR0zt5LbPv1XmTz4atUbFkoAp2Ft9l+5WklRolSJVgT80c02nc0APp9Q0/wAygCWjmjmm1WoBTKPMoo1Akhfy3r7K/ZR8TtrHw9n0yVvn0y6ZF/65v+8WvjGvWP2cvHMnhH4kWNu8vl6dqbLYzp/tH/VN/wB9120ZfZOerHmifcdFMp9dZxDuaOabRQA7mjmm0UFajuaOabRQA7mjmm0UagO5optFGoDqKOaOakApd9JzTaAHUu+o99LQB5h+0D4V/wCEg8EtexL/AKVpzb/+2Z+9Xj/7MfipvDnjy88P3Df6Lq0e+D/Ymj+avqa/tob6znt7hfMgmjZGT/ZNfDvjCzvvAHjD7Rb/APH7pN4rp/tsjbq4Kn7uop9zvp/vINH3bT6ydB1u38QaJY6naN5lrdwx3EX+667q0Heu45izXhH7UvhtdS0Gx1VF+eJmt2/9CWsPwl+0/cax8XYvD+oWy2mkXzNDB5ibWik/hr2b4i+G/wDhLvBmp6YjeXPNHvi/3h8y1zz9+Lsax9ySucb+zN4q/wCEg+GltZSt/pWkyNYt/uj5oq9c8yvjn9mm/wD+EZ+Lsun3ErSf2nZyW6/9dE/eV9hI9VTfNFMmfuyZJTKOaOa0EFeBftReA/t2mweKLSL57Tbb3n/XM/dave6palYW+q2FzZXcXmWtxG0Mqf31NTOPMi6b5WfnpRXQ+OvDMvgXxVqGjXC7jBJ8j/30PRqK8zlZ6HKdBret/wDCQfDfXrSWf5LHUl8h9m75R8q7a1tB+w2Pwo1Dw/caZdf8JD9ohu4E8n5uV8zd/urFWt4X8JQ+Lki0eFrWw+0SR/apo0+VI4lRt38O5vklpvjbW7zQ9S1W9S8b+1NTjX7UkcKqyR7fLWNl/h+RN9Xh4wVNvozzZ+6/M5e/01fEFnY6q87Rui/Ybz/dCu1Zr+HtF03R7yW4lW/vbS42ND8ys6p8u3d/dZK1vEKTabreq2V23mQXytKyRuv3j83+z9168xuVmutba3vV8j5ldvvN5Sn5q8+0rtdjqqWlZrqelfCK2msb9rh7nS/+PWSbydVf91L/AA+W1e0eD/iXo+lXk9pLpjeRNqC3EXkW37jdt3K0LNsWvK/hdcw+HLCXzYIo59Rtbi0iff5Wz5U+bd/uS17d8FbCOPRP7PeJdlxbt8/8XnRsi/LXrYZqNl1MalrNtHnP7UWqt4mXwh5Wn3VoiNNcRTSPAyyqNn3djNXI2HiS6034b31omnyyJcTb9/nL5W2L9425d1dB+0tDDa+PN6K2xLNXb5Nu+Qs//fTf7VU9BsGk8AavLFAs88Nr9o2PDu8qMq8bf+h1jjZPnNKP8FWOT8GaDHdarFE8/mPM0bqkcLbpd/8AdrrH02603xDpX2LU7fyId1pPbQI0UqMW3Mrbl+b+41V/B+gtodtLqqRf67T1+xw7/wB75m1N3/fX8NdhpV/o+naVZ29vpjSXV3aq++eHasTfPuZf7250+WvFjJ+1tc0jBobpT/vp32/J/wDZVJN+8eeodBddly/8e6i2fek712Pcs+f/AItXKyalff7G2vNYbnzH2J/BXbfEW5W+1K8fd/y0rg03Rvu21Bci9M/mTLVr5Y9tZb3LVe3tIlWRqHmSSPLt++lNvNVWPcm1vPdd/wC7+9VjZJI8Sfx7az/J8t1ldWk3/wAeygNSxsaOb51qSz/f7n2t/wBtE21GkPmQ/e8v/Yq5/q9ru3ybfuUBqG9YEX5f4a1Idtrpq3CL8833aow7pEZpVWNNtaFynkabZxf31V6gCvDN5kLf36a6L5Pz7qmtoW2fd8vfVh0X7qLRqWYrzN9xKkhkmjmV/wDVu/3a1Jk8inJC0j7/ACv92jUAhSSN97y1NDMu/ZuqGSHYjvu/29lUU/eTfeqSzUmm8tGott2+s1PM3rvaWRN1ayeZ/AvmfLUAWt7eSqVcR6owzfd3r89Sb/7lBWpYmmb+CqN5efwU53WD+PzKz5nXf/DQGpH80j7/APV1aRGkqGGFpKd/d/2KA1HOkny/djqaF44EZ5VqHn+81Z9zftP8m7yE2/N5f3qA1KPnf2leXkW6WOBF8nztn7rcauWEMcn/AC18/wCb5vMRfk/2ay7bUpN87xW0uzdsb51XotNh8Qyb23xSxwbfv0Em09ysEK7/ANxAjfNTUuYY0X7Ovlpt3rsrJvNYW4s1dP3m/wCT+JVrBvPFUkdh8+3/AEdflffVcouY659S8vc77fIT+Pf9ytSG28yGN0ZfnXf/AL9eS2FjfaxbXNxqrXUG9v8Alhc7Ypf+ArXqlh5NjpvlW7S70ZvnnfdvolHlKjIx7ya+n1JbdIvLg/hm3t96rmj6VDA/+o8ufa26aRF83/gTVamuWkf7qyU10vI3XZtjfcrs9SPUa80NrNs3fPVj5qrzJHOkqO3mPUyX8cflRee+/wC4ryfeeoAk3tA+zdVP7TDHdKkrLs+4r7P4qtJDcT/O6f8Aj9YttctPfy27xNGifOr/AHlegDYeFoLnY7N/s+ZUdzMuzYlaFzbw3CQSp9/+Ks25SaNIoki8x3+89BYf6tP3tN3rv2PU0KTRrv8AP8z5vm8yFaoveX0kMv2JvM3r9yRKALyWEkn8PyJViaFo7bekjRz7azbC5vpLPZdrFHdbfm/u7qsbGurZIpW/h+ZI/l3tQBY+zSSIqS/+h1l6l5ckPlPA12iSLuT+Hj5t3zVC8N5a/Ybe38qPTvuTpJ80vNSJN5bxRbnk+ZkWgCSHUmnmXyolktd335PlaudSzbw5eX0tvfXk91cMzwW0jt5Cb/uqv95q1ks9UkRZZYlgTzP9TH83y/3mqulnJPqUV35/+iuv/LT/AMd2/wCzVxIMu5ha++w29x+7dP30vl/3jWt9st7G8gsv9ZO8e/ZH/d/vNWbqv9jz6lPsaWO9tFV2ePdu5/3aq+EvBknnLqdw11HO8izfvH+baG3bWoDUvfaZLXVbx7K2ijeb52h+VXlb+Jq1Laa8nSJ7uJYPvbk31av7C3uk+eP59uzfXI232q+1KeLUGiknsWZ4kj/u/wAO7/aagDpra8WfzfKXzNjbKdNc+Wm/5pP+uabqr2bt5O9/3abv+Wf3a0kRY3XZUFlOzfy9ruv3/vPRf6o0cMqW+37Ui/Lv+7uq1s8vzfn8yuZvN0mqrby/v3mb5kjm/wBVj7u7/eoA0NNs47GwW3iWrmzy9sSN5buvyvHTrBFkuZ3/ANYibd02+pHuIY5tm6jUCa2RbW2WLc0j/N88lVUVd7S/7VOTdI++rnkrs+epAozM0aNVezdp02IvmfNV77NJP5vlSrHD/uf+PbqmtrZbXb93ZEvzVWoBDZt5P71V3vTXmjgRnepHvFjRfvfPXI+OfEi2Om/J/wAfU25IqUY8zCUuUzb+/h1zxhvi82TyYfJg/u/7UjV11nYQ2sMSIvlpDGqLWL4Y0pbW2gdN0m+OP/4qui8n52rSRMSOb5/4qpuscMLP5VXr+2b5URvL3rWW7TR7ftDeX81BRJbQtdTbNn+9XTf6tKp6bbeRbKn8f8T1Ncv8lZyLO4+F2peXqs9o/wDy2j3/APAhXqX8FeD+G79dN1uzu933JF3f7v3Wr3T5q2gc1TcmR1kdfmokqPZ92nfN5fz1ZlqNm27N9QJ/HT5pvLShNsfz/wB+gkl5pn8dEztvXZ9zdTv4qAEpjo0lO31G/wDu0ARvu3/9dqE3Sfw/xU2b94mz+NGohdt/+xQBLzSb/L3fLTv4KSgo8o+K9g39qwXH8Dw+TXlf+r3JX0F4801dS0Tf/wA+7b68Fv7ZrW5f5q1pimNR22U+oN9SVsZkiVJHTOaKAJUp9Np3NAD6fUNFWBY5p9RU6gCamUeZTKAFek5o5ptADualt5mjm3ozRv8AwvUFIj1rTlysg/RzwB4k/wCEu8GaLrH8d3axvL/sSfxVv18+fsi+Nv7S8Pah4auG/f6fJ9pg/wCuMn3v++Xr6D5r1DzpR5WFFHNHNMQUUc0c0DiLvp3mUzmjmgY/zKKZzRzQA+imc0u+gB1FN30lAD6KZRRqA+imc0c0AFfFn7SGj+IPDPjCW4vVlv8ATrvc8FzsX51/u7l/iWvtPmuM+K/g+Pxx4JvrLyvMukX7Ra/9dErmrQ5onTRnys81/ZC8eN4j8H32iS7t+jTL5Xmfe8mTe1e+18VfBbxC3gD4o6Y7/u7LU/8AQZ/9jf8Ad/8AH6+06qnPnggqR5ZM+QP2tPhdJ4f16LxXpitHBdyb5fL/AOWVxXvXwH+KMfxU8AWeoOy/2vb/AOj3yf8ATQfxf8CrrPGHhiz8aeG77R71f3F3Hs3/ANxv4W/4DXxH8N/GGofs+/FqW01BWg0u4m+yajD/AHF/hk/4DWf8OXkzSPvx80dN8Qt3w9+M39oJ+7TT9SW7/wC2O7zNv/fFfaSPXyf+1LpqyeJLHUItskF9Zq++P+Nh8tfQHwo1v/hIPh14cvXbzHexhSX/AK6BdrUUesewVNlI7LzKPMqPfS81sZBRzTaZQBh674L0jxFfC6v7GKeZUEYc91HT+dFbNFZ8pd33PirVb/VNNs21C3b7BdXDM8UMe7b5Zb5fvbttR6U914m8JNaOqyXtvqEN9PNPNtbyT8rVY8VX7X3iGe0t7b/RUWNN/wDcXbtWtjUvA1jHpumafbrF/a9wy32+N2bfC8G7yZNv+2kVeDhuZp9in7zOF0G5mnt2tP7PbzEuGf7f83f+Fq6K/s28F6rZ67cWkt+lxHImopJ93ySqReSzfw/IlesaJ4Ysf+Fbtp8s9xYXUMi7Zo/m35ZJJI/l3f3K4O8dtVtpZbKfyLqGZXXyIW/1aLt/h/2KzqVlBpo7qVNVItM5Xwx45s40vvN023u7q7t5oYH+WJUaRdu75V+VV/hWvoL4PvcabqTWiWepT3ukxzI1hvg+TLfL97ZXl9toul+Lraxsk0y3jurj/VXkCeVK7fwt/F8rO9epfBnR76CZdTu76WOBNN3y39rtlaWSWTcsfzK275Iq78HiPay7GNWnyRZ5L488YQ/Ebxh/aF3usLKZlhX5P3qRj/ZrWttVm0rR9a0d4ovLS1jh/wBq48ySHb5dcHNoP2rVdm7zJ0ZpvJ3/ADbj81d94b1i6k0G53/6/T7hfImjhgXZH/Eu7a38fz1zYublNzjrY6IQioJFXUry8sXvrR7m4tEtI97ef95GC7lXdub5qtaJ/wAf0Erq0kF9ZrfRTb/liY/LLCq/7L1vaHoNr4utlvX0xtWgdlt5/tVzJEsTfwyN5TLups1nY6Hc3OiWU7XaWKxvFNIm1k8xd0q/LXl0Je8l1K5VFNMNDRY4ZX/2qq72TTdQdP4IWer0P7iz/wB+su83R+HtTfd5f+itXomJ81+J9v2m8/22rkZn/gStrxPfr5MGysPzlj2pt+fdSiVIdCi+cu9qvJujuYti/JUaQr9zb/F8taUNnNsj37fkb7laEalpPM+1fJUN5DHH9/bH/t/d2VeT77O+6o3fzEZNvz/9NKgCmkLSR7//AEXTkh2PvT7ny05If7+6PZUifv3o1AmmdZIf4akk3SPFv/eIka1V2eQ+z++3y/7FaU0ywXLL/Ai0agN/eVJ9pWN/4Y3/AIajmuVkRfl/iqOaNfmd/wB3Uljv73zN/vyU6ab5Kz4bld7JuWTb8lWN6/Ls2yb/ALtAAj+ZcrvZ9lH2b/SZYnVo9n/Laj5o0b/x6nb2ntot/wD339KALSbY03xfvKks3qvbJJvbf/3xG9ENz5k22gsvP+8kqN/3f8T1Ve8jkeJ4mp01x5ifxSbaAG/aVn/6ZvUKfZ502bl+9s/32FUUuWuoW2M3kJ/Hv+Zqm8xp0Xyov9igC9a3LTvslVo6uIke/fXLzX8lv5/73y/J27n37dlXP7bWxTfLP5fnf89KXKBav7/54ovNaOd/u+W/8NZqO09z5UX7y1Rfmf8A2v7tV4f39t92WSBW37JPvPn+9V6zvI9/+q8tE+TZTAp2+sW/9t3OiSxLBO6rcWv/AE1zRrGjtHZz3csvlwQq0zf7CiqvjbSrPXLa5uEWWO6t4d8U0H3t392naJc6lfeHoH1vbv27Nkfy+b8v/LSlygcvo9nfal4ea9TZGlx915E27Fqno/hJvEelLqEV9Ld3UzbIoZH2xcfNXo3mfuVRGb/Z8uqepeIW02PZ5F1P/wBesO6q5iAs0axdbfdF5Cx7FST5WdvvVrWDzTRrvlikjeT/AJZ/3axbya1/gtt+9t//AAKq6aks9/Fp6W1xs2/8fMG3bEw/hpFnVJNbxpPu82R0/gjT+GoX1W3khV4kaf8Aj/iqjpsNr9skl22/n7V2vTrxGk+SJl89/k2VBWpV/tKb7HEiReRsX5nd23JVzTbVZHVJWWR9rPs/2f71TabokkkLPL9ytKzto4/neBfP27P73WoHEIUjk2v5XzpUd4nyVcSFpPndfkSqd5DJJQUSabM0ln9n3fw1DNMvzVTRLiB96bquXFn88Tov8P8A49QBXmSS6jaL/lhtbc8b7W3UWdt9ksF2bpINvyvv81uauW1t/G9Nd2tf3W35H/8AHKAK6J8m91pu/wAu8lRIlj+Vdz7PvVH82/fu+5Td8kjr/c+Z/wC7QAPN5ibPlk+aoYUaD5/n+dvl/GpEsPn+RfMoezuI3b/lpvXYvz/NQBI80kj/AOwlR/NPueL9/wDNsaGOrENs07rWhCix3P8Av0AZdn4ejg1Ke9+bfdqu5JPm+5/dqZ4fLdt9aF47Q3kETxt91n3xp8v93burJmmknmZEbzPJbY1AEm9ZHVNtY95D5epRWX9/553j+WtiHdCm/wD1lU4Ukj+d2WR/4qAJP3cfyfwJTXfZ+9dvkSq77t/z028tluk/2HXY1AFG51Jp7zekvyIvzJ/c/i3Ve8PO32Zr2WBY7q4Wufh023sXl0+JWknuP/QRXVbPL20EEd5ctGjVHbfcbZ+731Y+zNPUc0LQTMny0FlrYsifdWpHdfmqNHqH7SvnT/3EZUqQGpfrPeNbxfwbd1WHdd+z+P77Vzs2pLpVnquqyr8iNsi/28fLt/77rW0q2msbOL7bK0l66/vfMqtQGzTSb2Td5m/7tcTqUMPirxnBpm5fstpu814/48ferptevLiSForL93dTfIr/ANxf4mqHwZo/9m+a6ReXvbYvmfe8urjLlJkdBZ2qwPvibzN9SI/loz7PLqq9y2m23zssj/vHXy6ozX80yb4ovnf56go0n/eTK+7e9VbOzjnvGlRfkRm/4G1V0vPLh2fxv8lbmnqscOxP++I6AJaiRPMod7jY37ry0/6afLTZIW8nfKy/9s/mqSywkMk6fJ/33XuXhu5a+0HT5t3z+Su5/wDaHytXhMM1rfOqJc+eifwRv/6Ftr1j4aXiyaI1vuX/AEeZk2f7J+arhuZVI6HYI7U6ZGk3bHpr03fJvWtzkGvD5nz76mhT+D+5Rspqfu6sB2yo96xvTt/3v7lR7KAHPtkfetD/ALv50oR/vI9Gzy6AGvVXY0e35vkqxJu2VG6fJQBIj/JTv9XuqGF6l5oAqX9t9qhlT5fmWvAfGdj9h1KWLb9xq+gv71eW/FTRPn+2p9z+KiG45bHlqPUyPVf+N6kR66DMnp6VDTkoAs0ym76SgCdKWoql5oAfT6hp9WBLzRzRzTaACmUUUAMoopd9OJMjuvhF4zbwP480jVfN2WqSeTdf9cX+Vq/QBHr8yYX/AHlfeH7P3jD/AITH4Y6VK8vmXtiv2Gf/AHo/ut/wJK9KjLQ5a0ftHpNFMorc5h9FMp9BWoUUx3ooAfRTKKAH0UyigB9FMooAKKZRQA/zKKZT6ACiSmUUDPkb4/eDP+Ef8VXLxL5drd/6RF+NfRXwi8bf8J54D0zU3bzL3b5N5/12T5WrF+PHhVfEHg9rtF/0rT23/wDAT96vI/2afFreH/Gd94cuG/0XU186D/YmT/4pK4ofuqjh0Z2T9+mn1R9UV8x/tgfCttS0pfFumWzSTW67NR8v+6PuyV9M81BeW0N9bS29xEs8EysjpJ911NdU48yMYT5WmfnzpvxXj8T+ANI8OanL/wATHQ5JEtZpP47R1+7/AMB2V9Pfsl+KodY+Hsuleevn6ZdSfJ/0zk/eK1fI/wAV/h7D4L+KM9lEyz6XNN+6mg/jjf7tejfsqaDJJ8SryyfU7y0g+wtN5MFzJF5uxkX5tjLXHTfvs7qiUoXPuTzKKxdE0ddHeXZPeSed/wA/V5Pc/wDfPms22teuo4tQoo5o5oAbRTPMoqAPlXR9B8/xJq+6XzIPsavLNvVfNXaiqv8As16JYW8Oj6xBb2nm/bfLbd5n71vL8t41j3fwqtaVymlx6Pc/Z7aD+1Ljd+5+VZeY/vK3/PP5P+A1ztn9u1XxJqdxplzFse1ZPOnT0ZNzL/6BXznJUppQi73N4SWr7EfiHVb610fZaf8AH1NMyRQ7P+WY/i/4FsrmfB+m3EF4ll5HyfxfP8r/ADPtZt1ejaPDDqWm2L62rWj/AOk3F48n3vJSJGrzXwHdXHiCHWpdQufnt/kih/idjvVVVV/iZ02VjUw87bnRTqctynIl9JrE8sStBBDC0KvHMzKmW2q26vQvDGg/2qkGmXF59ktUtZJry2tXZVljC7vJ/wB2uLtrO6sbO5t4rpoEu1bb5ifM8Jk+aus0fw80miX2q2940+o2lvco0Mjx7X371+bdKv8ABWmFheokuhU78lzyvR4Y49YnuJVXY/kw/wDj27/2SvTPBOlab4Z0e5lt9t39ruoU8mf5t+9n+X/v15W5q4Pw95OqpO8W6Od5vuSfL+8Gxa7iw3f2rpiW7RfZdPWObfP8yyySbNsa1piZ8iZXY9ISFvCvhXTNH0/b/wAfXnXVzJ91GLfd+auX8YWFnY/Yfs/7vzrNZm+7/H/u1ueHtShvtK1O9lubeOD7RN5vnzfureRG8xf++tlcXcW1xavBb3reZNDbxo3+xn5tv/j9ePhYuVbmuVIdc/u7OKub8WXLWvgzU/m+/D5P5/LW9qs3ybP7itXJ/Eh/L8GT/wC3JDXuGcdz5h1LSmj1Vrh5fk/hT+5Tobb93VjWJmnvNnlNserX2Zfsy1GpUoklhYRxvvda2JEX5djVnq3l7fmp1+7QIrxfvPmWjUCa5uVgRk3VTd4/41+Raw7zXppHVP8AVu+2rVnctdQrC7fJt2fu3o1INrcsjqnzfdpsf7tPvJvT/nnVV38t6Eufu0agSXM0ckP8W/ctWLz958+5dm5t1YNylxdalBE88XkTSfL8jL0XdWo6Nvb5fMRNtGoDd/n+ejr/AL1Rwv8Aak83yvLnRdiwyfdqTZ5Hm/ej3sr/AHPN31JZu38bfxN/s7KNSyaF1k/6Z/NUnkx70d1Xeittf+5TYdvzI+75KEufMhbZ/eWpAd9j+1PLviXY/wD6DVqwtpPMnt3Xy40+dXqv9pm/2f8AZqP/AEyeZZdzbKAJrndH/wAtZY0/v7Kr75o/niZt81TbJJ0Z933Kmhs187zdzUFjf3MELbP3e+qeoPcfYZ/ssXmO6/c+63/Aa2vJaRG8qCLz9vyeZVyzsPIh+fbv/ipcwuU517a4nh+T9x8v/AUbbtpyWGpQJbRebF/fleOumhTz0+RfLSm3+2NFd2b5KOYOU4+/8MW9xsuLvzZHT7v8NNh0qONmd/v/AMKVub5vJ33sH7/c23yE3bF3fLVFNKk3s6XMv+sZ98ifw/3WphylFLCaO8iR7OKSB1ZF+dlbmpJrNo/kT92m77j103kybIH81Y03fwfNvqrqWm3Ulgv2SK3+1eZv/fv8v+98tAcph7JtnyQL97fs+lCW1x5O/wD1bu29k/hrpLmFY9qO3z7ap+T5abHZd6NsoDlMP+zfLmW43t93/gKVqJbR/Zvu1aSzbY2+o96xuqbv9d8i/wC8KgOUy30dd7Pu8j+7TXRfOWHf5n+3vq0/nXzf6PK0Hk7k37P4h/C1WvJbYybmj37tvl0F6kNtYQz2bfMvn7mTfH97mrSQx+d937m3/WPuZKz5rOafzbeJ18yqvhWzXTbZfm8t7tt+yP5vm/2moDU6yG38tPu/fanPCsCM9VUmaPb81TJc+Xu+Vfn+9UaljUhkj3f8tKjT/SNqfNH8u+h7lqcj/P8A7lAEd48MkKp80bvUK7rWFU2+ZQkMMf8AqlWPfJvb/eo+WRVegBs03mQqiL5b7qo3iSSOqIq/xbquTQrvWVJ2jRPvJ/C9Dusj73X7lAFW2hadFeX/AJ5/NDTYfJjTZ81HnR7G8pv9ikoAT/WfvUVZNjbNn3asbG8lXi3RvUKQxwQsibvnb7/3utXod0n32+5RqBHYQtBu37v77P8Aw0XMyyfPFK8b7fuf3M/7tV0v9m7evmb/AOCq6Xn9z93/AAUagXJLmaOzk/5aP/DUL380FhF5sS+ei7G8hPl3VG7xw2aojNI9V7a5jnTfE37t2b+P+KjUB1+9xPCqW+3e7L/3zTrOzW1sF/8AHnqjqWpLBc21u7fPNJV6a/j3xfvV2JQA13VE31m3N+u90/2qbf3jTzN8tY9+k0iN5X7t3ZUX8W20EGlpU0cd00qRfO/yb/4uK2vl85flrHS2aRdiL5dalm/mJQBYR2jRtjfO9NVG2RJL+8nTbu8urCWzeStRv5cH32WN6Cyrf3nkQr5X7yeb5IqyUufIT7Pbr5j/APsxrQ3x/aWl2/7C+XU1tYXEbrcJaeR/H+8o1IK+ifZ7pPmiWd7STYv+ywqxqv7jzXllbZRomiLo9hFbxN5fy/M/8Tsf4qy9Y01pLnfcS/6LDumneT+PH3Y6NQM/R7yTfLcXcTQPcbdqSfeSMfdrpLa8WTbsgaSqOiWzakjahcK0e/51/wB2r1zNDHN5v+r8lWdXk3baCyO8tpJHX/Y/9C3Vj6rqUfhy22XE/wBr1GZl8qGP3bbtWt6GH+1U2OvlwP8Ae+8rPVG5sJNYvFtHVo9Ot2V28v724/dVaALmg2EkjxPcRLHO8e/Z/DEtdInmRybEZdifwbKz9J0qS13u8vmb/wDxxa0nt1kdZd1RKRpEqzWzSffbzJKdDbeZ5SOvyJUkO6SH5l8t6sfNvapGV3to47Zotvlwf3I63vhdcw2viTULRP3f2hd/3/mZhXM3My27rs/d/eeq/hjW49N8T6fdv+72TLuf/ZPytWkCJ7H0J8skNOT+Gmc0vy12HATOjfL/AL1RzI1OR/kprv5j0AR76JN2yh9sD1N8v3NtAEe3zN3zUbJPL/26Jv3aN/yzqb5dm6rArojbF30bKkmdabsoAr7G8771TR/cqOShHaNKAH1ynjqzafR5fl8x9tdY9Z+q232qzlT/AGagrU+ab+HyJv8AYqGOtzxtYLY6xcpF/q/vr+PzVgV0GRP/AKupKip6UAT80c1FT6AHVKlQpUkdAEvNLvplO5oAej0UzmirAKOaR6h/joAlpkdHmUygCdHr6E/ZC8W/YfFuoaFLL5cGoW++L/rtHXzpW34V8Q3HhnXtP1W3/wBfY3Edwv8AtYb7tdNOfKzGceZNH6UbloqnpWpW+sabZ6haN5lrdwrNE/8AfV13LVmvROHlCiijmgYUu+k5o5oAKKOaOaNQCiiijUAooooAOaKOaOaACl30ymUASb6PMao6KAG3MMd1DLFKvmI6sjJ/eU18Z+P9BvPAHjCV7RmjutPulmgf6fMrV9nV4X+0n4JuNR0+212yb/Ur9nnT/wBBauTEwdlOO6OuhLVxl1L1t+0npN1qUUVuvmQJpf2uf/nqlwWRVt69U8N3OoXWg2dxqcCwai8e+WGP+Bj/AA18q/ss6JpP/Cwr7+04PM1dLffZvJ/vfN/wKvrmtqUuaNzOolF2SPEP2n/h7ceI/DFte6Vp/mT6e0k0rp/BH/u71rwX4aX83h/40+FdQu5VjgmuPJ/d/d/exvGv/odfdFzDHPDLFKvmRuuxk/vqa+EfjT4eutD8VaraS7v3Mn7p/wD0Fq560fZyUzopy54uB95I9Prxz9mn4tSfFHwTs1Bm/tvTGW3vH/v/AN2SvXa6ObmRgS76jeby0o31g+Iby327Ptnluv8ABQBS1LxR/pP+j7vLwMbqK5eS5+Y0V0ciMPaMn8YaxJ4jubHwvo6/88UvLySH5t235lXdtre0Tw2ulTaP/oMsc0MNxDdeX5a/f3s38VeS+G/H91o8NtqGoK0l1fTTTWdzIn7p1Rf9lt38dbl/8SI9VmtrKK2lv9b1P7M9rNOitBy3zfuv9n7m5t7V59GKlNt7nQ4ONkXPjNqvhWDwZeJFeNHdXcP2S1fyZNrqGdmXdt2/x153ojx2jW2iWU9vPdatcQ7ryP5m5+9t/wBnfXsHirwTH8WLmCK4nWfS9P1q4RXj+4luIEbb8v8At1xvgbw95HxR8J29xYrB/Z9jsbzE+/NteX/x15dlFbDKc029CqclFMxdY026sdYnuNQluP7U85reKGf/AJ4/I275f71d5o+gx+JvBOq7IIvtVuzPB+5WXfM/3V+b+Gsv4xeda+KrZH/1EMK28D/7I+b/ANnr0j4RaJ5Ggrdu3mI/zr/vbdu6vPoU+XFNW0PQqT/2ZT6ngviTwleeC79rKWVftu6T/V/Ku3am1lqazv8ASb7wbPaeRs1RGXyvn+/s+Vf++a9Y+MHw9/4SOFtd0+JpNUsY2SVI3b54d38K180/b7zSrxnt2fY7f6ne3lbj/FtqcRTV3YzhLnSZ6hfvHpttbRahY+ZdWMnnLZwQ+Usqor+UzL/E0j/O1Fm95JeN/aDNJevtefzP+en8Vcn4k+IV14m8rU33QaokLW8tz/E+Gf7v9379dRoiNHeLv/gVU/Ja4aVNQk7GmvKrljUn8zzf+ubVxPxXufI8MwWiN8803/joWuyvE8zzU/6Y15/8ZpvL02x/v/NtrqkTE8FeFvObft3p8lWP9ZD96s99S8y8b5W/20qw8zSQ/e8tKy1KLyXK7F31z9/r00dzs3fJWp9p8xPlWqs2jwz/AD7V8ynEmRlw6lHPN/t7qvQ38ce3yv42+5UdzolvaJvRfMn++qf381cTQfkXf+42Nv3/AHf+A1WgtRqX8fzI/wDy8fd/vcVIl0sm75fk/v1XudNXer7qvW1msCL/ALtQGoJuupoNi+XsVn/2kq5D52zY7eZRpqeX57/x/KlWvJbZ/wA83o1Aqv8AfX+/Vy2Rdi76k2L81TJD+5X5V+RqksjRJI/4WoS1+f8A23+9Vh3/ANG+Xd96hPLjT7zb6CxyIsD1Y+zeXDsTbHUaOuz7tOhfz030AOhRY/kSpoYakSGpk/3agrUERoNqRKtHnf3P3j7acifPvpz3McFQBCnnRuz+a3+5TX8ueaKV6pvqsnnM/lNGm5dvlpu6/wB6nQ3jQPvuJVjR/wDnn/eoA0E2/MiL/wADps0MMiN5u2qs2vLA6okEs+9d6vH93bTWvvveV5VAFzfbxw7Pl2bl+SpPlg2/8tPm+/v+VKz4dv8Arf8AV/3v4v8A0Km3N/ceTL9niaT/AGPl/wB2rAkuXkjv3f8A1CJas7J/tbqyYfO1JPtHzeR8rxJJ/Gp/ibdVOz1W+/tW+S4iine3WOH+JmfPzbmrW+3+W8sXkNHvVfkoDUkheaRIt7RfP/zzfdVeG6kjmaJpWk+8/wDuU77THIzW6bo3Spn3SRqibZPm2N5lAEbur7nTbsqS2hW63O8fzpuSm20lvY/In3K2ktl+x74vvzVAHN39mt1+9dfuN8qVTezk8lX/AI0+7XRTWaojf7Hz/cqm+2T7n92gCnZzTb1R2bZ/00rQd1rPR1kvPnXy3+bbVh7mOB/n+SgCRE8z7lSbI/syujVC94vzVD9pWOZIty/P92gssfwKjy0793tbfTURY/v7vP21V87y0bcy7Hk+VKCC0m2T+Cof3PksiL87rsrPS5WCGLYyyfL9/wD2ay7nW1gmV/4KB8xsb1jT56yb/Xo7Xaif+Q6HmaeHZaK+zd9//wCJqN9KaS8W4Tb/AHG/3aBG1ZzefCr/ADb93y+ZVO/mmkdfKil/2njqZ0We2aLd/wB+/lbio7aFbW2RE3f9tPmagCi+6N1+989TInlv861a8lZ3+SVd71adIY9vyxR/N/y0+WjUDPeGaobmaGCFPmXz/wD0CrmpTQ/KkTL/ALVU/sayW2+VfLo1LOR0q/uNS1uW4bc9r9xf4a6L7T5b+V5Ev+/sq1Z+HmjRvK/cI7b6vJonz/PPLJ/10eggy7aw8y5X7Q1TSLHPqq26QNIluu9vLT/lofu1pTW0Om7dmzfVywSOBN/8b/Oz0AZ6JJAvyWdTJZtapvdvn/6Zpub/AMeptzr3mak1pb7ZNi/+PGoftTXU2z+Dd8zyUAR3NzeSfJE3l/3nkqbyY4E82XdPO7Ki+Z93caj+a4T7QjeYn8NWrbd/eoLLn2lbX7m2N6x7ya8nubZIWWP5t8vmVrfZvPtv3sSyfx7PvfMKhSw8xF37pJ0be3l/LRqBJsbZWHrFvJcP9kdf9FT55X/9lrpoYfLRti/cqr9j+9vb53o1Aw3uZLp1ht1eRNyuyVtJbfudiRfud1TR7Y0+75dRzedIjfMyJRqBG/mecz/3Pu/P9+nabZyR2EUT20Ubv88vz7vmNSJYXU6b0gWf5vm8/wC7tqrqV5NA8XzeWnmbP3f3uaNSzaeGSTYm7y40/wCedSf6tKEmWNN/zSVX+0x+d8i1kVqTeT8lRo6wQs/8H9+q/wBs8z7i1DdLNJtTc2z+KgNSPyf7S3O7NHBu2b/7+KkktlhSL7Ptj+b/AIE+KjS3+Rf7ifdSnQo2ze/7v+5Vge4aDf8A9paJY3f8bxru/wB77rVpf6zdv/u1w/w6uZJ9Klt93z29wr/8BNd0v3K64/CjzpLlbG/c+R6N/mUTfc31Xd1j2v8AwVqImm/dwt8vmVJv/cq9Ro9SJDQA19txDLTtq0TIv2ZkomdY6AD5Y9yUfw0zmkSgCOmpUj/fqN/3dAE/NQTU7zKjud0aNQB4z8TtN/0mW4T+Daledo9e1eJ0jnsG2L5j3C15LrGmto9yif3quIpFWpEqFHqRKokm8yio0paAH1Ij1BUqPQBNT6hp6/foAfTuaOabQAVE9D013qwDfS81F5lFADt9TQv89V6PMpxkB9yfsteMF8R/DGDT3b/StGka0b/rn96OvYa+Iv2YPHK+FfiRBaXEvl2Wsr9kb/rp/wAsq+3ea9SEuZHDOPKwo5o5o5rUyDmjmm0UagO5o5ptFGoDuaOabRRqAu+l5ptFADuaY70tFADKKJKZQAUUUUAPrP17So9c0e80+X7lxGyf7n+1WgkLSU2bbHtR/wCOlIuJ8Rpf3Xw18f2eq7WSfT7r9/D/ALP3ZFr7Ws7mO+t4LiKVZIJlV1eP+NTXzX+0n4Pax16LU4l/cX0e/wD7aD5Wruv2dfGf9sfD2Kylb9/o0n2SX/rj96Jq46EuVuB1Vo8yUz2DfXy3+1NZ3kGtrceRFPHcQrteP5eny7a+nHTzEZHXzEevGf2jdNa+8JWdx/HbzNbs/wBV3VpXXNEmi/eN79nKws7X4S6G9pY29o9xGzz+X/HJu27mr0a5vIbWPfK1eH/szeM4f+FY/YpW/f6fdTQ/m3m/+z112q6lJfXLM7Ps/hraEdEYzlytml4h8VTSTeVbs1vvXYr/AO1XNpeNOu9v4/vf7DVDc7p/k3fPUaP5btLt+SZd+z72xh/DWl1Ez1kEkN0zZhlQIeRxmiuHufjRokMxWKG6mT+/tUUVPt4dy/YT7HQaD4Vj8ceJIrKWJbDRNJuJoUSP3keT5t1eraP8OvDdjqun3FpZy2F7p7edav8AMyuu75tu6uJ1VI9D8NxXr/6Ja6neTXE83+t8qOT93tre1XxPcaH8PWstPvPter28beRNs++v+r+X/aVHrlw8HH4t2VU962p0GsNb/CTwYiaZbeZAjfN5j/NudvlZq3Nb0SGSZdVt9v2qFWdfx2N/6GkVef6boN94j+EVj/as8sjvdW8y/wAWyHci168+2OHZt+RFr1HEwfu+p5r8ZrCx8TeBoNbt50/0fbNA8n8au23bWP8ABbxt9ks59Mu1aRIVaZa7TTdB8u28OaUzfuNPk85k/wBoN8rf8B3xf9/a5fxzbR/DWwvtb0zSlkgmbe391K8fGRlTftKe53U5Ll9nI0tV1vVN/iq0svtCXV9bx/Y5pH2xWjH93LJu/wBnfvr5t8VaPoNrrECeH9QutSdLXZPczp8srJI8bNH/ALPyV32q/FGbxN8H7zTEX/ib3HyS/wC2u7czV4rZpeeFdbvpbuCJL3y98CR/diknXzV+X/ZR68eOJlUpNTWtzqjHkkbGmvD/AGlZxSr5iPMvyV6dpX/HzOz/AN5v/Qa8x0r/AJD2nvu8yd2V2r0rRHbyZ3/2pKKfUqRNebpHb/rmtcL8XXj/ALNgT+PdXdTf6z/gK15z8VL9ZLpbX+5Wktiobngt5pvl6lPRDbf6NL+98xN1WtemWN5X3LGn/TSsvw8kMkM/79Z/Obe3l7qx6A9zQWGONLZ3/vM9Xods8Lb1WqKJ/B/3zVpPLjTY9PUCa2mWP7lV7h1um+Tb8n/PP3qRP3aNvpqP8+xFXZuoAc1h8ip/HTUhb+Opndo/4qqzXMnktQBpWDr9jnfd9+bZUjzLWPZ+dHpS/N9+RqsW0Lb1SWSjUDWtkXZ97y99WvMX7m2s3+PynpsyK7sjrUllzY0bt8y010+9vZtlU/MWBF+9sSpv30/zxbf+2lAEzv5CM/8AcWtrT0/0aL5vM+WsuazjneO03ff+dv8Adqw80kD+UkSxoiskT1BWpoTI2/8AdMtUbm/aDd+9VNn8cn3ay9N1LUJN8T6e0cCfJ5071aR455pVt7aKR/L+/P8AdRqA1LUOpNdW251b5/8AYqGaPy2b7ROv3l8qHftarj+TIq/e+T5P4lWs+8h+3aqu3bIkMf8A3xmgNSxpuvWt15CW7L+++75nys+PvbakmsFjeXZ/y2bfs/vt/wACqvNcra+W7r/pX/TOoXuWvnuUl82CCH9yr/d3/wC0rUBqXLx/tW1EWL/aemzWzSJ87eWiN/yzrJ1WGP8AsrZbtLvX7v77bVG8vJp0+80mxaA1LyTR2tzO+5v3u5/3fzVatrlfl2Mv8Pz/AN+ubXVZo2gt/wDVzvu3PWg/mSfc/dv8u1/4noDUtXkNw+vQPZQRRvND+9eRP4Q1WrCwaCbzbvzd8K7FeSb77H73yrVXTd0+qs6SL8kLfJ/fyyVtJbySIsW5ZPmXd5lEg1B0WN2fb89DvU32b523t5kdV3T56AKtztkfZcN99v7n8VWtH1hoIV/deYk3z7JPvJQifIqPVG8mt47nyvm8z+KgDeuby1nh37mj/veZXJvrHmTMluv/AAOpkea6sJ7e4l8t33bfL/gWsHTf3fyRXi3aTfP+7/8AsamMRyka3nNH87s0mxqLy/hjhaW4lXyP771DeQyRwq6TtH829vL+86/3ahmjWRFd5fkf71ULUm0/VVnWXY3mbNr74/7ppzzTfafutGkPz+d93f8A99VXtrb+P/Z2b6o390umvbS3ErQQIzOzwP8A98rUBqbiarJfP8m2SBNyM+z+INWbfvcR20r2jefdbW/gVfmLfeqvba3byWy3G5o/tG7yoY0++tR+dJdOvlQN/vyP/wChUBqV3m1CDSoLf7Z9vuppN8vnp8u3/Z20W1h9qvG37difIv8As/7Na1vprR7kdpZHf/b3VpJoNrsaJlXZV8wuVjUmjtYYvmWNKpvfRySfeaRN3/LNK1IdEtYNsSfwUJon76L95/F83yffqBmfC7RvvSL/AL+PTv30kLfMsdbSaauz97Tks40f5FoA522s45LmB3aXYn/TZq1pkWNFRIG2Pu3P/cq49gsifJ8lD2HyKm6gDFv7+1g/1tysfy79lCXNvd+VEjeYk1Wn0q12ea/3E+ffXO+HoZJ9Sn1N18zztvlJJ/BGflWgDsPl2N81Q/vPO/2KteSvy/8ALP8Au1Xublo7m2t0s2n+0bv30f3U/wB6gsy0t2vtSW4lX95/D977op1zfzR3P3vMdPvQ1pXNz5afJt3/AHFrLvLNpE3vO292X/V0EEaQwz2y3EsXyTN5zeZ/BmpJrbzLaX5pY3m/g+78orUtraONFTb/AA1J9mj37/49tBZlojQQ79vz7fuVeSFflq15K/LU392jUsbCqwJv207zo6dc/u0qvcusdtLcJA07p91I/wCNqkBs1yv3KqpeN9pbZFTraFo4d8v+uf52p1tD89BBMifvFeppoVk273/d/LupyfuH/wBuub1hJp7+BEZfss0m+d5Pl3/3VX/2aq1A3n1iG+hb7OrbP4Zv4Xrm7F5tVvFu5f8ARNOt2+XzPvXDf/E1ufY/MhZPmjSq/wDZskG1El8yjUstPN5kyvTZn8yb7vyVXhvLWO52bm8/+5Im2tDY1wjeVtjfb8tSBahtl2U7yfupUO+GCFfNn8zZ/wB901NYh3tMkDSeTQA6a28tNiVXuUWO2/h8v/fqv/wkl1dXmyK1WOD+/wDe6VVm0qbXH82WVrRE+6lVqB2Xw91KGx1hopZ1/wBIX7n0r1qH7leJ+G9DsdJv7Z9rTuknzPJXtlv9yumnaxyVQf8Ad1G8fmP935Km2U1/3b1qZB8se2nb6r/wbf46N7UASTP+7p1Nf95Hso+Wq1IHUzmot/yNUj0alkdQzPU0lQv/AKujUA306b54aNlEf3KkDi7+z+y6k0Tr5ibd615r4ss/tz3zp9+33Tf8B3V7B4n3QQrcJ/B8lcHr1nHBYf2gi/PcNJDP/umriB5elPqJP3e5H/gbZUn+rqiCwlLUSPUvNAD6KI6KAJeafHUKU+gCamU+onoATmm0m+o/46AHUUUyrAKOabRQBZtrmS1mV4m2Ojb1f/aFffGk+M9U8TeHpdTt9Qt7B0hWaK28lW3qV3feevz9319Pfs/ePIdc0FdKu1l+1aZGqb40ZleH+Fm2/d21vGTs7Gcoo9g0f4l3kFz5WqxLPtZUZ402sin+L+61ekQzLIiujeYjrvV64mPWPDviO2vrLStGafUUaFFvIH3QbgvzbmX5VrqrBF0rTba0lb/j3hjh3/38LtrqoybT5jnqRV1yl+ioprmOC2lllby4IV3s9U9K17T9c3fYrlZ9n30/i/75ar513J5JdjRopdlc/qvjzw3o+5LvXLCB0+8klyu7/vmnzruHJLsblPrgn+NPg2O2a4bxDZ7P+mkyqz/8B+9XnOsfte6HavLFp+kXV26fxzzLEv8A47urOVeMeppGjKXQ+gt9Nr5N1L9rHxhrEz2/h/w5b/J/sSXLVl3/AMe/ixsZ/wCz1sE/v/Y2/wDQn3Vj9aNPq7PsZN0lZeq+KtH0OZYtQ1OztJ3+7DJMqs+P9mvhu/8AHPxM8ebri41C8kst2z9x58Fq7f3dyfLurF1L4e+NtKha41O5s7S1dd67L9Wb/eVV3M1S8Q/Q0jQXVn3g/wARfDsaRO+r28aTNsXzK53VfjN4btdb0+0t9VW7mebyZbO1Tz25X5W2r8336+Jb/wCGOrWtr9r1DXLDyHXf895ubbt3fMq7mqPwZ8N9a8Tw/wBp6ZeWem2sMmzzrq52/wDoO5qn6w49TRYZH6HaVqsl89yksDWjwyfKkn3nUruVqhttSaDWLy0lZtjsrq/+0V+7/wDE18n+Hv2n9e8HarZ2+u21vqVlDC0LTQfNPLGjfKzM0vzNXrXgz42eG/Hk1s9pO1pdeT5LW07qrPsbcv3Wb+B5a7I1oyW5xujKN9D2C/1L7L839z52T+LbVWG8jutPbypV2Q/PA/8As/w/8B/grjb/AMZ6fpV/BL9uWd12wt5fys8LtugZv91/kqFNYvND1Vre3WKCBG86JJH+/G/8P+0yvR7aPcXs5djU+KOiR+MfAdy8S/v7f/SF/vIyfeVq+e/g/wCKv+ED+IS28u2Sx1ZfskqSfc3f8sq9y1XxDNBpV9a2Vym+7t2+yvGm3ZJ/s7t1fG/ii/1bSr+ey1WzljvUb7+zbXDOfvqaR1whzRcJM+4rbxhJHbTpL99PkWuJ+JF/deIPD98kv7xHj/1Mf/TP5lrnfBni3/hIPDGm63cbPmhXz/4l3JvVmZWrttYe4vodjzyyQbfufwp/wGuqc+ZHLH3Znh/wEuWtfEOuaPuWNJVW4XzH2/c+Vvvf79e4TJZxortfLsf/AL6/8d3V87pMvg74nWctw3lwec1vO/1+Wu+1Xx/pf737P9onRNu2bZtX/wAe21nTm+Xc0qQXNzWO6udbsYE/dRSz/wDjtV7y5a6TzbdfI3tvryW/+JckcLeVLFB83/LP97vrj9b+JWrT/wCpuZY0qucmMT3o3CQ/KLhYR/dziivlmbxHeSSFvtMv/fdFY8ptzLufcHxXmW1+BU7/AC2nnWtu6p9ZEbbXgvhLxzfSeJLbVbudbTS7RY0/vKn7vyt23/a2fNXqHxLfUPGP7Pa6hL9+K6WZf+uIby68H03R7iDwesszfJtkdfxbbtrqxDlF+6cdP3Uz7g0TxJp91ptn9niWDTpo40g8z+Niv3VWq+sfEbQ9N82J528/a3ybGWvnX4b6V4m1jRIIrJWjkt9zxTSXKr/s7dv8Nd94/wDA39m6PbRaZpFxPdJHJNLqs9ysWz5U3VKrVXG9rEckU9WNm+JF5qMOoS2jLHBMzI033ereY23/AIB5SVy/xI8Va14j0HynbzLXy98/z/LuT5q5tL+SDTYtChsfM1fb9oleP/llj5P/ALNqtaDbW+lRq/2yKfyW3+T93zf9qvna1erKXvS0OnlVyj4M8PatJHBd+Un2LzvJn/H5ttc/4q0eODx/cxee0iedH5r3T/7KN95q9mTW/wCzdKWL5YIL6+3t5n92P5v/AENK4P4u6JDpviFb20Vk+0R+dL/F826uGFT332PQpyU2kzDsPssniSBLeL/U27PvrtNJRv7Nn+X/AJaN/wCyVxPgy2hjuZ2iXy0SNvk/32rutNT/AEBv+ulexT2Cp7rsTTfvJm/4DXj/AMV7lf7b2bv4a9g/5en/AOA14L8db+4tde/0df8AlnRU2CnuedzIt9M3mr9xqEtobV98UCx06G8WRF/v7fmqxv8AMuYE/g+b5Ky1CQfu44Yt/wDeqxCkcn391Q2yNsZ/4/m2/hTndo4Vff5aUagOf95N5UX7ynQosdOtlaRd1Nud2/YjfPQA1H8ybZ8tSPDH/Cy/PUkNmu9X3VcdKXMBRmhaO2g/e1CkPlyNvrUeH5Ik2/cWq7w+ZSLJoXWRFdGpr/f2VJCnyKm5ZKjuZvssLXDxNIif886AL1nZrH88rf8AAKsb7eObYksW9F37P4q5W/8AEN5bpvuJbXTUf+Ces281K6/tvRV3eZ5zeS03k/LtpcoHZTXDR/di8yebbueT+CnPN5ky/N/v1R+03EcP72VZ33ffjqnM7R3kXzL5Cfeh/v5qQN65v/Lddm2RPuN5lUbma3jdXdf3n/TP5ahm3b/9iqsn7vc9BWpYm1to9sXm+W8y7FSprDzo0WJGl+9vb7vz1i23nT3Msssf8WyKtzY2zft8ygNRqed9p+0Sy/On8EaVDNefOqeU0iO1XPsbfKlU7lGjuViTdv8Am3UBqQo32qRvK8qo0SaeZkRfk+/v+8u6tL7N9njbytv+15lNs/Jjh/49mgf5k2f7NAamDc20OxLhNsjw7v8AUfM26r1nJHdfvbfzfkVfkk+9z/eqZYftULOjfZNjf3KvOjSTKjrLIm37/wDBQGpD4YuVkmnRlbz0XZv+lb026NK5mxvoYNVnlT94nmeTv310zzfufnqBxG+cu7Y7fw0fu9iujfJWbeTNG/ybdj/e31Hvm2RKirs/ioKJr+8jtUaV2/h+WsNLzzLaVrtvMR22KknzN/e+aptS0S41K53+a0CIv+8v3qanhu8+zMqXMUEj/Oz7PNoILVhrdrffJaL+4h+TfVe20uz02SX7PF88zfM8aU2201dLtvKluZZPJ3Ozxptp2m6hY6r8llqHn7/4I/4KALD20mxtkS7N2+su/S8jmifb5m/+Df8A/FV1SWCyOu+f/gGynPYW9PmL5Tk0S68lkm/jqunhu3gmWV18z/bn/et/301dg1tD/A3l1Xez8xN+5qnmJ5Tn3hj+5bwfc/4FVrTdH8uTftSP5qvfYPI/9mp0MzSW38Uez/npRzByhMn2V3+by02/f/2qPJ8/5G/jb/d34/3aHm8z5E/ef7ElTJC0jb33U9SixG7fx7ak+0rv2JVd0bzovlapPl3rsejUCZNu+mvtqq+6S5+80dTQovzUagO+0r9xKrzTNIn3X+emzI0k3leb5bv86/7tTQp9xKNQKupQ/akWy3f65fn/AN0VYSzj/wBVt/2/9nipIZo5v3sX8VEfnbpP/HaNQJPO8us2/wBVaO/itIlWrT7o4W2ffrm7az8zWLzUHZo7WH/x+jUDoNiybd6rvpvy+cqbf4adDeL5PyQfPt+Wm2EzSbn+X72ygB00zb9kUfmfMqbP9n+9VqOFtn3qbDbLVj5YE+Td89GpZGifO3y1YRPvPTZvufdqSF/k3t9ypAa6Ls+dqp/aVkkb5W/2adqVy1rbTui+f/dqnZpJBDBE/wA77fmoIkWPLo2NH86L5j1VudSs40bfcrHVV/E8PzJZRNO/3F/u0+VhzGxNtjhZP43X5qz7OOOR1u7if5PuReZWO8esTJse58t33J+7T1/i/wCA1Jc+GGvmtnl3SfZ92356eoGlc+LdJgeJEuYp/wDrnWTc+MFkTZaWzT71/wB2rVr4Pt4/vxfPW1a+G4Y5vnVf+2dL3Q9442a21LXHW3iiWOD5Xat7TfB+pSbvtuptXWW1tHHt/deXULzTec3/ADwo5yuQzf7Bj0qz2RT+ZM7f66T/ANCWmzWdvGnlbfM+bezyVcfzp/uStUL+TBYNcXH7z5tkSf32qeYZXSFf7vl/7FTTO0lz8/7z5qp23mR2zOiu7uv36tfvJ0V33UwLSTfIyI1eweGL9dS0GzuFbzN8a/8AfQ+WvG4bbz3ZNywf7deneCZl/s1rdG/492/8dNb0ZamFaPunVbKjdPMpzvUe9pGb7uyuvU4yF0XfTstQyNJQlGpYTP5dN3rJUjr5i01EoID+Kh6kplAFbY2ymvu2LVh6jfbs2UFjd/3aXmmfwVGj0AF5Cs8LI9cH4us/L8N3MSffSTetegPukSsHxDZrfabcp/s0AfOd5/x8ts/jpyVa1u2+y3lU6sglp9MooAso/wAlS1BH9ypKAH07mm0UAS1C9PqKgBqPTZPv01Pv0PQA/mm0ymUAPplFI9WAJXoHwT8f/wDCufHlnqe1pIHWS3nhj/jV64Dmmb6cZOIH3t/wnnh+CafWNPuWjvbtppt8ELMrsJH+WT+GVf8A0GuJ+Ivxj03xHYQQ3Fj9keGNv3N9NtVJD/F5TLul/wBn5K8X8AeGNU1/TYLuJreO1uGkt9nnMu/H3t0UXzNXWWHwft579rRIr+PUdv2nZsVllj/vR/L/AOOt81TUrt3TZtCmlZpGWnxIbTU1W3TVbid7iTzm/wCWsTt/ssy/+hJWTD8Xde8MuzpPfwTv915La2VnX/Z3K22vTNB8AaP4RvLmy1Oe1kfb8zyJtbdu27W+Vm2/8ApyQ6La38/9nwNHa3Csn2aOFYkib/pmzb2/4E1cntqd+51ezmef3/xY+IXibR3+zz6p/Zz/ACSzQQ7Vf/eaJVWq9h4MmvrOK41PULzUt/z7NNdbvZ/D+8gRlkr2S2mhsYY9Qitlj1Hb/pXmfNL/ALMi71q1NNdSTNqfh/UFgnm2uyTv5q3Cn5dzK3yqy/7Na8+2ljn5TwV/hi09+z+VdWCbd8VnJYNulx97/lq33f7srpXceHvCVnody1vrdzdWFqir5VzptnBPE8f92Rmidq9Q/wCEbh1hNlxY3GtT/fb5Glf/AIDt+6v8fybKd/wiWpSaJZ3vlLf/AGdlT9+/zbg21dy/d/2GocnLoEbHL6lok2m+VFdxfZNO3bPtMd/JaMin+KaKJt0v/AHoh8E6fobtLojWurfvPOlvPsCs20/xQy7lZv8Ax+uw0Hw9Ha3i3cX7v5WTZ8zMi/3fmZtqr/drQudNtbWGW9t4IoESP5k/h/3qqFNy3M5VLHJ2fgPSdVhvItT1C6u0dftFnbX3n+VuP3v3XyqrK9Q+D/CreB9Svreynt7SB/nWGOGOXr/elddzVJr3j/Q9NeD/AE5Y7r76pGjNvX+L7tQ6r4zkjtoNQi0jUpPs/wA7PJDtR4T975q05Ia8zDmnK3KjD1rwBJ4us7nTH1W4jgsZP3FtdQ+a0q7flXczbV/uNtStLxD4JsdVvLPU3X7DAsccLW1qiqsS/d2/8BrW8MeJ7PxjpS6hZL+/sZmhnhj+9tPzf7O6umSzhkeWJ18yCVd6/wB1lP3q0jCBnKpOJwv/AArHwna6w73uirqX26HZ50/3ophv+7/vJW1eW1nY2ds9vYraJafJL5fy1YuYZP7Klt9y/wBo2Mm+Le+3fInzL/30n3qmh1XTdVs4rhG8y1u413f7Gf71HNCJPvyM+88N2aQ73tl2fMkv+6/8X/Aa5nxJ4qbSoVt7iC4u7q33Jv3/AH1Py13FhqVvJpUCXH39uyV/77D5WrmdSS1nud9x+72fufvrul/u1nOvGOzKhTlfU4FPi1ql1uRLNYNjb9+xm2NVzxn4bvNcsF1O9vIr+68vYyRwrE0VdF4V0ppLm8i0z7LBs+eJ5LZm6/3W+b7v3KwfEGiaxa7pfPin2fO0Mdz5tcbxLnodnIo20MP4XeMLfwr/AGno+pf8es264gTZ/F91lrSv/jHNawpaJ9okRPk/1yxNXnviqFoLlbiJf9usnUvn2sv3HropzdTqY1IKL5rGp481u41Wz82009Y0/v72rBbWLy+hie7lad9vzV0Gg7bq1lt3/jX/AMeFc75PkXNzbv8AwNvrSMuWTiTL3ootW8zSJRc23mJUNt+7er2/zK6TmMfyVoq3JD81FPmIPuG/hXw5+zxPvVZHTSZJv+BOu6uR+HviHSZPgmz3dnbz/Z5mhiSRN29nrgdV+M11qvhjSPDj/v7W7tWt7ry/++VWuk8E6Pa6x4M8K6ZZQLIk10qXjyP+93eYn3a7IV41W7LS5jJcujPfNNto/DnhLyolind/OmiTZ8rtIzyKqr/wOvnP4x63rmq7re7ltY5IV+5YzNKv+6zV7p4k1JfD/wAPZ0+bz1Wa0i8v721JHX73+5XzbqV/NY2eyGDz9/mOttHuZufl/wBqvPzGty2hHcmju2Y/h7TbqxuZdTu7Ftjr8z3Vm0qpmuisNQjk+y/YpbqN9yo3yf8ALT/ZVv4qx7DxVqUmm3N3fQNdp/y1Sd2iX/ZVa52z8WrB/ojL5l0jb1/iWKvneWUm7o6pHplt4k+1aotpd7fItJPv/wCzWP4q1u48QalLcPK3kecyLbfxOoWuFTWLi1uYNitaPcfOzyfNvz/F8tWneSfzbt90myT/AF33fm3febbU+z5WaU3yyO48JWawSan/AMBrtrBFj03/AIFXI+D0aTR7l3/jkrrId0Ftsf8A56V61L3Yo6KkuaTG/wDMQ/4FXgPxgdZ/GFyn+ysP/s1e/b/Mud9fOPxL1WOTxhqqbv3nmbN/9zC0VNiobnHppv8Acaj7m13bzH/heodS1L+yk2J+8esV9YuJKxjFyCR1SXPn2cTuywfZ5N6+Z8u+o7zdfW32i0l8+B2+b/ZxXH6l511ZxebL8+75XrotEv7jTbP+zb2Bo9/3Xj+b5h/equXlA0IfMjRU3vsq8nlybdlZbzeQ6pLKvz1aSZo4W3tS1A0keONPn3VM83mJ8lY73LRzRIjLvf8Ag+ZqjfWFkeVLdWn2Nsby/u1JZvPu+X5vM+Wqv2mORG/5Z028mWSzilii8xEX7kdVXsJLrbF5rR/Mv+rSoAsPctAm+KDz3/gSP5akmfe8W9fn2r8lR21nHpXlIn3PmdnqOaGORPNSX/degCvqVgt0nzwfa9kivskRWqTZ9oeX975ez+P+41SW0032NUdlkk/ieqqedOsWyBdn9+gCvNeeQ/lbvM2L/wB9tVzSpmurbe8Xl/8AXT79Zb2008zIsrfuWV2hjSt62j2IuygrUktv/QarppUc9z9o3VJNu+VPl2bv/Hasb2j2/c2UAOmRY4W3r5j7flq1DbN5P+trN+0+ZebEibYi799WIbmTZseDzPm/5Z0AFzCsnm+UzQPt+/GlNsNKkgeJ7if7W6Kyb9lWntpp4W2L/wCP1YtrCSObc/3NtA+UzbyGTcqOy+R/EmypkSP5Xq5eWEe1kX77/doT94/lPF8iLU8wcpThT9yqsvz/AMVZ9+ke/fbsv+5v+V/9lq6D5vObZF/D9+o001f9n5/vUcxXKcXYaa2pWa/Z7b5Hmk3fwqjV3kNt5kMW/wDu/NUNhpsNrbRW+1d/mNN+bbq0JnolIIxKb2Ef3NvyVD+7gRURV2VYh+4vzeZ/t1C9tJ/A1LUsoyTXEk0vyrs2rt/v0PDNPuRNv3avQ23loqb2kfdVujUXKYT6Peb4vs8trGm7975m5m2hf4f9qtCwsI7VNiL5dXtlN3/P96o5g5SGb929HzSI3/LOrGwVHc7kT5KZepRuUoS2+TZt+T+JKbNN5H8Xl1Glz5m3Y1BIPbN50W9v+AVG8LSPs82pk3b2eoUfy5p/nb5/4KAI4Ub5k3LJ8tXtnybEaqsO7e2xauJ/f2UAQv521t9TeT5aUSOqUI/mUEEPnR72RGWR6c7r951+589VXhWS581FWpnh8tKCxsKN5zTP99/u/wCwtSPC0kMsSN5f+3TYd08fzr5dSPN5dAEez7LD977i/KlENzJ/FRv8y5ZNtCbZH+fdQQOdPM/jao/J+dUqx50m/YlQ/aY49zyusexv+WjrVagZu37L+6Rmk37nZ6sWbtHZ229fL3rvb8a5G8ubex1LZ9uWd3k3/u4WZuf92ukv9et47ff/ABv8i/7dBBas2kurmd33Rp/D89aENysk0su75EXZXD3msX0mm/JOtvBt+aqttb6lqVnEjz/Iit8n3qfKPnO61LxDZ2Ntvadax/8AhLfP2/Z7GWT5fv8A3ap6bojSf63d8jfN59b0Ogw/wbqnQPekZc2palO8W+BY0+/Tn0qa6haW7ufk/uf363PsC3cyu/3PuKlaD2dvHCr7V3/w1POVymDYeCYXVflXZWl/Ylnpq/Iq761POaCFfm+eoXh8x6m7K5EZ6Wce/fv8x/4auW+2P5NvmPTn3QSVGkMf8cvmb1oGanyyJ9356clt5H328x/4qjs/vipnhX77/fqChz7aozTLH8ny/wBxqdc3nmQ76z03XU33WoAdcpJHDvRfuLv+d/l21l2czTxy3br9/wD1UP8As1uawjPYQW9v+783/wBBFUZEZIVi/gRasNQhdrpIkT7m3/lnUmpTLYwweb/3x/fb/ZqxZouzZs+TdUN/crv3vQGo7zlks22L++rovhvfyf23Okv/AC8R/wDjwrl0Rp9vlV0mibbG/tpf9XskXdRGXK0KS5kz075vloqNE/gf+CpK9Q84fUNMd/Lmb5vv07fSAMtQm5Ho3rvparUB/wDq9tOem7/kplGpAj1C/wDrKn5qCb/V0AQ1G/39lSSVGiLvoLJP4aq38ayLs/1e+pstUd5+8SgDwn4haatjcsn9yT5a5NH+7XonxFh+3aou9fL/AL1ed3kP2G8li3LIiN9+OnEUiZHpz1XR/MSpEqiSzTuaiR6KALFPqtvqTfQBLUNP8yod9AD+abSPUbvQA53pnNHNNoAdzTaZRQAU3fTd9LzQB6z8BPFt1o+pahZWkS+fcKsyvIm5vk+98v3a9ssfEOqeIra+tL2dtiSbP9lGHzfKq/LXyv4A17/hGfGGlanu8uOG4Xzf+uZ+Vq+9vBNh4J1jzbSLV7fUp0bZ5Me6Lep/us23dWNSmpSTOqFRxjY850Twqt1eLviad92xUkT5v++a7rR/hXq11MyJZ/2aj/xz/L/9lXoFtr3hvwXDKj31rYT7fJn+80ryJ91mVfm+ao9e8bWtrYXNxpm3Vr35fKto3+V8t/epwlGOiJnGcrXOZ/4VLa6PfwS3F806P97y0rW/sHTdHRvslt8/+ui/vOw+8u6o5vGcl1o9tLe2P2TUfm83y33Rf8Baud8SfFG1jhX7PLaxunz/ALuZZW3U5Vo9yYwZ3Emsef5TI37vb8tYdnCtjrF9piL5dlfQ/aIvxXbIq/8AA/nryPUvjBdWM14kXmzwwsrr91W5+ZlauP8AEPxj1bUn/dRLHs+6km6Wp9pzdCvZHtXywalOny/eb/V/d3fxba0v7Nk8nfLA0dq6/fk+Vf8Avpq+W7n4heJrr5/7VltP+vXbA3/jm2sO81K4vplmvblp3/vyOzUc8io0V3PbL/wfZ6PrbXqeM9G0V0ZtjwX+6fb/ALKxU7R/idrlijaJp/jO6u4Lf/UPa2e7fH/tb9leFzX9vGm/za0vDfidftMv2dV3ov35ErnlT59zpu6a0R6Z4Y+y+Fbm++yK322+XZL8+5ZV/hbaq1oXPi1rWGWK7Zt8XyKn+yf9mvO31u+85ZUW3jfb9/yadbeIL6S5X7a0UiO3zfIq7P8Avmhxn3ObQ7KbxhJ5zPFAse9fJaGdN23H8Vcfr3iS+0eZbtN0dq/yfZoHZdjH5tytXTQ2C76yfFulfbtKniX7+3ev+8Kyja/vFczOPfxnNPuT7M3ztv379zV03hLx/JPfxRXFtbxpt2fu93zsP725mrgbDbOi1aTda3KvXbKnGS2MeZnvUlzJrEO952k+X5aozW1YfhjXmk8pPN/cTL8v+w1dJvk/javNNTy3xbo/l7vlrztF8vdE/wDBXvHirTftVmz/ANyvCdbtpNJ1JpXX5K6sPLlbHP3ol7R5vslytQ+KrdbXVYrhP9RN/WqMN/HIm6JvMrWuf+Jz4eb+/btsrsnupnLHqjFdPLkpr3LR01JN8a02uoy1JPtPvRVXZRQSe1/2Xa6B8XrWG1hXyTcH93INy/61xXoPww1q+1T4lizmupBa290xihjO1V/d4oornweyI6M6/wCK19NHqFrYly9tIZpmRufm3da+aPFWsXXmG28z5I2fa38X50UVz4n+OzOmX9LvJ7Xw3d7Z5Hyp++2emyue+zR2SyzqN8uRLuk+b5hRRXLT3Z0djS0m1D6jFK8kkjyMoYs2ahtr6XdLH8u37R6UUVLKj8R654b/AOQHB/vMa6S5/wBX/wACooruhsjoluynH/rn/wB2vlrxtK3/AAlWr8/8vUlFFVMIHMN++mbdzVcRLDBLIowwWiipiEjMWX7VrVnDIqmP+7ivSpmGPM2ru29cUUVnMqJz9mzzXF40rtIN3CMcqPwqLx3I1n4XeWE7HDLzRRUx+JFdGZ/w+1CXWNRhkutsjR2pCnHq1d7HGsisG5FFFFXcIBaxrDDhRgU+H/WUUVmWQ/xN/u06ztY/t0sW393HH8q0UUAR6wq28LFEUErjpSzW6R2y7RiiigC5bRr6VFJGI4ZSvBooqAM97qTPl5+Xctaf9lwq07Eu4PVGbK/lRRVgWNNt0UMQOatRhSv3F46cUUVBcSBYlnuIi4yQPM/4FVyT+OiigsakKY8zHzbaLb7zHuWooqQFeNfSoZDib/gNFFBQlx8ztUUxPy89KKKALf8Aq1UKMClz89FFACJS0UUpANQ0ioFdcCiipAlqG6Y+S9FFAHNySNM3zHNT6XGIVl28fNRRVklzrDTfLG5jjmiigCKMbutXHY76KKAIHqJ5G9aKKAEs6tN9yiioAb5jbKRDRRVgJd/Mn/AqhuJCwyetFFAGbJqEsM88abVUcdKzJo2kusSTSyL6M2aKKcTKQWFunmSjHFT+I7OErp8e35RuoopkyL9hpsEml4KfxVfgsYbeH92u2iiokaRNKGFPLX5ambndRRWRqTQ8vUlxzM47UUUANaJWfpR/HRRQBS1iNYU+QbeMcVBb/uvu8fLRRQBqWduLeyWQMzOP4nOakVzNApY5JWiigAMYXdiix+VJPeiigCAnDKe9VPLG9v8AeoooAtLIVh4NQTc7R23LRRQBeto13ZxzV2H/AFa0UUwPQfNbyUOedq09P9Wx70UV3nmjZoxUkNFFWBJT6KKsBXp2aKKoUhlMoooJIZOEqP8AgoooKiD0P9yiigZwnxAt0/saeTHzba8ImoopxFImh+7U1FFUSOSnbqKKAB6N1FFAE9MoooAjekoooARP9XTZKKKAI91G6iigCOiiigAr6N+FN7NpXheC9hbNyYU+eT5sYLiiipn8JtA6SbXrs308+Y/PJWUy+Wu7cF45xVqHxfq19J5f2t7ZP7tr+6/lRRXnrc7DFaRrtfMlO9qbqkSWllaSKis9xjcXGdpHcelFFbyMDrF8J6ddaBqMVxG07m2eVJidpiZRn92q4RM99qjNfKWueO9VtFfynjUjvsoooo7sHsjU8C3lx4l1i1tbyeQwyKpYRnb2zX0LoHgPw7a+DL3V30iG7u4ZF2faZJHUZX03UUVs9jep9k8Z8VfE7Ure7a206w0nR4Nx+XTrCOI8f7WN361xWkeIdSvfGOmTXd9PdySSmJmnkLfKRjHWiil9oPsM9meMVUvBRRUyOU7Dw7I0mmwbjn5ataiN3X+7RRXnv4ioni8Y8jWryJOESSQL/wB9V638H/hxpvxI1LydTnuoU29LVkX/ANCU0UV6X2DGW50fxL0jS/hRpLnSdMgu5IwJFkv3kkOfoHUfpXzRqnx68XXmuQD7XbwRhsiOC3VV/KiiueOzNIn0lcfvrb5uflr558dW5bVLmF5ppI9zfKz5oorGjuadGY3hy3RbZeP+Wda8d5JZxXccW1FK9MUUV6nQ4+piaKzS3Nzvdm+buatvRRW0TORG1FFFUI//2Q==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6953250" y="930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717177</xdr:colOff>
      <xdr:row>5</xdr:row>
      <xdr:rowOff>8964</xdr:rowOff>
    </xdr:from>
    <xdr:to>
      <xdr:col>13</xdr:col>
      <xdr:colOff>123360</xdr:colOff>
      <xdr:row>30</xdr:row>
      <xdr:rowOff>76096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DC6389-5C8B-C21C-86A6-E1232517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4730" y="905435"/>
          <a:ext cx="4856724" cy="45494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171449</xdr:colOff>
      <xdr:row>0</xdr:row>
      <xdr:rowOff>0</xdr:rowOff>
    </xdr:from>
    <xdr:to>
      <xdr:col>27</xdr:col>
      <xdr:colOff>131726</xdr:colOff>
      <xdr:row>11</xdr:row>
      <xdr:rowOff>97329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ABFB4-2AC1-491A-B464-8EC25043C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13229" y="0"/>
          <a:ext cx="4227477" cy="21090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BMC%20Rebuild%20Check/Calculation%20sheet/Design%20of%20Sla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bin\NSET\NSSP\Pre%20Piloting%20School%20Design\new%20design\2%20story%20SMC\staircase%20design%20openwe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 Sheet"/>
      <sheetName val="Home Page"/>
      <sheetName val="Cantilever Slab"/>
      <sheetName val="ONE WAY SLAB"/>
      <sheetName val="Two Way Slab Design "/>
      <sheetName val="Two Way Slab information sheet"/>
      <sheetName val="Design of Slab"/>
    </sheetNames>
    <sheetDataSet>
      <sheetData sheetId="0" refreshError="1"/>
      <sheetData sheetId="1">
        <row r="2">
          <cell r="B2" t="str">
            <v>Fe 250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-Table"/>
      <sheetName val="Open Newel stair "/>
    </sheetNames>
    <sheetDataSet>
      <sheetData sheetId="0">
        <row r="10">
          <cell r="J10" t="str">
            <v>M 15</v>
          </cell>
          <cell r="T10" t="str">
            <v>fe 415</v>
          </cell>
        </row>
        <row r="11">
          <cell r="J11" t="str">
            <v>M 20</v>
          </cell>
          <cell r="T11" t="str">
            <v>fe 500</v>
          </cell>
        </row>
        <row r="12">
          <cell r="J12" t="str">
            <v>M 25</v>
          </cell>
          <cell r="T12" t="str">
            <v>fe 250</v>
          </cell>
        </row>
        <row r="13">
          <cell r="J13" t="str">
            <v>M 30</v>
          </cell>
        </row>
        <row r="14">
          <cell r="J14" t="str">
            <v xml:space="preserve"> M 35</v>
          </cell>
        </row>
        <row r="15">
          <cell r="J15" t="str">
            <v>M 40</v>
          </cell>
          <cell r="T15">
            <v>7</v>
          </cell>
        </row>
        <row r="16">
          <cell r="J16" t="str">
            <v>M 45</v>
          </cell>
          <cell r="T16">
            <v>8</v>
          </cell>
        </row>
        <row r="17">
          <cell r="J17" t="str">
            <v>M 50</v>
          </cell>
          <cell r="T17">
            <v>10</v>
          </cell>
        </row>
        <row r="18">
          <cell r="T18">
            <v>12</v>
          </cell>
        </row>
        <row r="19">
          <cell r="T19">
            <v>14</v>
          </cell>
        </row>
        <row r="20">
          <cell r="T20">
            <v>16</v>
          </cell>
        </row>
        <row r="21">
          <cell r="T21">
            <v>18</v>
          </cell>
        </row>
        <row r="22">
          <cell r="T22">
            <v>20</v>
          </cell>
        </row>
        <row r="23">
          <cell r="T23">
            <v>25</v>
          </cell>
        </row>
        <row r="24">
          <cell r="T24">
            <v>28</v>
          </cell>
        </row>
        <row r="25">
          <cell r="T25">
            <v>32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3"/>
  <sheetViews>
    <sheetView zoomScale="85" zoomScaleNormal="85" workbookViewId="0">
      <selection activeCell="F98" sqref="F98"/>
    </sheetView>
  </sheetViews>
  <sheetFormatPr defaultRowHeight="14.4" x14ac:dyDescent="0.3"/>
  <cols>
    <col min="2" max="2" width="12.21875" customWidth="1"/>
    <col min="3" max="3" width="14.109375" customWidth="1"/>
    <col min="4" max="4" width="10.5546875" customWidth="1"/>
  </cols>
  <sheetData>
    <row r="2" spans="1:7" x14ac:dyDescent="0.3">
      <c r="A2" s="1" t="s">
        <v>0</v>
      </c>
    </row>
    <row r="3" spans="1:7" x14ac:dyDescent="0.3">
      <c r="A3" s="9"/>
      <c r="B3" t="s">
        <v>45</v>
      </c>
      <c r="D3" s="10" t="s">
        <v>46</v>
      </c>
      <c r="E3" s="7"/>
      <c r="F3" s="7"/>
      <c r="G3" s="7"/>
    </row>
    <row r="4" spans="1:7" x14ac:dyDescent="0.3">
      <c r="B4" t="s">
        <v>17</v>
      </c>
      <c r="D4" s="6">
        <v>4.2</v>
      </c>
      <c r="E4" t="s">
        <v>18</v>
      </c>
    </row>
    <row r="5" spans="1:7" x14ac:dyDescent="0.3">
      <c r="A5" s="9" t="s">
        <v>26</v>
      </c>
      <c r="B5" s="1" t="s">
        <v>1</v>
      </c>
      <c r="D5" s="75" t="s">
        <v>43</v>
      </c>
      <c r="E5" s="75"/>
      <c r="F5" s="75"/>
      <c r="G5" s="75"/>
    </row>
    <row r="6" spans="1:7" x14ac:dyDescent="0.3">
      <c r="C6" t="s">
        <v>3</v>
      </c>
    </row>
    <row r="7" spans="1:7" x14ac:dyDescent="0.3">
      <c r="D7" t="s">
        <v>4</v>
      </c>
    </row>
    <row r="8" spans="1:7" x14ac:dyDescent="0.3">
      <c r="E8" s="3" t="s">
        <v>5</v>
      </c>
      <c r="F8">
        <v>0.8</v>
      </c>
      <c r="G8" t="s">
        <v>9</v>
      </c>
    </row>
    <row r="9" spans="1:7" x14ac:dyDescent="0.3">
      <c r="E9" s="3" t="s">
        <v>6</v>
      </c>
      <c r="F9">
        <v>1.25</v>
      </c>
      <c r="G9" t="s">
        <v>8</v>
      </c>
    </row>
    <row r="10" spans="1:7" x14ac:dyDescent="0.3">
      <c r="E10" s="3" t="s">
        <v>7</v>
      </c>
      <c r="F10">
        <v>0.8</v>
      </c>
      <c r="G10" t="s">
        <v>10</v>
      </c>
    </row>
    <row r="11" spans="1:7" x14ac:dyDescent="0.3">
      <c r="B11" t="s">
        <v>11</v>
      </c>
    </row>
    <row r="12" spans="1:7" x14ac:dyDescent="0.3">
      <c r="E12" s="3" t="s">
        <v>12</v>
      </c>
      <c r="F12">
        <v>20</v>
      </c>
    </row>
    <row r="13" spans="1:7" x14ac:dyDescent="0.3">
      <c r="C13" s="74" t="s">
        <v>2</v>
      </c>
      <c r="D13" s="74"/>
      <c r="E13">
        <f>F12*F8*F9*F10</f>
        <v>16</v>
      </c>
    </row>
    <row r="14" spans="1:7" x14ac:dyDescent="0.3">
      <c r="B14" t="s">
        <v>13</v>
      </c>
    </row>
    <row r="15" spans="1:7" x14ac:dyDescent="0.3">
      <c r="E15" s="3" t="s">
        <v>12</v>
      </c>
      <c r="F15">
        <v>26</v>
      </c>
    </row>
    <row r="16" spans="1:7" x14ac:dyDescent="0.3">
      <c r="C16" s="74" t="s">
        <v>2</v>
      </c>
      <c r="D16" s="74"/>
      <c r="E16" s="2">
        <f>ROUNDDOWN(F15*F8*F10*F9,0)</f>
        <v>20</v>
      </c>
    </row>
    <row r="17" spans="1:7" x14ac:dyDescent="0.3">
      <c r="B17" t="s">
        <v>14</v>
      </c>
    </row>
    <row r="18" spans="1:7" x14ac:dyDescent="0.3">
      <c r="E18" t="s">
        <v>12</v>
      </c>
      <c r="F18">
        <f>(F12+F15)/2</f>
        <v>23</v>
      </c>
    </row>
    <row r="19" spans="1:7" x14ac:dyDescent="0.3">
      <c r="C19" s="74" t="s">
        <v>2</v>
      </c>
      <c r="D19" s="74"/>
      <c r="E19" s="2">
        <f>ROUNDDOWN(F18*F8*F9*F10,0)</f>
        <v>18</v>
      </c>
    </row>
    <row r="20" spans="1:7" x14ac:dyDescent="0.3">
      <c r="D20" s="3" t="s">
        <v>15</v>
      </c>
      <c r="E20" t="str">
        <f>CONCATENATE("Span/",TEXT(E19,"0"))</f>
        <v>Span/18</v>
      </c>
    </row>
    <row r="21" spans="1:7" x14ac:dyDescent="0.3">
      <c r="D21" s="3" t="s">
        <v>16</v>
      </c>
      <c r="E21" s="5">
        <f>D4*1000/E19</f>
        <v>233.33333333333334</v>
      </c>
      <c r="F21" t="s">
        <v>19</v>
      </c>
    </row>
    <row r="22" spans="1:7" x14ac:dyDescent="0.3">
      <c r="C22" t="s">
        <v>22</v>
      </c>
      <c r="D22" s="3"/>
      <c r="E22" s="8">
        <v>25</v>
      </c>
      <c r="F22" t="s">
        <v>19</v>
      </c>
    </row>
    <row r="23" spans="1:7" x14ac:dyDescent="0.3">
      <c r="C23" t="s">
        <v>20</v>
      </c>
      <c r="D23" s="3" t="s">
        <v>21</v>
      </c>
      <c r="E23" t="s">
        <v>23</v>
      </c>
    </row>
    <row r="24" spans="1:7" x14ac:dyDescent="0.3">
      <c r="D24" s="3" t="s">
        <v>16</v>
      </c>
      <c r="E24">
        <f>E21+E22/2+25</f>
        <v>270.83333333333337</v>
      </c>
      <c r="F24" t="s">
        <v>19</v>
      </c>
    </row>
    <row r="25" spans="1:7" x14ac:dyDescent="0.3">
      <c r="C25" t="s">
        <v>35</v>
      </c>
      <c r="D25" s="3" t="s">
        <v>25</v>
      </c>
      <c r="E25" s="6">
        <v>300</v>
      </c>
      <c r="F25" t="s">
        <v>19</v>
      </c>
    </row>
    <row r="27" spans="1:7" x14ac:dyDescent="0.3">
      <c r="A27" s="9" t="s">
        <v>27</v>
      </c>
      <c r="B27" s="1" t="s">
        <v>28</v>
      </c>
      <c r="D27" s="75" t="s">
        <v>42</v>
      </c>
      <c r="E27" s="75"/>
      <c r="F27" s="75"/>
      <c r="G27" s="75"/>
    </row>
    <row r="28" spans="1:7" x14ac:dyDescent="0.3">
      <c r="C28" t="s">
        <v>29</v>
      </c>
    </row>
    <row r="29" spans="1:7" ht="15.6" x14ac:dyDescent="0.35">
      <c r="D29" t="s">
        <v>30</v>
      </c>
    </row>
    <row r="30" spans="1:7" x14ac:dyDescent="0.3">
      <c r="D30" t="s">
        <v>24</v>
      </c>
    </row>
    <row r="31" spans="1:7" x14ac:dyDescent="0.3">
      <c r="E31" s="3" t="s">
        <v>31</v>
      </c>
      <c r="F31" s="6">
        <v>75</v>
      </c>
      <c r="G31" t="s">
        <v>19</v>
      </c>
    </row>
    <row r="32" spans="1:7" x14ac:dyDescent="0.3">
      <c r="E32" s="3" t="s">
        <v>15</v>
      </c>
      <c r="F32" t="s">
        <v>32</v>
      </c>
    </row>
    <row r="33" spans="1:8" x14ac:dyDescent="0.3">
      <c r="E33" s="3" t="s">
        <v>16</v>
      </c>
      <c r="F33">
        <f>4*F31</f>
        <v>300</v>
      </c>
      <c r="G33" t="s">
        <v>19</v>
      </c>
    </row>
    <row r="34" spans="1:8" x14ac:dyDescent="0.3">
      <c r="C34" s="74" t="s">
        <v>33</v>
      </c>
      <c r="D34" s="74"/>
      <c r="E34" s="3" t="s">
        <v>34</v>
      </c>
      <c r="F34">
        <f>F33+25/2+25</f>
        <v>337.5</v>
      </c>
      <c r="G34" t="s">
        <v>19</v>
      </c>
    </row>
    <row r="35" spans="1:8" x14ac:dyDescent="0.3">
      <c r="D35" t="s">
        <v>35</v>
      </c>
      <c r="E35" s="3" t="s">
        <v>34</v>
      </c>
      <c r="F35" s="6">
        <v>350</v>
      </c>
      <c r="G35" t="s">
        <v>19</v>
      </c>
    </row>
    <row r="37" spans="1:8" x14ac:dyDescent="0.3">
      <c r="C37" t="s">
        <v>36</v>
      </c>
    </row>
    <row r="38" spans="1:8" x14ac:dyDescent="0.3">
      <c r="D38" t="s">
        <v>37</v>
      </c>
      <c r="E38" s="74" t="s">
        <v>38</v>
      </c>
      <c r="F38" s="74"/>
      <c r="G38">
        <f>4200-2*150</f>
        <v>3900</v>
      </c>
      <c r="H38" t="s">
        <v>19</v>
      </c>
    </row>
    <row r="39" spans="1:8" x14ac:dyDescent="0.3">
      <c r="E39" s="74" t="s">
        <v>39</v>
      </c>
      <c r="F39" s="74"/>
      <c r="G39">
        <f>1/4*G38</f>
        <v>975</v>
      </c>
      <c r="H39" t="s">
        <v>19</v>
      </c>
    </row>
    <row r="40" spans="1:8" x14ac:dyDescent="0.3">
      <c r="F40" t="s">
        <v>40</v>
      </c>
    </row>
    <row r="41" spans="1:8" x14ac:dyDescent="0.3">
      <c r="B41" t="s">
        <v>130</v>
      </c>
      <c r="D41" s="14">
        <v>230</v>
      </c>
      <c r="E41" t="s">
        <v>19</v>
      </c>
      <c r="F41" t="s">
        <v>132</v>
      </c>
    </row>
    <row r="42" spans="1:8" x14ac:dyDescent="0.3">
      <c r="B42" t="s">
        <v>131</v>
      </c>
      <c r="D42" s="14">
        <v>350</v>
      </c>
      <c r="E42" t="s">
        <v>19</v>
      </c>
      <c r="G42" t="s">
        <v>270</v>
      </c>
    </row>
    <row r="44" spans="1:8" x14ac:dyDescent="0.3">
      <c r="A44" s="1" t="s">
        <v>41</v>
      </c>
    </row>
    <row r="45" spans="1:8" x14ac:dyDescent="0.3">
      <c r="A45" s="9" t="s">
        <v>26</v>
      </c>
      <c r="B45" s="1" t="s">
        <v>47</v>
      </c>
      <c r="D45" s="75" t="s">
        <v>44</v>
      </c>
      <c r="E45" s="75"/>
      <c r="F45" s="75"/>
      <c r="G45" s="75"/>
    </row>
    <row r="46" spans="1:8" x14ac:dyDescent="0.3">
      <c r="B46" t="s">
        <v>48</v>
      </c>
      <c r="D46" t="s">
        <v>49</v>
      </c>
    </row>
    <row r="47" spans="1:8" x14ac:dyDescent="0.3">
      <c r="C47" s="3" t="s">
        <v>67</v>
      </c>
      <c r="D47" s="3" t="s">
        <v>69</v>
      </c>
      <c r="E47" s="6">
        <v>4200</v>
      </c>
      <c r="F47" t="s">
        <v>19</v>
      </c>
    </row>
    <row r="48" spans="1:8" x14ac:dyDescent="0.3">
      <c r="C48" s="3" t="s">
        <v>68</v>
      </c>
      <c r="D48" s="3" t="s">
        <v>70</v>
      </c>
      <c r="E48" s="6">
        <v>3900</v>
      </c>
      <c r="F48" t="s">
        <v>19</v>
      </c>
    </row>
    <row r="49" spans="2:7" x14ac:dyDescent="0.3">
      <c r="B49" s="74" t="s">
        <v>50</v>
      </c>
      <c r="C49" s="74"/>
      <c r="D49" s="3" t="s">
        <v>51</v>
      </c>
      <c r="E49" s="5">
        <f>E47/E48</f>
        <v>1.0769230769230769</v>
      </c>
    </row>
    <row r="50" spans="2:7" x14ac:dyDescent="0.3">
      <c r="B50" s="74" t="s">
        <v>52</v>
      </c>
      <c r="C50" s="74"/>
      <c r="D50" s="74"/>
      <c r="E50" s="74"/>
      <c r="F50" s="6">
        <v>5.1799999999999999E-2</v>
      </c>
    </row>
    <row r="51" spans="2:7" x14ac:dyDescent="0.3">
      <c r="B51" s="74" t="s">
        <v>53</v>
      </c>
      <c r="C51" s="74"/>
      <c r="D51" s="74"/>
      <c r="E51" s="74"/>
      <c r="F51" s="6">
        <v>3.9E-2</v>
      </c>
    </row>
    <row r="52" spans="2:7" x14ac:dyDescent="0.3">
      <c r="B52" s="74" t="s">
        <v>54</v>
      </c>
      <c r="C52" s="74"/>
      <c r="D52" s="74"/>
      <c r="E52" s="74"/>
      <c r="F52" s="6">
        <v>4.7E-2</v>
      </c>
    </row>
    <row r="53" spans="2:7" x14ac:dyDescent="0.3">
      <c r="B53" s="74" t="s">
        <v>55</v>
      </c>
      <c r="C53" s="74"/>
      <c r="D53" s="74"/>
      <c r="E53" s="74"/>
      <c r="F53" s="6">
        <v>3.5000000000000003E-2</v>
      </c>
    </row>
    <row r="54" spans="2:7" x14ac:dyDescent="0.3">
      <c r="B54" s="74" t="s">
        <v>56</v>
      </c>
      <c r="C54" s="74"/>
      <c r="D54" s="74"/>
      <c r="E54" s="74"/>
      <c r="F54">
        <f xml:space="preserve"> MAX(F50,F52)</f>
        <v>5.1799999999999999E-2</v>
      </c>
    </row>
    <row r="55" spans="2:7" x14ac:dyDescent="0.3">
      <c r="B55" s="74" t="s">
        <v>57</v>
      </c>
      <c r="C55" s="74"/>
      <c r="D55" s="74"/>
      <c r="E55" s="74"/>
      <c r="F55">
        <f xml:space="preserve"> MAX(F51,F53)</f>
        <v>3.9E-2</v>
      </c>
    </row>
    <row r="56" spans="2:7" x14ac:dyDescent="0.3">
      <c r="B56" s="74" t="s">
        <v>58</v>
      </c>
      <c r="C56" s="74"/>
      <c r="D56" s="74"/>
      <c r="E56" s="74"/>
      <c r="F56" t="s">
        <v>59</v>
      </c>
    </row>
    <row r="57" spans="2:7" x14ac:dyDescent="0.3">
      <c r="B57" s="74" t="s">
        <v>60</v>
      </c>
      <c r="C57" s="74"/>
      <c r="D57" s="74"/>
      <c r="E57" s="74"/>
      <c r="F57" s="6">
        <v>125</v>
      </c>
      <c r="G57" t="s">
        <v>19</v>
      </c>
    </row>
    <row r="58" spans="2:7" x14ac:dyDescent="0.3">
      <c r="B58" s="74" t="s">
        <v>61</v>
      </c>
      <c r="C58" s="74"/>
      <c r="D58" s="74"/>
      <c r="E58" s="74"/>
      <c r="F58">
        <f>F57/1000*25</f>
        <v>3.125</v>
      </c>
      <c r="G58" t="s">
        <v>63</v>
      </c>
    </row>
    <row r="59" spans="2:7" x14ac:dyDescent="0.3">
      <c r="B59" s="74" t="s">
        <v>62</v>
      </c>
      <c r="C59" s="74"/>
      <c r="D59" s="74"/>
      <c r="E59" s="74"/>
      <c r="F59">
        <v>2</v>
      </c>
      <c r="G59" t="s">
        <v>63</v>
      </c>
    </row>
    <row r="60" spans="2:7" x14ac:dyDescent="0.3">
      <c r="B60" s="74" t="s">
        <v>64</v>
      </c>
      <c r="C60" s="74"/>
      <c r="D60" s="74"/>
      <c r="E60" s="74"/>
      <c r="F60">
        <v>1</v>
      </c>
      <c r="G60" t="s">
        <v>63</v>
      </c>
    </row>
    <row r="61" spans="2:7" x14ac:dyDescent="0.3">
      <c r="B61" s="74" t="s">
        <v>66</v>
      </c>
      <c r="C61" s="74"/>
      <c r="D61" s="74"/>
      <c r="E61" s="74"/>
      <c r="F61" s="5">
        <f>F54*1.5*(F58+F59+F60)*(E48/1000)^2</f>
        <v>7.2386291249999992</v>
      </c>
      <c r="G61" t="s">
        <v>71</v>
      </c>
    </row>
    <row r="62" spans="2:7" x14ac:dyDescent="0.3">
      <c r="B62" s="74" t="s">
        <v>73</v>
      </c>
      <c r="C62" s="74"/>
      <c r="D62" s="74"/>
      <c r="E62" s="74"/>
      <c r="F62" t="s">
        <v>72</v>
      </c>
    </row>
    <row r="63" spans="2:7" x14ac:dyDescent="0.3">
      <c r="E63" s="3" t="s">
        <v>16</v>
      </c>
      <c r="F63" s="11">
        <f>SQRT(F61*10^6/(0.138* 20 *1000))</f>
        <v>51.212222290743455</v>
      </c>
      <c r="G63" t="s">
        <v>19</v>
      </c>
    </row>
    <row r="64" spans="2:7" x14ac:dyDescent="0.3">
      <c r="D64" s="74" t="s">
        <v>74</v>
      </c>
      <c r="E64" s="74"/>
      <c r="F64" t="s">
        <v>75</v>
      </c>
    </row>
    <row r="65" spans="1:7" x14ac:dyDescent="0.3">
      <c r="E65" s="3" t="s">
        <v>16</v>
      </c>
      <c r="F65" s="12">
        <f>F63+8/2+15</f>
        <v>70.212222290743455</v>
      </c>
      <c r="G65" t="s">
        <v>19</v>
      </c>
    </row>
    <row r="67" spans="1:7" x14ac:dyDescent="0.3">
      <c r="A67" s="9" t="s">
        <v>27</v>
      </c>
      <c r="B67" s="1" t="s">
        <v>76</v>
      </c>
      <c r="D67" s="75" t="s">
        <v>77</v>
      </c>
      <c r="E67" s="75"/>
      <c r="F67" s="75"/>
      <c r="G67" s="75"/>
    </row>
    <row r="68" spans="1:7" x14ac:dyDescent="0.3">
      <c r="B68" t="s">
        <v>24</v>
      </c>
      <c r="C68" s="74" t="s">
        <v>78</v>
      </c>
      <c r="D68" s="74"/>
      <c r="E68" s="6">
        <v>125</v>
      </c>
      <c r="F68" t="s">
        <v>19</v>
      </c>
    </row>
    <row r="69" spans="1:7" x14ac:dyDescent="0.3">
      <c r="C69" s="74" t="s">
        <v>79</v>
      </c>
      <c r="D69" s="74"/>
      <c r="E69">
        <f>E68-15-8/2</f>
        <v>106</v>
      </c>
      <c r="F69" t="s">
        <v>19</v>
      </c>
    </row>
    <row r="70" spans="1:7" x14ac:dyDescent="0.3">
      <c r="B70" s="74" t="s">
        <v>82</v>
      </c>
      <c r="C70" s="74"/>
      <c r="D70" s="74"/>
      <c r="E70" t="s">
        <v>59</v>
      </c>
    </row>
    <row r="71" spans="1:7" x14ac:dyDescent="0.3">
      <c r="D71" s="3" t="s">
        <v>16</v>
      </c>
      <c r="E71" s="4">
        <f>F55*1.5*(F58+F59+F60)*(E48/1000)^2</f>
        <v>5.4499331249999994</v>
      </c>
      <c r="F71" t="s">
        <v>71</v>
      </c>
    </row>
    <row r="72" spans="1:7" x14ac:dyDescent="0.3">
      <c r="B72" t="s">
        <v>80</v>
      </c>
    </row>
    <row r="73" spans="1:7" x14ac:dyDescent="0.3">
      <c r="D73" t="s">
        <v>81</v>
      </c>
      <c r="E73">
        <v>106</v>
      </c>
      <c r="F73" t="s">
        <v>19</v>
      </c>
    </row>
    <row r="74" spans="1:7" x14ac:dyDescent="0.3">
      <c r="D74" s="3" t="s">
        <v>83</v>
      </c>
      <c r="E74" s="4">
        <f>E71</f>
        <v>5.4499331249999994</v>
      </c>
      <c r="F74" t="s">
        <v>71</v>
      </c>
    </row>
    <row r="75" spans="1:7" x14ac:dyDescent="0.3">
      <c r="C75" t="s">
        <v>84</v>
      </c>
      <c r="D75" t="s">
        <v>85</v>
      </c>
      <c r="E75">
        <v>0.14000000000000001</v>
      </c>
      <c r="F75" t="s">
        <v>86</v>
      </c>
    </row>
    <row r="76" spans="1:7" x14ac:dyDescent="0.3">
      <c r="B76" t="s">
        <v>90</v>
      </c>
    </row>
    <row r="77" spans="1:7" x14ac:dyDescent="0.3">
      <c r="D77" s="3" t="s">
        <v>89</v>
      </c>
      <c r="E77">
        <v>240</v>
      </c>
      <c r="F77" t="s">
        <v>87</v>
      </c>
    </row>
    <row r="78" spans="1:7" x14ac:dyDescent="0.3">
      <c r="D78" s="3" t="s">
        <v>88</v>
      </c>
      <c r="E78">
        <v>0.14000000000000001</v>
      </c>
      <c r="F78" t="s">
        <v>86</v>
      </c>
    </row>
    <row r="79" spans="1:7" x14ac:dyDescent="0.3">
      <c r="C79" t="s">
        <v>84</v>
      </c>
      <c r="D79" s="3" t="s">
        <v>5</v>
      </c>
      <c r="E79">
        <v>1.9</v>
      </c>
    </row>
    <row r="81" spans="1:6" x14ac:dyDescent="0.3">
      <c r="C81" s="3" t="s">
        <v>91</v>
      </c>
      <c r="D81" s="3" t="s">
        <v>92</v>
      </c>
    </row>
    <row r="82" spans="1:6" x14ac:dyDescent="0.3">
      <c r="C82" s="3" t="s">
        <v>16</v>
      </c>
      <c r="D82">
        <f>23*E79</f>
        <v>43.699999999999996</v>
      </c>
    </row>
    <row r="83" spans="1:6" x14ac:dyDescent="0.3">
      <c r="C83" s="3" t="s">
        <v>15</v>
      </c>
      <c r="D83" s="3" t="str">
        <f>CONCATENATE("Span/",TEXT(D82,"0.0"))</f>
        <v>Span/43.7</v>
      </c>
    </row>
    <row r="84" spans="1:6" x14ac:dyDescent="0.3">
      <c r="C84" s="3" t="s">
        <v>16</v>
      </c>
      <c r="D84" s="5">
        <f>E48/D82</f>
        <v>89.244851258581249</v>
      </c>
      <c r="E84" t="s">
        <v>19</v>
      </c>
    </row>
    <row r="85" spans="1:6" x14ac:dyDescent="0.3">
      <c r="C85" s="3" t="s">
        <v>34</v>
      </c>
      <c r="D85" s="5">
        <f>D84+15+8/2</f>
        <v>108.24485125858125</v>
      </c>
      <c r="E85" t="s">
        <v>19</v>
      </c>
    </row>
    <row r="86" spans="1:6" x14ac:dyDescent="0.3">
      <c r="D86" t="s">
        <v>93</v>
      </c>
    </row>
    <row r="88" spans="1:6" x14ac:dyDescent="0.3">
      <c r="A88" s="1" t="s">
        <v>94</v>
      </c>
    </row>
    <row r="89" spans="1:6" x14ac:dyDescent="0.3">
      <c r="B89" t="s">
        <v>95</v>
      </c>
    </row>
    <row r="90" spans="1:6" x14ac:dyDescent="0.3">
      <c r="B90" s="74" t="s">
        <v>97</v>
      </c>
      <c r="C90" s="74"/>
      <c r="D90" s="74"/>
      <c r="E90" t="s">
        <v>267</v>
      </c>
    </row>
    <row r="91" spans="1:6" x14ac:dyDescent="0.3">
      <c r="D91" t="s">
        <v>268</v>
      </c>
    </row>
    <row r="92" spans="1:6" x14ac:dyDescent="0.3">
      <c r="B92" s="74" t="s">
        <v>96</v>
      </c>
      <c r="C92" s="74"/>
      <c r="D92" s="74"/>
      <c r="E92">
        <f>20*16</f>
        <v>320</v>
      </c>
      <c r="F92" t="s">
        <v>19</v>
      </c>
    </row>
    <row r="93" spans="1:6" x14ac:dyDescent="0.3">
      <c r="B93" s="74" t="s">
        <v>98</v>
      </c>
      <c r="C93" s="74"/>
      <c r="D93" s="74"/>
      <c r="E93" s="14" t="s">
        <v>269</v>
      </c>
    </row>
  </sheetData>
  <mergeCells count="31">
    <mergeCell ref="E38:F38"/>
    <mergeCell ref="E39:F39"/>
    <mergeCell ref="D27:G27"/>
    <mergeCell ref="D45:G45"/>
    <mergeCell ref="D5:G5"/>
    <mergeCell ref="C19:D19"/>
    <mergeCell ref="C16:D16"/>
    <mergeCell ref="C13:D13"/>
    <mergeCell ref="C34:D34"/>
    <mergeCell ref="B60:E60"/>
    <mergeCell ref="B49:C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70:D70"/>
    <mergeCell ref="B90:D90"/>
    <mergeCell ref="B92:D92"/>
    <mergeCell ref="B93:D93"/>
    <mergeCell ref="B61:E61"/>
    <mergeCell ref="B62:E62"/>
    <mergeCell ref="D64:E64"/>
    <mergeCell ref="D67:G67"/>
    <mergeCell ref="C68:D68"/>
    <mergeCell ref="C69:D6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zoomScaleNormal="100" workbookViewId="0">
      <selection activeCell="K24" sqref="K24"/>
    </sheetView>
  </sheetViews>
  <sheetFormatPr defaultRowHeight="14.4" x14ac:dyDescent="0.3"/>
  <cols>
    <col min="1" max="1" width="12.5546875" customWidth="1"/>
    <col min="3" max="3" width="17" customWidth="1"/>
    <col min="4" max="4" width="5.77734375" customWidth="1"/>
  </cols>
  <sheetData>
    <row r="1" spans="1:8" x14ac:dyDescent="0.3">
      <c r="A1" s="1" t="s">
        <v>99</v>
      </c>
      <c r="D1" s="75" t="s">
        <v>100</v>
      </c>
      <c r="E1" s="75"/>
      <c r="F1" s="75"/>
    </row>
    <row r="2" spans="1:8" x14ac:dyDescent="0.3">
      <c r="B2" s="74" t="s">
        <v>101</v>
      </c>
      <c r="C2" s="74"/>
      <c r="D2">
        <v>25</v>
      </c>
      <c r="E2" t="s">
        <v>65</v>
      </c>
      <c r="F2" t="s">
        <v>102</v>
      </c>
    </row>
    <row r="3" spans="1:8" x14ac:dyDescent="0.3">
      <c r="B3" s="74" t="s">
        <v>103</v>
      </c>
      <c r="C3" s="74"/>
      <c r="D3">
        <v>20.399999999999999</v>
      </c>
      <c r="E3" t="s">
        <v>65</v>
      </c>
      <c r="F3" t="s">
        <v>105</v>
      </c>
    </row>
    <row r="4" spans="1:8" x14ac:dyDescent="0.3">
      <c r="B4" s="74" t="s">
        <v>106</v>
      </c>
      <c r="C4" s="74"/>
      <c r="D4">
        <v>18.850000000000001</v>
      </c>
      <c r="E4" t="s">
        <v>65</v>
      </c>
      <c r="F4" t="s">
        <v>104</v>
      </c>
    </row>
    <row r="5" spans="1:8" x14ac:dyDescent="0.3">
      <c r="B5" s="74" t="s">
        <v>107</v>
      </c>
      <c r="C5" s="74"/>
      <c r="D5">
        <v>0.21</v>
      </c>
      <c r="E5" t="s">
        <v>63</v>
      </c>
      <c r="F5" t="s">
        <v>108</v>
      </c>
    </row>
    <row r="6" spans="1:8" x14ac:dyDescent="0.3">
      <c r="B6" s="74" t="s">
        <v>109</v>
      </c>
      <c r="C6" s="74"/>
      <c r="D6">
        <v>26.7</v>
      </c>
      <c r="E6" t="s">
        <v>63</v>
      </c>
      <c r="F6" t="s">
        <v>110</v>
      </c>
    </row>
    <row r="7" spans="1:8" x14ac:dyDescent="0.3">
      <c r="A7" s="1" t="s">
        <v>111</v>
      </c>
    </row>
    <row r="8" spans="1:8" x14ac:dyDescent="0.3">
      <c r="A8" s="74" t="s">
        <v>112</v>
      </c>
      <c r="B8" s="74"/>
      <c r="C8" s="74"/>
      <c r="D8">
        <v>0.21</v>
      </c>
      <c r="E8" t="s">
        <v>63</v>
      </c>
    </row>
    <row r="9" spans="1:8" x14ac:dyDescent="0.3">
      <c r="A9" s="74" t="s">
        <v>113</v>
      </c>
      <c r="B9" s="74"/>
      <c r="C9" s="74"/>
      <c r="D9">
        <f>0.0125*D3</f>
        <v>0.255</v>
      </c>
      <c r="E9" t="s">
        <v>63</v>
      </c>
      <c r="G9" s="6">
        <f>D8+D9+D10</f>
        <v>1.1431800000000001</v>
      </c>
      <c r="H9" t="s">
        <v>275</v>
      </c>
    </row>
    <row r="10" spans="1:8" x14ac:dyDescent="0.3">
      <c r="A10" s="74" t="s">
        <v>114</v>
      </c>
      <c r="B10" s="74"/>
      <c r="C10" s="74"/>
      <c r="D10">
        <f>0.0254*D6</f>
        <v>0.67818000000000001</v>
      </c>
      <c r="E10" t="s">
        <v>63</v>
      </c>
    </row>
    <row r="11" spans="1:8" x14ac:dyDescent="0.3">
      <c r="B11" s="13"/>
      <c r="C11" s="56" t="s">
        <v>124</v>
      </c>
      <c r="D11" s="57">
        <f>SUM(D8:D10)</f>
        <v>1.1431800000000001</v>
      </c>
      <c r="E11" s="6" t="s">
        <v>63</v>
      </c>
      <c r="F11" t="s">
        <v>336</v>
      </c>
      <c r="G11" t="s">
        <v>275</v>
      </c>
    </row>
    <row r="12" spans="1:8" x14ac:dyDescent="0.3">
      <c r="C12" t="s">
        <v>125</v>
      </c>
      <c r="D12">
        <v>1.2</v>
      </c>
      <c r="E12" t="s">
        <v>63</v>
      </c>
      <c r="F12" t="s">
        <v>126</v>
      </c>
    </row>
    <row r="13" spans="1:8" x14ac:dyDescent="0.3">
      <c r="A13" s="74" t="s">
        <v>127</v>
      </c>
      <c r="B13" s="74"/>
      <c r="C13" s="74"/>
      <c r="D13">
        <f>0.25*0.9*19</f>
        <v>4.2750000000000004</v>
      </c>
      <c r="E13" t="s">
        <v>128</v>
      </c>
    </row>
    <row r="15" spans="1:8" x14ac:dyDescent="0.3">
      <c r="A15" s="1" t="s">
        <v>115</v>
      </c>
      <c r="D15" s="75" t="s">
        <v>116</v>
      </c>
      <c r="E15" s="75"/>
      <c r="F15" s="75"/>
    </row>
    <row r="16" spans="1:8" x14ac:dyDescent="0.3">
      <c r="B16" t="s">
        <v>117</v>
      </c>
    </row>
    <row r="17" spans="1:11" x14ac:dyDescent="0.3">
      <c r="A17" s="74" t="s">
        <v>118</v>
      </c>
      <c r="B17" s="74"/>
      <c r="C17" s="74"/>
      <c r="D17" s="74"/>
      <c r="E17" s="74"/>
      <c r="F17" s="74"/>
      <c r="G17" s="74"/>
      <c r="H17" s="74"/>
      <c r="I17">
        <v>2</v>
      </c>
      <c r="J17" t="s">
        <v>63</v>
      </c>
      <c r="K17" t="s">
        <v>119</v>
      </c>
    </row>
    <row r="18" spans="1:11" x14ac:dyDescent="0.3">
      <c r="A18" s="74" t="s">
        <v>120</v>
      </c>
      <c r="B18" s="74"/>
      <c r="C18" s="74"/>
      <c r="D18" s="74"/>
      <c r="E18" s="74"/>
      <c r="F18" s="74"/>
      <c r="G18" s="74"/>
      <c r="H18" s="74"/>
      <c r="I18">
        <v>3</v>
      </c>
      <c r="J18" t="s">
        <v>63</v>
      </c>
      <c r="K18" t="s">
        <v>121</v>
      </c>
    </row>
    <row r="19" spans="1:11" x14ac:dyDescent="0.3">
      <c r="A19" s="74" t="s">
        <v>122</v>
      </c>
      <c r="B19" s="74"/>
      <c r="C19" s="74"/>
      <c r="D19" s="74"/>
      <c r="E19" s="74"/>
      <c r="F19" s="74"/>
      <c r="G19" s="74"/>
      <c r="H19" s="74"/>
      <c r="I19">
        <v>3</v>
      </c>
      <c r="J19" t="s">
        <v>63</v>
      </c>
    </row>
    <row r="20" spans="1:11" x14ac:dyDescent="0.3">
      <c r="A20" s="74" t="s">
        <v>129</v>
      </c>
      <c r="B20" s="74"/>
      <c r="C20" s="74"/>
      <c r="D20" s="74"/>
      <c r="E20" s="74"/>
      <c r="F20" s="74"/>
      <c r="G20" s="74"/>
      <c r="H20" s="74"/>
      <c r="I20">
        <v>1.5</v>
      </c>
      <c r="J20" t="s">
        <v>63</v>
      </c>
      <c r="K20" t="s">
        <v>123</v>
      </c>
    </row>
    <row r="21" spans="1:11" x14ac:dyDescent="0.3">
      <c r="G21" t="s">
        <v>337</v>
      </c>
      <c r="I21">
        <v>0.75</v>
      </c>
      <c r="J21" t="s">
        <v>63</v>
      </c>
    </row>
  </sheetData>
  <mergeCells count="15">
    <mergeCell ref="A9:C9"/>
    <mergeCell ref="A8:C8"/>
    <mergeCell ref="D1:F1"/>
    <mergeCell ref="B2:C2"/>
    <mergeCell ref="B3:C3"/>
    <mergeCell ref="B4:C4"/>
    <mergeCell ref="B5:C5"/>
    <mergeCell ref="B6:C6"/>
    <mergeCell ref="A19:H19"/>
    <mergeCell ref="A20:H20"/>
    <mergeCell ref="A13:C13"/>
    <mergeCell ref="A10:C10"/>
    <mergeCell ref="D15:F15"/>
    <mergeCell ref="A17:H17"/>
    <mergeCell ref="A18:H18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opLeftCell="A4" zoomScale="81" workbookViewId="0">
      <selection activeCell="K32" sqref="K32"/>
    </sheetView>
  </sheetViews>
  <sheetFormatPr defaultRowHeight="14.4" x14ac:dyDescent="0.3"/>
  <cols>
    <col min="3" max="3" width="12.21875" customWidth="1"/>
    <col min="4" max="4" width="9.33203125" customWidth="1"/>
    <col min="6" max="6" width="9.77734375" bestFit="1" customWidth="1"/>
    <col min="7" max="7" width="19.5546875" customWidth="1"/>
  </cols>
  <sheetData>
    <row r="1" spans="1:7" x14ac:dyDescent="0.3">
      <c r="A1" s="1" t="s">
        <v>266</v>
      </c>
    </row>
    <row r="2" spans="1:7" x14ac:dyDescent="0.3">
      <c r="A2" s="1" t="s">
        <v>234</v>
      </c>
    </row>
    <row r="3" spans="1:7" x14ac:dyDescent="0.3">
      <c r="B3" s="76" t="s">
        <v>233</v>
      </c>
      <c r="C3" s="76" t="s">
        <v>235</v>
      </c>
      <c r="D3" s="76"/>
      <c r="E3" s="76"/>
      <c r="F3" s="76"/>
      <c r="G3" s="76"/>
    </row>
    <row r="4" spans="1:7" ht="45" customHeight="1" x14ac:dyDescent="0.3">
      <c r="B4" s="76"/>
      <c r="C4" s="47" t="s">
        <v>238</v>
      </c>
      <c r="D4" s="47" t="s">
        <v>239</v>
      </c>
      <c r="E4" s="47" t="s">
        <v>240</v>
      </c>
      <c r="F4" s="47" t="s">
        <v>237</v>
      </c>
      <c r="G4" s="47" t="s">
        <v>241</v>
      </c>
    </row>
    <row r="5" spans="1:7" x14ac:dyDescent="0.3">
      <c r="B5" s="48" t="s">
        <v>236</v>
      </c>
      <c r="C5" s="48">
        <v>19.600000000000001</v>
      </c>
      <c r="D5" s="48">
        <v>0.15</v>
      </c>
      <c r="E5" s="48">
        <v>0.9</v>
      </c>
      <c r="F5" s="48"/>
      <c r="G5" s="52">
        <f>C5*D5*E5*(1-F5/100)</f>
        <v>2.6459999999999999</v>
      </c>
    </row>
    <row r="6" spans="1:7" x14ac:dyDescent="0.3">
      <c r="B6" s="48" t="s">
        <v>242</v>
      </c>
      <c r="C6" s="48">
        <v>19.600000000000001</v>
      </c>
      <c r="D6" s="48">
        <v>0.25</v>
      </c>
      <c r="E6" s="48">
        <v>2.4</v>
      </c>
      <c r="F6" s="48">
        <v>60</v>
      </c>
      <c r="G6" s="52">
        <f t="shared" ref="G6:G8" si="0">C6*D6*E6*(1-F6/100)</f>
        <v>4.7039999999999997</v>
      </c>
    </row>
    <row r="7" spans="1:7" x14ac:dyDescent="0.3">
      <c r="B7" s="48" t="s">
        <v>243</v>
      </c>
      <c r="C7" s="48">
        <v>19.600000000000001</v>
      </c>
      <c r="D7" s="48">
        <v>0.25</v>
      </c>
      <c r="E7" s="48">
        <v>2.4</v>
      </c>
      <c r="F7" s="48">
        <v>60</v>
      </c>
      <c r="G7" s="52">
        <f t="shared" si="0"/>
        <v>4.7039999999999997</v>
      </c>
    </row>
    <row r="8" spans="1:7" x14ac:dyDescent="0.3">
      <c r="B8" s="48" t="s">
        <v>244</v>
      </c>
      <c r="C8" s="48">
        <v>19.600000000000001</v>
      </c>
      <c r="D8" s="48">
        <v>0.25</v>
      </c>
      <c r="E8" s="48">
        <v>2.4</v>
      </c>
      <c r="F8" s="48"/>
      <c r="G8" s="52">
        <f t="shared" si="0"/>
        <v>11.76</v>
      </c>
    </row>
    <row r="9" spans="1:7" x14ac:dyDescent="0.3">
      <c r="B9" s="48" t="s">
        <v>245</v>
      </c>
      <c r="C9" s="48">
        <v>19.600000000000001</v>
      </c>
      <c r="D9" s="48">
        <v>0.25</v>
      </c>
      <c r="E9" s="48">
        <v>2.4</v>
      </c>
      <c r="F9" s="48">
        <v>20</v>
      </c>
      <c r="G9" s="52">
        <f t="shared" ref="G9" si="1">C9*D9*E9*(1-F9/100)</f>
        <v>9.4079999999999995</v>
      </c>
    </row>
    <row r="10" spans="1:7" x14ac:dyDescent="0.3">
      <c r="B10" s="48" t="s">
        <v>246</v>
      </c>
      <c r="C10" s="48">
        <v>19.600000000000001</v>
      </c>
      <c r="D10" s="48"/>
      <c r="E10" s="48"/>
      <c r="F10" s="48"/>
      <c r="G10" s="52">
        <f t="shared" ref="G10:G11" si="2">C10*D10*E10*(1-F10/100)</f>
        <v>0</v>
      </c>
    </row>
    <row r="11" spans="1:7" x14ac:dyDescent="0.3">
      <c r="B11" s="48" t="s">
        <v>247</v>
      </c>
      <c r="C11" s="48">
        <v>19.600000000000001</v>
      </c>
      <c r="D11" s="48">
        <v>0.25</v>
      </c>
      <c r="E11" s="48">
        <v>2.4</v>
      </c>
      <c r="F11" s="48">
        <v>50</v>
      </c>
      <c r="G11" s="52">
        <f t="shared" si="2"/>
        <v>5.88</v>
      </c>
    </row>
    <row r="12" spans="1:7" x14ac:dyDescent="0.3">
      <c r="B12" s="48" t="s">
        <v>248</v>
      </c>
      <c r="C12" s="48">
        <v>19.600000000000001</v>
      </c>
      <c r="D12" s="48"/>
      <c r="E12" s="48"/>
      <c r="F12" s="48"/>
      <c r="G12" s="52">
        <f t="shared" ref="G12:G13" si="3">C12*D12*E12*(1-F12/100)</f>
        <v>0</v>
      </c>
    </row>
    <row r="13" spans="1:7" x14ac:dyDescent="0.3">
      <c r="B13" s="48" t="s">
        <v>249</v>
      </c>
      <c r="C13" s="48">
        <v>19.600000000000001</v>
      </c>
      <c r="D13" s="48">
        <v>0.25</v>
      </c>
      <c r="E13" s="48">
        <v>2.4</v>
      </c>
      <c r="F13" s="48"/>
      <c r="G13" s="52">
        <f t="shared" si="3"/>
        <v>11.76</v>
      </c>
    </row>
    <row r="14" spans="1:7" x14ac:dyDescent="0.3">
      <c r="B14" s="48" t="s">
        <v>250</v>
      </c>
      <c r="C14" s="48">
        <v>19.600000000000001</v>
      </c>
      <c r="D14" s="48">
        <v>0.25</v>
      </c>
      <c r="E14" s="48">
        <v>2.4</v>
      </c>
      <c r="F14" s="48">
        <v>0</v>
      </c>
      <c r="G14" s="52">
        <f t="shared" ref="G14:G16" si="4">C14*D14*E14*(1-F14/100)</f>
        <v>11.76</v>
      </c>
    </row>
    <row r="15" spans="1:7" x14ac:dyDescent="0.3">
      <c r="B15" s="48" t="s">
        <v>251</v>
      </c>
      <c r="C15" s="48">
        <v>19.600000000000001</v>
      </c>
      <c r="D15" s="48">
        <v>0.25</v>
      </c>
      <c r="E15" s="48">
        <v>2.4</v>
      </c>
      <c r="F15" s="48">
        <v>50</v>
      </c>
      <c r="G15" s="52">
        <f t="shared" si="4"/>
        <v>5.88</v>
      </c>
    </row>
    <row r="16" spans="1:7" x14ac:dyDescent="0.3">
      <c r="B16" s="48" t="s">
        <v>252</v>
      </c>
      <c r="C16" s="48">
        <v>19.600000000000001</v>
      </c>
      <c r="D16" s="48">
        <v>0.25</v>
      </c>
      <c r="E16" s="48">
        <v>2.4</v>
      </c>
      <c r="F16" s="48">
        <v>30</v>
      </c>
      <c r="G16" s="52">
        <f t="shared" si="4"/>
        <v>8.2319999999999993</v>
      </c>
    </row>
    <row r="18" spans="1:7" x14ac:dyDescent="0.3">
      <c r="A18" s="1" t="s">
        <v>253</v>
      </c>
    </row>
    <row r="19" spans="1:7" x14ac:dyDescent="0.3">
      <c r="B19" s="76" t="s">
        <v>233</v>
      </c>
      <c r="C19" s="76" t="s">
        <v>235</v>
      </c>
      <c r="D19" s="76"/>
      <c r="E19" s="76"/>
      <c r="F19" s="76"/>
      <c r="G19" s="76"/>
    </row>
    <row r="20" spans="1:7" ht="43.2" x14ac:dyDescent="0.3">
      <c r="B20" s="76"/>
      <c r="C20" s="47" t="s">
        <v>238</v>
      </c>
      <c r="D20" s="47" t="s">
        <v>239</v>
      </c>
      <c r="E20" s="47" t="s">
        <v>240</v>
      </c>
      <c r="F20" s="47" t="s">
        <v>237</v>
      </c>
      <c r="G20" s="47" t="s">
        <v>241</v>
      </c>
    </row>
    <row r="21" spans="1:7" x14ac:dyDescent="0.3">
      <c r="B21" s="48" t="s">
        <v>254</v>
      </c>
      <c r="C21" s="48">
        <v>19.600000000000001</v>
      </c>
      <c r="D21" s="48">
        <v>0.25</v>
      </c>
      <c r="E21" s="48">
        <v>2.4</v>
      </c>
      <c r="F21" s="48">
        <v>40</v>
      </c>
      <c r="G21" s="52">
        <f>C21*D21*E21*(1-F21/100)</f>
        <v>7.056</v>
      </c>
    </row>
    <row r="22" spans="1:7" x14ac:dyDescent="0.3">
      <c r="B22" s="48" t="s">
        <v>255</v>
      </c>
      <c r="C22" s="48">
        <v>19.600000000000001</v>
      </c>
      <c r="D22" s="48">
        <v>0.25</v>
      </c>
      <c r="E22" s="48">
        <v>2.4</v>
      </c>
      <c r="F22" s="48">
        <v>50</v>
      </c>
      <c r="G22" s="52">
        <f>C22*D22*E22*(1-F22/100)</f>
        <v>5.88</v>
      </c>
    </row>
    <row r="23" spans="1:7" x14ac:dyDescent="0.3">
      <c r="B23" s="48" t="s">
        <v>256</v>
      </c>
      <c r="C23" s="48">
        <v>19.600000000000001</v>
      </c>
      <c r="D23" s="48">
        <v>0.25</v>
      </c>
      <c r="E23" s="48">
        <v>2.4</v>
      </c>
      <c r="F23" s="48">
        <v>50</v>
      </c>
      <c r="G23" s="52">
        <f t="shared" ref="G23:G32" si="5">C23*D23*E23*(1-F23/100)</f>
        <v>5.88</v>
      </c>
    </row>
    <row r="24" spans="1:7" x14ac:dyDescent="0.3">
      <c r="B24" s="48" t="s">
        <v>257</v>
      </c>
      <c r="C24" s="48">
        <v>19.600000000000001</v>
      </c>
      <c r="D24" s="48">
        <v>0.25</v>
      </c>
      <c r="E24" s="48">
        <v>2.4</v>
      </c>
      <c r="F24" s="48">
        <v>40</v>
      </c>
      <c r="G24" s="52">
        <f t="shared" si="5"/>
        <v>7.056</v>
      </c>
    </row>
    <row r="25" spans="1:7" x14ac:dyDescent="0.3">
      <c r="B25" s="48" t="s">
        <v>258</v>
      </c>
      <c r="C25" s="48">
        <v>19.600000000000001</v>
      </c>
      <c r="D25" s="48"/>
      <c r="E25" s="48"/>
      <c r="F25" s="48">
        <v>100</v>
      </c>
      <c r="G25" s="52">
        <f t="shared" si="5"/>
        <v>0</v>
      </c>
    </row>
    <row r="26" spans="1:7" x14ac:dyDescent="0.3">
      <c r="B26" s="48" t="s">
        <v>259</v>
      </c>
      <c r="C26" s="48">
        <v>19.600000000000001</v>
      </c>
      <c r="D26" s="48"/>
      <c r="E26" s="48"/>
      <c r="F26" s="48">
        <v>100</v>
      </c>
      <c r="G26" s="52">
        <f t="shared" si="5"/>
        <v>0</v>
      </c>
    </row>
    <row r="27" spans="1:7" x14ac:dyDescent="0.3">
      <c r="B27" s="48" t="s">
        <v>260</v>
      </c>
      <c r="C27" s="48">
        <v>19.600000000000001</v>
      </c>
      <c r="D27" s="48">
        <v>0.25</v>
      </c>
      <c r="E27" s="48">
        <v>2.4</v>
      </c>
      <c r="F27" s="48">
        <v>0</v>
      </c>
      <c r="G27" s="52">
        <f t="shared" si="5"/>
        <v>11.76</v>
      </c>
    </row>
    <row r="28" spans="1:7" x14ac:dyDescent="0.3">
      <c r="B28" s="48" t="s">
        <v>261</v>
      </c>
      <c r="C28" s="48">
        <v>19.600000000000001</v>
      </c>
      <c r="D28" s="48">
        <v>0.25</v>
      </c>
      <c r="E28" s="48">
        <v>2.4</v>
      </c>
      <c r="F28" s="48">
        <v>100</v>
      </c>
      <c r="G28" s="52">
        <f t="shared" si="5"/>
        <v>0</v>
      </c>
    </row>
    <row r="29" spans="1:7" x14ac:dyDescent="0.3">
      <c r="B29" s="48" t="s">
        <v>262</v>
      </c>
      <c r="C29" s="48">
        <v>19.600000000000001</v>
      </c>
      <c r="D29" s="48">
        <v>0.25</v>
      </c>
      <c r="E29" s="48">
        <v>2.4</v>
      </c>
      <c r="F29" s="48">
        <v>30</v>
      </c>
      <c r="G29" s="52">
        <f t="shared" si="5"/>
        <v>8.2319999999999993</v>
      </c>
    </row>
    <row r="30" spans="1:7" x14ac:dyDescent="0.3">
      <c r="B30" s="48" t="s">
        <v>263</v>
      </c>
      <c r="C30" s="48">
        <v>19.600000000000001</v>
      </c>
      <c r="D30" s="48">
        <v>0.25</v>
      </c>
      <c r="E30" s="48">
        <v>2.4</v>
      </c>
      <c r="F30" s="48">
        <v>30</v>
      </c>
      <c r="G30" s="52">
        <f t="shared" si="5"/>
        <v>8.2319999999999993</v>
      </c>
    </row>
    <row r="31" spans="1:7" x14ac:dyDescent="0.3">
      <c r="B31" s="48" t="s">
        <v>264</v>
      </c>
      <c r="C31" s="48">
        <v>19.600000000000001</v>
      </c>
      <c r="D31" s="48">
        <v>0.25</v>
      </c>
      <c r="E31" s="48">
        <v>2.4</v>
      </c>
      <c r="F31" s="48">
        <v>30</v>
      </c>
      <c r="G31" s="52">
        <f t="shared" si="5"/>
        <v>8.2319999999999993</v>
      </c>
    </row>
    <row r="32" spans="1:7" x14ac:dyDescent="0.3">
      <c r="B32" s="48" t="s">
        <v>265</v>
      </c>
      <c r="C32" s="48">
        <v>19.600000000000001</v>
      </c>
      <c r="D32" s="48">
        <v>0.25</v>
      </c>
      <c r="E32" s="48">
        <v>2.4</v>
      </c>
      <c r="F32" s="48">
        <v>30</v>
      </c>
      <c r="G32" s="52">
        <f t="shared" si="5"/>
        <v>8.2319999999999993</v>
      </c>
    </row>
  </sheetData>
  <mergeCells count="4">
    <mergeCell ref="C3:G3"/>
    <mergeCell ref="B3:B4"/>
    <mergeCell ref="B19:B20"/>
    <mergeCell ref="C19:G19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CF8-BE47-4B9B-ABD0-23C9B0440853}">
  <dimension ref="A1:G6"/>
  <sheetViews>
    <sheetView workbookViewId="0">
      <selection activeCell="K21" sqref="K21"/>
    </sheetView>
  </sheetViews>
  <sheetFormatPr defaultRowHeight="14.4" x14ac:dyDescent="0.3"/>
  <sheetData>
    <row r="1" spans="1:7" x14ac:dyDescent="0.3">
      <c r="A1" s="1" t="s">
        <v>276</v>
      </c>
    </row>
    <row r="2" spans="1:7" x14ac:dyDescent="0.3">
      <c r="B2" t="s">
        <v>277</v>
      </c>
      <c r="F2" s="6">
        <v>2000</v>
      </c>
      <c r="G2" t="s">
        <v>278</v>
      </c>
    </row>
    <row r="3" spans="1:7" x14ac:dyDescent="0.3">
      <c r="F3" s="6">
        <f>F2*0.001</f>
        <v>2</v>
      </c>
      <c r="G3" t="s">
        <v>279</v>
      </c>
    </row>
    <row r="4" spans="1:7" x14ac:dyDescent="0.3">
      <c r="B4" t="s">
        <v>280</v>
      </c>
      <c r="F4">
        <f>F3*9.81</f>
        <v>19.62</v>
      </c>
      <c r="G4" t="s">
        <v>153</v>
      </c>
    </row>
    <row r="5" spans="1:7" x14ac:dyDescent="0.3">
      <c r="B5" t="s">
        <v>281</v>
      </c>
      <c r="F5" s="6">
        <v>15.21</v>
      </c>
      <c r="G5" t="s">
        <v>282</v>
      </c>
    </row>
    <row r="6" spans="1:7" x14ac:dyDescent="0.3">
      <c r="B6" t="s">
        <v>283</v>
      </c>
      <c r="F6">
        <f>F4/F5</f>
        <v>1.2899408284023668</v>
      </c>
      <c r="G6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68"/>
  <sheetViews>
    <sheetView zoomScale="70" zoomScaleNormal="70" workbookViewId="0">
      <selection activeCell="M60" sqref="M60"/>
    </sheetView>
  </sheetViews>
  <sheetFormatPr defaultRowHeight="14.4" x14ac:dyDescent="0.3"/>
  <cols>
    <col min="3" max="3" width="9.5546875" customWidth="1"/>
    <col min="4" max="4" width="11.21875" customWidth="1"/>
    <col min="5" max="5" width="12" customWidth="1"/>
    <col min="6" max="6" width="19.33203125" customWidth="1"/>
    <col min="7" max="7" width="17" customWidth="1"/>
    <col min="8" max="9" width="13" customWidth="1"/>
    <col min="10" max="10" width="27.21875" customWidth="1"/>
  </cols>
  <sheetData>
    <row r="2" spans="1:12" x14ac:dyDescent="0.3">
      <c r="A2" s="1" t="s">
        <v>285</v>
      </c>
      <c r="K2" s="49"/>
      <c r="L2" s="49"/>
    </row>
    <row r="3" spans="1:12" x14ac:dyDescent="0.3">
      <c r="K3" s="49"/>
      <c r="L3" s="49"/>
    </row>
    <row r="4" spans="1:12" x14ac:dyDescent="0.3">
      <c r="A4" s="1" t="s">
        <v>204</v>
      </c>
      <c r="K4" s="49"/>
      <c r="L4" s="49"/>
    </row>
    <row r="5" spans="1:12" x14ac:dyDescent="0.3">
      <c r="B5" s="1" t="s">
        <v>202</v>
      </c>
      <c r="K5" s="49"/>
      <c r="L5" s="49"/>
    </row>
    <row r="6" spans="1:12" x14ac:dyDescent="0.3">
      <c r="B6" s="82" t="s">
        <v>213</v>
      </c>
      <c r="C6" s="82"/>
      <c r="D6" s="82"/>
      <c r="E6" s="82"/>
      <c r="F6" s="17" t="s">
        <v>162</v>
      </c>
      <c r="G6" s="17" t="s">
        <v>163</v>
      </c>
      <c r="H6" s="17" t="s">
        <v>164</v>
      </c>
      <c r="I6" s="17" t="s">
        <v>165</v>
      </c>
      <c r="J6" s="17" t="s">
        <v>166</v>
      </c>
      <c r="K6" s="49"/>
      <c r="L6" s="49"/>
    </row>
    <row r="7" spans="1:12" ht="28.8" x14ac:dyDescent="0.3">
      <c r="B7" s="85" t="s">
        <v>158</v>
      </c>
      <c r="C7" s="86"/>
      <c r="D7" s="86"/>
      <c r="E7" s="87"/>
      <c r="F7" s="20"/>
      <c r="G7" s="21" t="s">
        <v>209</v>
      </c>
      <c r="H7" s="22" t="s">
        <v>207</v>
      </c>
      <c r="I7" s="23"/>
      <c r="J7" s="24" t="s">
        <v>208</v>
      </c>
      <c r="K7" s="49"/>
      <c r="L7" s="49"/>
    </row>
    <row r="8" spans="1:12" x14ac:dyDescent="0.3">
      <c r="B8" s="85" t="s">
        <v>134</v>
      </c>
      <c r="C8" s="86"/>
      <c r="D8" s="86"/>
      <c r="E8" s="87"/>
      <c r="F8" s="20" t="s">
        <v>135</v>
      </c>
      <c r="G8" s="25"/>
      <c r="H8" s="26">
        <v>14.25</v>
      </c>
      <c r="I8" s="27" t="s">
        <v>18</v>
      </c>
      <c r="J8" s="24"/>
      <c r="K8" s="49"/>
      <c r="L8" s="49"/>
    </row>
    <row r="9" spans="1:12" ht="43.2" x14ac:dyDescent="0.3">
      <c r="B9" s="91" t="s">
        <v>136</v>
      </c>
      <c r="C9" s="92"/>
      <c r="D9" s="92"/>
      <c r="E9" s="93"/>
      <c r="F9" s="28" t="s">
        <v>177</v>
      </c>
      <c r="G9" s="29" t="s">
        <v>168</v>
      </c>
      <c r="H9" s="30">
        <f>0.075*H8^(3/4)*1.25</f>
        <v>0.68759454830100164</v>
      </c>
      <c r="I9" s="31" t="s">
        <v>167</v>
      </c>
      <c r="J9" s="50" t="s">
        <v>274</v>
      </c>
      <c r="K9" s="49"/>
      <c r="L9" s="49"/>
    </row>
    <row r="10" spans="1:12" x14ac:dyDescent="0.3">
      <c r="B10" s="88" t="s">
        <v>137</v>
      </c>
      <c r="C10" s="89"/>
      <c r="D10" s="89"/>
      <c r="E10" s="90"/>
      <c r="F10" s="28" t="s">
        <v>133</v>
      </c>
      <c r="G10" s="33" t="s">
        <v>169</v>
      </c>
      <c r="H10" s="30">
        <v>2.25</v>
      </c>
      <c r="I10" s="31"/>
      <c r="J10" s="32" t="s">
        <v>273</v>
      </c>
      <c r="K10" s="49"/>
      <c r="L10" s="49"/>
    </row>
    <row r="11" spans="1:12" x14ac:dyDescent="0.3">
      <c r="B11" s="91" t="s">
        <v>159</v>
      </c>
      <c r="C11" s="92"/>
      <c r="D11" s="92"/>
      <c r="E11" s="93"/>
      <c r="F11" s="28" t="s">
        <v>138</v>
      </c>
      <c r="G11" s="29" t="s">
        <v>170</v>
      </c>
      <c r="H11" s="26">
        <v>0.35</v>
      </c>
      <c r="I11" s="34"/>
      <c r="J11" s="24" t="s">
        <v>208</v>
      </c>
      <c r="K11" s="49"/>
      <c r="L11" s="49"/>
    </row>
    <row r="12" spans="1:12" ht="28.8" x14ac:dyDescent="0.3">
      <c r="B12" s="94" t="s">
        <v>139</v>
      </c>
      <c r="C12" s="95"/>
      <c r="D12" s="95"/>
      <c r="E12" s="96"/>
      <c r="F12" s="20" t="s">
        <v>140</v>
      </c>
      <c r="G12" s="25" t="s">
        <v>171</v>
      </c>
      <c r="H12" s="35">
        <v>1</v>
      </c>
      <c r="I12" s="36"/>
      <c r="J12" s="51" t="s">
        <v>271</v>
      </c>
      <c r="K12" s="49"/>
      <c r="L12" s="49"/>
    </row>
    <row r="13" spans="1:12" x14ac:dyDescent="0.3">
      <c r="B13" s="85" t="s">
        <v>141</v>
      </c>
      <c r="C13" s="86"/>
      <c r="D13" s="86"/>
      <c r="E13" s="87"/>
      <c r="F13" s="32" t="s">
        <v>142</v>
      </c>
      <c r="G13" s="25" t="s">
        <v>172</v>
      </c>
      <c r="H13" s="37">
        <v>1.5</v>
      </c>
      <c r="I13" s="38"/>
      <c r="J13" s="77" t="s">
        <v>272</v>
      </c>
      <c r="K13" s="49"/>
      <c r="L13" s="49"/>
    </row>
    <row r="14" spans="1:12" x14ac:dyDescent="0.3">
      <c r="B14" s="88" t="s">
        <v>141</v>
      </c>
      <c r="C14" s="89"/>
      <c r="D14" s="89"/>
      <c r="E14" s="90"/>
      <c r="F14" s="32" t="s">
        <v>143</v>
      </c>
      <c r="G14" s="29" t="s">
        <v>172</v>
      </c>
      <c r="H14" s="35">
        <v>1.25</v>
      </c>
      <c r="I14" s="39"/>
      <c r="J14" s="78"/>
      <c r="K14" s="49"/>
      <c r="L14" s="49"/>
    </row>
    <row r="15" spans="1:12" x14ac:dyDescent="0.3">
      <c r="B15" s="88" t="s">
        <v>144</v>
      </c>
      <c r="C15" s="89"/>
      <c r="D15" s="89"/>
      <c r="E15" s="90"/>
      <c r="F15" s="32" t="s">
        <v>145</v>
      </c>
      <c r="G15" s="29" t="s">
        <v>173</v>
      </c>
      <c r="H15" s="35">
        <v>4</v>
      </c>
      <c r="I15" s="39"/>
      <c r="J15" s="79"/>
      <c r="K15" s="49"/>
      <c r="L15" s="49"/>
    </row>
    <row r="16" spans="1:12" x14ac:dyDescent="0.3">
      <c r="B16" s="88" t="s">
        <v>144</v>
      </c>
      <c r="C16" s="89"/>
      <c r="D16" s="89"/>
      <c r="E16" s="90"/>
      <c r="F16" s="32" t="s">
        <v>146</v>
      </c>
      <c r="G16" s="28" t="s">
        <v>174</v>
      </c>
      <c r="H16" s="35">
        <v>1</v>
      </c>
      <c r="I16" s="39"/>
      <c r="J16" s="28"/>
      <c r="K16" s="49"/>
      <c r="L16" s="49"/>
    </row>
    <row r="17" spans="1:12" x14ac:dyDescent="0.3">
      <c r="B17" s="88" t="s">
        <v>147</v>
      </c>
      <c r="C17" s="89"/>
      <c r="D17" s="89"/>
      <c r="E17" s="90"/>
      <c r="F17" s="32" t="s">
        <v>178</v>
      </c>
      <c r="G17" s="32" t="s">
        <v>175</v>
      </c>
      <c r="H17" s="40">
        <f>H10*H11*H12</f>
        <v>0.78749999999999998</v>
      </c>
      <c r="I17" s="39"/>
      <c r="J17" s="28" t="s">
        <v>148</v>
      </c>
      <c r="K17" s="49"/>
      <c r="L17" s="49"/>
    </row>
    <row r="18" spans="1:12" x14ac:dyDescent="0.3">
      <c r="B18" s="85" t="s">
        <v>161</v>
      </c>
      <c r="C18" s="86"/>
      <c r="D18" s="86"/>
      <c r="E18" s="87"/>
      <c r="F18" s="32" t="s">
        <v>179</v>
      </c>
      <c r="G18" s="21" t="s">
        <v>176</v>
      </c>
      <c r="H18" s="41">
        <f>H17*0.2</f>
        <v>0.1575</v>
      </c>
      <c r="J18" s="32" t="s">
        <v>149</v>
      </c>
      <c r="K18" s="49"/>
      <c r="L18" s="49"/>
    </row>
    <row r="19" spans="1:12" ht="36" customHeight="1" x14ac:dyDescent="0.3">
      <c r="B19" s="85" t="s">
        <v>150</v>
      </c>
      <c r="C19" s="86"/>
      <c r="D19" s="86"/>
      <c r="E19" s="87"/>
      <c r="F19" s="20" t="s">
        <v>180</v>
      </c>
      <c r="G19" s="25"/>
      <c r="H19" s="41">
        <f>H17/(H15*H13)</f>
        <v>0.13125000000000001</v>
      </c>
      <c r="I19" s="42"/>
      <c r="J19" s="20"/>
      <c r="K19" s="49"/>
      <c r="L19" s="49"/>
    </row>
    <row r="20" spans="1:12" ht="40.950000000000003" customHeight="1" x14ac:dyDescent="0.3">
      <c r="B20" s="85" t="s">
        <v>151</v>
      </c>
      <c r="C20" s="86"/>
      <c r="D20" s="86"/>
      <c r="E20" s="87"/>
      <c r="F20" s="20" t="s">
        <v>181</v>
      </c>
      <c r="G20" s="28"/>
      <c r="H20" s="41">
        <f>H18/H14</f>
        <v>0.126</v>
      </c>
      <c r="I20" s="43"/>
      <c r="J20" s="28"/>
      <c r="K20" s="49"/>
      <c r="L20" s="49"/>
    </row>
    <row r="21" spans="1:12" x14ac:dyDescent="0.3">
      <c r="K21" s="49"/>
      <c r="L21" s="49"/>
    </row>
    <row r="22" spans="1:12" x14ac:dyDescent="0.3">
      <c r="K22" s="49"/>
      <c r="L22" s="49"/>
    </row>
    <row r="23" spans="1:12" x14ac:dyDescent="0.3">
      <c r="B23" s="1" t="s">
        <v>203</v>
      </c>
      <c r="K23" s="49"/>
    </row>
    <row r="24" spans="1:12" x14ac:dyDescent="0.3">
      <c r="B24" s="1"/>
      <c r="K24" s="49"/>
    </row>
    <row r="25" spans="1:12" x14ac:dyDescent="0.3">
      <c r="B25" s="1"/>
      <c r="F25" s="3"/>
      <c r="K25" s="49"/>
    </row>
    <row r="26" spans="1:12" x14ac:dyDescent="0.3">
      <c r="B26" s="1"/>
      <c r="K26" s="49"/>
    </row>
    <row r="27" spans="1:12" x14ac:dyDescent="0.3">
      <c r="B27" s="1"/>
      <c r="K27" s="49"/>
    </row>
    <row r="28" spans="1:12" x14ac:dyDescent="0.3">
      <c r="B28" s="1"/>
      <c r="K28" s="49"/>
    </row>
    <row r="29" spans="1:12" x14ac:dyDescent="0.3">
      <c r="B29" s="1"/>
      <c r="C29" s="3" t="s">
        <v>211</v>
      </c>
      <c r="D29" s="8">
        <f>H9</f>
        <v>0.68759454830100164</v>
      </c>
      <c r="E29" t="s">
        <v>167</v>
      </c>
      <c r="K29" s="49"/>
    </row>
    <row r="30" spans="1:12" x14ac:dyDescent="0.3">
      <c r="B30" t="s">
        <v>212</v>
      </c>
      <c r="C30" s="3" t="s">
        <v>210</v>
      </c>
      <c r="D30" s="4">
        <f>IF(D29&lt;=0.5,1,IF(D29&gt;=2.5,2,(0.5*(D29-0.5)+1)))</f>
        <v>1.0937972741505009</v>
      </c>
      <c r="K30" s="49"/>
    </row>
    <row r="31" spans="1:12" hidden="1" x14ac:dyDescent="0.3">
      <c r="A31" s="1" t="s">
        <v>205</v>
      </c>
      <c r="K31" s="49"/>
    </row>
    <row r="32" spans="1:12" hidden="1" x14ac:dyDescent="0.3">
      <c r="B32" s="1" t="s">
        <v>206</v>
      </c>
      <c r="K32" s="49"/>
    </row>
    <row r="33" spans="2:11" hidden="1" x14ac:dyDescent="0.3">
      <c r="B33" s="82" t="s">
        <v>213</v>
      </c>
      <c r="C33" s="82"/>
      <c r="D33" s="82"/>
      <c r="E33" s="82"/>
      <c r="F33" s="17" t="s">
        <v>162</v>
      </c>
      <c r="G33" s="17" t="s">
        <v>163</v>
      </c>
      <c r="H33" s="17" t="s">
        <v>164</v>
      </c>
      <c r="I33" s="17" t="s">
        <v>165</v>
      </c>
      <c r="J33" s="17" t="s">
        <v>166</v>
      </c>
      <c r="K33" s="49"/>
    </row>
    <row r="34" spans="2:11" hidden="1" x14ac:dyDescent="0.3">
      <c r="B34" s="84" t="s">
        <v>182</v>
      </c>
      <c r="C34" s="84"/>
      <c r="D34" s="84"/>
      <c r="E34" s="84"/>
      <c r="F34" s="15" t="s">
        <v>138</v>
      </c>
      <c r="G34" s="15" t="s">
        <v>228</v>
      </c>
      <c r="H34" s="45">
        <v>0.36</v>
      </c>
      <c r="I34" s="15"/>
      <c r="J34" s="15" t="s">
        <v>223</v>
      </c>
      <c r="K34" s="49"/>
    </row>
    <row r="35" spans="2:11" hidden="1" x14ac:dyDescent="0.3">
      <c r="B35" s="84" t="s">
        <v>160</v>
      </c>
      <c r="C35" s="84"/>
      <c r="D35" s="84"/>
      <c r="E35" s="84"/>
      <c r="F35" s="15" t="s">
        <v>140</v>
      </c>
      <c r="G35" s="15" t="s">
        <v>229</v>
      </c>
      <c r="H35" s="45">
        <v>1</v>
      </c>
      <c r="I35" s="15"/>
      <c r="J35" s="15" t="s">
        <v>222</v>
      </c>
      <c r="K35" s="49"/>
    </row>
    <row r="36" spans="2:11" ht="28.8" hidden="1" x14ac:dyDescent="0.3">
      <c r="B36" s="84" t="s">
        <v>183</v>
      </c>
      <c r="C36" s="84"/>
      <c r="D36" s="84"/>
      <c r="E36" s="84"/>
      <c r="F36" s="15" t="s">
        <v>184</v>
      </c>
      <c r="G36" s="19" t="s">
        <v>230</v>
      </c>
      <c r="H36" s="45">
        <v>5</v>
      </c>
      <c r="I36" s="15"/>
      <c r="J36" s="19" t="s">
        <v>224</v>
      </c>
      <c r="K36" s="49"/>
    </row>
    <row r="37" spans="2:11" hidden="1" x14ac:dyDescent="0.3">
      <c r="B37" s="84" t="s">
        <v>185</v>
      </c>
      <c r="C37" s="84"/>
      <c r="D37" s="84"/>
      <c r="E37" s="84"/>
      <c r="F37" s="15" t="s">
        <v>186</v>
      </c>
      <c r="G37" s="15"/>
      <c r="H37" s="46">
        <v>14.25</v>
      </c>
      <c r="I37" s="15" t="s">
        <v>18</v>
      </c>
      <c r="J37" s="15"/>
      <c r="K37" s="49"/>
    </row>
    <row r="38" spans="2:11" ht="15.6" hidden="1" x14ac:dyDescent="0.35">
      <c r="B38" s="84" t="s">
        <v>231</v>
      </c>
      <c r="C38" s="84"/>
      <c r="D38" s="84"/>
      <c r="E38" s="84"/>
      <c r="F38" s="15" t="s">
        <v>214</v>
      </c>
      <c r="G38" s="15"/>
      <c r="H38" s="46">
        <v>9.3000000000000007</v>
      </c>
      <c r="I38" s="15" t="s">
        <v>18</v>
      </c>
      <c r="J38" s="15"/>
      <c r="K38" s="49"/>
    </row>
    <row r="39" spans="2:11" ht="15.6" hidden="1" x14ac:dyDescent="0.35">
      <c r="B39" s="84" t="s">
        <v>232</v>
      </c>
      <c r="C39" s="84"/>
      <c r="D39" s="84"/>
      <c r="E39" s="84"/>
      <c r="F39" s="15" t="s">
        <v>215</v>
      </c>
      <c r="G39" s="15"/>
      <c r="H39" s="45">
        <v>11.175000000000001</v>
      </c>
      <c r="I39" s="15" t="s">
        <v>18</v>
      </c>
      <c r="J39" s="15"/>
      <c r="K39" s="49"/>
    </row>
    <row r="40" spans="2:11" ht="15.6" hidden="1" x14ac:dyDescent="0.35">
      <c r="B40" s="84" t="s">
        <v>187</v>
      </c>
      <c r="C40" s="84"/>
      <c r="D40" s="84"/>
      <c r="E40" s="84"/>
      <c r="F40" s="15" t="s">
        <v>216</v>
      </c>
      <c r="G40" s="15" t="s">
        <v>188</v>
      </c>
      <c r="H40" s="18">
        <f>0.09*H37/SQRT(H38)</f>
        <v>0.4205483171964598</v>
      </c>
      <c r="I40" s="15" t="s">
        <v>167</v>
      </c>
      <c r="J40" s="15"/>
      <c r="K40" s="49"/>
    </row>
    <row r="41" spans="2:11" ht="15.6" hidden="1" x14ac:dyDescent="0.35">
      <c r="B41" s="84" t="s">
        <v>189</v>
      </c>
      <c r="C41" s="84"/>
      <c r="D41" s="84"/>
      <c r="E41" s="84"/>
      <c r="F41" s="15" t="s">
        <v>217</v>
      </c>
      <c r="G41" s="15" t="s">
        <v>188</v>
      </c>
      <c r="H41" s="18">
        <f>0.09*H37/SQRT(H39)</f>
        <v>0.3836485913055569</v>
      </c>
      <c r="I41" s="15" t="s">
        <v>167</v>
      </c>
      <c r="J41" s="15"/>
      <c r="K41" s="49"/>
    </row>
    <row r="42" spans="2:11" hidden="1" x14ac:dyDescent="0.3">
      <c r="B42" s="84" t="s">
        <v>190</v>
      </c>
      <c r="C42" s="84"/>
      <c r="D42" s="84"/>
      <c r="E42" s="84"/>
      <c r="F42" s="15" t="s">
        <v>191</v>
      </c>
      <c r="G42" s="15"/>
      <c r="H42" s="45" t="s">
        <v>192</v>
      </c>
      <c r="I42" s="15"/>
      <c r="J42" s="15"/>
      <c r="K42" s="49"/>
    </row>
    <row r="43" spans="2:11" ht="15.6" hidden="1" x14ac:dyDescent="0.35">
      <c r="B43" s="84" t="s">
        <v>193</v>
      </c>
      <c r="C43" s="84"/>
      <c r="D43" s="84"/>
      <c r="E43" s="84"/>
      <c r="F43" s="15" t="s">
        <v>218</v>
      </c>
      <c r="G43" s="15" t="s">
        <v>194</v>
      </c>
      <c r="H43" s="45">
        <v>2.5</v>
      </c>
      <c r="I43" s="15"/>
      <c r="J43" s="15"/>
      <c r="K43" s="49"/>
    </row>
    <row r="44" spans="2:11" ht="15.6" hidden="1" x14ac:dyDescent="0.35">
      <c r="B44" s="84" t="s">
        <v>195</v>
      </c>
      <c r="C44" s="84"/>
      <c r="D44" s="84"/>
      <c r="E44" s="84"/>
      <c r="F44" s="15" t="s">
        <v>219</v>
      </c>
      <c r="G44" s="15" t="s">
        <v>194</v>
      </c>
      <c r="H44" s="45">
        <v>2.5</v>
      </c>
      <c r="I44" s="15"/>
      <c r="J44" s="15"/>
      <c r="K44" s="49"/>
    </row>
    <row r="45" spans="2:11" ht="15.6" hidden="1" x14ac:dyDescent="0.35">
      <c r="B45" s="84" t="s">
        <v>196</v>
      </c>
      <c r="C45" s="84"/>
      <c r="D45" s="84"/>
      <c r="E45" s="84"/>
      <c r="F45" s="15" t="s">
        <v>220</v>
      </c>
      <c r="G45" s="15" t="s">
        <v>197</v>
      </c>
      <c r="H45" s="15">
        <f>H34*H35*H43/2/H36</f>
        <v>0.09</v>
      </c>
      <c r="I45" s="15"/>
      <c r="J45" s="15"/>
      <c r="K45" s="49"/>
    </row>
    <row r="46" spans="2:11" hidden="1" x14ac:dyDescent="0.3">
      <c r="B46" s="84" t="s">
        <v>198</v>
      </c>
      <c r="C46" s="84"/>
      <c r="D46" s="84"/>
      <c r="E46" s="84"/>
      <c r="F46" s="15" t="s">
        <v>152</v>
      </c>
      <c r="G46" s="15" t="s">
        <v>199</v>
      </c>
      <c r="H46" s="40" t="e">
        <f>D57</f>
        <v>#REF!</v>
      </c>
      <c r="I46" s="15" t="s">
        <v>153</v>
      </c>
      <c r="J46" s="15"/>
      <c r="K46" s="49"/>
    </row>
    <row r="47" spans="2:11" ht="15.6" hidden="1" x14ac:dyDescent="0.35">
      <c r="B47" s="84" t="s">
        <v>200</v>
      </c>
      <c r="C47" s="84"/>
      <c r="D47" s="84"/>
      <c r="E47" s="84"/>
      <c r="F47" s="15" t="s">
        <v>221</v>
      </c>
      <c r="G47" s="15" t="s">
        <v>201</v>
      </c>
      <c r="H47" s="18" t="e">
        <f>H45*H46</f>
        <v>#REF!</v>
      </c>
      <c r="I47" s="15" t="s">
        <v>153</v>
      </c>
      <c r="J47" s="15"/>
      <c r="K47" s="49"/>
    </row>
    <row r="48" spans="2:11" hidden="1" x14ac:dyDescent="0.3">
      <c r="K48" s="49"/>
    </row>
    <row r="49" spans="2:11" hidden="1" x14ac:dyDescent="0.3">
      <c r="B49" s="1" t="s">
        <v>203</v>
      </c>
      <c r="K49" s="49"/>
    </row>
    <row r="50" spans="2:11" ht="28.5" hidden="1" customHeight="1" x14ac:dyDescent="0.3">
      <c r="B50" s="83" t="s">
        <v>154</v>
      </c>
      <c r="C50" s="80" t="s">
        <v>155</v>
      </c>
      <c r="D50" s="80" t="s">
        <v>156</v>
      </c>
      <c r="E50" s="80" t="s">
        <v>157</v>
      </c>
      <c r="F50" s="80" t="s">
        <v>225</v>
      </c>
      <c r="G50" s="80" t="s">
        <v>226</v>
      </c>
      <c r="H50" s="80" t="s">
        <v>227</v>
      </c>
      <c r="K50" s="49"/>
    </row>
    <row r="51" spans="2:11" ht="52.2" hidden="1" customHeight="1" x14ac:dyDescent="0.3">
      <c r="B51" s="83"/>
      <c r="C51" s="81"/>
      <c r="D51" s="83"/>
      <c r="E51" s="81"/>
      <c r="F51" s="81"/>
      <c r="G51" s="81"/>
      <c r="H51" s="81"/>
      <c r="K51" s="49"/>
    </row>
    <row r="52" spans="2:11" hidden="1" x14ac:dyDescent="0.3">
      <c r="B52" s="15">
        <v>1</v>
      </c>
      <c r="C52" s="15" t="e">
        <f>#REF!</f>
        <v>#REF!</v>
      </c>
      <c r="D52" s="18" t="e">
        <f>C52*9.8</f>
        <v>#REF!</v>
      </c>
      <c r="E52" s="16">
        <v>2.85</v>
      </c>
      <c r="F52" s="18" t="e">
        <f>D52*E52^2</f>
        <v>#REF!</v>
      </c>
      <c r="G52" s="18" t="e">
        <f>H$47*F52/F$57</f>
        <v>#REF!</v>
      </c>
      <c r="H52" s="18" t="e">
        <f>H53+G52</f>
        <v>#REF!</v>
      </c>
      <c r="K52" s="49"/>
    </row>
    <row r="53" spans="2:11" hidden="1" x14ac:dyDescent="0.3">
      <c r="B53" s="15">
        <v>2</v>
      </c>
      <c r="C53" s="15" t="e">
        <f>#REF!</f>
        <v>#REF!</v>
      </c>
      <c r="D53" s="18" t="e">
        <f t="shared" ref="D53:D56" si="0">C53*9.8</f>
        <v>#REF!</v>
      </c>
      <c r="E53" s="16">
        <v>5.7</v>
      </c>
      <c r="F53" s="18" t="e">
        <f t="shared" ref="F53" si="1">D53*E53^2</f>
        <v>#REF!</v>
      </c>
      <c r="G53" s="18" t="e">
        <f t="shared" ref="G53:G56" si="2">H$47*F53/F$57</f>
        <v>#REF!</v>
      </c>
      <c r="H53" s="18" t="e">
        <f>H54+G53</f>
        <v>#REF!</v>
      </c>
      <c r="K53" s="49"/>
    </row>
    <row r="54" spans="2:11" hidden="1" x14ac:dyDescent="0.3">
      <c r="B54" s="15">
        <v>3</v>
      </c>
      <c r="C54" s="15" t="e">
        <f>#REF!</f>
        <v>#REF!</v>
      </c>
      <c r="D54" s="18" t="e">
        <f t="shared" si="0"/>
        <v>#REF!</v>
      </c>
      <c r="E54" s="16">
        <v>8.5500000000000007</v>
      </c>
      <c r="F54" s="18" t="e">
        <f>D54*E54^2</f>
        <v>#REF!</v>
      </c>
      <c r="G54" s="18" t="e">
        <f t="shared" si="2"/>
        <v>#REF!</v>
      </c>
      <c r="H54" s="18" t="e">
        <f>H55+G54</f>
        <v>#REF!</v>
      </c>
      <c r="K54" s="49"/>
    </row>
    <row r="55" spans="2:11" hidden="1" x14ac:dyDescent="0.3">
      <c r="B55" s="15">
        <v>4</v>
      </c>
      <c r="C55" s="15" t="e">
        <f>#REF!</f>
        <v>#REF!</v>
      </c>
      <c r="D55" s="18" t="e">
        <f t="shared" si="0"/>
        <v>#REF!</v>
      </c>
      <c r="E55" s="16">
        <v>11.4</v>
      </c>
      <c r="F55" s="18" t="e">
        <f>D55*E55^2</f>
        <v>#REF!</v>
      </c>
      <c r="G55" s="18" t="e">
        <f t="shared" si="2"/>
        <v>#REF!</v>
      </c>
      <c r="H55" s="18" t="e">
        <f>H56+G55</f>
        <v>#REF!</v>
      </c>
      <c r="K55" s="49"/>
    </row>
    <row r="56" spans="2:11" hidden="1" x14ac:dyDescent="0.3">
      <c r="B56" s="15">
        <v>5</v>
      </c>
      <c r="C56" s="15" t="e">
        <f>#REF!</f>
        <v>#REF!</v>
      </c>
      <c r="D56" s="18" t="e">
        <f t="shared" si="0"/>
        <v>#REF!</v>
      </c>
      <c r="E56" s="16">
        <v>14.25</v>
      </c>
      <c r="F56" s="18" t="e">
        <f>D56*E56^2</f>
        <v>#REF!</v>
      </c>
      <c r="G56" s="18" t="e">
        <f t="shared" si="2"/>
        <v>#REF!</v>
      </c>
      <c r="H56" s="18" t="e">
        <f>G56</f>
        <v>#REF!</v>
      </c>
      <c r="K56" s="49"/>
    </row>
    <row r="57" spans="2:11" hidden="1" x14ac:dyDescent="0.3">
      <c r="B57" s="15"/>
      <c r="C57" s="15"/>
      <c r="D57" s="44" t="e">
        <f>SUM(D52:D56)</f>
        <v>#REF!</v>
      </c>
      <c r="E57" s="15"/>
      <c r="F57" s="44" t="e">
        <f>SUM(F52:F56)</f>
        <v>#REF!</v>
      </c>
      <c r="G57" s="44" t="e">
        <f>SUM(G52:G56)</f>
        <v>#REF!</v>
      </c>
      <c r="H57" s="44"/>
      <c r="K57" s="49"/>
    </row>
    <row r="58" spans="2:11" x14ac:dyDescent="0.3">
      <c r="K58" s="49"/>
    </row>
    <row r="59" spans="2:11" x14ac:dyDescent="0.3">
      <c r="K59" s="49"/>
    </row>
    <row r="60" spans="2:11" x14ac:dyDescent="0.3">
      <c r="K60" s="49"/>
    </row>
    <row r="61" spans="2:11" x14ac:dyDescent="0.3">
      <c r="K61" s="49"/>
    </row>
    <row r="62" spans="2:11" x14ac:dyDescent="0.3">
      <c r="K62" s="49"/>
    </row>
    <row r="63" spans="2:11" x14ac:dyDescent="0.3">
      <c r="K63" s="49"/>
    </row>
    <row r="64" spans="2:11" x14ac:dyDescent="0.3">
      <c r="K64" s="49"/>
    </row>
    <row r="65" spans="11:11" x14ac:dyDescent="0.3">
      <c r="K65" s="49"/>
    </row>
    <row r="66" spans="11:11" x14ac:dyDescent="0.3">
      <c r="K66" s="49"/>
    </row>
    <row r="67" spans="11:11" x14ac:dyDescent="0.3">
      <c r="K67" s="49"/>
    </row>
    <row r="68" spans="11:11" x14ac:dyDescent="0.3">
      <c r="K68" s="49"/>
    </row>
  </sheetData>
  <mergeCells count="38">
    <mergeCell ref="B6:E6"/>
    <mergeCell ref="B18:E18"/>
    <mergeCell ref="B19:E19"/>
    <mergeCell ref="B20:E20"/>
    <mergeCell ref="B13:E13"/>
    <mergeCell ref="B7:E7"/>
    <mergeCell ref="B14:E14"/>
    <mergeCell ref="B15:E15"/>
    <mergeCell ref="B16:E16"/>
    <mergeCell ref="B17:E17"/>
    <mergeCell ref="B8:E8"/>
    <mergeCell ref="B9:E9"/>
    <mergeCell ref="B10:E10"/>
    <mergeCell ref="B11:E11"/>
    <mergeCell ref="B12:E12"/>
    <mergeCell ref="B46:E46"/>
    <mergeCell ref="B47:E47"/>
    <mergeCell ref="B40:E40"/>
    <mergeCell ref="B41:E41"/>
    <mergeCell ref="B42:E42"/>
    <mergeCell ref="B43:E43"/>
    <mergeCell ref="B44:E44"/>
    <mergeCell ref="J13:J15"/>
    <mergeCell ref="G50:G51"/>
    <mergeCell ref="H50:H51"/>
    <mergeCell ref="B33:E33"/>
    <mergeCell ref="B50:B51"/>
    <mergeCell ref="C50:C51"/>
    <mergeCell ref="D50:D51"/>
    <mergeCell ref="E50:E51"/>
    <mergeCell ref="F50:F51"/>
    <mergeCell ref="B34:E34"/>
    <mergeCell ref="B35:E35"/>
    <mergeCell ref="B36:E36"/>
    <mergeCell ref="B37:E37"/>
    <mergeCell ref="B38:E38"/>
    <mergeCell ref="B39:E39"/>
    <mergeCell ref="B45:E45"/>
  </mergeCells>
  <conditionalFormatting sqref="H18:H19">
    <cfRule type="cellIs" dxfId="0" priority="1" stopIfTrue="1" operator="lessThanOrEqual">
      <formula>0.1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2252-7E82-446F-9F87-12C6949A9211}">
  <dimension ref="A1:L34"/>
  <sheetViews>
    <sheetView tabSelected="1" zoomScale="85" zoomScaleNormal="85" workbookViewId="0">
      <selection activeCell="B31" sqref="B31"/>
    </sheetView>
  </sheetViews>
  <sheetFormatPr defaultColWidth="9.109375" defaultRowHeight="13.8" x14ac:dyDescent="0.25"/>
  <cols>
    <col min="1" max="1" width="18.88671875" style="58" customWidth="1"/>
    <col min="2" max="2" width="12.109375" style="58" customWidth="1"/>
    <col min="3" max="3" width="11.5546875" style="58" customWidth="1"/>
    <col min="4" max="5" width="9.109375" style="58"/>
    <col min="6" max="6" width="13.5546875" style="58" customWidth="1"/>
    <col min="7" max="8" width="9.109375" style="58"/>
    <col min="9" max="9" width="11" style="58" bestFit="1" customWidth="1"/>
    <col min="10" max="16384" width="9.109375" style="58"/>
  </cols>
  <sheetData>
    <row r="1" spans="1:12" x14ac:dyDescent="0.25">
      <c r="B1" s="59"/>
      <c r="C1" s="59"/>
    </row>
    <row r="2" spans="1:12" ht="14.4" x14ac:dyDescent="0.3">
      <c r="A2" s="60" t="s">
        <v>338</v>
      </c>
      <c r="I2" s="65" t="s">
        <v>339</v>
      </c>
      <c r="J2" s="65"/>
      <c r="K2" s="65">
        <f>25*0.5*C3/1000</f>
        <v>1.875</v>
      </c>
      <c r="L2" s="65" t="s">
        <v>63</v>
      </c>
    </row>
    <row r="3" spans="1:12" x14ac:dyDescent="0.25">
      <c r="A3" s="58" t="s">
        <v>340</v>
      </c>
      <c r="C3" s="72">
        <v>150</v>
      </c>
      <c r="D3" s="58" t="s">
        <v>19</v>
      </c>
      <c r="E3" s="72">
        <v>150</v>
      </c>
      <c r="F3" s="58" t="s">
        <v>19</v>
      </c>
      <c r="I3" s="65" t="s">
        <v>341</v>
      </c>
      <c r="J3" s="65"/>
      <c r="K3" s="71">
        <v>1.1499999999999999</v>
      </c>
      <c r="L3" s="65" t="s">
        <v>63</v>
      </c>
    </row>
    <row r="4" spans="1:12" x14ac:dyDescent="0.25">
      <c r="A4" s="58" t="s">
        <v>342</v>
      </c>
      <c r="C4" s="72">
        <v>275</v>
      </c>
      <c r="D4" s="58" t="s">
        <v>19</v>
      </c>
      <c r="E4" s="72">
        <v>275</v>
      </c>
      <c r="F4" s="58" t="s">
        <v>19</v>
      </c>
      <c r="I4" s="65" t="s">
        <v>343</v>
      </c>
      <c r="J4" s="65"/>
      <c r="K4" s="71">
        <v>3</v>
      </c>
      <c r="L4" s="65" t="s">
        <v>63</v>
      </c>
    </row>
    <row r="5" spans="1:12" x14ac:dyDescent="0.25">
      <c r="A5" s="58" t="s">
        <v>344</v>
      </c>
      <c r="C5" s="72">
        <v>1.2</v>
      </c>
      <c r="D5" s="58" t="s">
        <v>345</v>
      </c>
      <c r="E5" s="72">
        <v>1.2</v>
      </c>
      <c r="F5" s="58" t="s">
        <v>345</v>
      </c>
    </row>
    <row r="6" spans="1:12" x14ac:dyDescent="0.25">
      <c r="A6" s="58" t="s">
        <v>346</v>
      </c>
      <c r="C6" s="72">
        <v>1.2</v>
      </c>
      <c r="D6" s="58" t="s">
        <v>18</v>
      </c>
      <c r="E6" s="72">
        <v>1.2</v>
      </c>
    </row>
    <row r="7" spans="1:12" x14ac:dyDescent="0.25">
      <c r="A7" s="58" t="s">
        <v>347</v>
      </c>
      <c r="C7" s="72">
        <v>150</v>
      </c>
      <c r="D7" s="58" t="s">
        <v>19</v>
      </c>
      <c r="E7" s="72">
        <v>125</v>
      </c>
      <c r="F7" s="58" t="s">
        <v>19</v>
      </c>
    </row>
    <row r="8" spans="1:12" x14ac:dyDescent="0.25">
      <c r="A8" s="58" t="s">
        <v>348</v>
      </c>
      <c r="C8" s="72">
        <v>4</v>
      </c>
      <c r="D8" s="58" t="s">
        <v>349</v>
      </c>
      <c r="E8" s="72">
        <v>5</v>
      </c>
      <c r="F8" s="58" t="s">
        <v>350</v>
      </c>
    </row>
    <row r="9" spans="1:12" x14ac:dyDescent="0.25">
      <c r="A9" s="58" t="s">
        <v>351</v>
      </c>
      <c r="C9" s="61">
        <f>C8+1</f>
        <v>5</v>
      </c>
      <c r="E9" s="61">
        <f>E8+1</f>
        <v>6</v>
      </c>
    </row>
    <row r="10" spans="1:12" x14ac:dyDescent="0.25">
      <c r="A10" s="58" t="s">
        <v>352</v>
      </c>
      <c r="C10" s="62">
        <f>SQRT((C8*C4)^2+(C9*C3)^2)/1000</f>
        <v>1.3313526955694346</v>
      </c>
      <c r="D10" s="58" t="s">
        <v>18</v>
      </c>
      <c r="E10" s="62">
        <f>SQRT((E8*E4)^2+(E9*E3)^2)/1000</f>
        <v>1.6433578429544795</v>
      </c>
      <c r="F10" s="58" t="s">
        <v>18</v>
      </c>
    </row>
    <row r="11" spans="1:12" x14ac:dyDescent="0.25">
      <c r="A11" s="58" t="s">
        <v>353</v>
      </c>
      <c r="C11" s="63">
        <f>25*C10*C5*C7/1000</f>
        <v>5.9910871300624553</v>
      </c>
      <c r="D11" s="58" t="s">
        <v>153</v>
      </c>
      <c r="E11" s="63">
        <f>25*E10*E5*E7/1000</f>
        <v>6.1625919110792982</v>
      </c>
      <c r="F11" s="58" t="s">
        <v>153</v>
      </c>
    </row>
    <row r="12" spans="1:12" x14ac:dyDescent="0.25">
      <c r="A12" s="58" t="s">
        <v>354</v>
      </c>
      <c r="C12" s="63">
        <f>0.5*(C3/1000)*(C4/1000)*C5*25*C8</f>
        <v>2.4750000000000001</v>
      </c>
      <c r="D12" s="58" t="s">
        <v>153</v>
      </c>
      <c r="E12" s="63">
        <f>0.5*(E3/1000)*(E4/1000)*E5*25*E8</f>
        <v>3.09375</v>
      </c>
      <c r="F12" s="58" t="s">
        <v>153</v>
      </c>
    </row>
    <row r="13" spans="1:12" x14ac:dyDescent="0.25">
      <c r="A13" s="58" t="s">
        <v>355</v>
      </c>
      <c r="C13" s="63">
        <f>25*(1*C6)*C5*C7/1000</f>
        <v>5.4</v>
      </c>
      <c r="D13" s="58" t="s">
        <v>153</v>
      </c>
      <c r="E13" s="63">
        <f>25*(1*E6)*E5*E7/1000</f>
        <v>4.5</v>
      </c>
      <c r="F13" s="58" t="s">
        <v>153</v>
      </c>
    </row>
    <row r="14" spans="1:12" x14ac:dyDescent="0.25">
      <c r="A14" s="58" t="s">
        <v>356</v>
      </c>
      <c r="C14" s="63">
        <f>(C8*C4/1000*C5)*K4</f>
        <v>3.96</v>
      </c>
      <c r="D14" s="58" t="s">
        <v>153</v>
      </c>
      <c r="E14" s="63">
        <f>(E8*E4/1000*E5)*K4</f>
        <v>4.9499999999999993</v>
      </c>
      <c r="F14" s="58" t="s">
        <v>153</v>
      </c>
    </row>
    <row r="15" spans="1:12" x14ac:dyDescent="0.25">
      <c r="A15" s="58" t="s">
        <v>357</v>
      </c>
      <c r="C15" s="63">
        <f>((C8*C4/1000*C5)*K3)*1.15</f>
        <v>1.7456999999999998</v>
      </c>
      <c r="D15" s="58" t="s">
        <v>153</v>
      </c>
      <c r="E15" s="63">
        <f>((E8*E4/1000*E5)*K3)*1.15</f>
        <v>2.1821249999999996</v>
      </c>
      <c r="F15" s="58" t="s">
        <v>153</v>
      </c>
    </row>
    <row r="16" spans="1:12" x14ac:dyDescent="0.25">
      <c r="A16" s="58" t="s">
        <v>358</v>
      </c>
      <c r="C16" s="63">
        <f>(1*C6)*C5*K4</f>
        <v>4.32</v>
      </c>
      <c r="D16" s="58" t="s">
        <v>153</v>
      </c>
      <c r="E16" s="63">
        <f>(1*E6)*E5*K4</f>
        <v>4.32</v>
      </c>
      <c r="F16" s="58" t="s">
        <v>153</v>
      </c>
    </row>
    <row r="17" spans="1:6" x14ac:dyDescent="0.25">
      <c r="A17" s="58" t="s">
        <v>359</v>
      </c>
      <c r="C17" s="63">
        <f>(1*C6)*C5*K3</f>
        <v>1.6559999999999999</v>
      </c>
      <c r="D17" s="58" t="s">
        <v>153</v>
      </c>
      <c r="E17" s="63">
        <f>(1*E6)*E5*K3</f>
        <v>1.6559999999999999</v>
      </c>
      <c r="F17" s="58" t="s">
        <v>153</v>
      </c>
    </row>
    <row r="19" spans="1:6" ht="14.4" x14ac:dyDescent="0.3">
      <c r="A19" s="60" t="s">
        <v>360</v>
      </c>
      <c r="C19" s="58" t="s">
        <v>361</v>
      </c>
      <c r="E19" s="58" t="s">
        <v>362</v>
      </c>
    </row>
    <row r="20" spans="1:6" x14ac:dyDescent="0.25">
      <c r="A20" s="58" t="s">
        <v>363</v>
      </c>
      <c r="C20" s="58">
        <f>(C11+C12+C15)*2+C13*1+C17*1</f>
        <v>27.479574260124906</v>
      </c>
      <c r="D20" s="58" t="s">
        <v>153</v>
      </c>
      <c r="E20" s="58">
        <f>(E11+E12+E15)*1+E13*0+E17*0</f>
        <v>11.438466911079297</v>
      </c>
      <c r="F20" s="58" t="s">
        <v>153</v>
      </c>
    </row>
    <row r="21" spans="1:6" x14ac:dyDescent="0.25">
      <c r="A21" s="58" t="s">
        <v>364</v>
      </c>
      <c r="C21" s="58">
        <f>2*C14+C16*1</f>
        <v>12.24</v>
      </c>
      <c r="D21" s="58" t="s">
        <v>153</v>
      </c>
      <c r="E21" s="58">
        <f>1*E14+E16*0</f>
        <v>4.9499999999999993</v>
      </c>
      <c r="F21" s="58" t="s">
        <v>153</v>
      </c>
    </row>
    <row r="22" spans="1:6" x14ac:dyDescent="0.25">
      <c r="B22" s="58" t="s">
        <v>365</v>
      </c>
      <c r="C22" s="58">
        <f>C20+E20</f>
        <v>38.918041171204202</v>
      </c>
      <c r="D22" s="58" t="s">
        <v>153</v>
      </c>
    </row>
    <row r="23" spans="1:6" x14ac:dyDescent="0.25">
      <c r="B23" s="58" t="s">
        <v>366</v>
      </c>
      <c r="C23" s="58">
        <f>C21+E21</f>
        <v>17.189999999999998</v>
      </c>
      <c r="D23" s="58" t="s">
        <v>153</v>
      </c>
    </row>
    <row r="24" spans="1:6" x14ac:dyDescent="0.25">
      <c r="C24" s="58" t="s">
        <v>363</v>
      </c>
      <c r="D24" s="58" t="s">
        <v>364</v>
      </c>
    </row>
    <row r="25" spans="1:6" x14ac:dyDescent="0.25">
      <c r="A25" s="58" t="s">
        <v>367</v>
      </c>
      <c r="C25" s="64">
        <f>C20/2</f>
        <v>13.739787130062453</v>
      </c>
      <c r="D25" s="64">
        <f>C21/2</f>
        <v>6.12</v>
      </c>
    </row>
    <row r="26" spans="1:6" x14ac:dyDescent="0.25">
      <c r="A26" s="58" t="s">
        <v>368</v>
      </c>
      <c r="C26" s="64">
        <f>C20/2+E20</f>
        <v>25.178254041141749</v>
      </c>
      <c r="D26" s="64">
        <f>C21/2+E21</f>
        <v>11.07</v>
      </c>
    </row>
    <row r="27" spans="1:6" x14ac:dyDescent="0.25">
      <c r="B27" s="62"/>
      <c r="C27" s="62">
        <f>SUM(C25:C26)</f>
        <v>38.918041171204202</v>
      </c>
      <c r="D27" s="62">
        <f>SUM(D25:D26)</f>
        <v>17.190000000000001</v>
      </c>
    </row>
    <row r="28" spans="1:6" x14ac:dyDescent="0.25">
      <c r="A28" s="65" t="s">
        <v>369</v>
      </c>
      <c r="B28" s="62" t="s">
        <v>128</v>
      </c>
      <c r="C28" s="62"/>
      <c r="D28" s="62"/>
    </row>
    <row r="29" spans="1:6" x14ac:dyDescent="0.25">
      <c r="A29" s="66" t="s">
        <v>367</v>
      </c>
      <c r="B29" s="66">
        <v>3.9</v>
      </c>
      <c r="C29" s="67">
        <f>C27/B29</f>
        <v>9.9789849156933847</v>
      </c>
      <c r="D29" s="67">
        <f>D27/B29</f>
        <v>4.407692307692308</v>
      </c>
    </row>
    <row r="30" spans="1:6" x14ac:dyDescent="0.25">
      <c r="A30" s="66" t="s">
        <v>368</v>
      </c>
      <c r="B30" s="66">
        <v>0</v>
      </c>
      <c r="C30" s="67" t="e">
        <f>C26/B30</f>
        <v>#DIV/0!</v>
      </c>
      <c r="D30" s="67" t="e">
        <f>D26/B30</f>
        <v>#DIV/0!</v>
      </c>
    </row>
    <row r="31" spans="1:6" x14ac:dyDescent="0.25">
      <c r="B31" s="61"/>
    </row>
    <row r="32" spans="1:6" x14ac:dyDescent="0.25">
      <c r="B32" s="61"/>
    </row>
    <row r="33" spans="2:2" x14ac:dyDescent="0.25">
      <c r="B33" s="61"/>
    </row>
    <row r="34" spans="2:2" x14ac:dyDescent="0.25">
      <c r="B34" s="6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93E0-731E-4BFF-B791-ABF3ED3F420D}">
  <dimension ref="A1:AF27"/>
  <sheetViews>
    <sheetView zoomScaleNormal="100" zoomScaleSheetLayoutView="100" workbookViewId="0">
      <selection activeCell="C19" sqref="C19"/>
    </sheetView>
  </sheetViews>
  <sheetFormatPr defaultRowHeight="14.4" x14ac:dyDescent="0.3"/>
  <cols>
    <col min="1" max="1" width="24.33203125" bestFit="1" customWidth="1"/>
    <col min="2" max="2" width="12.109375" customWidth="1"/>
    <col min="4" max="4" width="13.33203125" bestFit="1" customWidth="1"/>
    <col min="9" max="9" width="11" bestFit="1" customWidth="1"/>
    <col min="10" max="10" width="16.44140625" bestFit="1" customWidth="1"/>
    <col min="13" max="13" width="6" customWidth="1"/>
  </cols>
  <sheetData>
    <row r="1" spans="1:32" x14ac:dyDescent="0.3">
      <c r="A1" s="1" t="s">
        <v>338</v>
      </c>
      <c r="AC1" t="s">
        <v>370</v>
      </c>
      <c r="AD1" s="75" t="s">
        <v>371</v>
      </c>
      <c r="AE1" s="75"/>
    </row>
    <row r="2" spans="1:32" x14ac:dyDescent="0.3">
      <c r="A2" t="s">
        <v>340</v>
      </c>
      <c r="C2" s="73">
        <v>187</v>
      </c>
      <c r="D2" t="s">
        <v>19</v>
      </c>
      <c r="I2" t="s">
        <v>341</v>
      </c>
      <c r="K2" s="6">
        <v>1.5</v>
      </c>
      <c r="L2" t="s">
        <v>63</v>
      </c>
      <c r="AC2" t="s">
        <v>372</v>
      </c>
      <c r="AD2">
        <v>0.125</v>
      </c>
    </row>
    <row r="3" spans="1:32" x14ac:dyDescent="0.3">
      <c r="A3" t="s">
        <v>342</v>
      </c>
      <c r="C3" s="73">
        <v>275</v>
      </c>
      <c r="D3" t="s">
        <v>19</v>
      </c>
      <c r="I3" t="s">
        <v>343</v>
      </c>
      <c r="K3" s="6">
        <v>3</v>
      </c>
      <c r="L3" t="s">
        <v>63</v>
      </c>
      <c r="AD3">
        <v>5.3848000000000003</v>
      </c>
      <c r="AE3">
        <v>6.5785999999999998</v>
      </c>
    </row>
    <row r="4" spans="1:32" x14ac:dyDescent="0.3">
      <c r="A4" t="s">
        <v>373</v>
      </c>
      <c r="C4" s="73">
        <v>1.1000000000000001</v>
      </c>
      <c r="D4" t="s">
        <v>345</v>
      </c>
      <c r="AC4">
        <v>4.1909999999999998</v>
      </c>
      <c r="AD4">
        <f>AC4*$AD$3</f>
        <v>22.5676968</v>
      </c>
      <c r="AE4">
        <f>AC4*$AE$3</f>
        <v>27.5709126</v>
      </c>
    </row>
    <row r="5" spans="1:32" x14ac:dyDescent="0.3">
      <c r="A5" t="s">
        <v>374</v>
      </c>
      <c r="C5" s="73">
        <v>1.1000000000000001</v>
      </c>
      <c r="D5" t="s">
        <v>18</v>
      </c>
      <c r="AC5">
        <v>4.3688000000000002</v>
      </c>
      <c r="AD5">
        <f>AC5*$AD$3</f>
        <v>23.525114240000001</v>
      </c>
      <c r="AE5">
        <f>AC5*$AE$3</f>
        <v>28.740587680000001</v>
      </c>
    </row>
    <row r="6" spans="1:32" x14ac:dyDescent="0.3">
      <c r="A6" t="s">
        <v>347</v>
      </c>
      <c r="C6" s="73">
        <v>150</v>
      </c>
      <c r="D6" t="s">
        <v>19</v>
      </c>
      <c r="AC6">
        <v>4.1656000000000004</v>
      </c>
      <c r="AD6">
        <f>AC6*$AD$3</f>
        <v>22.430922880000004</v>
      </c>
      <c r="AE6">
        <f>AC6*$AE$3</f>
        <v>27.403816160000002</v>
      </c>
    </row>
    <row r="7" spans="1:32" x14ac:dyDescent="0.3">
      <c r="A7" t="s">
        <v>348</v>
      </c>
      <c r="C7" s="73">
        <v>9</v>
      </c>
      <c r="D7" t="s">
        <v>349</v>
      </c>
      <c r="AC7">
        <v>1.778</v>
      </c>
      <c r="AE7">
        <f>AC7*AE3/2</f>
        <v>5.8483754000000001</v>
      </c>
    </row>
    <row r="8" spans="1:32" x14ac:dyDescent="0.3">
      <c r="A8" t="s">
        <v>351</v>
      </c>
      <c r="C8" s="7">
        <f>C7+1</f>
        <v>10</v>
      </c>
      <c r="AC8" t="s">
        <v>375</v>
      </c>
      <c r="AD8">
        <f>(AD4+AE4+AD5+AE5+AD6+AE6)*5+AE7+AC4*AE3/2</f>
        <v>780.82908349999991</v>
      </c>
    </row>
    <row r="9" spans="1:32" x14ac:dyDescent="0.3">
      <c r="A9" t="s">
        <v>352</v>
      </c>
      <c r="C9" s="70">
        <v>2.77</v>
      </c>
      <c r="D9" t="s">
        <v>18</v>
      </c>
      <c r="AC9" t="s">
        <v>376</v>
      </c>
      <c r="AD9" s="1">
        <f>AD8*AD2</f>
        <v>97.603635437499989</v>
      </c>
    </row>
    <row r="10" spans="1:32" x14ac:dyDescent="0.3">
      <c r="A10" t="s">
        <v>353</v>
      </c>
      <c r="C10">
        <f>25*C9*C4*C6/1000</f>
        <v>11.426250000000001</v>
      </c>
      <c r="D10" t="s">
        <v>153</v>
      </c>
    </row>
    <row r="11" spans="1:32" x14ac:dyDescent="0.3">
      <c r="A11" t="s">
        <v>354</v>
      </c>
      <c r="C11">
        <f>0.5*(C2/1000)*(C3/1000)*C4*25*C7</f>
        <v>6.3638437500000018</v>
      </c>
      <c r="D11" t="s">
        <v>153</v>
      </c>
      <c r="AC11" t="s">
        <v>377</v>
      </c>
      <c r="AD11" t="s">
        <v>378</v>
      </c>
      <c r="AE11" t="s">
        <v>379</v>
      </c>
    </row>
    <row r="12" spans="1:32" x14ac:dyDescent="0.3">
      <c r="A12" t="s">
        <v>355</v>
      </c>
      <c r="C12">
        <f>25*(2*C4+0.15)*C5*C6/1000</f>
        <v>9.6937499999999996</v>
      </c>
      <c r="D12" t="s">
        <v>153</v>
      </c>
      <c r="AC12" t="s">
        <v>380</v>
      </c>
      <c r="AD12">
        <f>(AC4+AC6+AD3+AE3)*2+AC5</f>
        <v>45.008800000000001</v>
      </c>
      <c r="AE12">
        <f>10*1.2</f>
        <v>12</v>
      </c>
    </row>
    <row r="13" spans="1:32" x14ac:dyDescent="0.3">
      <c r="A13" t="s">
        <v>356</v>
      </c>
      <c r="C13">
        <f>(C7*C3/1000*C4)*K3</f>
        <v>8.1675000000000004</v>
      </c>
      <c r="D13" t="s">
        <v>153</v>
      </c>
      <c r="AC13" t="s">
        <v>381</v>
      </c>
      <c r="AD13">
        <v>0.2</v>
      </c>
      <c r="AE13">
        <v>0.2</v>
      </c>
    </row>
    <row r="14" spans="1:32" x14ac:dyDescent="0.3">
      <c r="A14" t="s">
        <v>357</v>
      </c>
      <c r="C14">
        <f>((C7*C3/1000*C4)*K2)*1.15</f>
        <v>4.6963124999999994</v>
      </c>
      <c r="D14" t="s">
        <v>153</v>
      </c>
      <c r="AC14" t="s">
        <v>382</v>
      </c>
      <c r="AD14">
        <v>3.2004000000000001</v>
      </c>
      <c r="AE14">
        <f>2*3.048</f>
        <v>6.0960000000000001</v>
      </c>
    </row>
    <row r="15" spans="1:32" x14ac:dyDescent="0.3">
      <c r="A15" t="s">
        <v>358</v>
      </c>
      <c r="C15">
        <f>(2*C4+0.15)*C5*K3</f>
        <v>7.7550000000000008</v>
      </c>
      <c r="D15" t="s">
        <v>153</v>
      </c>
      <c r="AD15">
        <f>AD12*AD13*AD14</f>
        <v>28.809232704000003</v>
      </c>
      <c r="AE15">
        <f>AE12*AE13*AE14</f>
        <v>14.630400000000002</v>
      </c>
      <c r="AF15" s="1">
        <f>SUM(AD15:AE15)</f>
        <v>43.439632704000005</v>
      </c>
    </row>
    <row r="16" spans="1:32" x14ac:dyDescent="0.3">
      <c r="A16" t="s">
        <v>359</v>
      </c>
      <c r="C16">
        <f>(2*C4+0.1)*C5*K2</f>
        <v>3.7950000000000008</v>
      </c>
      <c r="D16" t="s">
        <v>153</v>
      </c>
    </row>
    <row r="18" spans="1:9" x14ac:dyDescent="0.3">
      <c r="A18" s="1" t="s">
        <v>360</v>
      </c>
    </row>
    <row r="19" spans="1:9" x14ac:dyDescent="0.3">
      <c r="A19" t="s">
        <v>363</v>
      </c>
      <c r="C19">
        <f>(C10+C11+C14)*2+C12+C16</f>
        <v>58.461562500000007</v>
      </c>
      <c r="D19" t="s">
        <v>153</v>
      </c>
    </row>
    <row r="20" spans="1:9" x14ac:dyDescent="0.3">
      <c r="A20" t="s">
        <v>364</v>
      </c>
      <c r="C20">
        <f>2*C13+C15</f>
        <v>24.090000000000003</v>
      </c>
      <c r="D20" t="s">
        <v>153</v>
      </c>
    </row>
    <row r="21" spans="1:9" x14ac:dyDescent="0.3">
      <c r="B21" t="s">
        <v>386</v>
      </c>
      <c r="C21" t="s">
        <v>363</v>
      </c>
      <c r="D21" t="s">
        <v>364</v>
      </c>
    </row>
    <row r="22" spans="1:9" x14ac:dyDescent="0.3">
      <c r="A22" t="s">
        <v>383</v>
      </c>
      <c r="C22">
        <f>C19/2</f>
        <v>29.230781250000003</v>
      </c>
      <c r="D22">
        <f>C20/2</f>
        <v>12.045000000000002</v>
      </c>
    </row>
    <row r="23" spans="1:9" x14ac:dyDescent="0.3">
      <c r="B23" s="68"/>
      <c r="C23" s="68">
        <f>SUM(C22:C22)</f>
        <v>29.230781250000003</v>
      </c>
      <c r="D23" s="68">
        <f>SUM(D22:D22)</f>
        <v>12.045000000000002</v>
      </c>
    </row>
    <row r="24" spans="1:9" x14ac:dyDescent="0.3">
      <c r="A24" t="s">
        <v>384</v>
      </c>
      <c r="B24" s="70">
        <v>3.96</v>
      </c>
      <c r="C24" s="69">
        <f>C23/B24</f>
        <v>7.3815104166666679</v>
      </c>
      <c r="D24" s="69">
        <f>D23/B24</f>
        <v>3.041666666666667</v>
      </c>
      <c r="I24" s="5"/>
    </row>
    <row r="25" spans="1:9" x14ac:dyDescent="0.3">
      <c r="A25" t="s">
        <v>385</v>
      </c>
      <c r="C25">
        <f>C22</f>
        <v>29.230781250000003</v>
      </c>
      <c r="D25">
        <f>D22</f>
        <v>12.045000000000002</v>
      </c>
      <c r="I25" s="5"/>
    </row>
    <row r="26" spans="1:9" x14ac:dyDescent="0.3">
      <c r="B26" s="68"/>
      <c r="C26" s="68">
        <f>C25/2</f>
        <v>14.615390625000002</v>
      </c>
      <c r="D26" s="68">
        <f>D25/2</f>
        <v>6.0225000000000009</v>
      </c>
      <c r="I26" s="5"/>
    </row>
    <row r="27" spans="1:9" x14ac:dyDescent="0.3">
      <c r="A27" t="s">
        <v>384</v>
      </c>
      <c r="B27" s="70">
        <v>3.96</v>
      </c>
      <c r="C27" s="69">
        <f>C26/B27</f>
        <v>3.6907552083333339</v>
      </c>
      <c r="D27" s="69">
        <f>D26/B27</f>
        <v>1.5208333333333335</v>
      </c>
      <c r="I27" s="5"/>
    </row>
  </sheetData>
  <mergeCells count="1">
    <mergeCell ref="AD1:AE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41BF-EF7A-4A95-AF6E-7169378C5C65}">
  <dimension ref="A1:H42"/>
  <sheetViews>
    <sheetView workbookViewId="0">
      <selection activeCell="D11" sqref="D11"/>
    </sheetView>
  </sheetViews>
  <sheetFormatPr defaultRowHeight="14.4" x14ac:dyDescent="0.3"/>
  <cols>
    <col min="1" max="1" width="13.109375" customWidth="1"/>
    <col min="4" max="4" width="11.5546875" bestFit="1" customWidth="1"/>
    <col min="5" max="5" width="15.44140625" bestFit="1" customWidth="1"/>
    <col min="6" max="6" width="11.5546875" bestFit="1" customWidth="1"/>
    <col min="7" max="7" width="13.44140625" bestFit="1" customWidth="1"/>
  </cols>
  <sheetData>
    <row r="1" spans="1:7" x14ac:dyDescent="0.3">
      <c r="A1" s="1" t="s">
        <v>286</v>
      </c>
    </row>
    <row r="2" spans="1:7" x14ac:dyDescent="0.3">
      <c r="A2" t="s">
        <v>287</v>
      </c>
    </row>
    <row r="3" spans="1:7" x14ac:dyDescent="0.3">
      <c r="A3" t="s">
        <v>288</v>
      </c>
      <c r="E3" s="6">
        <v>5.65</v>
      </c>
    </row>
    <row r="4" spans="1:7" x14ac:dyDescent="0.3">
      <c r="A4" t="s">
        <v>289</v>
      </c>
      <c r="E4" s="6">
        <v>9.3000000000000007</v>
      </c>
    </row>
    <row r="5" spans="1:7" x14ac:dyDescent="0.3">
      <c r="A5" t="s">
        <v>290</v>
      </c>
      <c r="C5" t="s">
        <v>291</v>
      </c>
      <c r="E5">
        <f>E3/E4</f>
        <v>0.60752688172043012</v>
      </c>
      <c r="F5" t="s">
        <v>292</v>
      </c>
    </row>
    <row r="6" spans="1:7" x14ac:dyDescent="0.3">
      <c r="C6" s="53" t="s">
        <v>284</v>
      </c>
      <c r="D6" s="53"/>
      <c r="E6" s="6">
        <v>18</v>
      </c>
    </row>
    <row r="7" spans="1:7" x14ac:dyDescent="0.3">
      <c r="A7" t="s">
        <v>293</v>
      </c>
      <c r="E7" s="6">
        <v>22.02</v>
      </c>
    </row>
    <row r="8" spans="1:7" x14ac:dyDescent="0.3">
      <c r="A8" t="s">
        <v>294</v>
      </c>
    </row>
    <row r="9" spans="1:7" x14ac:dyDescent="0.3">
      <c r="A9" t="s">
        <v>295</v>
      </c>
      <c r="E9" t="s">
        <v>296</v>
      </c>
      <c r="F9">
        <f>0.75*(18-10)*0.02</f>
        <v>0.12</v>
      </c>
    </row>
    <row r="11" spans="1:7" x14ac:dyDescent="0.3">
      <c r="A11" t="s">
        <v>297</v>
      </c>
    </row>
    <row r="12" spans="1:7" x14ac:dyDescent="0.3">
      <c r="A12" t="s">
        <v>298</v>
      </c>
      <c r="F12" s="6">
        <v>47</v>
      </c>
    </row>
    <row r="13" spans="1:7" x14ac:dyDescent="0.3">
      <c r="A13" t="s">
        <v>299</v>
      </c>
      <c r="F13" s="6">
        <v>1</v>
      </c>
      <c r="G13" t="s">
        <v>329</v>
      </c>
    </row>
    <row r="14" spans="1:7" x14ac:dyDescent="0.3">
      <c r="A14" t="s">
        <v>300</v>
      </c>
      <c r="F14" s="6">
        <v>1.05</v>
      </c>
      <c r="G14" t="s">
        <v>330</v>
      </c>
    </row>
    <row r="15" spans="1:7" x14ac:dyDescent="0.3">
      <c r="A15" t="s">
        <v>301</v>
      </c>
      <c r="F15" s="6">
        <v>1</v>
      </c>
      <c r="G15" t="s">
        <v>331</v>
      </c>
    </row>
    <row r="16" spans="1:7" x14ac:dyDescent="0.3">
      <c r="A16" t="s">
        <v>302</v>
      </c>
      <c r="F16" s="6">
        <v>1</v>
      </c>
      <c r="G16" t="s">
        <v>332</v>
      </c>
    </row>
    <row r="18" spans="1:8" x14ac:dyDescent="0.3">
      <c r="A18" t="s">
        <v>303</v>
      </c>
      <c r="F18">
        <f>F12*F13*F14*F15</f>
        <v>49.35</v>
      </c>
      <c r="G18" t="s">
        <v>304</v>
      </c>
    </row>
    <row r="19" spans="1:8" x14ac:dyDescent="0.3">
      <c r="A19" t="s">
        <v>305</v>
      </c>
      <c r="F19" s="5">
        <f>0.6*F18*F18/1000</f>
        <v>1.4612535</v>
      </c>
      <c r="G19" t="s">
        <v>63</v>
      </c>
    </row>
    <row r="20" spans="1:8" x14ac:dyDescent="0.3">
      <c r="A20" t="s">
        <v>306</v>
      </c>
      <c r="F20" s="6">
        <v>0.9</v>
      </c>
      <c r="G20" t="s">
        <v>334</v>
      </c>
    </row>
    <row r="21" spans="1:8" x14ac:dyDescent="0.3">
      <c r="A21" t="s">
        <v>307</v>
      </c>
      <c r="F21" s="6">
        <v>1</v>
      </c>
      <c r="G21" t="s">
        <v>333</v>
      </c>
    </row>
    <row r="22" spans="1:8" x14ac:dyDescent="0.3">
      <c r="A22" t="s">
        <v>308</v>
      </c>
      <c r="F22" s="6">
        <v>1</v>
      </c>
    </row>
    <row r="23" spans="1:8" x14ac:dyDescent="0.3">
      <c r="A23" t="s">
        <v>309</v>
      </c>
      <c r="F23" s="6">
        <v>1</v>
      </c>
      <c r="G23" t="s">
        <v>335</v>
      </c>
    </row>
    <row r="24" spans="1:8" x14ac:dyDescent="0.3">
      <c r="A24" t="s">
        <v>310</v>
      </c>
      <c r="F24" s="4">
        <f>F19*F20*F21*F23</f>
        <v>1.3151281500000001</v>
      </c>
      <c r="G24" t="s">
        <v>63</v>
      </c>
    </row>
    <row r="25" spans="1:8" x14ac:dyDescent="0.3">
      <c r="A25" t="s">
        <v>311</v>
      </c>
    </row>
    <row r="26" spans="1:8" x14ac:dyDescent="0.3">
      <c r="A26" t="s">
        <v>312</v>
      </c>
      <c r="F26">
        <f>+-0.5</f>
        <v>-0.5</v>
      </c>
      <c r="G26" t="s">
        <v>313</v>
      </c>
    </row>
    <row r="27" spans="1:8" x14ac:dyDescent="0.3">
      <c r="A27" t="s">
        <v>314</v>
      </c>
    </row>
    <row r="29" spans="1:8" x14ac:dyDescent="0.3">
      <c r="A29" s="101" t="s">
        <v>315</v>
      </c>
      <c r="B29" s="48" t="s">
        <v>316</v>
      </c>
      <c r="C29" s="48"/>
      <c r="D29" s="100">
        <v>0</v>
      </c>
      <c r="E29" s="100"/>
      <c r="F29" s="100">
        <v>90</v>
      </c>
      <c r="G29" s="100"/>
      <c r="H29" s="7"/>
    </row>
    <row r="30" spans="1:8" x14ac:dyDescent="0.3">
      <c r="A30" s="101"/>
      <c r="B30" s="102" t="s">
        <v>317</v>
      </c>
      <c r="C30" s="102"/>
      <c r="D30" s="24" t="s">
        <v>318</v>
      </c>
      <c r="E30" s="32" t="s">
        <v>319</v>
      </c>
      <c r="F30" s="32" t="s">
        <v>320</v>
      </c>
      <c r="G30" s="32" t="s">
        <v>321</v>
      </c>
    </row>
    <row r="31" spans="1:8" x14ac:dyDescent="0.3">
      <c r="A31" s="101"/>
      <c r="B31" s="102"/>
      <c r="C31" s="102"/>
      <c r="D31" s="24" t="s">
        <v>322</v>
      </c>
      <c r="E31" s="48" t="s">
        <v>323</v>
      </c>
      <c r="F31" s="32" t="s">
        <v>322</v>
      </c>
      <c r="G31" s="48" t="s">
        <v>323</v>
      </c>
    </row>
    <row r="32" spans="1:8" x14ac:dyDescent="0.3">
      <c r="A32" s="101"/>
      <c r="B32" s="100" t="s">
        <v>324</v>
      </c>
      <c r="C32" s="100"/>
      <c r="D32" s="48">
        <v>-0.78</v>
      </c>
      <c r="E32" s="48">
        <v>-0.52</v>
      </c>
      <c r="F32" s="48">
        <v>-0.8</v>
      </c>
      <c r="G32" s="48">
        <v>-0.6</v>
      </c>
    </row>
    <row r="33" spans="1:7" x14ac:dyDescent="0.3">
      <c r="A33" s="101"/>
      <c r="B33" s="100"/>
      <c r="C33" s="100"/>
      <c r="D33" s="100"/>
      <c r="E33" s="100"/>
      <c r="F33" s="100"/>
      <c r="G33" s="100"/>
    </row>
    <row r="34" spans="1:7" x14ac:dyDescent="0.3">
      <c r="A34" s="101"/>
      <c r="B34" s="100" t="s">
        <v>325</v>
      </c>
      <c r="C34" s="100"/>
      <c r="D34" s="48">
        <v>-0.5</v>
      </c>
      <c r="E34" s="48">
        <v>-0.5</v>
      </c>
      <c r="F34" s="48">
        <v>-0.5</v>
      </c>
      <c r="G34" s="48">
        <v>-0.5</v>
      </c>
    </row>
    <row r="35" spans="1:7" x14ac:dyDescent="0.3">
      <c r="A35" s="101"/>
      <c r="B35" s="100" t="s">
        <v>326</v>
      </c>
      <c r="C35" s="100"/>
      <c r="D35" s="54">
        <f>F24</f>
        <v>1.3151281500000001</v>
      </c>
      <c r="E35" s="54">
        <f>F24</f>
        <v>1.3151281500000001</v>
      </c>
      <c r="F35" s="54">
        <f>F24</f>
        <v>1.3151281500000001</v>
      </c>
      <c r="G35" s="54">
        <f>F24</f>
        <v>1.3151281500000001</v>
      </c>
    </row>
    <row r="36" spans="1:7" x14ac:dyDescent="0.3">
      <c r="A36" s="101"/>
      <c r="B36" s="100" t="s">
        <v>327</v>
      </c>
      <c r="C36" s="100"/>
      <c r="D36" s="48">
        <f>D32-D34</f>
        <v>-0.28000000000000003</v>
      </c>
      <c r="E36" s="48">
        <f>E32-E34</f>
        <v>-2.0000000000000018E-2</v>
      </c>
      <c r="F36" s="48">
        <f t="shared" ref="F36:G36" si="0">F32-F34</f>
        <v>-0.30000000000000004</v>
      </c>
      <c r="G36" s="48">
        <f t="shared" si="0"/>
        <v>-9.9999999999999978E-2</v>
      </c>
    </row>
    <row r="37" spans="1:7" x14ac:dyDescent="0.3">
      <c r="A37" s="101"/>
      <c r="B37" s="100" t="s">
        <v>326</v>
      </c>
      <c r="C37" s="100"/>
      <c r="D37" s="55">
        <f>D36*D35</f>
        <v>-0.36823588200000007</v>
      </c>
      <c r="E37" s="55">
        <f t="shared" ref="E37:G37" si="1">E36*E35</f>
        <v>-2.6302563000000025E-2</v>
      </c>
      <c r="F37" s="55">
        <f t="shared" si="1"/>
        <v>-0.39453844500000007</v>
      </c>
      <c r="G37" s="55">
        <f t="shared" si="1"/>
        <v>-0.13151281499999998</v>
      </c>
    </row>
    <row r="38" spans="1:7" x14ac:dyDescent="0.3">
      <c r="A38" s="101"/>
      <c r="B38" s="97"/>
      <c r="C38" s="98"/>
      <c r="D38" s="98"/>
      <c r="E38" s="98"/>
      <c r="F38" s="98"/>
      <c r="G38" s="99"/>
    </row>
    <row r="39" spans="1:7" x14ac:dyDescent="0.3">
      <c r="A39" s="101"/>
      <c r="B39" s="100" t="s">
        <v>328</v>
      </c>
      <c r="C39" s="100"/>
      <c r="D39" s="48">
        <v>0.5</v>
      </c>
      <c r="E39" s="48">
        <v>0.5</v>
      </c>
      <c r="F39" s="48">
        <v>0.5</v>
      </c>
      <c r="G39" s="48">
        <v>0.5</v>
      </c>
    </row>
    <row r="40" spans="1:7" x14ac:dyDescent="0.3">
      <c r="A40" s="101"/>
      <c r="B40" s="48" t="s">
        <v>326</v>
      </c>
      <c r="C40" s="48"/>
      <c r="D40" s="54">
        <f>D35</f>
        <v>1.3151281500000001</v>
      </c>
      <c r="E40" s="54">
        <f t="shared" ref="E40:G40" si="2">E35</f>
        <v>1.3151281500000001</v>
      </c>
      <c r="F40" s="54">
        <f t="shared" si="2"/>
        <v>1.3151281500000001</v>
      </c>
      <c r="G40" s="54">
        <f t="shared" si="2"/>
        <v>1.3151281500000001</v>
      </c>
    </row>
    <row r="41" spans="1:7" x14ac:dyDescent="0.3">
      <c r="A41" s="101"/>
      <c r="B41" s="100" t="s">
        <v>327</v>
      </c>
      <c r="C41" s="100"/>
      <c r="D41" s="48">
        <f>D32-D39</f>
        <v>-1.28</v>
      </c>
      <c r="E41" s="48">
        <f t="shared" ref="E41:G41" si="3">E32-E39</f>
        <v>-1.02</v>
      </c>
      <c r="F41" s="48">
        <f t="shared" si="3"/>
        <v>-1.3</v>
      </c>
      <c r="G41" s="48">
        <f t="shared" si="3"/>
        <v>-1.1000000000000001</v>
      </c>
    </row>
    <row r="42" spans="1:7" x14ac:dyDescent="0.3">
      <c r="A42" s="101"/>
      <c r="B42" s="100" t="s">
        <v>326</v>
      </c>
      <c r="C42" s="100"/>
      <c r="D42" s="55">
        <f>D41*D40</f>
        <v>-1.6833640320000001</v>
      </c>
      <c r="E42" s="55">
        <f t="shared" ref="E42:G42" si="4">E41*E40</f>
        <v>-1.3414307130000001</v>
      </c>
      <c r="F42" s="55">
        <f t="shared" si="4"/>
        <v>-1.7096665950000001</v>
      </c>
      <c r="G42" s="55">
        <f t="shared" si="4"/>
        <v>-1.4466409650000003</v>
      </c>
    </row>
  </sheetData>
  <mergeCells count="14">
    <mergeCell ref="B38:G38"/>
    <mergeCell ref="B39:C39"/>
    <mergeCell ref="B41:C41"/>
    <mergeCell ref="B42:C42"/>
    <mergeCell ref="A29:A42"/>
    <mergeCell ref="D29:E29"/>
    <mergeCell ref="F29:G29"/>
    <mergeCell ref="B30:C31"/>
    <mergeCell ref="B32:C32"/>
    <mergeCell ref="B33:G33"/>
    <mergeCell ref="B34:C34"/>
    <mergeCell ref="B35:C35"/>
    <mergeCell ref="B36:C36"/>
    <mergeCell ref="B37:C3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1. Preliminary design</vt:lpstr>
      <vt:lpstr>2. Slab load calculation</vt:lpstr>
      <vt:lpstr>3. Wall load calculation</vt:lpstr>
      <vt:lpstr>4. OverHead Water Tank</vt:lpstr>
      <vt:lpstr>5. Seismic load calculation</vt:lpstr>
      <vt:lpstr>6.open well</vt:lpstr>
      <vt:lpstr>7.Dog legged</vt:lpstr>
      <vt:lpstr>8.Wind load calculation on roof</vt:lpstr>
      <vt:lpstr>'7.Dog legged'!Print_Area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NSRET_PrayashM</dc:creator>
  <cp:lastModifiedBy>prateek pandit</cp:lastModifiedBy>
  <dcterms:created xsi:type="dcterms:W3CDTF">2021-04-15T06:31:18Z</dcterms:created>
  <dcterms:modified xsi:type="dcterms:W3CDTF">2023-02-22T17:32:37Z</dcterms:modified>
</cp:coreProperties>
</file>