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<sst xmlns="http://schemas.openxmlformats.org/spreadsheetml/2006/main" count="67" uniqueCount="46">
  <si>
    <t xml:space="preserve">Medium Benchmark Results (DAMUS vs HALLS vs Random)</t>
  </si>
  <si>
    <t xml:space="preserve">Dedup</t>
  </si>
  <si>
    <t xml:space="preserve">Total Ticks</t>
  </si>
  <si>
    <t xml:space="preserve">Total Instructions</t>
  </si>
  <si>
    <t xml:space="preserve">CPI</t>
  </si>
  <si>
    <t xml:space="preserve">CPI (Normalized)</t>
  </si>
  <si>
    <t xml:space="preserve">Total Misses</t>
  </si>
  <si>
    <t xml:space="preserve">Total Accesses</t>
  </si>
  <si>
    <t xml:space="preserve">MPKI</t>
  </si>
  <si>
    <t xml:space="preserve">MPKI (Normalized)</t>
  </si>
  <si>
    <t xml:space="preserve">Total Dynamic Energy </t>
  </si>
  <si>
    <t xml:space="preserve">Total Dynamic Energy (Normalized wrt Random)</t>
  </si>
  <si>
    <t xml:space="preserve">Total Static Energy(W)</t>
  </si>
  <si>
    <t xml:space="preserve">Total Energy</t>
  </si>
  <si>
    <t xml:space="preserve">Total Energy(Normalised to SRAM)</t>
  </si>
  <si>
    <t xml:space="preserve">EDP</t>
  </si>
  <si>
    <t xml:space="preserve">EDP (Normalized wrt Random)</t>
  </si>
  <si>
    <t xml:space="preserve">Total WriteBacks</t>
  </si>
  <si>
    <t xml:space="preserve">Total WriteBacks (Normalized wrt Random)</t>
  </si>
  <si>
    <t xml:space="preserve">IntraV</t>
  </si>
  <si>
    <t xml:space="preserve">IntraV (Normalized wrt Random)</t>
  </si>
  <si>
    <t xml:space="preserve">Lifetime</t>
  </si>
  <si>
    <t xml:space="preserve">Lifetime (Normalised wrt Random)</t>
  </si>
  <si>
    <t xml:space="preserve">Random</t>
  </si>
  <si>
    <t xml:space="preserve">Algo2-10^8 instr</t>
  </si>
  <si>
    <t xml:space="preserve">Halls</t>
  </si>
  <si>
    <t xml:space="preserve">SRAM</t>
  </si>
  <si>
    <t xml:space="preserve">Swaptions</t>
  </si>
  <si>
    <t xml:space="preserve">Freqmine</t>
  </si>
  <si>
    <t xml:space="preserve">Streamcluster</t>
  </si>
  <si>
    <t xml:space="preserve">x264</t>
  </si>
  <si>
    <t xml:space="preserve">Fluidanimate</t>
  </si>
  <si>
    <t xml:space="preserve">Read Energy</t>
  </si>
  <si>
    <t xml:space="preserve">Write Energy</t>
  </si>
  <si>
    <t xml:space="preserve">Avg CPI (Normalized)</t>
  </si>
  <si>
    <t xml:space="preserve">Avg CPI (Normalized vs SRAM)</t>
  </si>
  <si>
    <t xml:space="preserve">Avg MPKI (Normalized)</t>
  </si>
  <si>
    <t xml:space="preserve">Total Dynamic Energy (Normalized wrt SRAM)</t>
  </si>
  <si>
    <t xml:space="preserve">Avg EDP (Normalized wrt Random)</t>
  </si>
  <si>
    <t xml:space="preserve">Avg Total WriteBacks (Normalized wrt Random)</t>
  </si>
  <si>
    <t xml:space="preserve">Avg IntraV (Normalized wrt Random)</t>
  </si>
  <si>
    <t xml:space="preserve">Avg Lifetime (Normalised wrt Random)</t>
  </si>
  <si>
    <t xml:space="preserve">1ms</t>
  </si>
  <si>
    <t xml:space="preserve">10ms</t>
  </si>
  <si>
    <t xml:space="preserve">100ms</t>
  </si>
  <si>
    <t xml:space="preserve">1s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</si>
</sst>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"/>
  <sheetViews>
    <sheetView showFormulas="false" showGridLines="true" showRowColHeaders="true" showZeros="true" rightToLeft="false" tabSelected="true" showOutlineSymbols="true" defaultGridColor="true" view="normal" topLeftCell="L1" colorId="64" zoomScale="120" zoomScaleNormal="120" zoomScalePageLayoutView="100" workbookViewId="0">
      <selection pane="topLeft" activeCell="Q50" activeCellId="0" sqref="Q50"/>
    </sheetView>
  </sheetViews>
  <sheetFormatPr defaultColWidth="10.578125"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22.41"/>
    <col collapsed="false" customWidth="true" hidden="false" outlineLevel="0" max="3" min="3" style="0" width="19.57"/>
    <col collapsed="false" customWidth="true" hidden="false" outlineLevel="0" max="4" min="4" style="0" width="17.01"/>
    <col collapsed="false" customWidth="true" hidden="false" outlineLevel="0" max="5" min="5" style="1" width="19.42"/>
    <col collapsed="false" customWidth="true" hidden="false" outlineLevel="0" max="6" min="6" style="0" width="18.09"/>
    <col collapsed="false" customWidth="true" hidden="false" outlineLevel="0" max="7" min="7" style="0" width="12.96"/>
    <col collapsed="false" customWidth="true" hidden="false" outlineLevel="0" max="8" min="8" style="0" width="12.69"/>
    <col collapsed="false" customWidth="true" hidden="false" outlineLevel="0" max="9" min="9" style="1" width="12.69"/>
    <col collapsed="false" customWidth="true" hidden="false" outlineLevel="0" max="10" min="10" style="0" width="18.63"/>
    <col collapsed="false" customWidth="true" hidden="false" outlineLevel="0" max="11" min="11" style="1" width="16.2"/>
    <col collapsed="false" customWidth="true" hidden="false" outlineLevel="0" max="12" min="12" style="0" width="16.2"/>
    <col collapsed="false" customWidth="true" hidden="false" outlineLevel="0" max="13" min="13" style="0" width="19.98"/>
    <col collapsed="false" customWidth="true" hidden="false" outlineLevel="0" max="14" min="14" style="0" width="18.99"/>
    <col collapsed="false" customWidth="true" hidden="false" outlineLevel="0" max="15" min="15" style="0" width="19.98"/>
    <col collapsed="false" customWidth="true" hidden="false" outlineLevel="0" max="16" min="16" style="1" width="13.77"/>
    <col collapsed="false" customWidth="true" hidden="false" outlineLevel="0" max="17" min="17" style="0" width="15.39"/>
    <col collapsed="false" customWidth="true" hidden="false" outlineLevel="0" max="18" min="18" style="1" width="15.39"/>
    <col collapsed="false" customWidth="false" hidden="false" outlineLevel="0" max="20" min="20" style="1" width="10.53"/>
    <col collapsed="false" customWidth="true" hidden="false" outlineLevel="0" max="21" min="21" style="0" width="19.98"/>
    <col collapsed="false" customWidth="false" hidden="false" outlineLevel="0" max="22" min="22" style="1" width="10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P1" s="0"/>
      <c r="R1" s="0"/>
      <c r="T1" s="0"/>
      <c r="V1" s="0"/>
    </row>
    <row r="2" customFormat="false" ht="12.8" hidden="false" customHeight="false" outlineLevel="0" collapsed="false">
      <c r="A2" s="2"/>
      <c r="B2" s="2"/>
      <c r="C2" s="2"/>
      <c r="D2" s="2"/>
      <c r="E2" s="3"/>
      <c r="F2" s="2"/>
      <c r="G2" s="2"/>
      <c r="H2" s="2"/>
      <c r="I2" s="3"/>
      <c r="J2" s="2"/>
      <c r="K2" s="3"/>
      <c r="L2" s="2"/>
      <c r="M2" s="2"/>
      <c r="N2" s="2"/>
      <c r="P2" s="0"/>
      <c r="R2" s="0"/>
      <c r="T2" s="0"/>
      <c r="V2" s="0"/>
    </row>
    <row r="3" customFormat="false" ht="9.55" hidden="false" customHeight="true" outlineLevel="0" collapsed="false">
      <c r="A3" s="2"/>
      <c r="B3" s="2"/>
      <c r="C3" s="2"/>
      <c r="E3" s="0"/>
      <c r="I3" s="0"/>
      <c r="K3" s="0"/>
      <c r="P3" s="0"/>
      <c r="R3" s="0"/>
      <c r="T3" s="0"/>
      <c r="V3" s="0"/>
    </row>
    <row r="4" customFormat="false" ht="12.8" hidden="false" customHeight="false" outlineLevel="0" collapsed="false">
      <c r="E4" s="0"/>
      <c r="I4" s="0"/>
      <c r="K4" s="0"/>
      <c r="P4" s="0"/>
      <c r="R4" s="0"/>
      <c r="T4" s="0"/>
      <c r="V4" s="0"/>
    </row>
    <row r="5" customFormat="false" ht="12.8" hidden="false" customHeight="false" outlineLevel="0" collapsed="false">
      <c r="A5" s="4" t="s">
        <v>1</v>
      </c>
      <c r="B5" s="4"/>
      <c r="C5" s="4"/>
      <c r="D5" s="4" t="n">
        <f aca="false">B5*C5</f>
        <v>0</v>
      </c>
      <c r="E5" s="3"/>
      <c r="I5" s="0"/>
      <c r="K5" s="0"/>
      <c r="P5" s="0"/>
      <c r="R5" s="0"/>
      <c r="T5" s="0"/>
      <c r="V5" s="0"/>
    </row>
    <row r="6" customFormat="false" ht="12.8" hidden="false" customHeight="false" outlineLevel="0" collapsed="false">
      <c r="B6" s="0" t="s">
        <v>2</v>
      </c>
      <c r="C6" s="0" t="s">
        <v>3</v>
      </c>
      <c r="D6" s="5" t="s">
        <v>4</v>
      </c>
      <c r="E6" s="6" t="s">
        <v>5</v>
      </c>
      <c r="F6" s="0" t="s">
        <v>6</v>
      </c>
      <c r="G6" s="5" t="s">
        <v>7</v>
      </c>
      <c r="H6" s="0" t="s">
        <v>8</v>
      </c>
      <c r="I6" s="1" t="s">
        <v>9</v>
      </c>
      <c r="J6" s="5" t="s">
        <v>10</v>
      </c>
      <c r="K6" s="6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6" t="s">
        <v>16</v>
      </c>
      <c r="Q6" s="0" t="s">
        <v>17</v>
      </c>
      <c r="R6" s="1" t="s">
        <v>18</v>
      </c>
      <c r="S6" s="0" t="s">
        <v>19</v>
      </c>
      <c r="T6" s="1" t="s">
        <v>20</v>
      </c>
      <c r="U6" s="0" t="s">
        <v>21</v>
      </c>
      <c r="V6" s="1" t="s">
        <v>22</v>
      </c>
    </row>
    <row r="7" customFormat="false" ht="12.8" hidden="false" customHeight="false" outlineLevel="0" collapsed="false">
      <c r="A7" s="5" t="s">
        <v>23</v>
      </c>
      <c r="B7" s="7" t="n">
        <v>3418750731000</v>
      </c>
      <c r="C7" s="5" t="n">
        <v>6050228957</v>
      </c>
      <c r="D7" s="5" t="n">
        <f aca="false">B7/C7</f>
        <v>565.061381196917</v>
      </c>
      <c r="E7" s="6" t="n">
        <f aca="false">D7/D7</f>
        <v>1</v>
      </c>
      <c r="F7" s="0" t="n">
        <v>12065864</v>
      </c>
      <c r="G7" s="0" t="n">
        <v>50651305</v>
      </c>
      <c r="H7" s="0" t="n">
        <f aca="false">F7/C7*1000</f>
        <v>1.9942822140706</v>
      </c>
      <c r="I7" s="1" t="n">
        <f aca="false">H7/H7</f>
        <v>1</v>
      </c>
      <c r="J7" s="0" t="n">
        <v>272065000</v>
      </c>
      <c r="K7" s="1" t="n">
        <f aca="false">J7/J7</f>
        <v>1</v>
      </c>
      <c r="L7" s="0" t="n">
        <v>1.17776</v>
      </c>
      <c r="M7" s="8" t="n">
        <f aca="false">((J7*554)/1000000000000+L7)</f>
        <v>1.32848401</v>
      </c>
      <c r="N7" s="8" t="n">
        <f aca="false">M7/M$10</f>
        <v>0.360824614786688</v>
      </c>
      <c r="O7" s="0" t="n">
        <f aca="false">D7*M7</f>
        <v>750.675009588619</v>
      </c>
      <c r="P7" s="1" t="n">
        <f aca="false">O7/O7</f>
        <v>1</v>
      </c>
      <c r="Q7" s="0" t="n">
        <v>11694099</v>
      </c>
      <c r="R7" s="1" t="n">
        <f aca="false">Q7/Q7</f>
        <v>1</v>
      </c>
      <c r="S7" s="0" t="n">
        <v>0.502285</v>
      </c>
      <c r="T7" s="1" t="n">
        <f aca="false">S7/S7</f>
        <v>1</v>
      </c>
      <c r="U7" s="0" t="n">
        <v>7.31422E-005</v>
      </c>
      <c r="V7" s="1" t="n">
        <f aca="false">U7/U7</f>
        <v>1</v>
      </c>
    </row>
    <row r="8" customFormat="false" ht="12.8" hidden="false" customHeight="false" outlineLevel="0" collapsed="false">
      <c r="A8" s="5" t="s">
        <v>24</v>
      </c>
      <c r="B8" s="7" t="n">
        <v>3117788347000</v>
      </c>
      <c r="C8" s="5" t="n">
        <v>6049129995</v>
      </c>
      <c r="D8" s="5" t="n">
        <f aca="false">B8/C8</f>
        <v>515.411034244107</v>
      </c>
      <c r="E8" s="6" t="n">
        <f aca="false">D8/D7</f>
        <v>0.912132825556685</v>
      </c>
      <c r="F8" s="0" t="n">
        <v>7247484</v>
      </c>
      <c r="G8" s="0" t="n">
        <v>48873569</v>
      </c>
      <c r="H8" s="0" t="n">
        <f aca="false">F8/C8*1000</f>
        <v>1.19810352992753</v>
      </c>
      <c r="I8" s="1" t="n">
        <f aca="false">H8/H7</f>
        <v>0.600769300089198</v>
      </c>
      <c r="J8" s="0" t="n">
        <v>282170000</v>
      </c>
      <c r="K8" s="1" t="n">
        <f aca="false">J8/J7</f>
        <v>1.03714185948211</v>
      </c>
      <c r="L8" s="0" t="n">
        <v>1.07408</v>
      </c>
      <c r="M8" s="8" t="n">
        <f aca="false">((J8*554)/1000000000000+L8)</f>
        <v>1.23040218</v>
      </c>
      <c r="N8" s="8" t="n">
        <f aca="false">M8/M$10</f>
        <v>0.33418497271277</v>
      </c>
      <c r="O8" s="0" t="n">
        <f aca="false">D8*M8</f>
        <v>634.162860130004</v>
      </c>
      <c r="P8" s="1" t="n">
        <f aca="false">O8/O7</f>
        <v>0.844790158230437</v>
      </c>
      <c r="Q8" s="0" t="n">
        <v>6988895</v>
      </c>
      <c r="R8" s="1" t="n">
        <f aca="false">Q8/Q7</f>
        <v>0.597642879541211</v>
      </c>
      <c r="S8" s="0" t="n">
        <v>0.332778</v>
      </c>
      <c r="T8" s="1" t="n">
        <f aca="false">S8/S7</f>
        <v>0.662528245916163</v>
      </c>
      <c r="U8" s="0" t="n">
        <v>0.00013459</v>
      </c>
      <c r="V8" s="1" t="n">
        <f aca="false">U8/U7</f>
        <v>1.84011418852591</v>
      </c>
    </row>
    <row r="9" customFormat="false" ht="12.8" hidden="false" customHeight="false" outlineLevel="0" collapsed="false">
      <c r="A9" s="5" t="s">
        <v>25</v>
      </c>
      <c r="B9" s="5" t="n">
        <v>3383468556000</v>
      </c>
      <c r="C9" s="5" t="n">
        <v>6062003619</v>
      </c>
      <c r="D9" s="5" t="n">
        <f aca="false">B9/C9</f>
        <v>558.143605423671</v>
      </c>
      <c r="E9" s="6" t="n">
        <f aca="false">D9/D7</f>
        <v>0.987757479092638</v>
      </c>
      <c r="F9" s="0" t="n">
        <v>11617222</v>
      </c>
      <c r="G9" s="0" t="n">
        <v>50535447</v>
      </c>
      <c r="H9" s="0" t="n">
        <f aca="false">F9/C9*1000</f>
        <v>1.9163997137165</v>
      </c>
      <c r="I9" s="1" t="n">
        <f aca="false">H9/H7</f>
        <v>0.96094710176694</v>
      </c>
      <c r="J9" s="0" t="n">
        <v>272211000</v>
      </c>
      <c r="K9" s="1" t="n">
        <f aca="false">J9/J7</f>
        <v>1.00053663646555</v>
      </c>
      <c r="L9" s="0" t="n">
        <v>1.16561</v>
      </c>
      <c r="M9" s="8" t="n">
        <f aca="false">((J9*554)/1000000000000+L9)</f>
        <v>1.316414894</v>
      </c>
      <c r="N9" s="8" t="n">
        <f aca="false">M9/M$10</f>
        <v>0.357546566952665</v>
      </c>
      <c r="O9" s="0" t="n">
        <f aca="false">D9*M9</f>
        <v>734.74855517058</v>
      </c>
      <c r="P9" s="1" t="n">
        <f aca="false">O9/O7</f>
        <v>0.978783822273813</v>
      </c>
      <c r="Q9" s="0" t="n">
        <v>11239305</v>
      </c>
      <c r="R9" s="1" t="n">
        <f aca="false">Q9/Q7</f>
        <v>0.961109102975783</v>
      </c>
      <c r="S9" s="0" t="n">
        <v>0.499613</v>
      </c>
      <c r="T9" s="1" t="n">
        <f aca="false">S9/S7</f>
        <v>0.994680310978827</v>
      </c>
      <c r="U9" s="0" t="n">
        <v>7.59013E-005</v>
      </c>
      <c r="V9" s="1" t="n">
        <f aca="false">U9/U7</f>
        <v>1.03772240922477</v>
      </c>
    </row>
    <row r="10" customFormat="false" ht="12.8" hidden="false" customHeight="false" outlineLevel="0" collapsed="false">
      <c r="A10" s="0" t="s">
        <v>26</v>
      </c>
      <c r="B10" s="0" t="n">
        <v>2786303970500</v>
      </c>
      <c r="C10" s="0" t="n">
        <v>6072035787</v>
      </c>
      <c r="D10" s="5" t="n">
        <f aca="false">B10/C10</f>
        <v>458.874760992907</v>
      </c>
      <c r="E10" s="6" t="n">
        <f aca="false">D10/D7</f>
        <v>0.812079494834552</v>
      </c>
      <c r="F10" s="0" t="n">
        <v>2239823</v>
      </c>
      <c r="G10" s="0" t="n">
        <v>49584345</v>
      </c>
      <c r="H10" s="0" t="n">
        <f aca="false">F10/C10*1000</f>
        <v>0.36887513159843</v>
      </c>
      <c r="I10" s="6" t="n">
        <f aca="false">H10/H7</f>
        <v>0.184966364838357</v>
      </c>
      <c r="J10" s="9" t="n">
        <v>68863000</v>
      </c>
      <c r="K10" s="6" t="n">
        <f aca="false">J10/J7</f>
        <v>0.253112307720581</v>
      </c>
      <c r="L10" s="0" t="n">
        <f aca="false">1307.7*2.786304/1000</f>
        <v>3.6436497408</v>
      </c>
      <c r="M10" s="8" t="n">
        <f aca="false">((J10*554)/1000000000000+L10)</f>
        <v>3.6817998428</v>
      </c>
      <c r="N10" s="8" t="n">
        <f aca="false">M10/M$10</f>
        <v>1</v>
      </c>
      <c r="O10" s="0" t="n">
        <f aca="false">D10*M10</f>
        <v>1689.48502288857</v>
      </c>
      <c r="P10" s="6" t="n">
        <f aca="false">O10/O7</f>
        <v>2.2506211094125</v>
      </c>
      <c r="Q10" s="0" t="n">
        <v>0</v>
      </c>
      <c r="R10" s="6" t="n">
        <f aca="false">Q10/Q7</f>
        <v>0</v>
      </c>
      <c r="S10" s="0" t="n">
        <v>0.15417</v>
      </c>
      <c r="T10" s="6" t="n">
        <f aca="false">S10/S7</f>
        <v>0.306937296554745</v>
      </c>
      <c r="U10" s="0" t="n">
        <v>0.000125597</v>
      </c>
      <c r="V10" s="6" t="n">
        <f aca="false">U10/U7</f>
        <v>1.71716191200155</v>
      </c>
    </row>
    <row r="11" customFormat="false" ht="12.8" hidden="false" customHeight="false" outlineLevel="0" collapsed="false">
      <c r="A11" s="5"/>
      <c r="B11" s="0" t="n">
        <v>1</v>
      </c>
      <c r="D11" s="5"/>
      <c r="E11" s="6"/>
      <c r="I11" s="0"/>
      <c r="K11" s="0"/>
      <c r="M11" s="8"/>
      <c r="N11" s="8"/>
      <c r="P11" s="0"/>
      <c r="R11" s="0"/>
      <c r="T11" s="0"/>
      <c r="V11" s="0"/>
    </row>
    <row r="12" customFormat="false" ht="12.8" hidden="false" customHeight="false" outlineLevel="0" collapsed="false">
      <c r="A12" s="4" t="s">
        <v>27</v>
      </c>
      <c r="B12" s="4"/>
      <c r="C12" s="4"/>
      <c r="D12" s="4" t="e">
        <f aca="false">B12/C12</f>
        <v>#DIV/0!</v>
      </c>
      <c r="E12" s="3"/>
      <c r="I12" s="0"/>
      <c r="K12" s="0"/>
      <c r="M12" s="8"/>
      <c r="N12" s="8"/>
      <c r="P12" s="0"/>
      <c r="R12" s="0"/>
      <c r="T12" s="0"/>
      <c r="V12" s="0"/>
    </row>
    <row r="13" customFormat="false" ht="12.8" hidden="false" customHeight="false" outlineLevel="0" collapsed="false">
      <c r="D13" s="5"/>
      <c r="E13" s="6"/>
      <c r="I13" s="0"/>
      <c r="K13" s="0"/>
      <c r="M13" s="8"/>
      <c r="N13" s="8"/>
      <c r="P13" s="0"/>
      <c r="R13" s="0"/>
      <c r="T13" s="0"/>
      <c r="V13" s="0"/>
    </row>
    <row r="14" customFormat="false" ht="12.8" hidden="false" customHeight="false" outlineLevel="0" collapsed="false">
      <c r="A14" s="5" t="s">
        <v>23</v>
      </c>
      <c r="B14" s="5" t="n">
        <v>1906104258500</v>
      </c>
      <c r="C14" s="5" t="n">
        <v>4387775528</v>
      </c>
      <c r="D14" s="5" t="n">
        <f aca="false">B14/C14</f>
        <v>434.412436629096</v>
      </c>
      <c r="E14" s="6" t="n">
        <f aca="false">D14/D14</f>
        <v>1</v>
      </c>
      <c r="F14" s="0" t="n">
        <v>2051797</v>
      </c>
      <c r="G14" s="0" t="n">
        <v>15713848</v>
      </c>
      <c r="H14" s="0" t="n">
        <f aca="false">F14/C14*1000</f>
        <v>0.467616674304949</v>
      </c>
      <c r="I14" s="1" t="n">
        <f aca="false">H14/H14</f>
        <v>1</v>
      </c>
      <c r="J14" s="0" t="n">
        <v>58669800</v>
      </c>
      <c r="K14" s="1" t="n">
        <f aca="false">J14/J14</f>
        <v>1</v>
      </c>
      <c r="L14" s="0" t="n">
        <v>0.656653</v>
      </c>
      <c r="M14" s="8" t="n">
        <f aca="false">((J14*554)/1000000000000+L14)</f>
        <v>0.6891560692</v>
      </c>
      <c r="N14" s="8" t="n">
        <f aca="false">M14/M$17</f>
        <v>0.289385576411104</v>
      </c>
      <c r="O14" s="0" t="n">
        <f aca="false">D14*M14</f>
        <v>299.377967238902</v>
      </c>
      <c r="P14" s="1" t="n">
        <f aca="false">O14/O14</f>
        <v>1</v>
      </c>
      <c r="Q14" s="0" t="n">
        <v>1277391</v>
      </c>
      <c r="R14" s="1" t="n">
        <f aca="false">Q14/Q14</f>
        <v>1</v>
      </c>
      <c r="S14" s="0" t="n">
        <v>0.797098</v>
      </c>
      <c r="T14" s="1" t="n">
        <f aca="false">S14/S14</f>
        <v>1</v>
      </c>
      <c r="U14" s="0" t="n">
        <v>0.000139353</v>
      </c>
      <c r="V14" s="1" t="n">
        <f aca="false">U14/U14</f>
        <v>1</v>
      </c>
    </row>
    <row r="15" customFormat="false" ht="12.8" hidden="false" customHeight="false" outlineLevel="0" collapsed="false">
      <c r="A15" s="5" t="s">
        <v>24</v>
      </c>
      <c r="B15" s="5" t="n">
        <v>1803385705000</v>
      </c>
      <c r="C15" s="5" t="n">
        <v>4393741030</v>
      </c>
      <c r="D15" s="5" t="n">
        <f aca="false">B15/C15</f>
        <v>410.444241635243</v>
      </c>
      <c r="E15" s="6" t="n">
        <f aca="false">D15/D14</f>
        <v>0.944826176755346</v>
      </c>
      <c r="F15" s="0" t="n">
        <v>283308</v>
      </c>
      <c r="G15" s="0" t="n">
        <v>15100766</v>
      </c>
      <c r="H15" s="0" t="n">
        <f aca="false">F15/C15*1000</f>
        <v>0.0644799040420459</v>
      </c>
      <c r="I15" s="1" t="n">
        <f aca="false">H15/H14</f>
        <v>0.137890514999036</v>
      </c>
      <c r="J15" s="0" t="n">
        <v>69445400</v>
      </c>
      <c r="K15" s="1" t="n">
        <f aca="false">J15/J14</f>
        <v>1.18366519060914</v>
      </c>
      <c r="L15" s="0" t="n">
        <v>0.621266</v>
      </c>
      <c r="M15" s="8" t="n">
        <f aca="false">((J15*554)/1000000000000+L15)</f>
        <v>0.6597387516</v>
      </c>
      <c r="N15" s="8" t="n">
        <f aca="false">M15/M$17</f>
        <v>0.277032863011908</v>
      </c>
      <c r="O15" s="0" t="n">
        <f aca="false">D15*M15</f>
        <v>270.785971577844</v>
      </c>
      <c r="P15" s="1" t="n">
        <f aca="false">O15/O14</f>
        <v>0.904495324339477</v>
      </c>
      <c r="Q15" s="0" t="n">
        <v>62259</v>
      </c>
      <c r="R15" s="1" t="n">
        <f aca="false">Q15/Q14</f>
        <v>0.0487391879228834</v>
      </c>
      <c r="S15" s="0" t="n">
        <v>0.602079</v>
      </c>
      <c r="T15" s="1" t="n">
        <f aca="false">S15/S14</f>
        <v>0.755338741284008</v>
      </c>
      <c r="U15" s="0" t="n">
        <v>0.000143926</v>
      </c>
      <c r="V15" s="1" t="n">
        <f aca="false">U15/U14</f>
        <v>1.03281594224739</v>
      </c>
    </row>
    <row r="16" customFormat="false" ht="12.8" hidden="false" customHeight="false" outlineLevel="0" collapsed="false">
      <c r="A16" s="5" t="s">
        <v>25</v>
      </c>
      <c r="B16" s="5" t="n">
        <v>1890879771500</v>
      </c>
      <c r="C16" s="5" t="n">
        <v>4386404679</v>
      </c>
      <c r="D16" s="5" t="n">
        <f aca="false">B16/C16</f>
        <v>431.077365148871</v>
      </c>
      <c r="E16" s="6" t="n">
        <f aca="false">D16/D14</f>
        <v>0.992322799259376</v>
      </c>
      <c r="F16" s="0" t="n">
        <v>1923639</v>
      </c>
      <c r="G16" s="0" t="n">
        <v>15699186</v>
      </c>
      <c r="H16" s="0" t="n">
        <f aca="false">F16/C16*1000</f>
        <v>0.438545720418697</v>
      </c>
      <c r="I16" s="1" t="n">
        <f aca="false">H16/H14</f>
        <v>0.937831656817068</v>
      </c>
      <c r="J16" s="0" t="n">
        <v>60373500</v>
      </c>
      <c r="K16" s="1" t="n">
        <f aca="false">J16/J14</f>
        <v>1.02903878997372</v>
      </c>
      <c r="L16" s="0" t="n">
        <v>0.651408</v>
      </c>
      <c r="M16" s="8" t="n">
        <f aca="false">((J16*554)/1000000000000+L16)</f>
        <v>0.684854919</v>
      </c>
      <c r="N16" s="8" t="n">
        <f aca="false">M16/M$17</f>
        <v>0.287579467627498</v>
      </c>
      <c r="O16" s="0" t="n">
        <f aca="false">D16*M16</f>
        <v>295.225453991763</v>
      </c>
      <c r="P16" s="1" t="n">
        <f aca="false">O16/O14</f>
        <v>0.986129529552772</v>
      </c>
      <c r="Q16" s="0" t="n">
        <v>1190703</v>
      </c>
      <c r="R16" s="1" t="n">
        <f aca="false">Q16/Q14</f>
        <v>0.932136675458023</v>
      </c>
      <c r="S16" s="0" t="n">
        <v>0.740564</v>
      </c>
      <c r="T16" s="1" t="n">
        <f aca="false">S16/S14</f>
        <v>0.929075220361863</v>
      </c>
      <c r="U16" s="0" t="n">
        <v>0.000119732</v>
      </c>
      <c r="V16" s="1" t="n">
        <f aca="false">U16/U14</f>
        <v>0.859199299620388</v>
      </c>
    </row>
    <row r="17" customFormat="false" ht="12.8" hidden="false" customHeight="false" outlineLevel="0" collapsed="false">
      <c r="A17" s="0" t="s">
        <v>26</v>
      </c>
      <c r="B17" s="0" t="n">
        <v>1793833022500</v>
      </c>
      <c r="C17" s="0" t="n">
        <v>4392422243</v>
      </c>
      <c r="D17" s="5" t="n">
        <f aca="false">B17/C17</f>
        <v>408.392664288764</v>
      </c>
      <c r="E17" s="6" t="n">
        <f aca="false">D17/D14</f>
        <v>0.940103528015365</v>
      </c>
      <c r="F17" s="0" t="n">
        <v>284606</v>
      </c>
      <c r="G17" s="0" t="n">
        <v>15247297</v>
      </c>
      <c r="H17" s="0" t="n">
        <f aca="false">F17/C17*1000</f>
        <v>0.0647947725093059</v>
      </c>
      <c r="I17" s="6" t="n">
        <f aca="false">H17/H14</f>
        <v>0.138563862389242</v>
      </c>
      <c r="J17" s="9" t="n">
        <v>64350900</v>
      </c>
      <c r="K17" s="6" t="n">
        <f aca="false">J17/J14</f>
        <v>1.0968317601219</v>
      </c>
      <c r="L17" s="10" t="n">
        <f aca="false">1307.7*1.793833/1000</f>
        <v>2.3457954141</v>
      </c>
      <c r="M17" s="8" t="n">
        <f aca="false">((J17*554)/1000000000000+L17)</f>
        <v>2.3814458127</v>
      </c>
      <c r="N17" s="8" t="n">
        <f aca="false">M17/M$17</f>
        <v>1</v>
      </c>
      <c r="O17" s="0" t="n">
        <f aca="false">D17*M17</f>
        <v>972.565000307874</v>
      </c>
      <c r="P17" s="6" t="n">
        <f aca="false">O17/O14</f>
        <v>3.2486191595114</v>
      </c>
      <c r="Q17" s="0" t="n">
        <v>0</v>
      </c>
      <c r="R17" s="6" t="n">
        <f aca="false">Q17/Q14</f>
        <v>0</v>
      </c>
      <c r="S17" s="0" t="n">
        <v>0.648077</v>
      </c>
      <c r="T17" s="6" t="n">
        <f aca="false">S17/S14</f>
        <v>0.813045572815388</v>
      </c>
      <c r="U17" s="0" t="n">
        <v>0.000121758</v>
      </c>
      <c r="V17" s="6" t="n">
        <f aca="false">U17/U14</f>
        <v>0.873737917375299</v>
      </c>
    </row>
    <row r="18" customFormat="false" ht="12.8" hidden="false" customHeight="false" outlineLevel="0" collapsed="false">
      <c r="D18" s="5"/>
      <c r="E18" s="6"/>
      <c r="I18" s="0"/>
      <c r="K18" s="0"/>
      <c r="M18" s="8"/>
      <c r="N18" s="8"/>
      <c r="P18" s="0"/>
      <c r="R18" s="0"/>
      <c r="T18" s="0"/>
      <c r="V18" s="0"/>
    </row>
    <row r="19" customFormat="false" ht="12.8" hidden="false" customHeight="false" outlineLevel="0" collapsed="false">
      <c r="A19" s="4" t="s">
        <v>28</v>
      </c>
      <c r="B19" s="4"/>
      <c r="C19" s="4"/>
      <c r="D19" s="4" t="e">
        <f aca="false">B19/C19</f>
        <v>#DIV/0!</v>
      </c>
      <c r="E19" s="3"/>
      <c r="I19" s="0"/>
      <c r="K19" s="0"/>
      <c r="M19" s="8"/>
      <c r="N19" s="8"/>
      <c r="P19" s="0"/>
      <c r="R19" s="0"/>
      <c r="T19" s="0"/>
      <c r="V19" s="0"/>
    </row>
    <row r="20" customFormat="false" ht="12.8" hidden="false" customHeight="false" outlineLevel="0" collapsed="false">
      <c r="D20" s="5"/>
      <c r="E20" s="6"/>
      <c r="I20" s="0"/>
      <c r="K20" s="0"/>
      <c r="M20" s="8"/>
      <c r="N20" s="8"/>
      <c r="P20" s="0"/>
      <c r="R20" s="0"/>
      <c r="T20" s="0"/>
      <c r="V20" s="0"/>
    </row>
    <row r="21" customFormat="false" ht="12.8" hidden="false" customHeight="false" outlineLevel="0" collapsed="false">
      <c r="A21" s="5" t="s">
        <v>23</v>
      </c>
      <c r="B21" s="5" t="n">
        <v>7178001324500</v>
      </c>
      <c r="C21" s="5" t="n">
        <v>10435714607</v>
      </c>
      <c r="D21" s="5" t="n">
        <f aca="false">B21/C21</f>
        <v>687.830358994792</v>
      </c>
      <c r="E21" s="6" t="n">
        <f aca="false">D21/D21</f>
        <v>1</v>
      </c>
      <c r="F21" s="0" t="n">
        <v>15970673</v>
      </c>
      <c r="G21" s="0" t="n">
        <v>30190585</v>
      </c>
      <c r="H21" s="0" t="n">
        <f aca="false">F21/C21*1000</f>
        <v>1.53038614042658</v>
      </c>
      <c r="I21" s="1" t="n">
        <f aca="false">H21/H21</f>
        <v>1</v>
      </c>
      <c r="J21" s="0" t="n">
        <v>135395000</v>
      </c>
      <c r="K21" s="1" t="n">
        <f aca="false">J21/J21</f>
        <v>1</v>
      </c>
      <c r="L21" s="0" t="n">
        <v>2.47282</v>
      </c>
      <c r="M21" s="8" t="n">
        <f aca="false">((J21*554)/1000000000000+L21)</f>
        <v>2.54782883</v>
      </c>
      <c r="N21" s="8" t="n">
        <f aca="false">M21/M$24</f>
        <v>0.309712755704976</v>
      </c>
      <c r="O21" s="0" t="n">
        <f aca="false">D21*M21</f>
        <v>1752.47401879618</v>
      </c>
      <c r="P21" s="1" t="n">
        <f aca="false">O21/O21</f>
        <v>1</v>
      </c>
      <c r="Q21" s="0" t="n">
        <v>15344832</v>
      </c>
      <c r="R21" s="1" t="n">
        <f aca="false">Q21/Q21</f>
        <v>1</v>
      </c>
      <c r="S21" s="0" t="n">
        <v>0.525156</v>
      </c>
      <c r="T21" s="1" t="n">
        <f aca="false">S21/S21</f>
        <v>1</v>
      </c>
      <c r="U21" s="0" t="n">
        <v>5.62208E-005</v>
      </c>
      <c r="V21" s="1" t="n">
        <f aca="false">U21/U21</f>
        <v>1</v>
      </c>
    </row>
    <row r="22" customFormat="false" ht="12.8" hidden="false" customHeight="false" outlineLevel="0" collapsed="false">
      <c r="A22" s="5" t="s">
        <v>24</v>
      </c>
      <c r="B22" s="5" t="n">
        <v>6712938916500</v>
      </c>
      <c r="C22" s="5" t="n">
        <v>10431894243</v>
      </c>
      <c r="D22" s="5" t="n">
        <f aca="false">B22/C22</f>
        <v>643.50143513049</v>
      </c>
      <c r="E22" s="6" t="n">
        <f aca="false">D22/D21</f>
        <v>0.935552533724907</v>
      </c>
      <c r="F22" s="0" t="n">
        <v>10481517</v>
      </c>
      <c r="G22" s="0" t="n">
        <v>28350669</v>
      </c>
      <c r="H22" s="0" t="n">
        <f aca="false">F22/C22*1000</f>
        <v>1.00475683091144</v>
      </c>
      <c r="I22" s="1" t="n">
        <f aca="false">H22/H21</f>
        <v>0.656538114381625</v>
      </c>
      <c r="J22" s="0" t="n">
        <v>121709000</v>
      </c>
      <c r="K22" s="1" t="n">
        <f aca="false">J22/J21</f>
        <v>0.89891798072307</v>
      </c>
      <c r="L22" s="0" t="n">
        <v>2.31261</v>
      </c>
      <c r="M22" s="8" t="n">
        <f aca="false">((J22*554)/1000000000000+L22)</f>
        <v>2.380036786</v>
      </c>
      <c r="N22" s="8" t="n">
        <f aca="false">M22/M$24</f>
        <v>0.289316041561267</v>
      </c>
      <c r="O22" s="0" t="n">
        <f aca="false">D22*M22</f>
        <v>1531.55708745436</v>
      </c>
      <c r="P22" s="1" t="n">
        <f aca="false">O22/O21</f>
        <v>0.87393996774139</v>
      </c>
      <c r="Q22" s="0" t="n">
        <v>10097771</v>
      </c>
      <c r="R22" s="1" t="n">
        <f aca="false">Q22/Q21</f>
        <v>0.658056797233101</v>
      </c>
      <c r="S22" s="0" t="n">
        <v>0.43553</v>
      </c>
      <c r="T22" s="1" t="n">
        <f aca="false">S22/S21</f>
        <v>0.829334521551691</v>
      </c>
      <c r="U22" s="0" t="n">
        <v>0.000134102</v>
      </c>
      <c r="V22" s="1" t="n">
        <f aca="false">U22/U21</f>
        <v>2.38527377767659</v>
      </c>
    </row>
    <row r="23" customFormat="false" ht="12.8" hidden="false" customHeight="false" outlineLevel="0" collapsed="false">
      <c r="A23" s="5" t="s">
        <v>25</v>
      </c>
      <c r="B23" s="5" t="n">
        <v>7165710714500</v>
      </c>
      <c r="C23" s="5" t="n">
        <v>10466206083</v>
      </c>
      <c r="D23" s="5" t="n">
        <f aca="false">B23/C23</f>
        <v>684.652170774574</v>
      </c>
      <c r="E23" s="6" t="n">
        <f aca="false">D23/D21</f>
        <v>0.995379401070836</v>
      </c>
      <c r="F23" s="0" t="n">
        <v>15908068</v>
      </c>
      <c r="G23" s="0" t="n">
        <v>30321911</v>
      </c>
      <c r="H23" s="0" t="n">
        <f aca="false">F23/C23*1000</f>
        <v>1.51994599321325</v>
      </c>
      <c r="I23" s="1" t="n">
        <f aca="false">H23/H21</f>
        <v>0.993178096078144</v>
      </c>
      <c r="J23" s="0" t="n">
        <v>136123000</v>
      </c>
      <c r="K23" s="1" t="n">
        <f aca="false">J23/J21</f>
        <v>1.00537686029765</v>
      </c>
      <c r="L23" s="0" t="n">
        <v>2.46859</v>
      </c>
      <c r="M23" s="8" t="n">
        <f aca="false">((J23*554)/1000000000000+L23)</f>
        <v>2.544002142</v>
      </c>
      <c r="N23" s="8" t="n">
        <f aca="false">M23/M$24</f>
        <v>0.309247585489556</v>
      </c>
      <c r="O23" s="0" t="n">
        <f aca="false">D23*M23</f>
        <v>1741.75658897547</v>
      </c>
      <c r="P23" s="1" t="n">
        <f aca="false">O23/O21</f>
        <v>0.993884400164701</v>
      </c>
      <c r="Q23" s="0" t="n">
        <v>15292657</v>
      </c>
      <c r="R23" s="1" t="n">
        <f aca="false">Q23/Q21</f>
        <v>0.9965998324387</v>
      </c>
      <c r="S23" s="0" t="n">
        <v>0.523161</v>
      </c>
      <c r="T23" s="1" t="n">
        <f aca="false">S23/S21</f>
        <v>0.99620112880744</v>
      </c>
      <c r="U23" s="0" t="n">
        <v>5.42505E-005</v>
      </c>
      <c r="V23" s="1" t="n">
        <f aca="false">U23/U21</f>
        <v>0.96495425180716</v>
      </c>
    </row>
    <row r="24" customFormat="false" ht="12.8" hidden="false" customHeight="false" outlineLevel="0" collapsed="false">
      <c r="A24" s="0" t="s">
        <v>26</v>
      </c>
      <c r="B24" s="0" t="n">
        <v>6244834289500</v>
      </c>
      <c r="C24" s="0" t="n">
        <v>10362127951</v>
      </c>
      <c r="D24" s="5" t="n">
        <f aca="false">B24/C24</f>
        <v>602.659445919826</v>
      </c>
      <c r="E24" s="6" t="n">
        <f aca="false">D24/D21</f>
        <v>0.876174536408313</v>
      </c>
      <c r="F24" s="0" t="n">
        <v>4642593</v>
      </c>
      <c r="G24" s="0" t="n">
        <v>28027660</v>
      </c>
      <c r="H24" s="0" t="n">
        <f aca="false">F24/C24*1000</f>
        <v>0.448034710819409</v>
      </c>
      <c r="I24" s="6" t="n">
        <f aca="false">H24/H21</f>
        <v>0.292759257931154</v>
      </c>
      <c r="J24" s="9" t="n">
        <v>108404000</v>
      </c>
      <c r="K24" s="6" t="n">
        <f aca="false">J24/J21</f>
        <v>0.800649950145869</v>
      </c>
      <c r="L24" s="10" t="n">
        <f aca="false">1307.7*6.244834/1000</f>
        <v>8.1663694218</v>
      </c>
      <c r="M24" s="8" t="n">
        <f aca="false">((J24*554)/1000000000000+L24)</f>
        <v>8.2264252378</v>
      </c>
      <c r="N24" s="8" t="n">
        <f aca="false">M24/M$24</f>
        <v>1</v>
      </c>
      <c r="O24" s="0" t="n">
        <f aca="false">D24*M24</f>
        <v>4957.73287571342</v>
      </c>
      <c r="P24" s="6" t="n">
        <f aca="false">O24/O21</f>
        <v>2.82899079960056</v>
      </c>
      <c r="Q24" s="0" t="n">
        <v>0</v>
      </c>
      <c r="R24" s="6" t="n">
        <f aca="false">Q24/Q21</f>
        <v>0</v>
      </c>
      <c r="S24" s="0" t="n">
        <v>0.182552</v>
      </c>
      <c r="T24" s="6" t="n">
        <f aca="false">S24/S21</f>
        <v>0.347614803982055</v>
      </c>
      <c r="U24" s="9" t="n">
        <v>3.08404E-005</v>
      </c>
      <c r="V24" s="6" t="n">
        <f aca="false">U24/U21</f>
        <v>0.548558540611304</v>
      </c>
    </row>
    <row r="25" customFormat="false" ht="12.8" hidden="false" customHeight="false" outlineLevel="0" collapsed="false">
      <c r="D25" s="5"/>
      <c r="E25" s="6"/>
      <c r="I25" s="0"/>
      <c r="K25" s="0"/>
      <c r="M25" s="8"/>
      <c r="N25" s="8"/>
      <c r="P25" s="0"/>
      <c r="R25" s="0"/>
      <c r="T25" s="0"/>
      <c r="V25" s="0"/>
    </row>
    <row r="26" customFormat="false" ht="12.8" hidden="false" customHeight="false" outlineLevel="0" collapsed="false">
      <c r="A26" s="4" t="s">
        <v>29</v>
      </c>
      <c r="B26" s="4"/>
      <c r="C26" s="4"/>
      <c r="D26" s="4"/>
      <c r="E26" s="3"/>
      <c r="I26" s="0"/>
      <c r="K26" s="0"/>
      <c r="M26" s="8"/>
      <c r="N26" s="8"/>
      <c r="P26" s="0"/>
      <c r="R26" s="0"/>
      <c r="T26" s="0"/>
      <c r="V26" s="0"/>
    </row>
    <row r="27" customFormat="false" ht="12.8" hidden="false" customHeight="false" outlineLevel="0" collapsed="false">
      <c r="D27" s="5"/>
      <c r="E27" s="6"/>
      <c r="I27" s="0"/>
      <c r="K27" s="0"/>
      <c r="M27" s="8"/>
      <c r="N27" s="8"/>
      <c r="P27" s="0"/>
      <c r="R27" s="0"/>
      <c r="T27" s="0"/>
      <c r="V27" s="0"/>
    </row>
    <row r="28" customFormat="false" ht="12.8" hidden="false" customHeight="false" outlineLevel="0" collapsed="false">
      <c r="A28" s="5" t="s">
        <v>23</v>
      </c>
      <c r="B28" s="5" t="n">
        <v>5701324842000</v>
      </c>
      <c r="C28" s="5" t="n">
        <v>5424363656</v>
      </c>
      <c r="D28" s="5" t="n">
        <f aca="false">B28/C28</f>
        <v>1051.05874229019</v>
      </c>
      <c r="E28" s="6" t="n">
        <f aca="false">D28/D28</f>
        <v>1</v>
      </c>
      <c r="F28" s="0" t="n">
        <v>58663574</v>
      </c>
      <c r="G28" s="0" t="n">
        <v>80795115</v>
      </c>
      <c r="H28" s="0" t="n">
        <f aca="false">F28/C28*1000</f>
        <v>10.8148305903331</v>
      </c>
      <c r="I28" s="1" t="n">
        <f aca="false">H28/H28</f>
        <v>1</v>
      </c>
      <c r="J28" s="0" t="n">
        <v>308342000</v>
      </c>
      <c r="K28" s="1" t="n">
        <f aca="false">J28/J28</f>
        <v>1</v>
      </c>
      <c r="L28" s="0" t="n">
        <v>1.96411</v>
      </c>
      <c r="M28" s="8" t="n">
        <f aca="false">((J28*554)/1000000000000+L28)</f>
        <v>2.134931468</v>
      </c>
      <c r="N28" s="8" t="n">
        <f aca="false">M28/M$31</f>
        <v>0.630408686639251</v>
      </c>
      <c r="O28" s="0" t="n">
        <f aca="false">D28*M28</f>
        <v>2243.93838363183</v>
      </c>
      <c r="P28" s="1" t="n">
        <f aca="false">O28/O28</f>
        <v>1</v>
      </c>
      <c r="Q28" s="0" t="n">
        <v>54211552</v>
      </c>
      <c r="R28" s="1" t="n">
        <f aca="false">Q28/Q28</f>
        <v>1</v>
      </c>
      <c r="S28" s="0" t="n">
        <v>0.485483</v>
      </c>
      <c r="T28" s="1" t="n">
        <f aca="false">S28/S28</f>
        <v>1</v>
      </c>
      <c r="U28" s="0" t="n">
        <v>7.33692E-007</v>
      </c>
      <c r="V28" s="1" t="n">
        <f aca="false">U28/U28</f>
        <v>1</v>
      </c>
    </row>
    <row r="29" customFormat="false" ht="12.8" hidden="false" customHeight="false" outlineLevel="0" collapsed="false">
      <c r="A29" s="5" t="s">
        <v>24</v>
      </c>
      <c r="B29" s="5" t="n">
        <v>3741657272500</v>
      </c>
      <c r="C29" s="5" t="n">
        <v>5376035344</v>
      </c>
      <c r="D29" s="5" t="n">
        <f aca="false">B29/C29</f>
        <v>695.988220515687</v>
      </c>
      <c r="E29" s="6" t="n">
        <f aca="false">D29/D28</f>
        <v>0.662178232778097</v>
      </c>
      <c r="F29" s="0" t="n">
        <v>23517906</v>
      </c>
      <c r="G29" s="0" t="n">
        <v>79069599</v>
      </c>
      <c r="H29" s="0" t="n">
        <f aca="false">F29/C29*1000</f>
        <v>4.37458173080047</v>
      </c>
      <c r="I29" s="1" t="n">
        <f aca="false">H29/H28</f>
        <v>0.404498405616332</v>
      </c>
      <c r="J29" s="0" t="n">
        <v>180199000</v>
      </c>
      <c r="K29" s="1" t="n">
        <f aca="false">J29/J28</f>
        <v>0.584412762452082</v>
      </c>
      <c r="L29" s="0" t="n">
        <v>1.289</v>
      </c>
      <c r="M29" s="8" t="n">
        <f aca="false">((J29*554)/1000000000000+L29)</f>
        <v>1.388830246</v>
      </c>
      <c r="N29" s="8" t="n">
        <f aca="false">M29/M$31</f>
        <v>0.410097778064006</v>
      </c>
      <c r="O29" s="0" t="n">
        <f aca="false">D29*M29</f>
        <v>966.609491511904</v>
      </c>
      <c r="P29" s="1" t="n">
        <f aca="false">O29/O28</f>
        <v>0.430764720886605</v>
      </c>
      <c r="Q29" s="0" t="n">
        <v>19702533</v>
      </c>
      <c r="R29" s="1" t="n">
        <f aca="false">Q29/Q28</f>
        <v>0.363437907108802</v>
      </c>
      <c r="S29" s="0" t="n">
        <v>0.506375</v>
      </c>
      <c r="T29" s="1" t="n">
        <f aca="false">S29/S28</f>
        <v>1.04303343268456</v>
      </c>
      <c r="U29" s="0" t="n">
        <v>1.51361E-006</v>
      </c>
      <c r="V29" s="1" t="n">
        <f aca="false">U29/U28</f>
        <v>2.06300463954902</v>
      </c>
    </row>
    <row r="30" customFormat="false" ht="12.8" hidden="false" customHeight="false" outlineLevel="0" collapsed="false">
      <c r="A30" s="5" t="s">
        <v>25</v>
      </c>
      <c r="B30" s="5" t="n">
        <v>5708952053500</v>
      </c>
      <c r="C30" s="5" t="n">
        <v>5429983889</v>
      </c>
      <c r="D30" s="5" t="n">
        <f aca="false">B30/C30</f>
        <v>1051.37550501119</v>
      </c>
      <c r="E30" s="6" t="n">
        <f aca="false">D30/D28</f>
        <v>1.00030137489776</v>
      </c>
      <c r="F30" s="0" t="n">
        <v>58401327</v>
      </c>
      <c r="G30" s="0" t="n">
        <v>80611617</v>
      </c>
      <c r="H30" s="0" t="n">
        <f aca="false">F30/C30*1000</f>
        <v>10.7553407512514</v>
      </c>
      <c r="I30" s="1" t="n">
        <f aca="false">H30/H28</f>
        <v>0.994499235232138</v>
      </c>
      <c r="J30" s="0" t="n">
        <v>292828000</v>
      </c>
      <c r="K30" s="1" t="n">
        <f aca="false">J30/J28</f>
        <v>0.949685738563024</v>
      </c>
      <c r="L30" s="0" t="n">
        <v>1.96673</v>
      </c>
      <c r="M30" s="8" t="n">
        <f aca="false">((J30*554)/1000000000000+L30)</f>
        <v>2.128956712</v>
      </c>
      <c r="N30" s="8" t="n">
        <f aca="false">M30/M$31</f>
        <v>0.628644443552573</v>
      </c>
      <c r="O30" s="0" t="n">
        <f aca="false">D30*M30</f>
        <v>2238.33293822596</v>
      </c>
      <c r="P30" s="1" t="n">
        <f aca="false">O30/O28</f>
        <v>0.997501961084691</v>
      </c>
      <c r="Q30" s="0" t="n">
        <v>51193335</v>
      </c>
      <c r="R30" s="1" t="n">
        <f aca="false">Q30/Q28</f>
        <v>0.944325205815912</v>
      </c>
      <c r="S30" s="0" t="n">
        <v>0.46806</v>
      </c>
      <c r="T30" s="1" t="n">
        <f aca="false">S30/S28</f>
        <v>0.96411202863952</v>
      </c>
      <c r="U30" s="0" t="n">
        <v>1.27908E-006</v>
      </c>
      <c r="V30" s="1" t="n">
        <f aca="false">U30/U28</f>
        <v>1.74334734466234</v>
      </c>
    </row>
    <row r="31" customFormat="false" ht="12.8" hidden="false" customHeight="false" outlineLevel="0" collapsed="false">
      <c r="A31" s="0" t="s">
        <v>26</v>
      </c>
      <c r="B31" s="0" t="n">
        <v>2544963158500</v>
      </c>
      <c r="C31" s="0" t="n">
        <v>5301064073</v>
      </c>
      <c r="D31" s="5" t="n">
        <f aca="false">B31/C31</f>
        <v>480.08534200941</v>
      </c>
      <c r="E31" s="6" t="n">
        <f aca="false">D31/D28</f>
        <v>0.456763568669183</v>
      </c>
      <c r="F31" s="0" t="n">
        <v>3628382</v>
      </c>
      <c r="G31" s="0" t="n">
        <v>78928779</v>
      </c>
      <c r="H31" s="0" t="n">
        <f aca="false">F31/C31*1000</f>
        <v>0.684462958763411</v>
      </c>
      <c r="I31" s="6" t="n">
        <f aca="false">H31/H28</f>
        <v>0.0632892908535454</v>
      </c>
      <c r="J31" s="9" t="n">
        <v>105659000</v>
      </c>
      <c r="K31" s="6" t="n">
        <f aca="false">J31/J28</f>
        <v>0.342668206082856</v>
      </c>
      <c r="L31" s="10" t="n">
        <f aca="false">1307.7*2.544963/1000</f>
        <v>3.3280481151</v>
      </c>
      <c r="M31" s="8" t="n">
        <f aca="false">((J31*554)/1000000000000+L31)</f>
        <v>3.3865832011</v>
      </c>
      <c r="N31" s="8" t="n">
        <f aca="false">M31/M$31</f>
        <v>1</v>
      </c>
      <c r="O31" s="0" t="n">
        <f aca="false">D31*M31</f>
        <v>1625.84895434342</v>
      </c>
      <c r="P31" s="6" t="n">
        <f aca="false">O31/O28</f>
        <v>0.724551514517065</v>
      </c>
      <c r="Q31" s="0" t="n">
        <v>0</v>
      </c>
      <c r="R31" s="6" t="n">
        <f aca="false">Q31/Q28</f>
        <v>0</v>
      </c>
      <c r="S31" s="0" t="n">
        <v>0.997794</v>
      </c>
      <c r="T31" s="6" t="n">
        <f aca="false">S31/S28</f>
        <v>2.05526043136423</v>
      </c>
      <c r="U31" s="9" t="n">
        <v>6.90085E-007</v>
      </c>
      <c r="V31" s="6" t="n">
        <f aca="false">U31/U28</f>
        <v>0.940564978219743</v>
      </c>
    </row>
    <row r="32" customFormat="false" ht="12.8" hidden="false" customHeight="false" outlineLevel="0" collapsed="false">
      <c r="D32" s="5"/>
      <c r="E32" s="6"/>
      <c r="I32" s="0"/>
      <c r="K32" s="0"/>
      <c r="M32" s="8"/>
      <c r="N32" s="8"/>
      <c r="P32" s="0"/>
      <c r="R32" s="0"/>
      <c r="T32" s="0"/>
      <c r="V32" s="0"/>
    </row>
    <row r="33" customFormat="false" ht="12.8" hidden="false" customHeight="false" outlineLevel="0" collapsed="false">
      <c r="A33" s="4" t="s">
        <v>30</v>
      </c>
      <c r="B33" s="4"/>
      <c r="C33" s="4"/>
      <c r="D33" s="4"/>
      <c r="E33" s="3"/>
      <c r="I33" s="0"/>
      <c r="K33" s="0"/>
      <c r="M33" s="8"/>
      <c r="N33" s="8"/>
      <c r="P33" s="0"/>
      <c r="R33" s="0"/>
      <c r="T33" s="0"/>
      <c r="V33" s="0"/>
    </row>
    <row r="34" customFormat="false" ht="12.8" hidden="false" customHeight="false" outlineLevel="0" collapsed="false">
      <c r="D34" s="5"/>
      <c r="E34" s="6"/>
      <c r="I34" s="0"/>
      <c r="K34" s="0"/>
      <c r="M34" s="8"/>
      <c r="N34" s="8"/>
      <c r="P34" s="0"/>
      <c r="R34" s="0"/>
      <c r="T34" s="0"/>
      <c r="V34" s="0"/>
    </row>
    <row r="35" customFormat="false" ht="12.8" hidden="false" customHeight="false" outlineLevel="0" collapsed="false">
      <c r="A35" s="5" t="s">
        <v>23</v>
      </c>
      <c r="B35" s="5" t="n">
        <v>1980517129500</v>
      </c>
      <c r="C35" s="5" t="n">
        <v>2958757712</v>
      </c>
      <c r="D35" s="5" t="n">
        <f aca="false">B35/C35</f>
        <v>669.374555904833</v>
      </c>
      <c r="E35" s="6" t="n">
        <f aca="false">D35/D35</f>
        <v>1</v>
      </c>
      <c r="F35" s="0" t="n">
        <v>8130077</v>
      </c>
      <c r="G35" s="0" t="n">
        <v>33592685</v>
      </c>
      <c r="H35" s="0" t="n">
        <f aca="false">F35/C35*1000</f>
        <v>2.74780086487866</v>
      </c>
      <c r="I35" s="1" t="n">
        <f aca="false">H35/H35</f>
        <v>1</v>
      </c>
      <c r="J35" s="0" t="n">
        <v>82641700</v>
      </c>
      <c r="K35" s="1" t="n">
        <f aca="false">J35/J35</f>
        <v>1</v>
      </c>
      <c r="L35" s="0" t="n">
        <v>0.682288</v>
      </c>
      <c r="M35" s="8" t="n">
        <f aca="false">((J35*554)/1000000000000+L35)</f>
        <v>0.7280715018</v>
      </c>
      <c r="N35" s="8" t="n">
        <f aca="false">M35/M$38</f>
        <v>0.367787769106894</v>
      </c>
      <c r="O35" s="0" t="n">
        <f aca="false">D35*M35</f>
        <v>487.35253818434</v>
      </c>
      <c r="P35" s="1" t="n">
        <f aca="false">O35/O35</f>
        <v>1</v>
      </c>
      <c r="Q35" s="0" t="n">
        <v>7714138</v>
      </c>
      <c r="R35" s="1" t="n">
        <f aca="false">Q35/Q35</f>
        <v>1</v>
      </c>
      <c r="S35" s="0" t="n">
        <v>0.567321</v>
      </c>
      <c r="T35" s="1" t="n">
        <f aca="false">S35/S35</f>
        <v>1</v>
      </c>
      <c r="U35" s="0" t="n">
        <v>0.000111284</v>
      </c>
      <c r="V35" s="1" t="n">
        <f aca="false">U35/U35</f>
        <v>1</v>
      </c>
    </row>
    <row r="36" customFormat="false" ht="12.8" hidden="false" customHeight="false" outlineLevel="0" collapsed="false">
      <c r="A36" s="5" t="s">
        <v>24</v>
      </c>
      <c r="B36" s="5" t="n">
        <v>1665325910000</v>
      </c>
      <c r="C36" s="5" t="n">
        <v>2958636636</v>
      </c>
      <c r="D36" s="5" t="n">
        <f aca="false">B36/C36</f>
        <v>562.869360075077</v>
      </c>
      <c r="E36" s="6" t="n">
        <f aca="false">D36/D35</f>
        <v>0.840888490770632</v>
      </c>
      <c r="F36" s="0" t="n">
        <v>4550516</v>
      </c>
      <c r="G36" s="0" t="n">
        <v>30615938</v>
      </c>
      <c r="H36" s="0" t="n">
        <f aca="false">F36/C36*1000</f>
        <v>1.53804490373383</v>
      </c>
      <c r="I36" s="1" t="n">
        <f aca="false">H36/H35</f>
        <v>0.559736669200644</v>
      </c>
      <c r="J36" s="0" t="n">
        <v>70190400</v>
      </c>
      <c r="K36" s="1" t="n">
        <f aca="false">J36/J35</f>
        <v>0.849333931901207</v>
      </c>
      <c r="L36" s="0" t="n">
        <v>0.573705</v>
      </c>
      <c r="M36" s="8" t="n">
        <f aca="false">((J36*554)/1000000000000+L36)</f>
        <v>0.6125904816</v>
      </c>
      <c r="N36" s="8" t="n">
        <f aca="false">M36/M$38</f>
        <v>0.309452143157324</v>
      </c>
      <c r="O36" s="0" t="n">
        <f aca="false">D36*M36</f>
        <v>344.808412366275</v>
      </c>
      <c r="P36" s="1" t="n">
        <f aca="false">O36/O35</f>
        <v>0.707513320133469</v>
      </c>
      <c r="Q36" s="0" t="n">
        <v>4475151</v>
      </c>
      <c r="R36" s="1" t="n">
        <f aca="false">Q36/Q35</f>
        <v>0.58012327495308</v>
      </c>
      <c r="S36" s="0" t="n">
        <v>0.512425</v>
      </c>
      <c r="T36" s="1" t="n">
        <f aca="false">S36/S35</f>
        <v>0.90323643933505</v>
      </c>
      <c r="U36" s="0" t="n">
        <v>0.000215983</v>
      </c>
      <c r="V36" s="1" t="n">
        <f aca="false">U36/U35</f>
        <v>1.9408270730743</v>
      </c>
    </row>
    <row r="37" customFormat="false" ht="12.8" hidden="false" customHeight="false" outlineLevel="0" collapsed="false">
      <c r="A37" s="5" t="s">
        <v>25</v>
      </c>
      <c r="B37" s="5" t="n">
        <v>1943854754000</v>
      </c>
      <c r="C37" s="5" t="n">
        <v>2958341533</v>
      </c>
      <c r="D37" s="5" t="n">
        <f aca="false">B37/C37</f>
        <v>657.075842094801</v>
      </c>
      <c r="E37" s="6" t="n">
        <f aca="false">D37/D35</f>
        <v>0.981626559149075</v>
      </c>
      <c r="F37" s="0" t="n">
        <v>7876848</v>
      </c>
      <c r="G37" s="0" t="n">
        <v>33185455</v>
      </c>
      <c r="H37" s="0" t="n">
        <f aca="false">F37/C37*1000</f>
        <v>2.66258912709522</v>
      </c>
      <c r="I37" s="1" t="n">
        <f aca="false">H37/H35</f>
        <v>0.968989114577922</v>
      </c>
      <c r="J37" s="0" t="n">
        <v>81297400</v>
      </c>
      <c r="K37" s="1" t="n">
        <f aca="false">J37/J35</f>
        <v>0.983733393674138</v>
      </c>
      <c r="L37" s="0" t="n">
        <v>0.669658</v>
      </c>
      <c r="M37" s="8" t="n">
        <f aca="false">((J37*554)/1000000000000+L37)</f>
        <v>0.7146967596</v>
      </c>
      <c r="N37" s="8" t="n">
        <f aca="false">M37/M$38</f>
        <v>0.361031473078335</v>
      </c>
      <c r="O37" s="0" t="n">
        <f aca="false">D37*M37</f>
        <v>469.609975156596</v>
      </c>
      <c r="P37" s="1" t="n">
        <f aca="false">O37/O35</f>
        <v>0.963593986616249</v>
      </c>
      <c r="Q37" s="0" t="n">
        <v>7503311</v>
      </c>
      <c r="R37" s="1" t="n">
        <f aca="false">Q37/Q35</f>
        <v>0.972670050756157</v>
      </c>
      <c r="S37" s="0" t="n">
        <v>0.56819</v>
      </c>
      <c r="T37" s="1" t="n">
        <f aca="false">S37/S35</f>
        <v>1.0015317606787</v>
      </c>
      <c r="U37" s="0" t="n">
        <v>0.000119531</v>
      </c>
      <c r="V37" s="1" t="n">
        <f aca="false">U37/U35</f>
        <v>1.07410768843679</v>
      </c>
    </row>
    <row r="38" customFormat="false" ht="12.8" hidden="false" customHeight="false" outlineLevel="0" collapsed="false">
      <c r="A38" s="0" t="s">
        <v>26</v>
      </c>
      <c r="B38" s="0" t="n">
        <v>1484626961000</v>
      </c>
      <c r="C38" s="0" t="n">
        <v>2957828148</v>
      </c>
      <c r="D38" s="5" t="n">
        <f aca="false">B38/C38</f>
        <v>501.931446559484</v>
      </c>
      <c r="E38" s="6" t="n">
        <f aca="false">D38/D35</f>
        <v>0.74985139804275</v>
      </c>
      <c r="F38" s="0" t="n">
        <v>2424611</v>
      </c>
      <c r="G38" s="0" t="n">
        <v>31200452</v>
      </c>
      <c r="H38" s="0" t="n">
        <f aca="false">F38/C38*1000</f>
        <v>0.819726799083799</v>
      </c>
      <c r="I38" s="6" t="n">
        <f aca="false">H38/H35</f>
        <v>0.298321035400066</v>
      </c>
      <c r="J38" s="9" t="n">
        <v>68863000</v>
      </c>
      <c r="K38" s="6" t="n">
        <f aca="false">J38/J35</f>
        <v>0.833271822820683</v>
      </c>
      <c r="L38" s="10" t="n">
        <f aca="false">1307.7*1.484627/1000</f>
        <v>1.9414467279</v>
      </c>
      <c r="M38" s="8" t="n">
        <f aca="false">((J38*554)/1000000000000+L38)</f>
        <v>1.9795968299</v>
      </c>
      <c r="N38" s="8" t="n">
        <f aca="false">M38/M$38</f>
        <v>1</v>
      </c>
      <c r="O38" s="0" t="n">
        <f aca="false">D38*M38</f>
        <v>993.621900436276</v>
      </c>
      <c r="P38" s="6" t="n">
        <f aca="false">O38/O35</f>
        <v>2.03881548280855</v>
      </c>
      <c r="Q38" s="0" t="n">
        <v>0</v>
      </c>
      <c r="R38" s="6" t="n">
        <f aca="false">Q38/Q35</f>
        <v>0</v>
      </c>
      <c r="S38" s="0" t="n">
        <v>0.15417</v>
      </c>
      <c r="T38" s="6" t="n">
        <f aca="false">S38/S35</f>
        <v>0.271750913503995</v>
      </c>
      <c r="U38" s="0" t="n">
        <v>0.000125597</v>
      </c>
      <c r="V38" s="6" t="n">
        <f aca="false">U38/U35</f>
        <v>1.12861687214694</v>
      </c>
    </row>
    <row r="39" customFormat="false" ht="12.8" hidden="false" customHeight="false" outlineLevel="0" collapsed="false">
      <c r="D39" s="5"/>
      <c r="E39" s="6"/>
      <c r="I39" s="0"/>
      <c r="K39" s="0"/>
      <c r="M39" s="8"/>
      <c r="N39" s="8"/>
      <c r="P39" s="0"/>
      <c r="R39" s="0"/>
      <c r="T39" s="0"/>
      <c r="V39" s="0"/>
    </row>
    <row r="40" customFormat="false" ht="12.8" hidden="false" customHeight="false" outlineLevel="0" collapsed="false">
      <c r="A40" s="4" t="s">
        <v>31</v>
      </c>
      <c r="B40" s="4"/>
      <c r="C40" s="4"/>
      <c r="D40" s="4"/>
      <c r="E40" s="3"/>
      <c r="I40" s="0"/>
      <c r="K40" s="0"/>
      <c r="M40" s="8"/>
      <c r="N40" s="8"/>
      <c r="P40" s="0"/>
      <c r="R40" s="0"/>
      <c r="T40" s="0"/>
      <c r="V40" s="0"/>
    </row>
    <row r="41" customFormat="false" ht="12.8" hidden="false" customHeight="false" outlineLevel="0" collapsed="false">
      <c r="D41" s="5"/>
      <c r="E41" s="6"/>
      <c r="I41" s="0"/>
      <c r="K41" s="0"/>
      <c r="M41" s="8"/>
      <c r="N41" s="8"/>
      <c r="P41" s="0"/>
      <c r="R41" s="0"/>
      <c r="T41" s="0"/>
      <c r="V41" s="0"/>
    </row>
    <row r="42" customFormat="false" ht="12.8" hidden="false" customHeight="false" outlineLevel="0" collapsed="false">
      <c r="A42" s="5" t="s">
        <v>23</v>
      </c>
      <c r="B42" s="5" t="n">
        <v>2063615574500</v>
      </c>
      <c r="C42" s="5" t="n">
        <v>4554841285</v>
      </c>
      <c r="D42" s="5" t="n">
        <f aca="false">B42/C42</f>
        <v>453.059820392842</v>
      </c>
      <c r="E42" s="6" t="n">
        <f aca="false">D42/D42</f>
        <v>1</v>
      </c>
      <c r="F42" s="0" t="n">
        <v>5255348</v>
      </c>
      <c r="G42" s="0" t="n">
        <v>6979535</v>
      </c>
      <c r="H42" s="0" t="n">
        <f aca="false">F42/C42*1000</f>
        <v>1.15379388021859</v>
      </c>
      <c r="I42" s="1" t="n">
        <f aca="false">H42/H42</f>
        <v>1</v>
      </c>
      <c r="J42" s="0" t="n">
        <v>37480100</v>
      </c>
      <c r="K42" s="1" t="n">
        <f aca="false">J42/J42</f>
        <v>1</v>
      </c>
      <c r="L42" s="0" t="n">
        <v>0.710916</v>
      </c>
      <c r="M42" s="8" t="n">
        <f aca="false">((J42*554)/1000000000000+L42)</f>
        <v>0.7316799754</v>
      </c>
      <c r="N42" s="8" t="n">
        <f aca="false">M42/M$45</f>
        <v>0.283289443222558</v>
      </c>
      <c r="O42" s="0" t="n">
        <f aca="false">D42*M42</f>
        <v>331.494798239763</v>
      </c>
      <c r="P42" s="1" t="n">
        <f aca="false">O42/O42</f>
        <v>1</v>
      </c>
      <c r="Q42" s="0" t="n">
        <v>4623206</v>
      </c>
      <c r="R42" s="1" t="n">
        <f aca="false">Q42/Q42</f>
        <v>1</v>
      </c>
      <c r="S42" s="0" t="n">
        <v>0.495827</v>
      </c>
      <c r="T42" s="1" t="n">
        <f aca="false">S42/S42</f>
        <v>1</v>
      </c>
      <c r="U42" s="0" t="n">
        <v>0.00021725</v>
      </c>
      <c r="V42" s="1" t="n">
        <f aca="false">U42/U42</f>
        <v>1</v>
      </c>
    </row>
    <row r="43" customFormat="false" ht="12.8" hidden="false" customHeight="false" outlineLevel="0" collapsed="false">
      <c r="A43" s="5" t="s">
        <v>24</v>
      </c>
      <c r="B43" s="5" t="n">
        <v>2051256626000</v>
      </c>
      <c r="C43" s="5" t="n">
        <v>4554021858</v>
      </c>
      <c r="D43" s="5" t="n">
        <f aca="false">B43/C43</f>
        <v>450.427488044788</v>
      </c>
      <c r="E43" s="6" t="n">
        <f aca="false">D43/D42</f>
        <v>0.994189879063273</v>
      </c>
      <c r="F43" s="0" t="n">
        <v>5003701</v>
      </c>
      <c r="G43" s="0" t="n">
        <v>6747749</v>
      </c>
      <c r="H43" s="0" t="n">
        <f aca="false">F43/C43*1000</f>
        <v>1.09874329900504</v>
      </c>
      <c r="I43" s="1" t="n">
        <f aca="false">H43/H42</f>
        <v>0.952287334716041</v>
      </c>
      <c r="J43" s="0" t="n">
        <v>37778400</v>
      </c>
      <c r="K43" s="1" t="n">
        <f aca="false">J43/J42</f>
        <v>1.00795889018439</v>
      </c>
      <c r="L43" s="0" t="n">
        <v>0.706658</v>
      </c>
      <c r="M43" s="8" t="n">
        <f aca="false">((J43*554)/1000000000000+L43)</f>
        <v>0.7275872336</v>
      </c>
      <c r="N43" s="8" t="n">
        <f aca="false">M43/M$45</f>
        <v>0.281704828931123</v>
      </c>
      <c r="O43" s="0" t="n">
        <f aca="false">D43*M43</f>
        <v>327.725289963904</v>
      </c>
      <c r="P43" s="1" t="n">
        <f aca="false">O43/O42</f>
        <v>0.988628755878298</v>
      </c>
      <c r="Q43" s="0" t="n">
        <v>4378546</v>
      </c>
      <c r="R43" s="1" t="n">
        <f aca="false">Q43/Q42</f>
        <v>0.947080013306783</v>
      </c>
      <c r="S43" s="0" t="n">
        <v>0.475129</v>
      </c>
      <c r="T43" s="1" t="n">
        <f aca="false">S43/S42</f>
        <v>0.958255601248016</v>
      </c>
      <c r="U43" s="0" t="n">
        <v>0.000240442</v>
      </c>
      <c r="V43" s="1" t="n">
        <f aca="false">U43/U42</f>
        <v>1.10675258918297</v>
      </c>
    </row>
    <row r="44" customFormat="false" ht="12.8" hidden="false" customHeight="false" outlineLevel="0" collapsed="false">
      <c r="A44" s="5" t="s">
        <v>25</v>
      </c>
      <c r="B44" s="5" t="n">
        <v>2063275832000</v>
      </c>
      <c r="C44" s="5" t="n">
        <v>4553839872</v>
      </c>
      <c r="D44" s="5" t="n">
        <f aca="false">B44/C44</f>
        <v>453.08484487704</v>
      </c>
      <c r="E44" s="6" t="n">
        <f aca="false">D44/D42</f>
        <v>1.00005523439306</v>
      </c>
      <c r="F44" s="0" t="n">
        <v>5213637</v>
      </c>
      <c r="G44" s="0" t="n">
        <v>6918760</v>
      </c>
      <c r="H44" s="0" t="n">
        <f aca="false">F44/C44*1000</f>
        <v>1.14488808270507</v>
      </c>
      <c r="I44" s="1" t="n">
        <f aca="false">H44/H42</f>
        <v>0.992281292468086</v>
      </c>
      <c r="J44" s="0" t="n">
        <v>37998800</v>
      </c>
      <c r="K44" s="1" t="n">
        <f aca="false">J44/J42</f>
        <v>1.01383934407859</v>
      </c>
      <c r="L44" s="0" t="n">
        <v>0.710799</v>
      </c>
      <c r="M44" s="8" t="n">
        <f aca="false">((J44*554)/1000000000000+L44)</f>
        <v>0.7318503352</v>
      </c>
      <c r="N44" s="8" t="n">
        <f aca="false">M44/M$45</f>
        <v>0.283355402568874</v>
      </c>
      <c r="O44" s="0" t="n">
        <f aca="false">D44*M44</f>
        <v>331.590295597302</v>
      </c>
      <c r="P44" s="1" t="n">
        <f aca="false">O44/O42</f>
        <v>1.00028808101378</v>
      </c>
      <c r="Q44" s="0" t="n">
        <v>4570622</v>
      </c>
      <c r="R44" s="1" t="n">
        <f aca="false">Q44/Q42</f>
        <v>0.988626074633058</v>
      </c>
      <c r="S44" s="5" t="n">
        <v>0.489767</v>
      </c>
      <c r="T44" s="1" t="n">
        <f aca="false">S44/S42</f>
        <v>0.987777995147501</v>
      </c>
      <c r="U44" s="0" t="n">
        <v>0.000280584</v>
      </c>
      <c r="V44" s="1" t="n">
        <f aca="false">U44/U42</f>
        <v>1.29152589182969</v>
      </c>
    </row>
    <row r="45" customFormat="false" ht="12.8" hidden="false" customHeight="false" outlineLevel="0" collapsed="false">
      <c r="A45" s="0" t="s">
        <v>26</v>
      </c>
      <c r="B45" s="0" t="n">
        <v>1958372745500</v>
      </c>
      <c r="C45" s="0" t="n">
        <v>4553279503</v>
      </c>
      <c r="D45" s="5" t="n">
        <f aca="false">B45/C45</f>
        <v>430.10158814316</v>
      </c>
      <c r="E45" s="6" t="n">
        <f aca="false">D45/D42</f>
        <v>0.949326267269133</v>
      </c>
      <c r="F45" s="0" t="n">
        <v>3541151</v>
      </c>
      <c r="G45" s="0" t="n">
        <v>6556721</v>
      </c>
      <c r="H45" s="0" t="n">
        <f aca="false">F45/C45*1000</f>
        <v>0.777714391938131</v>
      </c>
      <c r="I45" s="6" t="n">
        <f aca="false">H45/H42</f>
        <v>0.674049676698572</v>
      </c>
      <c r="J45" s="9" t="n">
        <v>39414500</v>
      </c>
      <c r="K45" s="6" t="n">
        <f aca="false">J45/J42</f>
        <v>1.05161138844347</v>
      </c>
      <c r="L45" s="10" t="n">
        <f aca="false">1307.7*1.958373/1000</f>
        <v>2.5609643721</v>
      </c>
      <c r="M45" s="8" t="n">
        <f aca="false">((J45*554)/1000000000000+L45)</f>
        <v>2.5828000051</v>
      </c>
      <c r="N45" s="8" t="n">
        <f aca="false">M45/M$45</f>
        <v>1</v>
      </c>
      <c r="O45" s="0" t="n">
        <f aca="false">D45*M45</f>
        <v>1110.86638404967</v>
      </c>
      <c r="P45" s="6" t="n">
        <f aca="false">O45/O42</f>
        <v>3.35108239993017</v>
      </c>
      <c r="Q45" s="0" t="n">
        <v>0</v>
      </c>
      <c r="R45" s="6" t="n">
        <f aca="false">Q45/Q42</f>
        <v>0</v>
      </c>
      <c r="S45" s="0" t="n">
        <v>0.0367592</v>
      </c>
      <c r="T45" s="6" t="n">
        <f aca="false">S45/S42</f>
        <v>0.0741371486425709</v>
      </c>
      <c r="U45" s="0" t="n">
        <v>0.000233754</v>
      </c>
      <c r="V45" s="6" t="n">
        <f aca="false">U45/U42</f>
        <v>1.07596777905639</v>
      </c>
    </row>
    <row r="46" customFormat="false" ht="12.8" hidden="false" customHeight="false" outlineLevel="0" collapsed="false">
      <c r="E46" s="0"/>
      <c r="I46" s="0"/>
      <c r="K46" s="0"/>
      <c r="P46" s="0"/>
      <c r="R46" s="0"/>
      <c r="T46" s="0"/>
      <c r="V46" s="0"/>
    </row>
    <row r="47" customFormat="false" ht="12.8" hidden="false" customHeight="false" outlineLevel="0" collapsed="false">
      <c r="E47" s="0"/>
      <c r="I47" s="0"/>
      <c r="K47" s="0"/>
      <c r="P47" s="0"/>
      <c r="R47" s="0"/>
      <c r="T47" s="0"/>
      <c r="V47" s="0"/>
    </row>
    <row r="48" customFormat="false" ht="12.8" hidden="false" customHeight="false" outlineLevel="0" collapsed="false">
      <c r="B48" s="5" t="s">
        <v>32</v>
      </c>
      <c r="C48" s="5" t="s">
        <v>33</v>
      </c>
      <c r="E48" s="1" t="s">
        <v>34</v>
      </c>
      <c r="F48" s="1" t="s">
        <v>35</v>
      </c>
      <c r="I48" s="1" t="s">
        <v>36</v>
      </c>
      <c r="K48" s="6" t="s">
        <v>11</v>
      </c>
      <c r="N48" s="6" t="s">
        <v>37</v>
      </c>
      <c r="P48" s="6" t="s">
        <v>38</v>
      </c>
      <c r="R48" s="1" t="s">
        <v>39</v>
      </c>
      <c r="T48" s="1" t="s">
        <v>40</v>
      </c>
      <c r="V48" s="1" t="s">
        <v>41</v>
      </c>
    </row>
    <row r="49" customFormat="false" ht="12.8" hidden="false" customHeight="false" outlineLevel="0" collapsed="false">
      <c r="A49" s="5" t="s">
        <v>42</v>
      </c>
      <c r="B49" s="5" t="n">
        <v>1.0439</v>
      </c>
      <c r="C49" s="5" t="n">
        <v>4.68902</v>
      </c>
      <c r="E49" s="1" t="n">
        <f aca="false">AVERAGE(E7,E14,E21,E28,E35,E42)</f>
        <v>1</v>
      </c>
      <c r="F49" s="0" t="n">
        <f aca="false">(E49-E$52)/E$52*100</f>
        <v>25.4102274815824</v>
      </c>
      <c r="I49" s="1" t="n">
        <f aca="false">AVERAGE(I7,I14,I21,I28,I35,I42)</f>
        <v>1</v>
      </c>
      <c r="K49" s="1" t="n">
        <f aca="false">AVERAGE(K7,K14,K21,K28,K35,K42)</f>
        <v>1</v>
      </c>
      <c r="N49" s="1" t="n">
        <f aca="false">AVERAGE(N7,N14,N21,N28,N35,N42)</f>
        <v>0.373568140978579</v>
      </c>
      <c r="O49" s="11" t="n">
        <f aca="false">(1-N49)*100</f>
        <v>62.6431859021421</v>
      </c>
      <c r="P49" s="1" t="n">
        <f aca="false">AVERAGE(P7,P14,P21,P28,P35,P42)</f>
        <v>1</v>
      </c>
      <c r="Q49" s="0" t="n">
        <f aca="false">(P$52-P49)/P$52*100</f>
        <v>58.4564650985937</v>
      </c>
      <c r="R49" s="1" t="n">
        <f aca="false">AVERAGE(R7,R14,R21,R28,R35,R42)</f>
        <v>1</v>
      </c>
      <c r="T49" s="1" t="n">
        <f aca="false">AVERAGE(T7,T14,T21,T28,T35,T42)</f>
        <v>1</v>
      </c>
      <c r="V49" s="1" t="n">
        <f aca="false">AVERAGE(V7,V14,V21,V28,V35,V42)</f>
        <v>1</v>
      </c>
    </row>
    <row r="50" customFormat="false" ht="12.8" hidden="false" customHeight="false" outlineLevel="0" collapsed="false">
      <c r="A50" s="5" t="s">
        <v>43</v>
      </c>
      <c r="B50" s="5" t="n">
        <v>1.05429</v>
      </c>
      <c r="C50" s="5" t="n">
        <v>5.77964</v>
      </c>
      <c r="E50" s="1" t="n">
        <f aca="false">AVERAGE(E8,E15,E22,E29,E36,E43)</f>
        <v>0.881628023108157</v>
      </c>
      <c r="F50" s="0" t="n">
        <f aca="false">(E50-E$52)/E$52*100</f>
        <v>10.5651709321317</v>
      </c>
      <c r="I50" s="1" t="n">
        <f aca="false">AVERAGE(I8,I15,I22,I29,I36,I43)</f>
        <v>0.551953389833813</v>
      </c>
      <c r="K50" s="1" t="n">
        <f aca="false">AVERAGE(K8,K15,K22,K29,K36,K43)</f>
        <v>0.926905102558666</v>
      </c>
      <c r="N50" s="1" t="n">
        <f aca="false">AVERAGE(N8,N15,N22,N29,N36,N43)</f>
        <v>0.316964771239733</v>
      </c>
      <c r="O50" s="11" t="n">
        <f aca="false">(1-N50)*100</f>
        <v>68.3035228760267</v>
      </c>
      <c r="P50" s="1" t="n">
        <f aca="false">AVERAGE(P8,P15,P22,P29,P36,P43)</f>
        <v>0.791688707868279</v>
      </c>
      <c r="Q50" s="0" t="n">
        <f aca="false">(P$52-P50)/P$52*100</f>
        <v>67.1104525336249</v>
      </c>
      <c r="R50" s="1" t="n">
        <f aca="false">AVERAGE(R8,R15,R22,R29,R36,R43)</f>
        <v>0.53251334334431</v>
      </c>
      <c r="T50" s="1" t="n">
        <f aca="false">AVERAGE(T8,T15,T22,T29,T36,T43)</f>
        <v>0.858621163669915</v>
      </c>
      <c r="V50" s="1" t="n">
        <f aca="false">AVERAGE(V8,V15,V22,V29,V36,V43)</f>
        <v>1.72813136837603</v>
      </c>
    </row>
    <row r="51" customFormat="false" ht="12.8" hidden="false" customHeight="false" outlineLevel="0" collapsed="false">
      <c r="A51" s="5" t="s">
        <v>44</v>
      </c>
      <c r="B51" s="5" t="n">
        <v>1.05992</v>
      </c>
      <c r="C51" s="5" t="n">
        <v>6.39038</v>
      </c>
      <c r="E51" s="1" t="n">
        <f aca="false">AVERAGE(E9,E16,E23,E30,E37,E44)</f>
        <v>0.992907141310458</v>
      </c>
      <c r="F51" s="0" t="n">
        <f aca="false">(E51-E$52)/E$52*100</f>
        <v>24.5207104598322</v>
      </c>
      <c r="I51" s="1" t="n">
        <f aca="false">AVERAGE(I9,I16,I23,I30,I37,I44)</f>
        <v>0.974621082823383</v>
      </c>
      <c r="K51" s="1" t="n">
        <f aca="false">AVERAGE(K9,K16,K23,K30,K37,K44)</f>
        <v>0.997035127175446</v>
      </c>
      <c r="N51" s="1" t="n">
        <f aca="false">AVERAGE(N9,N16,N23,N30,N37,N44)</f>
        <v>0.371234156544917</v>
      </c>
      <c r="O51" s="11" t="n">
        <f aca="false">(1-N51)*100</f>
        <v>62.8765843455083</v>
      </c>
      <c r="P51" s="1" t="n">
        <f aca="false">AVERAGE(P9,P16,P23,P30,P37,P44)</f>
        <v>0.986696963451001</v>
      </c>
      <c r="Q51" s="0" t="n">
        <f aca="false">(P$52-P51)/P$52*100</f>
        <v>59.0091202617618</v>
      </c>
      <c r="R51" s="1" t="n">
        <f aca="false">AVERAGE(R9,R16,R23,R30,R37,R44)</f>
        <v>0.965911157012939</v>
      </c>
      <c r="T51" s="1" t="n">
        <f aca="false">AVERAGE(T9,T16,T23,T30,T37,T44)</f>
        <v>0.978896407435641</v>
      </c>
      <c r="V51" s="1" t="n">
        <f aca="false">AVERAGE(V9,V16,V23,V30,V37,V44)</f>
        <v>1.16180948093019</v>
      </c>
    </row>
    <row r="52" customFormat="false" ht="12.8" hidden="false" customHeight="false" outlineLevel="0" collapsed="false">
      <c r="A52" s="5" t="s">
        <v>45</v>
      </c>
      <c r="B52" s="5" t="n">
        <v>1.06585</v>
      </c>
      <c r="C52" s="5" t="n">
        <v>6.69459</v>
      </c>
      <c r="E52" s="1" t="n">
        <f aca="false">AVERAGE(E10,E17,E24,E31,E38,E45)</f>
        <v>0.797383132206549</v>
      </c>
      <c r="F52" s="0" t="n">
        <f aca="false">(E52-E$52)/E$52*100</f>
        <v>0</v>
      </c>
      <c r="I52" s="1" t="n">
        <f aca="false">AVERAGE(I10,I17,I24,I31,I38,I45)</f>
        <v>0.275324914685156</v>
      </c>
      <c r="K52" s="1" t="n">
        <f aca="false">AVERAGE(K10,K17,K24,K31,K38,K45)</f>
        <v>0.729690905889227</v>
      </c>
      <c r="N52" s="1" t="n">
        <f aca="false">AVERAGE(N10,N17,N24,N31,N38,N45)</f>
        <v>1</v>
      </c>
      <c r="O52" s="11" t="n">
        <f aca="false">(1-N52)*100</f>
        <v>0</v>
      </c>
      <c r="P52" s="1" t="n">
        <f aca="false">AVERAGE(P10,P17,P24,P31,P38,P45)</f>
        <v>2.40711341096337</v>
      </c>
      <c r="Q52" s="0" t="n">
        <f aca="false">(P$52-P52)/P$52*100</f>
        <v>0</v>
      </c>
      <c r="R52" s="1" t="n">
        <f aca="false">AVERAGE(R10,R17,R24,R31,R38,R45)</f>
        <v>0</v>
      </c>
      <c r="T52" s="1" t="n">
        <f aca="false">AVERAGE(T10,T17,T24,T31,T38,T45)</f>
        <v>0.644791027810497</v>
      </c>
      <c r="V52" s="1" t="n">
        <f aca="false">AVERAGE(V10,V17,V24,V31,V38,V45)</f>
        <v>1.04743466656854</v>
      </c>
    </row>
    <row r="55" customFormat="false" ht="12.8" hidden="false" customHeight="false" outlineLevel="0" collapsed="false">
      <c r="J55" s="1"/>
    </row>
  </sheetData>
  <mergeCells count="7">
    <mergeCell ref="A1:J1"/>
    <mergeCell ref="A5:D5"/>
    <mergeCell ref="A12:D12"/>
    <mergeCell ref="A19:D19"/>
    <mergeCell ref="A26:D26"/>
    <mergeCell ref="A33:D33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2020-01-28T10:57:23Z</dcterms:created>
  <dc:creator/>
  <dc:description/>
  <dc:language>en-IN</dc:language>
  <cp:lastModifiedBy/>
  <dcterms:modified xsi:type="dcterms:W3CDTF">2020-07-30T12:13:01Z</dcterms:modified>
  <cp:revision>55</cp:revision>
  <dc:subject/>
  <dc:title/>
</cp:coreProperties>
</file>