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<sst xmlns="http://schemas.openxmlformats.org/spreadsheetml/2006/main" count="38" uniqueCount="36">
  <si>
    <t>ESTACION</t>
  </si>
  <si>
    <t>TIEMPO</t>
  </si>
  <si>
    <t>LECTURA DEL DIAL</t>
  </si>
  <si>
    <t>GRAVEDAD RELATIVA (mgal)</t>
  </si>
  <si>
    <t>LALITUD GRADOS</t>
  </si>
  <si>
    <t>LATUDUD RADIANES</t>
  </si>
  <si>
    <t>LONGITUD GRADOS</t>
  </si>
  <si>
    <t>LONGITUD RADIANES</t>
  </si>
  <si>
    <t>ALTURA ELIPSOIDAL</t>
  </si>
  <si>
    <t>CORRECCION POR MAREA</t>
  </si>
  <si>
    <t>LECTURA CORREGIDA</t>
  </si>
  <si>
    <t>CORRECCION</t>
  </si>
  <si>
    <t>LECTURA CORREGIDA POR CIERRE</t>
  </si>
  <si>
    <t>GRAVEDAD OBSERVADA CORREGIDA METODO 1</t>
  </si>
  <si>
    <t>GRAVEDAD OBSERVADA CORREGIDA METODO 2</t>
  </si>
  <si>
    <t>GRAVEDAD TEORICA</t>
  </si>
  <si>
    <t>CORRECCION AIRE LIBRE</t>
  </si>
  <si>
    <t>CORRECCION BOUGER</t>
  </si>
  <si>
    <t>CORRECCION TOPOGRAFICA</t>
  </si>
  <si>
    <t>ANOMALIA BOUGER SIMPLE</t>
  </si>
  <si>
    <t>ANOMALIA BOUGER TOTAL</t>
  </si>
  <si>
    <t>ESTACION PUNTO BASE CAMPO INICIO</t>
  </si>
  <si>
    <t>LINEA 1 INICIO</t>
  </si>
  <si>
    <t>ESTACION PUNTO BASE CAMPO FIN</t>
  </si>
  <si>
    <t>LINEA1 PUNTO 2</t>
  </si>
  <si>
    <t>y</t>
  </si>
  <si>
    <t>LINEA 1 PUNTO 3</t>
  </si>
  <si>
    <t>LINEA 1 PUNTO 4</t>
  </si>
  <si>
    <t>LINEA 1 PUNTO 5</t>
  </si>
  <si>
    <t>LINEA 1  PUNTO 6</t>
  </si>
  <si>
    <t>LINEA 1 PUNTO 7</t>
  </si>
  <si>
    <t>LINEA 1 PUNTO 8</t>
  </si>
  <si>
    <t>LINEA 1 PUNTO 9</t>
  </si>
  <si>
    <t>LINEA 1 PUNTO 10</t>
  </si>
  <si>
    <t>LINEA 1 PUNTO 11</t>
  </si>
  <si>
    <t>LINEA 1 PUNTO 12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</si>
</sst>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0"/>
    <numFmt numFmtId="166" formatCode="0.000"/>
    <numFmt numFmtId="167" formatCode="0.00000"/>
    <numFmt numFmtId="168" formatCode="0.000000"/>
    <numFmt numFmtId="169" formatCode="@"/>
    <numFmt numFmtId="170" formatCode="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i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8" fontId="5" fillId="0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9" fontId="4" fillId="0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7" fontId="5" fillId="0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6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6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Millares_gravfinleo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W20"/>
  <sheetViews>
    <sheetView windowProtection="false"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W1" activeCellId="0" sqref="W1"/>
    </sheetView>
  </sheetViews>
  <sheetFormatPr defaultRowHeight="15"/>
  <cols>
    <col collapsed="false" hidden="false" max="1" min="1" style="0" width="29.4183673469388"/>
    <col collapsed="false" hidden="false" max="9" min="2" style="0" width="10.6734693877551"/>
    <col collapsed="false" hidden="false" max="10" min="10" style="0" width="14.1479591836735"/>
    <col collapsed="false" hidden="false" max="11" min="11" style="0" width="10.6734693877551"/>
    <col collapsed="false" hidden="false" max="12" min="12" style="0" width="13.2857142857143"/>
    <col collapsed="false" hidden="false" max="13" min="13" style="0" width="10.6734693877551"/>
    <col collapsed="false" hidden="false" max="14" min="14" style="0" width="14.1479591836735"/>
    <col collapsed="false" hidden="false" max="15" min="15" style="0" width="13.8571428571429"/>
    <col collapsed="false" hidden="false" max="18" min="16" style="0" width="10.6734693877551"/>
    <col collapsed="false" hidden="false" max="19" min="19" style="0" width="14.0051020408163"/>
    <col collapsed="false" hidden="false" max="1025" min="20" style="0" width="10.6734693877551"/>
  </cols>
  <sheetData>
    <row r="1" customFormat="false" ht="76.5" hidden="false" customHeight="true" outlineLevel="0" collapsed="false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5" t="s">
        <v>5</v>
      </c>
      <c r="G1" s="2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9" t="s">
        <v>11</v>
      </c>
      <c r="M1" s="10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</row>
    <row r="2" customFormat="false" ht="20.1" hidden="false" customHeight="true" outlineLevel="0" collapsed="false">
      <c r="A2" s="11" t="s">
        <v>21</v>
      </c>
      <c r="B2" s="12" t="n">
        <v>14.6944444444444</v>
      </c>
      <c r="C2" s="13" t="n">
        <v>664.866666666667</v>
      </c>
      <c r="D2" s="14" t="n">
        <f aca="false">0.0433*C2</f>
        <v>28.7887266666667</v>
      </c>
      <c r="E2" s="15" t="n">
        <v>5.13538333333333</v>
      </c>
      <c r="F2" s="16" t="n">
        <f aca="false">+E2*3.1416/180</f>
        <v>0.0896295571111111</v>
      </c>
      <c r="G2" s="17" t="n">
        <v>73.9667166666667</v>
      </c>
      <c r="H2" s="16" t="n">
        <f aca="false">+G2*3.1416/180</f>
        <v>1.29096576155556</v>
      </c>
      <c r="I2" s="14" t="n">
        <v>2969</v>
      </c>
      <c r="J2" s="18" t="n">
        <v>0.043</v>
      </c>
      <c r="K2" s="18" t="n">
        <f aca="false">+D2+J2</f>
        <v>28.8317266666667</v>
      </c>
      <c r="L2" s="19" t="n">
        <f aca="false">+($K$2-$K$4)/($B$4-$B$2)*(B2-$B$2)</f>
        <v>0</v>
      </c>
      <c r="M2" s="20" t="n">
        <f aca="false">+K2+L2</f>
        <v>28.8317266666667</v>
      </c>
      <c r="N2" s="21" t="n">
        <v>977385.21</v>
      </c>
      <c r="O2" s="21" t="n">
        <v>977385.21</v>
      </c>
      <c r="P2" s="22" t="n">
        <f aca="false">978031.846*(1+0.00528895*POWER(SIN(F2),2)+0.000023462*POWER(SIN(F2),4))</f>
        <v>978073.291474864</v>
      </c>
      <c r="Q2" s="22" t="n">
        <f aca="false">0.3086*I2</f>
        <v>916.2334</v>
      </c>
      <c r="R2" s="22" t="n">
        <f aca="false">0.04192*I2*2.67</f>
        <v>332.3094816</v>
      </c>
      <c r="S2" s="22" t="n">
        <v>1.25</v>
      </c>
      <c r="T2" s="22" t="n">
        <f aca="false">N2-P2+Q2-R2</f>
        <v>-104.157556463808</v>
      </c>
      <c r="U2" s="22" t="n">
        <f aca="false">T2+S2</f>
        <v>-102.907556463808</v>
      </c>
    </row>
    <row r="3" customFormat="false" ht="20.1" hidden="false" customHeight="true" outlineLevel="0" collapsed="false">
      <c r="A3" s="11" t="s">
        <v>22</v>
      </c>
      <c r="B3" s="12" t="n">
        <v>15.9791666666667</v>
      </c>
      <c r="C3" s="13" t="n">
        <v>344.1</v>
      </c>
      <c r="D3" s="14" t="n">
        <f aca="false">0.0433*C3</f>
        <v>14.89953</v>
      </c>
      <c r="E3" s="15" t="n">
        <v>5.1414</v>
      </c>
      <c r="F3" s="16" t="n">
        <f aca="false">+E3*3.1416/180</f>
        <v>0.089734568</v>
      </c>
      <c r="G3" s="17" t="n">
        <v>73.9623666666667</v>
      </c>
      <c r="H3" s="16" t="n">
        <f aca="false">+G3*3.1416/180</f>
        <v>1.29088983955556</v>
      </c>
      <c r="I3" s="14" t="n">
        <v>3065</v>
      </c>
      <c r="J3" s="23" t="n">
        <v>-0.081</v>
      </c>
      <c r="K3" s="18" t="n">
        <f aca="false">+D3+J3</f>
        <v>14.81853</v>
      </c>
      <c r="L3" s="19" t="n">
        <f aca="false">+($K$2-$K$4)/($B$4-$B$2)*(B3-$B$2)</f>
        <v>0.0790645917001321</v>
      </c>
      <c r="M3" s="24" t="n">
        <f aca="false">+K3+L3</f>
        <v>14.8975945917001</v>
      </c>
      <c r="N3" s="25" t="n">
        <f aca="false">+$N$2+$M$2-M3</f>
        <v>977399.144132075</v>
      </c>
      <c r="O3" s="21" t="n">
        <f aca="false">+O2+M2-M3</f>
        <v>977399.144132075</v>
      </c>
      <c r="P3" s="22" t="n">
        <f aca="false">978031.846*(1+0.00528895*POWER(SIN(F3),2)+0.000023462*POWER(SIN(F3),4))</f>
        <v>978073.388390115</v>
      </c>
      <c r="Q3" s="22" t="n">
        <f aca="false">0.3086*I3</f>
        <v>945.859</v>
      </c>
      <c r="R3" s="22" t="n">
        <f aca="false">0.04192*I3*2.67</f>
        <v>343.054416</v>
      </c>
      <c r="S3" s="22" t="n">
        <v>1.35</v>
      </c>
      <c r="T3" s="22" t="n">
        <f aca="false">N3-P3+Q3-R3</f>
        <v>-71.4396740405621</v>
      </c>
      <c r="U3" s="22" t="n">
        <f aca="false">T3+S3</f>
        <v>-70.0896740405621</v>
      </c>
    </row>
    <row r="4" customFormat="false" ht="20.1" hidden="false" customHeight="true" outlineLevel="0" collapsed="false">
      <c r="A4" s="11" t="s">
        <v>23</v>
      </c>
      <c r="B4" s="12" t="n">
        <v>16.0777777777778</v>
      </c>
      <c r="C4" s="13" t="n">
        <v>665.533333333333</v>
      </c>
      <c r="D4" s="14" t="n">
        <f aca="false">0.0433*C4</f>
        <v>28.8175933333333</v>
      </c>
      <c r="E4" s="15" t="n">
        <v>5.13538333333333</v>
      </c>
      <c r="F4" s="16" t="n">
        <f aca="false">+E4*3.1416/180</f>
        <v>0.0896295571111111</v>
      </c>
      <c r="G4" s="17" t="n">
        <v>73.9667166666667</v>
      </c>
      <c r="H4" s="16" t="n">
        <f aca="false">+G4*3.1416/180</f>
        <v>1.29096576155556</v>
      </c>
      <c r="I4" s="14" t="n">
        <v>2969</v>
      </c>
      <c r="J4" s="23" t="n">
        <v>-0.071</v>
      </c>
      <c r="K4" s="18" t="n">
        <f aca="false">+D4+J4</f>
        <v>28.7465933333333</v>
      </c>
      <c r="L4" s="19" t="n">
        <f aca="false">+($K$2-$K$4)/($B$4-$B$2)*(B4-$B$2)</f>
        <v>0.0851333333333315</v>
      </c>
      <c r="M4" s="20" t="n">
        <f aca="false">+K4+L4</f>
        <v>28.8317266666667</v>
      </c>
      <c r="N4" s="25" t="n">
        <f aca="false">+$N$2+$M$2-M4</f>
        <v>977385.21</v>
      </c>
      <c r="O4" s="21" t="n">
        <f aca="false">+O3+M3-M4</f>
        <v>977385.21</v>
      </c>
      <c r="P4" s="22" t="n">
        <f aca="false">978031.846*(1+0.00528895*POWER(SIN(F4),2)+0.000023462*POWER(SIN(F4),4))</f>
        <v>978073.291474864</v>
      </c>
      <c r="Q4" s="22" t="n">
        <f aca="false">0.3086*I4</f>
        <v>916.2334</v>
      </c>
      <c r="R4" s="22" t="n">
        <f aca="false">0.04192*I4*2.67</f>
        <v>332.3094816</v>
      </c>
      <c r="S4" s="22" t="n">
        <v>1.25</v>
      </c>
      <c r="T4" s="22" t="n">
        <f aca="false">N4-P4+Q4-R4</f>
        <v>-104.157556463808</v>
      </c>
      <c r="U4" s="22" t="n">
        <f aca="false">T4+S4</f>
        <v>-102.907556463808</v>
      </c>
    </row>
    <row r="5" customFormat="false" ht="20.1" hidden="false" customHeight="true" outlineLevel="0" collapsed="false">
      <c r="A5" s="26"/>
      <c r="B5" s="27"/>
      <c r="C5" s="28"/>
      <c r="D5" s="29"/>
      <c r="E5" s="30"/>
      <c r="F5" s="31"/>
      <c r="G5" s="32"/>
      <c r="H5" s="31"/>
      <c r="I5" s="29"/>
      <c r="J5" s="33"/>
      <c r="K5" s="34"/>
      <c r="L5" s="35"/>
      <c r="M5" s="36"/>
      <c r="N5" s="37"/>
      <c r="O5" s="37"/>
      <c r="P5" s="38"/>
      <c r="Q5" s="38"/>
      <c r="R5" s="38"/>
      <c r="S5" s="38"/>
      <c r="T5" s="38"/>
      <c r="U5" s="38"/>
    </row>
    <row r="6" customFormat="false" ht="20.1" hidden="false" customHeight="true" outlineLevel="0" collapsed="false">
      <c r="A6" s="26"/>
      <c r="B6" s="27"/>
      <c r="C6" s="28"/>
      <c r="D6" s="29"/>
      <c r="E6" s="30"/>
      <c r="F6" s="31"/>
      <c r="G6" s="32"/>
      <c r="H6" s="31"/>
      <c r="I6" s="29"/>
      <c r="J6" s="33"/>
      <c r="K6" s="34"/>
      <c r="L6" s="35"/>
      <c r="M6" s="36"/>
      <c r="N6" s="37"/>
      <c r="O6" s="37"/>
      <c r="P6" s="38"/>
      <c r="Q6" s="38"/>
      <c r="R6" s="38"/>
      <c r="S6" s="38"/>
      <c r="T6" s="38"/>
      <c r="U6" s="38"/>
    </row>
    <row r="7" customFormat="false" ht="20.1" hidden="false" customHeight="true" outlineLevel="0" collapsed="false">
      <c r="A7" s="26"/>
      <c r="B7" s="27"/>
      <c r="C7" s="28"/>
      <c r="D7" s="29"/>
      <c r="E7" s="30"/>
      <c r="F7" s="31"/>
      <c r="G7" s="32"/>
      <c r="H7" s="31"/>
      <c r="I7" s="29"/>
      <c r="J7" s="33"/>
      <c r="K7" s="34"/>
      <c r="L7" s="35"/>
      <c r="M7" s="36"/>
      <c r="N7" s="37"/>
      <c r="O7" s="37"/>
      <c r="P7" s="38"/>
      <c r="Q7" s="38"/>
      <c r="R7" s="38"/>
      <c r="S7" s="38"/>
      <c r="T7" s="38"/>
      <c r="U7" s="38"/>
    </row>
    <row r="8" customFormat="false" ht="20.1" hidden="false" customHeight="true" outlineLevel="0" collapsed="false">
      <c r="A8" s="11" t="s">
        <v>21</v>
      </c>
      <c r="B8" s="12" t="n">
        <v>16.0777777777778</v>
      </c>
      <c r="C8" s="13" t="n">
        <v>665.533333333333</v>
      </c>
      <c r="D8" s="14" t="n">
        <f aca="false">0.0433*C8</f>
        <v>28.8175933333333</v>
      </c>
      <c r="E8" s="15" t="n">
        <v>5.13538333333333</v>
      </c>
      <c r="F8" s="16" t="n">
        <f aca="false">+E8*3.1416/180</f>
        <v>0.0896295571111111</v>
      </c>
      <c r="G8" s="17" t="n">
        <v>73.9667166666667</v>
      </c>
      <c r="H8" s="16" t="n">
        <f aca="false">+G8*3.1416/180</f>
        <v>1.29096576155556</v>
      </c>
      <c r="I8" s="14" t="n">
        <v>2969</v>
      </c>
      <c r="J8" s="23" t="n">
        <v>-0.071</v>
      </c>
      <c r="K8" s="18" t="n">
        <f aca="false">+D8+J8</f>
        <v>28.7465933333333</v>
      </c>
      <c r="L8" s="19" t="n">
        <f aca="false">+($K$8-$K$20)/($B$20-$B$8)*(B8-$B$8)</f>
        <v>0</v>
      </c>
      <c r="M8" s="20" t="n">
        <f aca="false">+K8+L8</f>
        <v>28.7465933333333</v>
      </c>
      <c r="N8" s="21" t="n">
        <v>977385.21</v>
      </c>
      <c r="O8" s="21" t="n">
        <v>977385.21</v>
      </c>
      <c r="P8" s="22" t="n">
        <f aca="false">978031.846*(1+0.00528895*POWER(SIN(F8),2)+0.000023462*POWER(SIN(F8),4))</f>
        <v>978073.291474864</v>
      </c>
      <c r="Q8" s="22" t="n">
        <f aca="false">0.3086*I8</f>
        <v>916.2334</v>
      </c>
      <c r="R8" s="22" t="n">
        <f aca="false">0.04192*I8*2.67</f>
        <v>332.3094816</v>
      </c>
      <c r="S8" s="22" t="n">
        <v>1.25</v>
      </c>
      <c r="T8" s="22" t="n">
        <f aca="false">N8-P8+Q8-R8</f>
        <v>-104.157556463808</v>
      </c>
      <c r="U8" s="39" t="n">
        <f aca="false">T8+S8</f>
        <v>-102.907556463808</v>
      </c>
    </row>
    <row r="9" customFormat="false" ht="20.1" hidden="false" customHeight="true" outlineLevel="0" collapsed="false">
      <c r="A9" s="11" t="s">
        <v>24</v>
      </c>
      <c r="B9" s="12" t="n">
        <v>16.1555555555556</v>
      </c>
      <c r="C9" s="13" t="n">
        <v>328.766666666667</v>
      </c>
      <c r="D9" s="14" t="n">
        <f aca="false">0.0433*C9</f>
        <v>14.2355966666667</v>
      </c>
      <c r="E9" s="15" t="n">
        <v>5.14138333333333</v>
      </c>
      <c r="F9" s="16" t="n">
        <f aca="false">+E9*3.1416/180</f>
        <v>0.0897342771111111</v>
      </c>
      <c r="G9" s="17" t="n">
        <v>73.9624</v>
      </c>
      <c r="H9" s="16" t="n">
        <f aca="false">+G9*3.1416/180</f>
        <v>1.29089042133333</v>
      </c>
      <c r="I9" s="14" t="n">
        <v>3065</v>
      </c>
      <c r="J9" s="23" t="n">
        <v>-0.084</v>
      </c>
      <c r="K9" s="18" t="n">
        <f aca="false">+D9+J9</f>
        <v>14.1515966666667</v>
      </c>
      <c r="L9" s="19" t="n">
        <f aca="false">+($K$8-$K$20)/($B$20-$B$8)*(B9-$B$8)</f>
        <v>0.0030859154929576</v>
      </c>
      <c r="M9" s="24" t="n">
        <f aca="false">+K9+L9</f>
        <v>14.1546825821596</v>
      </c>
      <c r="N9" s="25" t="n">
        <f aca="false">+$N$2+$M$8-M9</f>
        <v>977399.801910751</v>
      </c>
      <c r="O9" s="21" t="n">
        <f aca="false">+O8+M8-M9</f>
        <v>977399.801910751</v>
      </c>
      <c r="P9" s="22" t="n">
        <f aca="false">978031.846*(1+0.00528895*POWER(SIN(F9),2)+0.000023462*POWER(SIN(F9),4))</f>
        <v>978073.388121497</v>
      </c>
      <c r="Q9" s="22" t="n">
        <f aca="false">0.3086*I9</f>
        <v>945.859</v>
      </c>
      <c r="R9" s="22" t="n">
        <f aca="false">0.04192*I9*2.67</f>
        <v>343.054416</v>
      </c>
      <c r="S9" s="22" t="n">
        <v>1.15</v>
      </c>
      <c r="T9" s="22" t="n">
        <f aca="false">N9-P9+Q9-R9</f>
        <v>-70.7816267460851</v>
      </c>
      <c r="U9" s="39" t="n">
        <f aca="false">T9+S9</f>
        <v>-69.6316267460851</v>
      </c>
      <c r="W9" s="0" t="s">
        <v>25</v>
      </c>
    </row>
    <row r="10" customFormat="false" ht="20.1" hidden="false" customHeight="true" outlineLevel="0" collapsed="false">
      <c r="A10" s="11" t="s">
        <v>26</v>
      </c>
      <c r="B10" s="12" t="n">
        <v>16.2416666666667</v>
      </c>
      <c r="C10" s="13" t="n">
        <v>328.15</v>
      </c>
      <c r="D10" s="14" t="n">
        <f aca="false">0.0433*C10</f>
        <v>14.208895</v>
      </c>
      <c r="E10" s="15" t="n">
        <v>5.14135</v>
      </c>
      <c r="F10" s="16" t="n">
        <f aca="false">+E10*3.1416/180</f>
        <v>0.0897336953333333</v>
      </c>
      <c r="G10" s="17" t="n">
        <v>73.9624666666667</v>
      </c>
      <c r="H10" s="16" t="n">
        <f aca="false">+G10*3.1416/180</f>
        <v>1.29089158488889</v>
      </c>
      <c r="I10" s="14" t="n">
        <v>3068</v>
      </c>
      <c r="J10" s="23" t="n">
        <v>-0.083</v>
      </c>
      <c r="K10" s="18" t="n">
        <f aca="false">+D10+J10</f>
        <v>14.125895</v>
      </c>
      <c r="L10" s="19" t="n">
        <f aca="false">+($K$8-$K$20)/($B$20-$B$8)*(B10-$B$8)</f>
        <v>0.00650246478873222</v>
      </c>
      <c r="M10" s="24" t="n">
        <f aca="false">+K10+L10</f>
        <v>14.1323974647887</v>
      </c>
      <c r="N10" s="25" t="n">
        <f aca="false">+$N$2+$M$8-M10</f>
        <v>977399.824195869</v>
      </c>
      <c r="O10" s="21" t="n">
        <f aca="false">+O9+M9-M10</f>
        <v>977399.824195869</v>
      </c>
      <c r="P10" s="22" t="n">
        <f aca="false">978031.846*(1+0.00528895*POWER(SIN(F10),2)+0.000023462*POWER(SIN(F10),4))</f>
        <v>978073.387584263</v>
      </c>
      <c r="Q10" s="22" t="n">
        <f aca="false">0.3086*I10</f>
        <v>946.7848</v>
      </c>
      <c r="R10" s="22" t="n">
        <f aca="false">0.04192*I10*2.67</f>
        <v>343.3901952</v>
      </c>
      <c r="S10" s="22" t="n">
        <v>-0.07</v>
      </c>
      <c r="T10" s="22" t="n">
        <f aca="false">N10-P10+Q10-R10</f>
        <v>-70.1687835946574</v>
      </c>
      <c r="U10" s="39" t="n">
        <f aca="false">T10+S10</f>
        <v>-70.2387835946574</v>
      </c>
    </row>
    <row r="11" customFormat="false" ht="20.1" hidden="false" customHeight="true" outlineLevel="0" collapsed="false">
      <c r="A11" s="11" t="s">
        <v>27</v>
      </c>
      <c r="B11" s="12" t="n">
        <v>16.4166666666667</v>
      </c>
      <c r="C11" s="13" t="n">
        <v>322.675</v>
      </c>
      <c r="D11" s="14" t="n">
        <f aca="false">0.0433*C11</f>
        <v>13.9718275</v>
      </c>
      <c r="E11" s="15" t="n">
        <v>5.14135</v>
      </c>
      <c r="F11" s="16" t="n">
        <f aca="false">+E11*3.1416/180</f>
        <v>0.0897336953333333</v>
      </c>
      <c r="G11" s="17" t="n">
        <v>73.9624666666667</v>
      </c>
      <c r="H11" s="16" t="n">
        <f aca="false">+G11*3.1416/180</f>
        <v>1.29089158488889</v>
      </c>
      <c r="I11" s="14" t="n">
        <v>3068</v>
      </c>
      <c r="J11" s="23" t="n">
        <v>-0.082</v>
      </c>
      <c r="K11" s="18" t="n">
        <f aca="false">+D11+J11</f>
        <v>13.8898275</v>
      </c>
      <c r="L11" s="19" t="n">
        <f aca="false">+($K$8-$K$20)/($B$20-$B$8)*(B11-$B$8)</f>
        <v>0.013445774647887</v>
      </c>
      <c r="M11" s="24" t="n">
        <f aca="false">+K11+L11</f>
        <v>13.9032732746479</v>
      </c>
      <c r="N11" s="25" t="n">
        <f aca="false">+$N$2+$M$8-M11</f>
        <v>977400.053320059</v>
      </c>
      <c r="O11" s="21" t="n">
        <f aca="false">+O10+M10-M11</f>
        <v>977400.053320059</v>
      </c>
      <c r="P11" s="22" t="n">
        <f aca="false">978031.846*(1+0.00528895*POWER(SIN(F11),2)+0.000023462*POWER(SIN(F11),4))</f>
        <v>978073.387584263</v>
      </c>
      <c r="Q11" s="22" t="n">
        <f aca="false">0.3086*I11</f>
        <v>946.7848</v>
      </c>
      <c r="R11" s="22" t="n">
        <f aca="false">0.04192*I11*2.67</f>
        <v>343.3901952</v>
      </c>
      <c r="S11" s="22" t="n">
        <v>1.2</v>
      </c>
      <c r="T11" s="22" t="n">
        <f aca="false">N11-P11+Q11-R11</f>
        <v>-69.9396594044881</v>
      </c>
      <c r="U11" s="39" t="n">
        <f aca="false">T11+S11</f>
        <v>-68.7396594044881</v>
      </c>
    </row>
    <row r="12" customFormat="false" ht="20.1" hidden="false" customHeight="true" outlineLevel="0" collapsed="false">
      <c r="A12" s="11" t="s">
        <v>28</v>
      </c>
      <c r="B12" s="12" t="n">
        <v>16.5555555555556</v>
      </c>
      <c r="C12" s="13" t="n">
        <v>344.033333333333</v>
      </c>
      <c r="D12" s="14" t="n">
        <f aca="false">0.0433*C12</f>
        <v>14.8966433333333</v>
      </c>
      <c r="E12" s="15" t="n">
        <v>5.14133333333333</v>
      </c>
      <c r="F12" s="16" t="n">
        <f aca="false">+E12*3.1416/180</f>
        <v>0.0897334044444445</v>
      </c>
      <c r="G12" s="17" t="n">
        <v>73.9625166666667</v>
      </c>
      <c r="H12" s="16" t="n">
        <f aca="false">+G12*3.1416/180</f>
        <v>1.29089245755556</v>
      </c>
      <c r="I12" s="14" t="n">
        <v>3068</v>
      </c>
      <c r="J12" s="23" t="n">
        <v>-0.08</v>
      </c>
      <c r="K12" s="18" t="n">
        <f aca="false">+D12+J12</f>
        <v>14.8166433333333</v>
      </c>
      <c r="L12" s="19" t="n">
        <f aca="false">+($K$8-$K$20)/($B$20-$B$8)*(B12-$B$8)</f>
        <v>0.0189563380281686</v>
      </c>
      <c r="M12" s="24" t="n">
        <f aca="false">+K12+L12</f>
        <v>14.8355996713615</v>
      </c>
      <c r="N12" s="25" t="n">
        <f aca="false">+$N$2+$M$8-M12</f>
        <v>977399.120993662</v>
      </c>
      <c r="O12" s="21" t="n">
        <f aca="false">+O11+M11-M12</f>
        <v>977399.120993662</v>
      </c>
      <c r="P12" s="22" t="n">
        <f aca="false">978031.846*(1+0.00528895*POWER(SIN(F12),2)+0.000023462*POWER(SIN(F12),4))</f>
        <v>978073.387315647</v>
      </c>
      <c r="Q12" s="22" t="n">
        <f aca="false">0.3086*I12</f>
        <v>946.7848</v>
      </c>
      <c r="R12" s="22" t="n">
        <f aca="false">0.04192*I12*2.67</f>
        <v>343.3901952</v>
      </c>
      <c r="S12" s="22" t="n">
        <v>1.25</v>
      </c>
      <c r="T12" s="22" t="n">
        <f aca="false">N12-P12+Q12-R12</f>
        <v>-70.8717171852838</v>
      </c>
      <c r="U12" s="39" t="n">
        <f aca="false">T12+S12</f>
        <v>-69.6217171852838</v>
      </c>
    </row>
    <row r="13" customFormat="false" ht="20.1" hidden="false" customHeight="true" outlineLevel="0" collapsed="false">
      <c r="A13" s="11" t="s">
        <v>29</v>
      </c>
      <c r="B13" s="12" t="n">
        <v>16.7611111111111</v>
      </c>
      <c r="C13" s="13" t="n">
        <v>340.533333333333</v>
      </c>
      <c r="D13" s="14" t="n">
        <f aca="false">0.0433*C13</f>
        <v>14.7450933333333</v>
      </c>
      <c r="E13" s="15" t="n">
        <v>5.1413</v>
      </c>
      <c r="F13" s="16" t="n">
        <f aca="false">+E13*3.1416/180</f>
        <v>0.0897328226666667</v>
      </c>
      <c r="G13" s="17" t="n">
        <v>73.9625666666667</v>
      </c>
      <c r="H13" s="16" t="n">
        <f aca="false">+G13*3.1416/180</f>
        <v>1.29089333022222</v>
      </c>
      <c r="I13" s="14" t="n">
        <v>3065</v>
      </c>
      <c r="J13" s="23" t="n">
        <v>-0.078</v>
      </c>
      <c r="K13" s="18" t="n">
        <f aca="false">+D13+J13</f>
        <v>14.6670933333333</v>
      </c>
      <c r="L13" s="19" t="n">
        <f aca="false">+($K$8-$K$20)/($B$20-$B$8)*(B13-$B$8)</f>
        <v>0.0271119718309853</v>
      </c>
      <c r="M13" s="24" t="n">
        <f aca="false">+K13+L13</f>
        <v>14.6942053051643</v>
      </c>
      <c r="N13" s="25" t="n">
        <f aca="false">+$N$2+$M$8-M13</f>
        <v>977399.262388028</v>
      </c>
      <c r="O13" s="21" t="n">
        <f aca="false">+O12+M12-M13</f>
        <v>977399.262388028</v>
      </c>
      <c r="P13" s="22" t="n">
        <f aca="false">978031.846*(1+0.00528895*POWER(SIN(F13),2)+0.000023462*POWER(SIN(F13),4))</f>
        <v>978073.386778418</v>
      </c>
      <c r="Q13" s="22" t="n">
        <f aca="false">0.3086*I13</f>
        <v>945.859</v>
      </c>
      <c r="R13" s="22" t="n">
        <f aca="false">0.04192*I13*2.67</f>
        <v>343.054416</v>
      </c>
      <c r="S13" s="22" t="n">
        <v>1.35</v>
      </c>
      <c r="T13" s="22" t="n">
        <f aca="false">N13-P13+Q13-R13</f>
        <v>-71.319806390003</v>
      </c>
      <c r="U13" s="39" t="n">
        <f aca="false">T13+S13</f>
        <v>-69.969806390003</v>
      </c>
    </row>
    <row r="14" customFormat="false" ht="20.1" hidden="false" customHeight="true" outlineLevel="0" collapsed="false">
      <c r="A14" s="11" t="s">
        <v>30</v>
      </c>
      <c r="B14" s="12" t="n">
        <v>16.8833333333333</v>
      </c>
      <c r="C14" s="13" t="n">
        <v>333.466666666667</v>
      </c>
      <c r="D14" s="14" t="n">
        <f aca="false">0.0433*C14</f>
        <v>14.4391066666667</v>
      </c>
      <c r="E14" s="15" t="n">
        <v>5.14133333333333</v>
      </c>
      <c r="F14" s="16" t="n">
        <f aca="false">+E14*3.1416/180</f>
        <v>0.0897334044444445</v>
      </c>
      <c r="G14" s="17" t="n">
        <v>73.9625833333333</v>
      </c>
      <c r="H14" s="16" t="n">
        <f aca="false">+G14*3.1416/180</f>
        <v>1.29089362111111</v>
      </c>
      <c r="I14" s="14" t="n">
        <v>3067</v>
      </c>
      <c r="J14" s="40" t="n">
        <v>-0.076</v>
      </c>
      <c r="K14" s="18" t="n">
        <f aca="false">+D14+J14</f>
        <v>14.3631066666667</v>
      </c>
      <c r="L14" s="19" t="n">
        <f aca="false">+($K$8-$K$20)/($B$20-$B$8)*(B14-$B$8)</f>
        <v>0.031961267605633</v>
      </c>
      <c r="M14" s="24" t="n">
        <f aca="false">+K14+L14</f>
        <v>14.3950679342723</v>
      </c>
      <c r="N14" s="25" t="n">
        <f aca="false">+$N$2+$M$8-M14</f>
        <v>977399.561525399</v>
      </c>
      <c r="O14" s="21" t="n">
        <f aca="false">+O13+M13-M14</f>
        <v>977399.561525399</v>
      </c>
      <c r="P14" s="22" t="n">
        <f aca="false">978031.846*(1+0.00528895*POWER(SIN(F14),2)+0.000023462*POWER(SIN(F14),4))</f>
        <v>978073.387315647</v>
      </c>
      <c r="Q14" s="22" t="n">
        <f aca="false">0.3086*I14</f>
        <v>946.4762</v>
      </c>
      <c r="R14" s="22" t="n">
        <f aca="false">0.04192*I14*2.67</f>
        <v>343.2782688</v>
      </c>
      <c r="S14" s="22" t="n">
        <v>1.01</v>
      </c>
      <c r="T14" s="22" t="n">
        <f aca="false">N14-P14+Q14-R14</f>
        <v>-70.627859048229</v>
      </c>
      <c r="U14" s="39" t="n">
        <f aca="false">T14+S14</f>
        <v>-69.617859048229</v>
      </c>
    </row>
    <row r="15" customFormat="false" ht="20.1" hidden="false" customHeight="true" outlineLevel="0" collapsed="false">
      <c r="A15" s="11" t="s">
        <v>31</v>
      </c>
      <c r="B15" s="12" t="n">
        <v>16.9944444444444</v>
      </c>
      <c r="C15" s="13" t="n">
        <v>332.666666666667</v>
      </c>
      <c r="D15" s="14" t="n">
        <f aca="false">0.0433*C15</f>
        <v>14.4044666666667</v>
      </c>
      <c r="E15" s="15" t="n">
        <v>5.14131666666667</v>
      </c>
      <c r="F15" s="16" t="n">
        <f aca="false">+E15*3.1416/180</f>
        <v>0.0897331135555556</v>
      </c>
      <c r="G15" s="17" t="n">
        <v>73.9626333333333</v>
      </c>
      <c r="H15" s="16" t="n">
        <f aca="false">+G15*3.1416/180</f>
        <v>1.29089449377778</v>
      </c>
      <c r="I15" s="14" t="n">
        <v>3067</v>
      </c>
      <c r="J15" s="40" t="n">
        <v>-0.079</v>
      </c>
      <c r="K15" s="18" t="n">
        <f aca="false">+D15+J15</f>
        <v>14.3254666666667</v>
      </c>
      <c r="L15" s="19" t="n">
        <f aca="false">+($K$8-$K$20)/($B$20-$B$8)*(B15-$B$8)</f>
        <v>0.0363697183098583</v>
      </c>
      <c r="M15" s="24" t="n">
        <f aca="false">+K15+L15</f>
        <v>14.3618363849765</v>
      </c>
      <c r="N15" s="25" t="n">
        <f aca="false">+$N$2+$M$8-M15</f>
        <v>977399.594756948</v>
      </c>
      <c r="O15" s="21" t="n">
        <f aca="false">+O14+M14-M15</f>
        <v>977399.594756948</v>
      </c>
      <c r="P15" s="22" t="n">
        <f aca="false">978031.846*(1+0.00528895*POWER(SIN(F15),2)+0.000023462*POWER(SIN(F15),4))</f>
        <v>978073.387047032</v>
      </c>
      <c r="Q15" s="22" t="n">
        <f aca="false">0.3086*I15</f>
        <v>946.4762</v>
      </c>
      <c r="R15" s="22" t="n">
        <f aca="false">0.04192*I15*2.67</f>
        <v>343.2782688</v>
      </c>
      <c r="S15" s="22" t="n">
        <v>1.17</v>
      </c>
      <c r="T15" s="22" t="n">
        <f aca="false">N15-P15+Q15-R15</f>
        <v>-70.5943588840639</v>
      </c>
      <c r="U15" s="39" t="n">
        <f aca="false">T15+S15</f>
        <v>-69.4243588840639</v>
      </c>
    </row>
    <row r="16" customFormat="false" ht="20.1" hidden="false" customHeight="true" outlineLevel="0" collapsed="false">
      <c r="A16" s="11" t="s">
        <v>32</v>
      </c>
      <c r="B16" s="12" t="n">
        <v>17.2166666666667</v>
      </c>
      <c r="C16" s="13" t="n">
        <v>325.366666666667</v>
      </c>
      <c r="D16" s="14" t="n">
        <f aca="false">0.0433*C16</f>
        <v>14.0883766666667</v>
      </c>
      <c r="E16" s="15" t="n">
        <v>5.14131666666667</v>
      </c>
      <c r="F16" s="16" t="n">
        <f aca="false">+E16*3.1416/180</f>
        <v>0.0897331135555556</v>
      </c>
      <c r="G16" s="17" t="n">
        <v>73.96265</v>
      </c>
      <c r="H16" s="16" t="n">
        <f aca="false">+G16*3.1416/180</f>
        <v>1.29089478466667</v>
      </c>
      <c r="I16" s="14" t="n">
        <v>3068</v>
      </c>
      <c r="J16" s="40" t="n">
        <v>-0.07</v>
      </c>
      <c r="K16" s="18" t="n">
        <f aca="false">+D16+J16</f>
        <v>14.0183766666667</v>
      </c>
      <c r="L16" s="19" t="n">
        <f aca="false">+($K$8-$K$20)/($B$20-$B$8)*(B16-$B$8)</f>
        <v>0.0451866197183088</v>
      </c>
      <c r="M16" s="24" t="n">
        <f aca="false">+K16+L16</f>
        <v>14.063563286385</v>
      </c>
      <c r="N16" s="25" t="n">
        <f aca="false">+$N$2+$M$8-M16</f>
        <v>977399.893030047</v>
      </c>
      <c r="O16" s="21" t="n">
        <f aca="false">+O15+M15-M16</f>
        <v>977399.893030047</v>
      </c>
      <c r="P16" s="22" t="n">
        <f aca="false">978031.846*(1+0.00528895*POWER(SIN(F16),2)+0.000023462*POWER(SIN(F16),4))</f>
        <v>978073.387047032</v>
      </c>
      <c r="Q16" s="22" t="n">
        <f aca="false">0.3086*I16</f>
        <v>946.7848</v>
      </c>
      <c r="R16" s="22" t="n">
        <f aca="false">0.04192*I16*2.67</f>
        <v>343.3901952</v>
      </c>
      <c r="S16" s="22" t="n">
        <v>1.19</v>
      </c>
      <c r="T16" s="22" t="n">
        <f aca="false">N16-P16+Q16-R16</f>
        <v>-70.0994121854089</v>
      </c>
      <c r="U16" s="39" t="n">
        <f aca="false">T16+S16</f>
        <v>-68.9094121854089</v>
      </c>
    </row>
    <row r="17" customFormat="false" ht="20.1" hidden="false" customHeight="true" outlineLevel="0" collapsed="false">
      <c r="A17" s="11" t="s">
        <v>33</v>
      </c>
      <c r="B17" s="12" t="n">
        <v>17.4055555555556</v>
      </c>
      <c r="C17" s="13" t="n">
        <v>324.2</v>
      </c>
      <c r="D17" s="14" t="n">
        <f aca="false">0.0433*C17</f>
        <v>14.03786</v>
      </c>
      <c r="E17" s="15" t="n">
        <v>5.14133333333333</v>
      </c>
      <c r="F17" s="16" t="n">
        <f aca="false">+E17*3.1416/180</f>
        <v>0.0897334044444445</v>
      </c>
      <c r="G17" s="17" t="n">
        <v>73.96265</v>
      </c>
      <c r="H17" s="16" t="n">
        <f aca="false">+G17*3.1416/180</f>
        <v>1.29089478466667</v>
      </c>
      <c r="I17" s="14" t="n">
        <v>3068</v>
      </c>
      <c r="J17" s="40" t="n">
        <v>-0.064</v>
      </c>
      <c r="K17" s="18" t="n">
        <f aca="false">+D17+J17</f>
        <v>13.97386</v>
      </c>
      <c r="L17" s="19" t="n">
        <f aca="false">+($K$8-$K$20)/($B$20-$B$8)*(B17-$B$8)</f>
        <v>0.0526809859154918</v>
      </c>
      <c r="M17" s="24" t="n">
        <f aca="false">+K17+L17</f>
        <v>14.0265409859155</v>
      </c>
      <c r="N17" s="25" t="n">
        <f aca="false">+$N$2+$M$8-M17</f>
        <v>977399.930052347</v>
      </c>
      <c r="O17" s="21" t="n">
        <f aca="false">+O16+M16-M17</f>
        <v>977399.930052347</v>
      </c>
      <c r="P17" s="22" t="n">
        <f aca="false">978031.846*(1+0.00528895*POWER(SIN(F17),2)+0.000023462*POWER(SIN(F17),4))</f>
        <v>978073.387315647</v>
      </c>
      <c r="Q17" s="22" t="n">
        <f aca="false">0.3086*I17</f>
        <v>946.7848</v>
      </c>
      <c r="R17" s="22" t="n">
        <f aca="false">0.04192*I17*2.67</f>
        <v>343.3901952</v>
      </c>
      <c r="S17" s="22" t="n">
        <v>1.05</v>
      </c>
      <c r="T17" s="22" t="n">
        <f aca="false">N17-P17+Q17-R17</f>
        <v>-70.062658499846</v>
      </c>
      <c r="U17" s="39" t="n">
        <f aca="false">T17+S17</f>
        <v>-69.012658499846</v>
      </c>
    </row>
    <row r="18" customFormat="false" ht="20.1" hidden="false" customHeight="true" outlineLevel="0" collapsed="false">
      <c r="A18" s="11" t="s">
        <v>34</v>
      </c>
      <c r="B18" s="12" t="n">
        <v>17.6444444444444</v>
      </c>
      <c r="C18" s="13" t="n">
        <v>309.633333333333</v>
      </c>
      <c r="D18" s="14" t="n">
        <f aca="false">0.0433*C18</f>
        <v>13.4071233333333</v>
      </c>
      <c r="E18" s="15" t="n">
        <v>5.1413</v>
      </c>
      <c r="F18" s="16" t="n">
        <f aca="false">+E18*3.1416/180</f>
        <v>0.0897328226666667</v>
      </c>
      <c r="G18" s="17" t="n">
        <v>73.9627166666667</v>
      </c>
      <c r="H18" s="16" t="n">
        <f aca="false">+G18*3.1416/180</f>
        <v>1.29089594822222</v>
      </c>
      <c r="I18" s="14" t="n">
        <v>3064</v>
      </c>
      <c r="J18" s="40" t="n">
        <v>-0.058</v>
      </c>
      <c r="K18" s="18" t="n">
        <f aca="false">+D18+J18</f>
        <v>13.3491233333333</v>
      </c>
      <c r="L18" s="19" t="n">
        <f aca="false">+($K$8-$K$20)/($B$20-$B$8)*(B18-$B$8)</f>
        <v>0.0621591549295761</v>
      </c>
      <c r="M18" s="24" t="n">
        <f aca="false">+K18+L18</f>
        <v>13.4112824882629</v>
      </c>
      <c r="N18" s="25" t="n">
        <f aca="false">+$N$2+$M$8-M18</f>
        <v>977400.545310845</v>
      </c>
      <c r="O18" s="21" t="n">
        <f aca="false">+O17+M17-M18</f>
        <v>977400.545310845</v>
      </c>
      <c r="P18" s="22" t="n">
        <f aca="false">978031.846*(1+0.00528895*POWER(SIN(F18),2)+0.000023462*POWER(SIN(F18),4))</f>
        <v>978073.386778418</v>
      </c>
      <c r="Q18" s="22" t="n">
        <f aca="false">0.3086*I18</f>
        <v>945.5504</v>
      </c>
      <c r="R18" s="22" t="n">
        <f aca="false">0.04192*I18*2.67</f>
        <v>342.9424896</v>
      </c>
      <c r="S18" s="22" t="n">
        <v>1.31</v>
      </c>
      <c r="T18" s="22" t="n">
        <f aca="false">N18-P18+Q18-R18</f>
        <v>-70.2335571730746</v>
      </c>
      <c r="U18" s="39" t="n">
        <f aca="false">T18+S18</f>
        <v>-68.9235571730746</v>
      </c>
    </row>
    <row r="19" customFormat="false" ht="20.1" hidden="false" customHeight="true" outlineLevel="0" collapsed="false">
      <c r="A19" s="11" t="s">
        <v>35</v>
      </c>
      <c r="B19" s="12" t="n">
        <v>17.7138888888889</v>
      </c>
      <c r="C19" s="13" t="n">
        <v>310.666666666667</v>
      </c>
      <c r="D19" s="14" t="n">
        <f aca="false">0.0433*C19</f>
        <v>13.4518666666667</v>
      </c>
      <c r="E19" s="15" t="n">
        <v>5.1413</v>
      </c>
      <c r="F19" s="16" t="n">
        <f aca="false">+E19*3.1416/180</f>
        <v>0.0897328226666667</v>
      </c>
      <c r="G19" s="17" t="n">
        <v>73.9626666666667</v>
      </c>
      <c r="H19" s="16" t="n">
        <f aca="false">+G19*3.1416/180</f>
        <v>1.29089507555556</v>
      </c>
      <c r="I19" s="14" t="n">
        <v>3063</v>
      </c>
      <c r="J19" s="40" t="n">
        <v>-0.055</v>
      </c>
      <c r="K19" s="18" t="n">
        <f aca="false">+D19+J19</f>
        <v>13.3968666666667</v>
      </c>
      <c r="L19" s="19" t="n">
        <f aca="false">+($K$8-$K$20)/($B$20-$B$8)*(B19-$B$8)</f>
        <v>0.0649144366197169</v>
      </c>
      <c r="M19" s="24" t="n">
        <f aca="false">+K19+L19</f>
        <v>13.4617811032864</v>
      </c>
      <c r="N19" s="25" t="n">
        <f aca="false">+$N$2+$M$8-M19</f>
        <v>977400.49481223</v>
      </c>
      <c r="O19" s="21" t="n">
        <f aca="false">+O18+M18-M19</f>
        <v>977400.49481223</v>
      </c>
      <c r="P19" s="22" t="n">
        <f aca="false">978031.846*(1+0.00528895*POWER(SIN(F19),2)+0.000023462*POWER(SIN(F19),4))</f>
        <v>978073.386778418</v>
      </c>
      <c r="Q19" s="22" t="n">
        <f aca="false">0.3086*I19</f>
        <v>945.2418</v>
      </c>
      <c r="R19" s="22" t="n">
        <f aca="false">0.04192*I19*2.67</f>
        <v>342.8305632</v>
      </c>
      <c r="S19" s="22" t="n">
        <v>1.2</v>
      </c>
      <c r="T19" s="22" t="n">
        <f aca="false">N19-P19+Q19-R19</f>
        <v>-70.4807293880936</v>
      </c>
      <c r="U19" s="39" t="n">
        <f aca="false">T19+S19</f>
        <v>-69.2807293880936</v>
      </c>
    </row>
    <row r="20" customFormat="false" ht="38.25" hidden="false" customHeight="true" outlineLevel="0" collapsed="false">
      <c r="A20" s="11" t="s">
        <v>23</v>
      </c>
      <c r="B20" s="12" t="n">
        <v>18.4444444444444</v>
      </c>
      <c r="C20" s="13" t="n">
        <v>662.533333333333</v>
      </c>
      <c r="D20" s="14" t="n">
        <f aca="false">0.0433*C20</f>
        <v>28.6876933333333</v>
      </c>
      <c r="E20" s="15" t="n">
        <v>5.13538333333333</v>
      </c>
      <c r="F20" s="16" t="n">
        <f aca="false">+E20*3.1416/180</f>
        <v>0.0896295571111111</v>
      </c>
      <c r="G20" s="17" t="n">
        <v>73.9667166666667</v>
      </c>
      <c r="H20" s="16" t="n">
        <f aca="false">+G20*3.1416/180</f>
        <v>1.29096576155556</v>
      </c>
      <c r="I20" s="14" t="n">
        <v>2969</v>
      </c>
      <c r="J20" s="40" t="n">
        <v>-0.035</v>
      </c>
      <c r="K20" s="18" t="n">
        <f aca="false">+D20+J20</f>
        <v>28.6526933333333</v>
      </c>
      <c r="L20" s="19" t="n">
        <f aca="false">+($K$8-$K$20)/($B$20-$B$8)*(B20-$B$8)</f>
        <v>0.0938999999999979</v>
      </c>
      <c r="M20" s="20" t="n">
        <f aca="false">+K20+L20</f>
        <v>28.7465933333333</v>
      </c>
      <c r="N20" s="25" t="n">
        <f aca="false">+$N$2+$M$8-M20</f>
        <v>977385.21</v>
      </c>
      <c r="O20" s="21" t="n">
        <f aca="false">+O19+M19-M20</f>
        <v>977385.21</v>
      </c>
      <c r="P20" s="22" t="n">
        <f aca="false">978031.846*(1+0.00528895*POWER(SIN(F20),2)+0.000023462*POWER(SIN(F20),4))</f>
        <v>978073.291474864</v>
      </c>
      <c r="Q20" s="22" t="n">
        <f aca="false">0.3086*I20</f>
        <v>916.2334</v>
      </c>
      <c r="R20" s="22" t="n">
        <f aca="false">0.04192*I20*2.67</f>
        <v>332.3094816</v>
      </c>
      <c r="S20" s="22" t="n">
        <v>1.25</v>
      </c>
      <c r="T20" s="22" t="n">
        <f aca="false">N20-P20+Q20-R20</f>
        <v>-104.157556463808</v>
      </c>
      <c r="U20" s="39" t="n">
        <f aca="false">T20+S20</f>
        <v>-102.907556463808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2013-09-19T16:54:18Z</dcterms:created>
  <dc:creator>usuario</dc:creator>
  <dc:language>es-CO</dc:language>
  <cp:lastModifiedBy>usuario</cp:lastModifiedBy>
  <dcterms:modified xsi:type="dcterms:W3CDTF">2013-09-19T16:58:37Z</dcterms:modified>
  <cp:revision>0</cp:revision>
</cp:coreProperties>
</file>