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codeName="ThisWorkbook"/>
  <mc:AlternateContent xmlns:mc="http://schemas.openxmlformats.org/markup-compatibility/2006">
    <mc:Choice Requires="x15">
      <x15ac:absPath xmlns:x15ac="http://schemas.microsoft.com/office/spreadsheetml/2010/11/ac" url="C:\Users\Udit Saini\Desktop\SUN PHARMA\"/>
    </mc:Choice>
  </mc:AlternateContent>
  <xr:revisionPtr revIDLastSave="0" documentId="8_{7309FADC-F127-412C-96A3-7228DF348D0D}" xr6:coauthVersionLast="47" xr6:coauthVersionMax="47" xr10:uidLastSave="{00000000-0000-0000-0000-000000000000}"/>
  <bookViews>
    <workbookView xWindow="-98" yWindow="-98" windowWidth="21795" windowHeight="12975" firstSheet="5" activeTab="10" xr2:uid="{00000000-000D-0000-FFFF-FFFF00000000}"/>
  </bookViews>
  <sheets>
    <sheet name="Profit &amp; Loss" sheetId="1" r:id="rId1"/>
    <sheet name="Quarters" sheetId="3" r:id="rId2"/>
    <sheet name="Balance Sheet" sheetId="2" r:id="rId3"/>
    <sheet name="Cash Flow" sheetId="4" r:id="rId4"/>
    <sheet name="Customization" sheetId="5" r:id="rId5"/>
    <sheet name="Data Sheet" sheetId="6" r:id="rId6"/>
    <sheet name="fs" sheetId="8" r:id="rId7"/>
    <sheet name="cmnsize" sheetId="9" r:id="rId8"/>
    <sheet name="dupont" sheetId="10" r:id="rId9"/>
    <sheet name="altzman" sheetId="11" r:id="rId10"/>
    <sheet name="Sheet1" sheetId="12" r:id="rId11"/>
    <sheet name="Sheet2" sheetId="13" r:id="rId12"/>
  </sheets>
  <externalReferences>
    <externalReference r:id="rId13"/>
  </externalReferences>
  <definedNames>
    <definedName name="UPDATE">'Data Sheet'!$E$1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53" i="12" l="1"/>
  <c r="I52" i="12"/>
  <c r="I50" i="12"/>
  <c r="I51" i="12" s="1"/>
  <c r="I49" i="12"/>
  <c r="F44" i="12"/>
  <c r="F43" i="12"/>
  <c r="F42" i="12"/>
  <c r="F41" i="12"/>
  <c r="F40" i="12"/>
  <c r="F39" i="12"/>
  <c r="F38" i="12"/>
  <c r="F37" i="12"/>
  <c r="F36" i="12"/>
  <c r="F35" i="12"/>
  <c r="H16" i="13"/>
  <c r="H15" i="13"/>
  <c r="H14" i="13"/>
  <c r="H13" i="13"/>
  <c r="H12" i="13"/>
  <c r="H11" i="13"/>
  <c r="H10" i="13"/>
  <c r="H9" i="13"/>
  <c r="H8" i="13"/>
  <c r="H7" i="13"/>
  <c r="D44" i="12"/>
  <c r="D43" i="12"/>
  <c r="D42" i="12"/>
  <c r="D41" i="12"/>
  <c r="D40" i="12"/>
  <c r="D39" i="12"/>
  <c r="D38" i="12"/>
  <c r="D37" i="12"/>
  <c r="D36" i="12"/>
  <c r="D35" i="12"/>
  <c r="C44" i="12"/>
  <c r="C43" i="12"/>
  <c r="C42" i="12"/>
  <c r="C41" i="12"/>
  <c r="C40" i="12"/>
  <c r="C39" i="12"/>
  <c r="C38" i="12"/>
  <c r="C37" i="12"/>
  <c r="C36" i="12"/>
  <c r="C35" i="12"/>
  <c r="G16" i="13"/>
  <c r="G15" i="13"/>
  <c r="G14" i="13"/>
  <c r="G13" i="13"/>
  <c r="G12" i="13"/>
  <c r="G11" i="13"/>
  <c r="G10" i="13"/>
  <c r="G9" i="13"/>
  <c r="G8" i="13"/>
  <c r="G7" i="13"/>
  <c r="F30" i="12"/>
  <c r="E30" i="12"/>
  <c r="D30" i="12"/>
  <c r="C30" i="12"/>
  <c r="F29" i="12"/>
  <c r="E29" i="12"/>
  <c r="D29" i="12"/>
  <c r="C29" i="12"/>
  <c r="F28" i="12"/>
  <c r="E28" i="12"/>
  <c r="D28" i="12"/>
  <c r="C28" i="12"/>
  <c r="F27" i="12"/>
  <c r="E27" i="12"/>
  <c r="D27" i="12"/>
  <c r="C27" i="12"/>
  <c r="F26" i="12"/>
  <c r="E26" i="12"/>
  <c r="D26" i="12"/>
  <c r="C26" i="12"/>
  <c r="F25" i="12"/>
  <c r="E25" i="12"/>
  <c r="D25" i="12"/>
  <c r="C25" i="12"/>
  <c r="K104" i="6"/>
  <c r="J104" i="6"/>
  <c r="I104" i="6"/>
  <c r="H104" i="6"/>
  <c r="G104" i="6"/>
  <c r="F104" i="6"/>
  <c r="E104" i="6"/>
  <c r="D104" i="6"/>
  <c r="C104" i="6"/>
  <c r="I54" i="12" l="1"/>
  <c r="B104" i="6" l="1"/>
  <c r="K102" i="6"/>
  <c r="J102" i="6"/>
  <c r="I102" i="6"/>
  <c r="H102" i="6"/>
  <c r="G102" i="6"/>
  <c r="F102" i="6"/>
  <c r="E102" i="6"/>
  <c r="D102" i="6"/>
  <c r="C102" i="6"/>
  <c r="B102" i="6"/>
  <c r="K100" i="6"/>
  <c r="J100" i="6"/>
  <c r="I100" i="6"/>
  <c r="H100" i="6"/>
  <c r="G100" i="6"/>
  <c r="F100" i="6"/>
  <c r="E100" i="6"/>
  <c r="D100" i="6"/>
  <c r="C100" i="6"/>
  <c r="B100" i="6"/>
  <c r="K98" i="6"/>
  <c r="J98" i="6"/>
  <c r="I98" i="6"/>
  <c r="H98" i="6"/>
  <c r="G98" i="6"/>
  <c r="F98" i="6"/>
  <c r="E98" i="6"/>
  <c r="D98" i="6"/>
  <c r="C98" i="6"/>
  <c r="B98" i="6"/>
  <c r="K97" i="6"/>
  <c r="J97" i="6"/>
  <c r="I97" i="6"/>
  <c r="H97" i="6"/>
  <c r="G97" i="6"/>
  <c r="F97" i="6"/>
  <c r="E97" i="6"/>
  <c r="D97" i="6"/>
  <c r="C97" i="6"/>
  <c r="B97" i="6"/>
  <c r="F17" i="12" l="1"/>
  <c r="E17" i="12"/>
  <c r="D17" i="12"/>
  <c r="C17" i="12"/>
  <c r="F20" i="12" l="1"/>
  <c r="E20" i="12"/>
  <c r="D20" i="12"/>
  <c r="C20" i="12"/>
  <c r="F19" i="12"/>
  <c r="E19" i="12"/>
  <c r="D19" i="12"/>
  <c r="C19" i="12"/>
  <c r="F18" i="12"/>
  <c r="E18" i="12"/>
  <c r="D18" i="12"/>
  <c r="C18" i="12"/>
  <c r="F16" i="12"/>
  <c r="E16" i="12"/>
  <c r="D16" i="12"/>
  <c r="C16" i="12"/>
  <c r="F15" i="12"/>
  <c r="E15" i="12"/>
  <c r="D15" i="12"/>
  <c r="C15" i="12"/>
  <c r="F14" i="12"/>
  <c r="E14" i="12"/>
  <c r="D14" i="12"/>
  <c r="C14" i="12"/>
  <c r="F13" i="12"/>
  <c r="E13" i="12"/>
  <c r="D13" i="12"/>
  <c r="C13" i="12"/>
  <c r="F12" i="12"/>
  <c r="E12" i="12"/>
  <c r="D12" i="12"/>
  <c r="C12" i="12"/>
  <c r="I36" i="11"/>
  <c r="H36" i="11"/>
  <c r="G36" i="11"/>
  <c r="F36" i="11"/>
  <c r="E36" i="11"/>
  <c r="D36" i="11"/>
  <c r="C36" i="11"/>
  <c r="C31" i="11"/>
  <c r="I29" i="11"/>
  <c r="I31" i="11" s="1"/>
  <c r="H29" i="11"/>
  <c r="G29" i="11"/>
  <c r="F29" i="11"/>
  <c r="E29" i="11"/>
  <c r="D29" i="11"/>
  <c r="C29" i="11"/>
  <c r="I30" i="11"/>
  <c r="H30" i="11"/>
  <c r="H31" i="11" s="1"/>
  <c r="G30" i="11"/>
  <c r="G31" i="11" s="1"/>
  <c r="F30" i="11"/>
  <c r="F31" i="11" s="1"/>
  <c r="E30" i="11"/>
  <c r="E31" i="11" s="1"/>
  <c r="D30" i="11"/>
  <c r="D31" i="11" s="1"/>
  <c r="C30" i="11"/>
  <c r="I22" i="11" l="1"/>
  <c r="H22" i="11"/>
  <c r="G22" i="11"/>
  <c r="F22" i="11"/>
  <c r="E22" i="11"/>
  <c r="D22" i="11"/>
  <c r="C22" i="11"/>
  <c r="I15" i="11"/>
  <c r="I17" i="11" s="1"/>
  <c r="H15" i="11"/>
  <c r="H17" i="11" s="1"/>
  <c r="G15" i="11"/>
  <c r="G17" i="11" s="1"/>
  <c r="F15" i="11"/>
  <c r="F17" i="11" s="1"/>
  <c r="E15" i="11"/>
  <c r="D15" i="11"/>
  <c r="C15" i="11"/>
  <c r="I9" i="11"/>
  <c r="I16" i="11" s="1"/>
  <c r="H9" i="11"/>
  <c r="H16" i="11" s="1"/>
  <c r="G9" i="11"/>
  <c r="G16" i="11" s="1"/>
  <c r="F9" i="11"/>
  <c r="F16" i="11" s="1"/>
  <c r="E9" i="11"/>
  <c r="E16" i="11" s="1"/>
  <c r="D9" i="11"/>
  <c r="D16" i="11" s="1"/>
  <c r="C9" i="11"/>
  <c r="C16" i="11" s="1"/>
  <c r="I8" i="11"/>
  <c r="I10" i="11" s="1"/>
  <c r="H8" i="11"/>
  <c r="H10" i="11" s="1"/>
  <c r="G8" i="11"/>
  <c r="F8" i="11"/>
  <c r="F10" i="11" s="1"/>
  <c r="E8" i="11"/>
  <c r="D8" i="11"/>
  <c r="C8" i="11"/>
  <c r="C10" i="11" s="1"/>
  <c r="G10" i="11"/>
  <c r="F43" i="11" l="1"/>
  <c r="F44" i="11" s="1"/>
  <c r="C37" i="11"/>
  <c r="C38" i="11" s="1"/>
  <c r="C23" i="11"/>
  <c r="C24" i="11" s="1"/>
  <c r="D37" i="11"/>
  <c r="D38" i="11" s="1"/>
  <c r="D23" i="11"/>
  <c r="D24" i="11" s="1"/>
  <c r="E37" i="11"/>
  <c r="E38" i="11" s="1"/>
  <c r="E23" i="11"/>
  <c r="E24" i="11" s="1"/>
  <c r="F37" i="11"/>
  <c r="F38" i="11" s="1"/>
  <c r="F23" i="11"/>
  <c r="F24" i="11" s="1"/>
  <c r="G37" i="11"/>
  <c r="G38" i="11" s="1"/>
  <c r="G43" i="11" s="1"/>
  <c r="G44" i="11" s="1"/>
  <c r="G23" i="11"/>
  <c r="G24" i="11" s="1"/>
  <c r="H37" i="11"/>
  <c r="H38" i="11" s="1"/>
  <c r="H23" i="11"/>
  <c r="H24" i="11" s="1"/>
  <c r="H43" i="11" s="1"/>
  <c r="H44" i="11" s="1"/>
  <c r="I37" i="11"/>
  <c r="I38" i="11" s="1"/>
  <c r="I23" i="11"/>
  <c r="I24" i="11" s="1"/>
  <c r="I43" i="11" s="1"/>
  <c r="I44" i="11" s="1"/>
  <c r="E10" i="11"/>
  <c r="E17" i="11"/>
  <c r="D17" i="11"/>
  <c r="C17" i="11"/>
  <c r="C43" i="11" s="1"/>
  <c r="C44" i="11" s="1"/>
  <c r="D10" i="11"/>
  <c r="D43" i="11" s="1"/>
  <c r="D44" i="11" s="1"/>
  <c r="E43" i="11" l="1"/>
  <c r="E44" i="11" s="1"/>
  <c r="I98" i="10"/>
  <c r="I100" i="10" s="1"/>
  <c r="H98" i="10"/>
  <c r="H100" i="10" s="1"/>
  <c r="G98" i="10"/>
  <c r="G100" i="10" s="1"/>
  <c r="F98" i="10"/>
  <c r="F100" i="10" s="1"/>
  <c r="E98" i="10"/>
  <c r="E100" i="10" s="1"/>
  <c r="D98" i="10"/>
  <c r="D100" i="10" s="1"/>
  <c r="C98" i="10"/>
  <c r="C100" i="10" s="1"/>
  <c r="I94" i="10"/>
  <c r="I96" i="10" s="1"/>
  <c r="I102" i="10" s="1"/>
  <c r="H94" i="10"/>
  <c r="H96" i="10" s="1"/>
  <c r="H102" i="10" s="1"/>
  <c r="G94" i="10"/>
  <c r="G96" i="10" s="1"/>
  <c r="F94" i="10"/>
  <c r="F96" i="10" s="1"/>
  <c r="E94" i="10"/>
  <c r="E96" i="10" s="1"/>
  <c r="D94" i="10"/>
  <c r="D96" i="10" s="1"/>
  <c r="C94" i="10"/>
  <c r="C96" i="10" s="1"/>
  <c r="I89" i="10"/>
  <c r="H89" i="10"/>
  <c r="G89" i="10"/>
  <c r="F89" i="10"/>
  <c r="E89" i="10"/>
  <c r="D89" i="10"/>
  <c r="C89" i="10"/>
  <c r="I81" i="10"/>
  <c r="H81" i="10"/>
  <c r="G81" i="10"/>
  <c r="F81" i="10"/>
  <c r="E81" i="10"/>
  <c r="D81" i="10"/>
  <c r="C81" i="10"/>
  <c r="I76" i="10"/>
  <c r="H76" i="10"/>
  <c r="G76" i="10"/>
  <c r="F76" i="10"/>
  <c r="E76" i="10"/>
  <c r="D76" i="10"/>
  <c r="C76" i="10"/>
  <c r="I72" i="10"/>
  <c r="I75" i="10" s="1"/>
  <c r="H72" i="10"/>
  <c r="H75" i="10" s="1"/>
  <c r="G72" i="10"/>
  <c r="G75" i="10" s="1"/>
  <c r="F72" i="10"/>
  <c r="F75" i="10" s="1"/>
  <c r="E72" i="10"/>
  <c r="E75" i="10" s="1"/>
  <c r="D72" i="10"/>
  <c r="D75" i="10" s="1"/>
  <c r="C72" i="10"/>
  <c r="C75" i="10" s="1"/>
  <c r="I65" i="10"/>
  <c r="H65" i="10"/>
  <c r="G65" i="10"/>
  <c r="F65" i="10"/>
  <c r="E65" i="10"/>
  <c r="D65" i="10"/>
  <c r="C65" i="10"/>
  <c r="I64" i="10"/>
  <c r="I71" i="10" s="1"/>
  <c r="H64" i="10"/>
  <c r="H71" i="10" s="1"/>
  <c r="G64" i="10"/>
  <c r="G71" i="10" s="1"/>
  <c r="F64" i="10"/>
  <c r="E64" i="10"/>
  <c r="E71" i="10" s="1"/>
  <c r="D64" i="10"/>
  <c r="C64" i="10"/>
  <c r="C71" i="10" s="1"/>
  <c r="L33" i="9"/>
  <c r="K33" i="9"/>
  <c r="J33" i="9"/>
  <c r="I33" i="9"/>
  <c r="H33" i="9"/>
  <c r="G33" i="9"/>
  <c r="F33" i="9"/>
  <c r="E33" i="9"/>
  <c r="D33" i="9"/>
  <c r="C33" i="9"/>
  <c r="L27" i="9"/>
  <c r="K27" i="9"/>
  <c r="J27" i="9"/>
  <c r="I27" i="9"/>
  <c r="H27" i="9"/>
  <c r="G27" i="9"/>
  <c r="F27" i="9"/>
  <c r="E27" i="9"/>
  <c r="D27" i="9"/>
  <c r="C27" i="9"/>
  <c r="L40" i="9"/>
  <c r="K40" i="9"/>
  <c r="J40" i="9"/>
  <c r="I40" i="9"/>
  <c r="H40" i="9"/>
  <c r="G40" i="9"/>
  <c r="F40" i="9"/>
  <c r="E40" i="9"/>
  <c r="D40" i="9"/>
  <c r="L39" i="9"/>
  <c r="K39" i="9"/>
  <c r="J39" i="9"/>
  <c r="I39" i="9"/>
  <c r="H39" i="9"/>
  <c r="G39" i="9"/>
  <c r="F39" i="9"/>
  <c r="E39" i="9"/>
  <c r="D39" i="9"/>
  <c r="L38" i="9"/>
  <c r="K38" i="9"/>
  <c r="J38" i="9"/>
  <c r="I38" i="9"/>
  <c r="H38" i="9"/>
  <c r="G38" i="9"/>
  <c r="F38" i="9"/>
  <c r="E38" i="9"/>
  <c r="D38" i="9"/>
  <c r="L37" i="9"/>
  <c r="K37" i="9"/>
  <c r="J37" i="9"/>
  <c r="I37" i="9"/>
  <c r="H37" i="9"/>
  <c r="G37" i="9"/>
  <c r="F37" i="9"/>
  <c r="E37" i="9"/>
  <c r="D37" i="9"/>
  <c r="L36" i="9"/>
  <c r="K36" i="9"/>
  <c r="J36" i="9"/>
  <c r="I36" i="9"/>
  <c r="H36" i="9"/>
  <c r="G36" i="9"/>
  <c r="F36" i="9"/>
  <c r="E36" i="9"/>
  <c r="D36" i="9"/>
  <c r="L35" i="9"/>
  <c r="K35" i="9"/>
  <c r="J35" i="9"/>
  <c r="I35" i="9"/>
  <c r="H35" i="9"/>
  <c r="G35" i="9"/>
  <c r="F35" i="9"/>
  <c r="E35" i="9"/>
  <c r="D35" i="9"/>
  <c r="L34" i="9"/>
  <c r="K34" i="9"/>
  <c r="J34" i="9"/>
  <c r="I34" i="9"/>
  <c r="H34" i="9"/>
  <c r="G34" i="9"/>
  <c r="F34" i="9"/>
  <c r="E34" i="9"/>
  <c r="D34" i="9"/>
  <c r="C40" i="9"/>
  <c r="C39" i="9"/>
  <c r="C38" i="9"/>
  <c r="C37" i="9"/>
  <c r="C36" i="9"/>
  <c r="C35" i="9"/>
  <c r="C34" i="9"/>
  <c r="L31" i="9"/>
  <c r="K31" i="9"/>
  <c r="J31" i="9"/>
  <c r="I31" i="9"/>
  <c r="H31" i="9"/>
  <c r="G31" i="9"/>
  <c r="F31" i="9"/>
  <c r="E31" i="9"/>
  <c r="D31" i="9"/>
  <c r="L30" i="9"/>
  <c r="K30" i="9"/>
  <c r="J30" i="9"/>
  <c r="I30" i="9"/>
  <c r="H30" i="9"/>
  <c r="G30" i="9"/>
  <c r="F30" i="9"/>
  <c r="E30" i="9"/>
  <c r="D30" i="9"/>
  <c r="L29" i="9"/>
  <c r="K29" i="9"/>
  <c r="J29" i="9"/>
  <c r="I29" i="9"/>
  <c r="H29" i="9"/>
  <c r="G29" i="9"/>
  <c r="F29" i="9"/>
  <c r="E29" i="9"/>
  <c r="D29" i="9"/>
  <c r="L28" i="9"/>
  <c r="K28" i="9"/>
  <c r="J28" i="9"/>
  <c r="I28" i="9"/>
  <c r="H28" i="9"/>
  <c r="G28" i="9"/>
  <c r="F28" i="9"/>
  <c r="E28" i="9"/>
  <c r="D28" i="9"/>
  <c r="C31" i="9"/>
  <c r="C30" i="9"/>
  <c r="C29" i="9"/>
  <c r="C28" i="9"/>
  <c r="L22" i="9"/>
  <c r="K22" i="9"/>
  <c r="J22" i="9"/>
  <c r="I22" i="9"/>
  <c r="H22" i="9"/>
  <c r="G22" i="9"/>
  <c r="F22" i="9"/>
  <c r="E22" i="9"/>
  <c r="D22" i="9"/>
  <c r="L21" i="9"/>
  <c r="K21" i="9"/>
  <c r="J21" i="9"/>
  <c r="I21" i="9"/>
  <c r="H21" i="9"/>
  <c r="G21" i="9"/>
  <c r="F21" i="9"/>
  <c r="E21" i="9"/>
  <c r="D21" i="9"/>
  <c r="L20" i="9"/>
  <c r="K20" i="9"/>
  <c r="J20" i="9"/>
  <c r="I20" i="9"/>
  <c r="H20" i="9"/>
  <c r="G20" i="9"/>
  <c r="F20" i="9"/>
  <c r="E20" i="9"/>
  <c r="D20" i="9"/>
  <c r="L19" i="9"/>
  <c r="K19" i="9"/>
  <c r="J19" i="9"/>
  <c r="I19" i="9"/>
  <c r="H19" i="9"/>
  <c r="G19" i="9"/>
  <c r="F19" i="9"/>
  <c r="E19" i="9"/>
  <c r="D19" i="9"/>
  <c r="L18" i="9"/>
  <c r="K18" i="9"/>
  <c r="J18" i="9"/>
  <c r="I18" i="9"/>
  <c r="H18" i="9"/>
  <c r="G18" i="9"/>
  <c r="F18" i="9"/>
  <c r="E18" i="9"/>
  <c r="D18" i="9"/>
  <c r="L17" i="9"/>
  <c r="K17" i="9"/>
  <c r="J17" i="9"/>
  <c r="I17" i="9"/>
  <c r="H17" i="9"/>
  <c r="G17" i="9"/>
  <c r="F17" i="9"/>
  <c r="E17" i="9"/>
  <c r="D17" i="9"/>
  <c r="L16" i="9"/>
  <c r="K16" i="9"/>
  <c r="J16" i="9"/>
  <c r="I16" i="9"/>
  <c r="H16" i="9"/>
  <c r="G16" i="9"/>
  <c r="F16" i="9"/>
  <c r="E16" i="9"/>
  <c r="D16" i="9"/>
  <c r="L15" i="9"/>
  <c r="K15" i="9"/>
  <c r="J15" i="9"/>
  <c r="I15" i="9"/>
  <c r="H15" i="9"/>
  <c r="G15" i="9"/>
  <c r="F15" i="9"/>
  <c r="E15" i="9"/>
  <c r="D15" i="9"/>
  <c r="L14" i="9"/>
  <c r="K14" i="9"/>
  <c r="J14" i="9"/>
  <c r="I14" i="9"/>
  <c r="H14" i="9"/>
  <c r="G14" i="9"/>
  <c r="F14" i="9"/>
  <c r="E14" i="9"/>
  <c r="D14" i="9"/>
  <c r="L13" i="9"/>
  <c r="K13" i="9"/>
  <c r="J13" i="9"/>
  <c r="I13" i="9"/>
  <c r="H13" i="9"/>
  <c r="G13" i="9"/>
  <c r="F13" i="9"/>
  <c r="E13" i="9"/>
  <c r="D13" i="9"/>
  <c r="L12" i="9"/>
  <c r="K12" i="9"/>
  <c r="J12" i="9"/>
  <c r="I12" i="9"/>
  <c r="H12" i="9"/>
  <c r="G12" i="9"/>
  <c r="F12" i="9"/>
  <c r="E12" i="9"/>
  <c r="D12" i="9"/>
  <c r="L11" i="9"/>
  <c r="K11" i="9"/>
  <c r="J11" i="9"/>
  <c r="I11" i="9"/>
  <c r="H11" i="9"/>
  <c r="G11" i="9"/>
  <c r="F11" i="9"/>
  <c r="E11" i="9"/>
  <c r="D11" i="9"/>
  <c r="L10" i="9"/>
  <c r="K10" i="9"/>
  <c r="J10" i="9"/>
  <c r="I10" i="9"/>
  <c r="H10" i="9"/>
  <c r="G10" i="9"/>
  <c r="F10" i="9"/>
  <c r="E10" i="9"/>
  <c r="D10" i="9"/>
  <c r="L9" i="9"/>
  <c r="K9" i="9"/>
  <c r="J9" i="9"/>
  <c r="I9" i="9"/>
  <c r="H9" i="9"/>
  <c r="G9" i="9"/>
  <c r="F9" i="9"/>
  <c r="E9" i="9"/>
  <c r="D9" i="9"/>
  <c r="L8" i="9"/>
  <c r="K8" i="9"/>
  <c r="J8" i="9"/>
  <c r="I8" i="9"/>
  <c r="H8" i="9"/>
  <c r="G8" i="9"/>
  <c r="F8" i="9"/>
  <c r="E8" i="9"/>
  <c r="D8" i="9"/>
  <c r="C22" i="9"/>
  <c r="C21" i="9"/>
  <c r="C20" i="9"/>
  <c r="C19" i="9"/>
  <c r="C18" i="9"/>
  <c r="C17" i="9"/>
  <c r="C16" i="9"/>
  <c r="C15" i="9"/>
  <c r="C14" i="9"/>
  <c r="C13" i="9"/>
  <c r="C12" i="9"/>
  <c r="C11" i="9"/>
  <c r="C10" i="9"/>
  <c r="C9" i="9"/>
  <c r="C8" i="9"/>
  <c r="L76" i="8"/>
  <c r="K76" i="8"/>
  <c r="J76" i="8"/>
  <c r="I76" i="8"/>
  <c r="H76" i="8"/>
  <c r="G76" i="8"/>
  <c r="F76" i="8"/>
  <c r="E76" i="8"/>
  <c r="D76" i="8"/>
  <c r="C76" i="8"/>
  <c r="L74" i="8"/>
  <c r="K74" i="8"/>
  <c r="J74" i="8"/>
  <c r="I74" i="8"/>
  <c r="H74" i="8"/>
  <c r="G74" i="8"/>
  <c r="F74" i="8"/>
  <c r="E74" i="8"/>
  <c r="D74" i="8"/>
  <c r="C74" i="8"/>
  <c r="L73" i="8"/>
  <c r="K73" i="8"/>
  <c r="J73" i="8"/>
  <c r="I73" i="8"/>
  <c r="H73" i="8"/>
  <c r="G73" i="8"/>
  <c r="F73" i="8"/>
  <c r="E73" i="8"/>
  <c r="D73" i="8"/>
  <c r="C73" i="8"/>
  <c r="L72" i="8"/>
  <c r="K72" i="8"/>
  <c r="J72" i="8"/>
  <c r="I72" i="8"/>
  <c r="H72" i="8"/>
  <c r="G72" i="8"/>
  <c r="F72" i="8"/>
  <c r="E72" i="8"/>
  <c r="D72" i="8"/>
  <c r="C72" i="8"/>
  <c r="J65" i="8"/>
  <c r="L59" i="8"/>
  <c r="K59" i="8"/>
  <c r="J59" i="8"/>
  <c r="I59" i="8"/>
  <c r="H59" i="8"/>
  <c r="G59" i="8"/>
  <c r="F59" i="8"/>
  <c r="E59" i="8"/>
  <c r="D59" i="8"/>
  <c r="C59" i="8"/>
  <c r="L64" i="8"/>
  <c r="K64" i="8"/>
  <c r="J64" i="8"/>
  <c r="I64" i="8"/>
  <c r="H64" i="8"/>
  <c r="G64" i="8"/>
  <c r="G65" i="8" s="1"/>
  <c r="F64" i="8"/>
  <c r="F65" i="8" s="1"/>
  <c r="F67" i="8" s="1"/>
  <c r="F69" i="8" s="1"/>
  <c r="E64" i="8"/>
  <c r="D64" i="8"/>
  <c r="C64" i="8"/>
  <c r="L63" i="8"/>
  <c r="K63" i="8"/>
  <c r="J63" i="8"/>
  <c r="I63" i="8"/>
  <c r="H63" i="8"/>
  <c r="G63" i="8"/>
  <c r="F63" i="8"/>
  <c r="E63" i="8"/>
  <c r="D63" i="8"/>
  <c r="C63" i="8"/>
  <c r="L62" i="8"/>
  <c r="L65" i="8" s="1"/>
  <c r="K62" i="8"/>
  <c r="K65" i="8" s="1"/>
  <c r="J62" i="8"/>
  <c r="I62" i="8"/>
  <c r="H62" i="8"/>
  <c r="G62" i="8"/>
  <c r="F62" i="8"/>
  <c r="E62" i="8"/>
  <c r="D62" i="8"/>
  <c r="C62" i="8"/>
  <c r="L58" i="8"/>
  <c r="K58" i="8"/>
  <c r="K60" i="8" s="1"/>
  <c r="J58" i="8"/>
  <c r="I58" i="8"/>
  <c r="H58" i="8"/>
  <c r="G58" i="8"/>
  <c r="F58" i="8"/>
  <c r="E58" i="8"/>
  <c r="D58" i="8"/>
  <c r="C58" i="8"/>
  <c r="L57" i="8"/>
  <c r="K57" i="8"/>
  <c r="J57" i="8"/>
  <c r="J60" i="8" s="1"/>
  <c r="I57" i="8"/>
  <c r="I60" i="8" s="1"/>
  <c r="H57" i="8"/>
  <c r="G57" i="8"/>
  <c r="F57" i="8"/>
  <c r="E57" i="8"/>
  <c r="D57" i="8"/>
  <c r="C57" i="8"/>
  <c r="L56" i="8"/>
  <c r="K56" i="8"/>
  <c r="J56" i="8"/>
  <c r="I56" i="8"/>
  <c r="H56" i="8"/>
  <c r="G56" i="8"/>
  <c r="F56" i="8"/>
  <c r="F60" i="8" s="1"/>
  <c r="E56" i="8"/>
  <c r="D56" i="8"/>
  <c r="C56" i="8"/>
  <c r="L54" i="8"/>
  <c r="K54" i="8"/>
  <c r="J54" i="8"/>
  <c r="I54" i="8"/>
  <c r="H54" i="8"/>
  <c r="G54" i="8"/>
  <c r="F54" i="8"/>
  <c r="E54" i="8"/>
  <c r="D54" i="8"/>
  <c r="C54" i="8"/>
  <c r="L53" i="8"/>
  <c r="K53" i="8"/>
  <c r="J53" i="8"/>
  <c r="I53" i="8"/>
  <c r="H53" i="8"/>
  <c r="G53" i="8"/>
  <c r="F53" i="8"/>
  <c r="E53" i="8"/>
  <c r="D53" i="8"/>
  <c r="C53" i="8"/>
  <c r="L52" i="8"/>
  <c r="K52" i="8"/>
  <c r="J52" i="8"/>
  <c r="I52" i="8"/>
  <c r="H52" i="8"/>
  <c r="G52" i="8"/>
  <c r="F52" i="8"/>
  <c r="E52" i="8"/>
  <c r="D52" i="8"/>
  <c r="C52" i="8"/>
  <c r="L51" i="8"/>
  <c r="K51" i="8"/>
  <c r="J51" i="8"/>
  <c r="I51" i="8"/>
  <c r="H51" i="8"/>
  <c r="G51" i="8"/>
  <c r="F51" i="8"/>
  <c r="E51" i="8"/>
  <c r="D51" i="8"/>
  <c r="C51" i="8"/>
  <c r="L50" i="8"/>
  <c r="K50" i="8"/>
  <c r="J50" i="8"/>
  <c r="I50" i="8"/>
  <c r="H50" i="8"/>
  <c r="G50" i="8"/>
  <c r="F50" i="8"/>
  <c r="E50" i="8"/>
  <c r="D50" i="8"/>
  <c r="C50" i="8"/>
  <c r="L39" i="8"/>
  <c r="L44" i="8" s="1"/>
  <c r="K39" i="8"/>
  <c r="K44" i="8" s="1"/>
  <c r="J39" i="8"/>
  <c r="J44" i="8" s="1"/>
  <c r="I39" i="8"/>
  <c r="I44" i="8" s="1"/>
  <c r="H39" i="8"/>
  <c r="H44" i="8" s="1"/>
  <c r="G39" i="8"/>
  <c r="G44" i="8" s="1"/>
  <c r="F39" i="8"/>
  <c r="F44" i="8" s="1"/>
  <c r="E39" i="8"/>
  <c r="E44" i="8" s="1"/>
  <c r="D39" i="8"/>
  <c r="D44" i="8" s="1"/>
  <c r="C39" i="8"/>
  <c r="C44" i="8" s="1"/>
  <c r="L33" i="8"/>
  <c r="K33" i="8"/>
  <c r="J33" i="8"/>
  <c r="I33" i="8"/>
  <c r="H33" i="8"/>
  <c r="G33" i="8"/>
  <c r="F33" i="8"/>
  <c r="E33" i="8"/>
  <c r="D33" i="8"/>
  <c r="C33" i="8"/>
  <c r="L27" i="8"/>
  <c r="K27" i="8"/>
  <c r="J27" i="8"/>
  <c r="I27" i="8"/>
  <c r="H27" i="8"/>
  <c r="G27" i="8"/>
  <c r="F27" i="8"/>
  <c r="E27" i="8"/>
  <c r="D27" i="8"/>
  <c r="C27" i="8"/>
  <c r="L24" i="8"/>
  <c r="K24" i="8"/>
  <c r="J24" i="8"/>
  <c r="I24" i="8"/>
  <c r="H24" i="8"/>
  <c r="G24" i="8"/>
  <c r="F24" i="8"/>
  <c r="E24" i="8"/>
  <c r="D24" i="8"/>
  <c r="D25" i="8" s="1"/>
  <c r="C24" i="8"/>
  <c r="C25" i="8" s="1"/>
  <c r="L18" i="8"/>
  <c r="L19" i="8" s="1"/>
  <c r="K18" i="8"/>
  <c r="J18" i="8"/>
  <c r="I18" i="8"/>
  <c r="H18" i="8"/>
  <c r="G18" i="8"/>
  <c r="F18" i="8"/>
  <c r="E18" i="8"/>
  <c r="D18" i="8"/>
  <c r="C18" i="8"/>
  <c r="D15" i="8"/>
  <c r="C15" i="8"/>
  <c r="C21" i="8" s="1"/>
  <c r="L12" i="8"/>
  <c r="L13" i="8" s="1"/>
  <c r="K12" i="8"/>
  <c r="J12" i="8"/>
  <c r="I12" i="8"/>
  <c r="H12" i="8"/>
  <c r="G12" i="8"/>
  <c r="F12" i="8"/>
  <c r="E12" i="8"/>
  <c r="D12" i="8"/>
  <c r="C12" i="8"/>
  <c r="L9" i="8"/>
  <c r="K9" i="8"/>
  <c r="J9" i="8"/>
  <c r="I9" i="8"/>
  <c r="H9" i="8"/>
  <c r="G9" i="8"/>
  <c r="F9" i="8"/>
  <c r="E9" i="8"/>
  <c r="D9" i="8"/>
  <c r="C9" i="8"/>
  <c r="C6" i="3"/>
  <c r="D6" i="3"/>
  <c r="E6" i="3"/>
  <c r="F6" i="3"/>
  <c r="F14" i="3" s="1"/>
  <c r="G6" i="3"/>
  <c r="G14" i="3" s="1"/>
  <c r="H6" i="3"/>
  <c r="H14" i="3" s="1"/>
  <c r="I6" i="3"/>
  <c r="J6" i="3"/>
  <c r="K6" i="3"/>
  <c r="B6" i="3"/>
  <c r="C5" i="1"/>
  <c r="D5" i="1"/>
  <c r="E5" i="1"/>
  <c r="F5" i="1"/>
  <c r="G5" i="1"/>
  <c r="H5" i="1"/>
  <c r="I5" i="1"/>
  <c r="I6" i="1" s="1"/>
  <c r="I19" i="1" s="1"/>
  <c r="J5" i="1"/>
  <c r="K5" i="1"/>
  <c r="B5" i="1"/>
  <c r="G13" i="1"/>
  <c r="B6" i="6"/>
  <c r="C17" i="2"/>
  <c r="D17" i="2"/>
  <c r="E17" i="2"/>
  <c r="F17" i="2"/>
  <c r="G17" i="2"/>
  <c r="G20" i="2" s="1"/>
  <c r="H17" i="2"/>
  <c r="I17" i="2"/>
  <c r="J17" i="2"/>
  <c r="K17" i="2"/>
  <c r="C18" i="2"/>
  <c r="D18" i="2"/>
  <c r="E18" i="2"/>
  <c r="E21" i="2" s="1"/>
  <c r="F18" i="2"/>
  <c r="G18" i="2"/>
  <c r="H18" i="2"/>
  <c r="H21" i="2" s="1"/>
  <c r="I18" i="2"/>
  <c r="J18" i="2"/>
  <c r="J21" i="2" s="1"/>
  <c r="K18" i="2"/>
  <c r="K21" i="2" s="1"/>
  <c r="B17" i="2"/>
  <c r="C4" i="2"/>
  <c r="D4" i="2"/>
  <c r="E4" i="2"/>
  <c r="E5" i="2"/>
  <c r="F4" i="2"/>
  <c r="G4" i="2"/>
  <c r="H4" i="2"/>
  <c r="I4" i="2"/>
  <c r="I5" i="2"/>
  <c r="J4" i="2"/>
  <c r="J5" i="2"/>
  <c r="J23" i="2" s="1"/>
  <c r="K4" i="2"/>
  <c r="C5" i="2"/>
  <c r="D5" i="2"/>
  <c r="F5" i="2"/>
  <c r="G5" i="2"/>
  <c r="H5" i="2"/>
  <c r="H23" i="2" s="1"/>
  <c r="K5" i="2"/>
  <c r="C6" i="2"/>
  <c r="D6" i="2"/>
  <c r="E6" i="2"/>
  <c r="F6" i="2"/>
  <c r="G6" i="2"/>
  <c r="H6" i="2"/>
  <c r="I6" i="2"/>
  <c r="J6" i="2"/>
  <c r="K6" i="2"/>
  <c r="C7" i="2"/>
  <c r="C16" i="2" s="1"/>
  <c r="D7" i="2"/>
  <c r="E7" i="2"/>
  <c r="F7" i="2"/>
  <c r="G7" i="2"/>
  <c r="H7" i="2"/>
  <c r="H16" i="2" s="1"/>
  <c r="I7" i="2"/>
  <c r="I16" i="2" s="1"/>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F16" i="2" s="1"/>
  <c r="G13" i="2"/>
  <c r="H13" i="2"/>
  <c r="I13" i="2"/>
  <c r="J13" i="2"/>
  <c r="K13" i="2"/>
  <c r="K16" i="2" s="1"/>
  <c r="C14" i="2"/>
  <c r="D14" i="2"/>
  <c r="E14" i="2"/>
  <c r="F14" i="2"/>
  <c r="G14" i="2"/>
  <c r="H14" i="2"/>
  <c r="I14" i="2"/>
  <c r="J14" i="2"/>
  <c r="K14" i="2"/>
  <c r="B14" i="2"/>
  <c r="B5" i="2"/>
  <c r="B4"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F4" i="3"/>
  <c r="G4" i="3"/>
  <c r="H4" i="3"/>
  <c r="I4" i="3"/>
  <c r="J4" i="3"/>
  <c r="J14" i="3" s="1"/>
  <c r="K4" i="3"/>
  <c r="C5" i="3"/>
  <c r="D5" i="3"/>
  <c r="E5" i="3"/>
  <c r="F5" i="3"/>
  <c r="G5" i="3"/>
  <c r="H5" i="3"/>
  <c r="L5" i="1" s="1"/>
  <c r="I5" i="3"/>
  <c r="J5" i="3"/>
  <c r="K5" i="3"/>
  <c r="C7" i="3"/>
  <c r="D7" i="3"/>
  <c r="E7" i="3"/>
  <c r="F7" i="3"/>
  <c r="G7" i="3"/>
  <c r="H7" i="3"/>
  <c r="I7" i="3"/>
  <c r="J7" i="3"/>
  <c r="K7" i="3"/>
  <c r="C8" i="3"/>
  <c r="D8" i="3"/>
  <c r="E8" i="3"/>
  <c r="F8" i="3"/>
  <c r="G8" i="3"/>
  <c r="H8" i="3"/>
  <c r="I8" i="3"/>
  <c r="J8" i="3"/>
  <c r="K8" i="3"/>
  <c r="C9" i="3"/>
  <c r="D9" i="3"/>
  <c r="E9" i="3"/>
  <c r="F9" i="3"/>
  <c r="G9" i="3"/>
  <c r="H9" i="3"/>
  <c r="I9" i="3"/>
  <c r="J9" i="3"/>
  <c r="K9" i="3"/>
  <c r="C10" i="3"/>
  <c r="D10" i="3"/>
  <c r="E10" i="3"/>
  <c r="F10" i="3"/>
  <c r="G10" i="3"/>
  <c r="H10" i="3"/>
  <c r="L10" i="1" s="1"/>
  <c r="I10" i="3"/>
  <c r="J10" i="3"/>
  <c r="K10" i="3"/>
  <c r="C11" i="3"/>
  <c r="D11" i="3"/>
  <c r="E11" i="3"/>
  <c r="F11" i="3"/>
  <c r="G11" i="3"/>
  <c r="H11" i="3"/>
  <c r="I11" i="3"/>
  <c r="J11" i="3"/>
  <c r="L11" i="1" s="1"/>
  <c r="K11" i="3"/>
  <c r="C12" i="3"/>
  <c r="D12" i="3"/>
  <c r="E12" i="3"/>
  <c r="F12" i="3"/>
  <c r="G12" i="3"/>
  <c r="H12" i="3"/>
  <c r="I12" i="3"/>
  <c r="J12" i="3"/>
  <c r="L12" i="1" s="1"/>
  <c r="L13" i="1" s="1"/>
  <c r="L14" i="1" s="1"/>
  <c r="L25" i="1" s="1"/>
  <c r="K12" i="3"/>
  <c r="B5" i="3"/>
  <c r="C18" i="1"/>
  <c r="D18" i="1"/>
  <c r="E18" i="1"/>
  <c r="F18" i="1"/>
  <c r="G18" i="1"/>
  <c r="H18" i="1"/>
  <c r="I18" i="1"/>
  <c r="J18" i="1"/>
  <c r="K18" i="1"/>
  <c r="B18" i="1"/>
  <c r="C4" i="1"/>
  <c r="C21" i="2" s="1"/>
  <c r="D4" i="1"/>
  <c r="I23" i="1" s="1"/>
  <c r="E4" i="1"/>
  <c r="E6" i="1" s="1"/>
  <c r="E19" i="1" s="1"/>
  <c r="F4" i="1"/>
  <c r="G4" i="1"/>
  <c r="H4" i="1"/>
  <c r="I4" i="1"/>
  <c r="J4" i="1"/>
  <c r="K4" i="1"/>
  <c r="C7" i="1"/>
  <c r="D7" i="1"/>
  <c r="E7" i="1"/>
  <c r="F7" i="1"/>
  <c r="G7" i="1"/>
  <c r="H7" i="1"/>
  <c r="I7" i="1"/>
  <c r="J7" i="1"/>
  <c r="K7" i="1"/>
  <c r="C8" i="1"/>
  <c r="D8" i="1"/>
  <c r="E8" i="1"/>
  <c r="F8" i="1"/>
  <c r="G8" i="1"/>
  <c r="H8" i="1"/>
  <c r="I8" i="1"/>
  <c r="J8" i="1"/>
  <c r="K8" i="1"/>
  <c r="C9" i="1"/>
  <c r="D9" i="1"/>
  <c r="E9" i="1"/>
  <c r="F9" i="1"/>
  <c r="G9" i="1"/>
  <c r="H9" i="1"/>
  <c r="I9" i="1"/>
  <c r="J9" i="1"/>
  <c r="K9" i="1"/>
  <c r="C10" i="1"/>
  <c r="D10" i="1"/>
  <c r="E10" i="1"/>
  <c r="F10" i="1"/>
  <c r="G10" i="1"/>
  <c r="H10" i="1"/>
  <c r="I10" i="1"/>
  <c r="J10" i="1"/>
  <c r="K10" i="1"/>
  <c r="C11" i="1"/>
  <c r="D11" i="1"/>
  <c r="E11" i="1"/>
  <c r="F11" i="1"/>
  <c r="G11" i="1"/>
  <c r="H11" i="1"/>
  <c r="I11" i="1"/>
  <c r="J11" i="1"/>
  <c r="K11" i="1"/>
  <c r="C12" i="1"/>
  <c r="C13" i="1" s="1"/>
  <c r="D12" i="1"/>
  <c r="E12" i="1"/>
  <c r="F12" i="1"/>
  <c r="F13" i="1" s="1"/>
  <c r="G12" i="1"/>
  <c r="H12" i="1"/>
  <c r="H13" i="1" s="1"/>
  <c r="I12" i="1"/>
  <c r="I13" i="1" s="1"/>
  <c r="J12" i="1"/>
  <c r="J13" i="1" s="1"/>
  <c r="J14" i="1" s="1"/>
  <c r="K12" i="1"/>
  <c r="K13" i="1" s="1"/>
  <c r="C15" i="1"/>
  <c r="D15" i="1"/>
  <c r="E15" i="1"/>
  <c r="F15" i="1"/>
  <c r="G15" i="1"/>
  <c r="H15" i="1"/>
  <c r="I15" i="1"/>
  <c r="J15" i="1"/>
  <c r="K15" i="1"/>
  <c r="B15" i="1"/>
  <c r="B7" i="1"/>
  <c r="B4" i="1"/>
  <c r="H23" i="1" s="1"/>
  <c r="A1" i="1"/>
  <c r="A1" i="3" s="1"/>
  <c r="E1" i="6"/>
  <c r="H1" i="1" s="1"/>
  <c r="D16" i="2"/>
  <c r="D23" i="2"/>
  <c r="G6" i="1"/>
  <c r="G19" i="1" s="1"/>
  <c r="B6" i="1"/>
  <c r="B19" i="1" s="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I21" i="2"/>
  <c r="G21" i="2"/>
  <c r="B18" i="2"/>
  <c r="B13" i="2"/>
  <c r="B12" i="2"/>
  <c r="B11" i="2"/>
  <c r="B10" i="2"/>
  <c r="B8" i="2"/>
  <c r="B7" i="2"/>
  <c r="B6" i="2"/>
  <c r="B3" i="2"/>
  <c r="B12" i="3"/>
  <c r="B11" i="3"/>
  <c r="B10" i="3"/>
  <c r="B9" i="3"/>
  <c r="B8" i="3"/>
  <c r="B7" i="3"/>
  <c r="B4" i="3"/>
  <c r="B3" i="3"/>
  <c r="L15" i="1"/>
  <c r="B12" i="1"/>
  <c r="B13" i="1" s="1"/>
  <c r="B11" i="1"/>
  <c r="B10" i="1"/>
  <c r="B9" i="1"/>
  <c r="B8" i="1"/>
  <c r="B3" i="1"/>
  <c r="I14" i="3"/>
  <c r="F102" i="10" l="1"/>
  <c r="C73" i="10"/>
  <c r="I73" i="10"/>
  <c r="F77" i="10"/>
  <c r="C66" i="10"/>
  <c r="D66" i="10"/>
  <c r="G102" i="10"/>
  <c r="E66" i="10"/>
  <c r="D71" i="10"/>
  <c r="D73" i="10" s="1"/>
  <c r="D102" i="10"/>
  <c r="H73" i="10"/>
  <c r="C77" i="10"/>
  <c r="C83" i="10" s="1"/>
  <c r="I66" i="10"/>
  <c r="D77" i="10"/>
  <c r="C102" i="10"/>
  <c r="E102" i="10"/>
  <c r="E73" i="10"/>
  <c r="E77" i="10"/>
  <c r="E83" i="10" s="1"/>
  <c r="G77" i="10"/>
  <c r="H77" i="10"/>
  <c r="I77" i="10"/>
  <c r="I83" i="10" s="1"/>
  <c r="F66" i="10"/>
  <c r="G73" i="10"/>
  <c r="F71" i="10"/>
  <c r="F73" i="10" s="1"/>
  <c r="F83" i="10" s="1"/>
  <c r="G66" i="10"/>
  <c r="H66" i="10"/>
  <c r="G60" i="8"/>
  <c r="G67" i="8" s="1"/>
  <c r="G69" i="8" s="1"/>
  <c r="D21" i="2"/>
  <c r="C65" i="8"/>
  <c r="G16" i="2"/>
  <c r="D65" i="8"/>
  <c r="G23" i="2"/>
  <c r="C13" i="8"/>
  <c r="E65" i="8"/>
  <c r="E67" i="8" s="1"/>
  <c r="E69" i="8" s="1"/>
  <c r="L60" i="8"/>
  <c r="L67" i="8" s="1"/>
  <c r="L69" i="8" s="1"/>
  <c r="D60" i="8"/>
  <c r="H65" i="8"/>
  <c r="H67" i="8" s="1"/>
  <c r="H69" i="8" s="1"/>
  <c r="L4" i="1"/>
  <c r="L23" i="1" s="1"/>
  <c r="N23" i="1" s="1"/>
  <c r="N4" i="1" s="1"/>
  <c r="E1" i="3"/>
  <c r="F14" i="1"/>
  <c r="E23" i="2"/>
  <c r="C60" i="8"/>
  <c r="E60" i="8"/>
  <c r="I65" i="8"/>
  <c r="J6" i="1"/>
  <c r="J19" i="1" s="1"/>
  <c r="G14" i="1"/>
  <c r="L6" i="1"/>
  <c r="L19" i="1" s="1"/>
  <c r="L24" i="1" s="1"/>
  <c r="E1" i="2"/>
  <c r="E24" i="2"/>
  <c r="K20" i="2"/>
  <c r="C23" i="2"/>
  <c r="J20" i="2"/>
  <c r="D13" i="1"/>
  <c r="E13" i="1" s="1"/>
  <c r="K19" i="8"/>
  <c r="C14" i="1"/>
  <c r="F20" i="2"/>
  <c r="E14" i="3"/>
  <c r="K23" i="2"/>
  <c r="K6" i="1"/>
  <c r="K19" i="1" s="1"/>
  <c r="H60" i="8"/>
  <c r="K67" i="8"/>
  <c r="K69" i="8" s="1"/>
  <c r="I67" i="8"/>
  <c r="I69" i="8" s="1"/>
  <c r="J67" i="8"/>
  <c r="J69" i="8" s="1"/>
  <c r="L25" i="8"/>
  <c r="K13" i="8"/>
  <c r="C28" i="8"/>
  <c r="H15" i="8"/>
  <c r="H16" i="8" s="1"/>
  <c r="D13" i="8"/>
  <c r="D19" i="8"/>
  <c r="G10" i="8"/>
  <c r="F28" i="8"/>
  <c r="J28" i="8"/>
  <c r="K28" i="8"/>
  <c r="E25" i="8"/>
  <c r="G13" i="8"/>
  <c r="F10" i="8"/>
  <c r="H13" i="8"/>
  <c r="H10" i="8"/>
  <c r="H21" i="8"/>
  <c r="H30" i="8" s="1"/>
  <c r="H31" i="8" s="1"/>
  <c r="E28" i="8"/>
  <c r="E19" i="8"/>
  <c r="G15" i="8"/>
  <c r="G16" i="8" s="1"/>
  <c r="F19" i="8"/>
  <c r="G28" i="8"/>
  <c r="G19" i="8"/>
  <c r="F25" i="8"/>
  <c r="H28" i="8"/>
  <c r="I15" i="8"/>
  <c r="I16" i="8" s="1"/>
  <c r="H19" i="8"/>
  <c r="G25" i="8"/>
  <c r="I28" i="8"/>
  <c r="J13" i="8"/>
  <c r="I19" i="8"/>
  <c r="H25" i="8"/>
  <c r="K15" i="8"/>
  <c r="K21" i="8" s="1"/>
  <c r="J19" i="8"/>
  <c r="I25" i="8"/>
  <c r="L15" i="8"/>
  <c r="L21" i="8" s="1"/>
  <c r="D21" i="8"/>
  <c r="D22" i="8" s="1"/>
  <c r="J25" i="8"/>
  <c r="L28" i="8"/>
  <c r="E15" i="8"/>
  <c r="K25" i="8"/>
  <c r="F15" i="8"/>
  <c r="E13" i="8"/>
  <c r="E10" i="8"/>
  <c r="D10" i="8"/>
  <c r="F13" i="8"/>
  <c r="C19" i="8"/>
  <c r="D28" i="8"/>
  <c r="C30" i="8"/>
  <c r="C22" i="8"/>
  <c r="H36" i="8"/>
  <c r="I13" i="8"/>
  <c r="J10" i="8"/>
  <c r="K10" i="8"/>
  <c r="C16" i="8"/>
  <c r="L10" i="8"/>
  <c r="D16" i="8"/>
  <c r="I10" i="8"/>
  <c r="J15" i="8"/>
  <c r="N11" i="1"/>
  <c r="M11" i="1"/>
  <c r="K14" i="1"/>
  <c r="B14" i="3"/>
  <c r="J24" i="2"/>
  <c r="B20" i="2"/>
  <c r="K14" i="3"/>
  <c r="I24" i="2"/>
  <c r="H24" i="2"/>
  <c r="L7" i="1"/>
  <c r="C24" i="2"/>
  <c r="E20" i="2"/>
  <c r="B23" i="2"/>
  <c r="J16" i="2"/>
  <c r="L8" i="1"/>
  <c r="A1" i="2"/>
  <c r="A1" i="4" s="1"/>
  <c r="B21" i="2"/>
  <c r="E14" i="1"/>
  <c r="K24" i="1"/>
  <c r="L9" i="1"/>
  <c r="M9" i="1" s="1"/>
  <c r="E16" i="2"/>
  <c r="F21" i="2"/>
  <c r="C20" i="2"/>
  <c r="G24" i="2"/>
  <c r="D20" i="2"/>
  <c r="F23" i="2"/>
  <c r="B14" i="1"/>
  <c r="D14" i="1"/>
  <c r="D24" i="2"/>
  <c r="K24" i="2"/>
  <c r="D6" i="1"/>
  <c r="D19" i="1" s="1"/>
  <c r="H24" i="1" s="1"/>
  <c r="I14" i="1"/>
  <c r="K25" i="1" s="1"/>
  <c r="M25" i="1" s="1"/>
  <c r="M14" i="1" s="1"/>
  <c r="I23" i="2"/>
  <c r="J23" i="1"/>
  <c r="H14" i="1"/>
  <c r="C6" i="1"/>
  <c r="C19" i="1" s="1"/>
  <c r="B16" i="2"/>
  <c r="F24" i="2"/>
  <c r="J25" i="1"/>
  <c r="N8" i="1"/>
  <c r="M8" i="1"/>
  <c r="H25" i="1"/>
  <c r="I25" i="1"/>
  <c r="I20" i="2"/>
  <c r="H20" i="2"/>
  <c r="K23" i="1"/>
  <c r="H6" i="1"/>
  <c r="H19" i="1" s="1"/>
  <c r="F6" i="1"/>
  <c r="F19" i="1" s="1"/>
  <c r="I24" i="1" s="1"/>
  <c r="E1" i="4"/>
  <c r="D83" i="10" l="1"/>
  <c r="H83" i="10"/>
  <c r="G83" i="10"/>
  <c r="M24" i="1"/>
  <c r="D67" i="8"/>
  <c r="D69" i="8" s="1"/>
  <c r="G21" i="8"/>
  <c r="J24" i="1"/>
  <c r="C67" i="8"/>
  <c r="C69" i="8" s="1"/>
  <c r="H34" i="8"/>
  <c r="I21" i="8"/>
  <c r="I22" i="8" s="1"/>
  <c r="H22" i="8"/>
  <c r="F16" i="8"/>
  <c r="F21" i="8"/>
  <c r="K16" i="8"/>
  <c r="E16" i="8"/>
  <c r="E21" i="8"/>
  <c r="L16" i="8"/>
  <c r="D30" i="8"/>
  <c r="D36" i="8" s="1"/>
  <c r="C34" i="8"/>
  <c r="C36" i="8"/>
  <c r="C31" i="8"/>
  <c r="G30" i="8"/>
  <c r="G22" i="8"/>
  <c r="I30" i="8"/>
  <c r="H37" i="8"/>
  <c r="H41" i="8"/>
  <c r="L22" i="8"/>
  <c r="L30" i="8"/>
  <c r="K22" i="8"/>
  <c r="K30" i="8"/>
  <c r="J21" i="8"/>
  <c r="J16" i="8"/>
  <c r="N24" i="1"/>
  <c r="N9" i="1"/>
  <c r="M23" i="1"/>
  <c r="M4" i="1" s="1"/>
  <c r="M6" i="1" s="1"/>
  <c r="M10" i="1" s="1"/>
  <c r="M12" i="1" s="1"/>
  <c r="M13" i="1" s="1"/>
  <c r="M15" i="1" s="1"/>
  <c r="N25" i="1"/>
  <c r="N14" i="1" s="1"/>
  <c r="N6" i="1"/>
  <c r="N10" i="1" s="1"/>
  <c r="N12" i="1" s="1"/>
  <c r="N13" i="1" s="1"/>
  <c r="N5" i="1" l="1"/>
  <c r="D34" i="8"/>
  <c r="D31" i="8"/>
  <c r="E22" i="8"/>
  <c r="E30" i="8"/>
  <c r="F30" i="8"/>
  <c r="F22" i="8"/>
  <c r="K34" i="8"/>
  <c r="K36" i="8"/>
  <c r="K31" i="8"/>
  <c r="G34" i="8"/>
  <c r="G36" i="8"/>
  <c r="G31" i="8"/>
  <c r="I31" i="8"/>
  <c r="I36" i="8"/>
  <c r="I34" i="8"/>
  <c r="J30" i="8"/>
  <c r="J22" i="8"/>
  <c r="H45" i="8"/>
  <c r="H47" i="8" s="1"/>
  <c r="L36" i="8"/>
  <c r="L31" i="8"/>
  <c r="L34" i="8"/>
  <c r="D37" i="8"/>
  <c r="D41" i="8"/>
  <c r="C37" i="8"/>
  <c r="C41" i="8"/>
  <c r="C45" i="8" s="1"/>
  <c r="C47" i="8" s="1"/>
  <c r="N15" i="1"/>
  <c r="M5" i="1"/>
  <c r="F36" i="8" l="1"/>
  <c r="F34" i="8"/>
  <c r="F31" i="8"/>
  <c r="E34" i="8"/>
  <c r="E31" i="8"/>
  <c r="E36" i="8"/>
  <c r="D45" i="8"/>
  <c r="D47" i="8" s="1"/>
  <c r="D42" i="8"/>
  <c r="I37" i="8"/>
  <c r="I41" i="8"/>
  <c r="G37" i="8"/>
  <c r="G41" i="8"/>
  <c r="J34" i="8"/>
  <c r="J36" i="8"/>
  <c r="J31" i="8"/>
  <c r="L37" i="8"/>
  <c r="L41" i="8"/>
  <c r="K41" i="8"/>
  <c r="K37" i="8"/>
  <c r="E41" i="8" l="1"/>
  <c r="E37" i="8"/>
  <c r="F37" i="8"/>
  <c r="F41" i="8"/>
  <c r="I42" i="8"/>
  <c r="I45" i="8"/>
  <c r="I47" i="8" s="1"/>
  <c r="J37" i="8"/>
  <c r="J41" i="8"/>
  <c r="G42" i="8"/>
  <c r="G45" i="8"/>
  <c r="G47" i="8" s="1"/>
  <c r="H42" i="8"/>
  <c r="K42" i="8"/>
  <c r="K45" i="8"/>
  <c r="K47" i="8" s="1"/>
  <c r="L42" i="8"/>
  <c r="L45" i="8"/>
  <c r="L47" i="8" s="1"/>
  <c r="F45" i="8" l="1"/>
  <c r="F47" i="8" s="1"/>
  <c r="F42" i="8"/>
  <c r="E45" i="8"/>
  <c r="E47" i="8" s="1"/>
  <c r="E42" i="8"/>
  <c r="J42" i="8"/>
  <c r="J45" i="8"/>
  <c r="J47" i="8" s="1"/>
</calcChain>
</file>

<file path=xl/sharedStrings.xml><?xml version="1.0" encoding="utf-8"?>
<sst xmlns="http://schemas.openxmlformats.org/spreadsheetml/2006/main" count="377" uniqueCount="229">
  <si>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</si>
  <si>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</si>
  <si>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</si>
  <si>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</si>
  <si>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</si>
  <si>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</si>
  <si>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</si>
  <si>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</si>
  <si>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</si>
  <si>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</si>
  <si>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</si>
  <si>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</si>
  <si>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</si>
  <si>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</si>
  <si>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</si>
  <si>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</si>
  <si>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</si>
  <si>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</si>
  <si>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</si>
  <si>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</si>
  <si>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</si>
  <si>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</si>
  <si>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</si>
  <si>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</si>
  <si>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</si>
  <si>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</si>
  <si>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</si>
  <si>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</si>
  <si>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</si>
  <si>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</si>
  <si>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</si>
  <si>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</si>
  <si>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</si>
  <si>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</si>
  <si>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</si>
  <si>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</si>
  <si>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</si>
  <si>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</si>
  <si>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</si>
  <si>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</si>
  <si>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</si>
  <si>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</si>
  <si>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</si>
  <si>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</si>
  <si>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</si>
  <si>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</si>
  <si>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</si>
  <si>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</si>
  <si>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</si>
  <si>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</si>
  <si>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</si>
  <si>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</si>
  <si>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</si>
  <si>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</si>
  <si>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</si>
  <si>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</si>
  <si>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</si>
  <si>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</si>
  <si>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</si>
  <si>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</si>
  <si>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</si>
  <si>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</si>
  <si>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</si>
  <si>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SUN PHARMACEUTICALS INDUSTRIES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</si>
  <si>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</si>
  <si>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</si>
  <si>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</si>
  <si>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</si>
  <si>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</si>
  <si>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</si>
  <si>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</si>
  <si>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</si>
  <si>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</si>
  <si>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</si>
  <si>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</si>
  <si>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</si>
  <si>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</si>
  <si>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</si>
  <si>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</si>
  <si>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</si>
  <si>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</si>
  <si>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</si>
  <si>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</si>
  <si>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</si>
  <si>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</si>
  <si>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</si>
  <si>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</si>
  <si>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</si>
  <si>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</si>
  <si>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</si>
  <si>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</si>
  <si>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</si>
  <si>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</si>
  <si>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Historical Financial Statement - Sun Pharmaceuticals Industries Ltd</t>
  </si>
  <si>
    <t>Years</t>
  </si>
  <si>
    <t>Income Statement</t>
  </si>
  <si>
    <t xml:space="preserve"> </t>
  </si>
  <si>
    <t>COGS</t>
  </si>
  <si>
    <t>Gross Profit</t>
  </si>
  <si>
    <t>Selling &amp; General Expenses</t>
  </si>
  <si>
    <t>EBITDA</t>
  </si>
  <si>
    <t>Earnings Before Tax</t>
  </si>
  <si>
    <t>Net Profit</t>
  </si>
  <si>
    <t>No of Equity Shares</t>
  </si>
  <si>
    <t>Earnings per Share</t>
  </si>
  <si>
    <t>Dividend per Share</t>
  </si>
  <si>
    <t>Dividend payout Ratio</t>
  </si>
  <si>
    <t>EPS Growth %</t>
  </si>
  <si>
    <t>COGS % Sales</t>
  </si>
  <si>
    <t>Gross Margin</t>
  </si>
  <si>
    <t>S&amp;G % Sales</t>
  </si>
  <si>
    <t>EBITDA Margin</t>
  </si>
  <si>
    <t>Net Margin</t>
  </si>
  <si>
    <t>Effective Tax Rate</t>
  </si>
  <si>
    <t>EBT % Sales</t>
  </si>
  <si>
    <t>Depriciation % Sales</t>
  </si>
  <si>
    <t>Interest % Sales</t>
  </si>
  <si>
    <t>Retained Earnings</t>
  </si>
  <si>
    <t>Balance Sheet</t>
  </si>
  <si>
    <t>Total Liabilities</t>
  </si>
  <si>
    <t>Total Non Current Asset</t>
  </si>
  <si>
    <t>Total Current Asset</t>
  </si>
  <si>
    <t>Total Asset</t>
  </si>
  <si>
    <t>check</t>
  </si>
  <si>
    <t xml:space="preserve">  </t>
  </si>
  <si>
    <t>Cash Flow Statement</t>
  </si>
  <si>
    <t xml:space="preserve">   </t>
  </si>
  <si>
    <t>Particulars</t>
  </si>
  <si>
    <t>Total Assets</t>
  </si>
  <si>
    <t>Common Size Balance Sheet - Sun Pharmaceuticals Industries Ltd</t>
  </si>
  <si>
    <t>Common Size Income Statement - Sun Pharmaceuticals Industries Ltd</t>
  </si>
  <si>
    <t>Sun Pharmaceuticals Industries Ltd</t>
  </si>
  <si>
    <t>(SUNPHARMA | BSE Code: 524715)</t>
  </si>
  <si>
    <t>INR 1568.75</t>
  </si>
  <si>
    <t>52 Week (High - INR 1724 &amp; Low - 1068)</t>
  </si>
  <si>
    <t>About the Company</t>
  </si>
  <si>
    <t>Sun Pharmaceutical Industries Limited is an Indian multinational pharmaceutical company headquartered in Mumbai, that manufactures and sells pharmaceutical formulations and active pharmaceutical ingredients (APIs) in more than 100 countries across the globe. It is the largest pharmaceutical company in India and the fourth largest specialty generic pharmaceutical company in the world. The products cater to a vast range of therapeutic segments covering  psychiatry, anti-infectives, neurology, cardiology, diabetology, gastroenterology, ophthalmology, nephrology, urology, dermatology, gynecology, respiratory, oncology, dental and nutritionals.</t>
  </si>
  <si>
    <t>Return on Equity (ROE)</t>
  </si>
  <si>
    <t>Avearge Shareholder Equity</t>
  </si>
  <si>
    <t>ROE - Dupont Equation</t>
  </si>
  <si>
    <t>Revenue</t>
  </si>
  <si>
    <t>Net Profit Margin</t>
  </si>
  <si>
    <t>Average Total Asset</t>
  </si>
  <si>
    <t>Asset Turnover Ratio</t>
  </si>
  <si>
    <t>Equity Multiplier</t>
  </si>
  <si>
    <t>Return on Asset (ROA)</t>
  </si>
  <si>
    <t xml:space="preserve">Return on Asset </t>
  </si>
  <si>
    <t>ROA - Dupont Analysis</t>
  </si>
  <si>
    <t>Recent Updates</t>
  </si>
  <si>
    <t>Dupont Analysis - Return on Equity &amp; Return on Asset</t>
  </si>
  <si>
    <r>
      <rPr>
        <i/>
        <sz val="9"/>
        <color theme="6" tint="0.39997558519241921"/>
        <rFont val="Calibri"/>
        <family val="2"/>
        <scheme val="minor"/>
      </rPr>
      <t>Disclaimer :</t>
    </r>
    <r>
      <rPr>
        <i/>
        <sz val="9"/>
        <color rgb="FF028655"/>
        <rFont val="Calibri"/>
        <family val="2"/>
        <scheme val="minor"/>
      </rPr>
      <t xml:space="preserve"> </t>
    </r>
    <r>
      <rPr>
        <i/>
        <sz val="9"/>
        <color rgb="FF000000"/>
        <rFont val="Calibri"/>
        <family val="2"/>
        <scheme val="minor"/>
      </rPr>
      <t>This report is made as part of educational assignment and is meant for educational purpose only. The author of the report is not liable for any losses due to actions taken basis this report. It is advisable to consult SEBI registered reasearch analyst before making any investments</t>
    </r>
  </si>
  <si>
    <t>Dupont Summary</t>
  </si>
  <si>
    <t>Altman's Z Score Analysis Calculation</t>
  </si>
  <si>
    <t xml:space="preserve">Working Capital / Total Assets </t>
  </si>
  <si>
    <t>Working Capital / Total Assets</t>
  </si>
  <si>
    <t>Retained Earnings / Total Assets</t>
  </si>
  <si>
    <t xml:space="preserve">Retained Earnings / Total Assets </t>
  </si>
  <si>
    <t>EBIT / Total Assets</t>
  </si>
  <si>
    <t>EBIT</t>
  </si>
  <si>
    <t xml:space="preserve">EBIT/Total Assets </t>
  </si>
  <si>
    <t>Market Cap / Long term Liabilities</t>
  </si>
  <si>
    <t>Market Cap</t>
  </si>
  <si>
    <t>Long term Liabilities</t>
  </si>
  <si>
    <t xml:space="preserve">Market Cap / Long term Liabilities </t>
  </si>
  <si>
    <t>Sales / Total Assets</t>
  </si>
  <si>
    <t>Total Sales</t>
  </si>
  <si>
    <t>Altman's Z Score</t>
  </si>
  <si>
    <t>Final Score</t>
  </si>
  <si>
    <t>Financial Stability</t>
  </si>
  <si>
    <t>INR (Crores)</t>
  </si>
  <si>
    <t>Key Financial Metrics</t>
  </si>
  <si>
    <t>GP Margin</t>
  </si>
  <si>
    <t>EBIT Margin</t>
  </si>
  <si>
    <t>EPS Growth</t>
  </si>
  <si>
    <t>Share Price - 4 Year</t>
  </si>
  <si>
    <t>equity value</t>
  </si>
  <si>
    <t>ev</t>
  </si>
  <si>
    <t>p/e</t>
  </si>
  <si>
    <t>roe</t>
  </si>
  <si>
    <t>Key Financial Ratios</t>
  </si>
  <si>
    <t>Price to Earnings</t>
  </si>
  <si>
    <t>EV/EBITDA</t>
  </si>
  <si>
    <t>EV/Sales</t>
  </si>
  <si>
    <t>Price to Book Value</t>
  </si>
  <si>
    <t>Return on Capital Employed</t>
  </si>
  <si>
    <t>p/b</t>
  </si>
  <si>
    <t>Volume - 4 Year</t>
  </si>
  <si>
    <t>Shanghvi Finance Private Limited</t>
  </si>
  <si>
    <t>Dilip S. Shanghvi</t>
  </si>
  <si>
    <t>ICICI PRUDENTIAL VALUE DISCOVERY FUND</t>
  </si>
  <si>
    <t>Life Insurance Corporation Of India</t>
  </si>
  <si>
    <t>SBI NIFTY 50 ETF</t>
  </si>
  <si>
    <t>Aditya Medisales Limited</t>
  </si>
  <si>
    <t>Raksha S.Valia</t>
  </si>
  <si>
    <t>NPS Trust- A/C HDFC Pension Management Company Ltd Scheme E - Tier I</t>
  </si>
  <si>
    <t>Lakshdeep Investments &amp; Finance (P) Ltd.</t>
  </si>
  <si>
    <t>HDFC Trustee Company Ltd. A/C HDFC Balanced Advantage Fund</t>
  </si>
  <si>
    <t>Top 10 Shareholders</t>
  </si>
  <si>
    <t>Shares</t>
  </si>
  <si>
    <t>Holding(%)</t>
  </si>
  <si>
    <t>Market Value</t>
  </si>
  <si>
    <t xml:space="preserve">Promoters </t>
  </si>
  <si>
    <t xml:space="preserve">FIIs </t>
  </si>
  <si>
    <t xml:space="preserve">DIIs </t>
  </si>
  <si>
    <t xml:space="preserve">Government </t>
  </si>
  <si>
    <t xml:space="preserve">Public </t>
  </si>
  <si>
    <t>Shareholding Pattern</t>
  </si>
  <si>
    <t>Capital Structure</t>
  </si>
  <si>
    <t>Share Price</t>
  </si>
  <si>
    <t>No. of Share O/S</t>
  </si>
  <si>
    <t>less: cash</t>
  </si>
  <si>
    <t>Add: Debt</t>
  </si>
  <si>
    <t>Enterprise Value</t>
  </si>
  <si>
    <t xml:space="preserve">Managerial Remuneration </t>
  </si>
  <si>
    <t xml:space="preserve">Designation </t>
  </si>
  <si>
    <t>X of Median Salary</t>
  </si>
  <si>
    <t>Dr. Pawan Goenka Lead Independent Director 12.55 0.00</t>
  </si>
  <si>
    <t>Mr. Dilip Shanghvi Managing Director2 89.38 11.50</t>
  </si>
  <si>
    <t>Mr. Gautam Doshi Independent Director 7.80 2.63</t>
  </si>
  <si>
    <t>Ms. Rama Bijapurkar Independent Director 7.53 6.25</t>
  </si>
  <si>
    <t>Dr. Pawan Goenka</t>
  </si>
  <si>
    <t>Mr. Dilip Shanghvi</t>
  </si>
  <si>
    <t>Mr. Gautam Doshi</t>
  </si>
  <si>
    <t>Ms. Rama Bijapurkar</t>
  </si>
  <si>
    <t>Lead Independent Director</t>
  </si>
  <si>
    <t>Managing Director</t>
  </si>
  <si>
    <t>Independent Director</t>
  </si>
  <si>
    <t>Sun Pharmaceuticals Industries Ltd - One Page Profile</t>
  </si>
  <si>
    <t>Future 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</si>
</sst>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 #,##0.00_);_(* \(#,##0.00\);_(* &quot;-&quot;??_);_(@_)"/>
    <numFmt numFmtId="165" formatCode="[$-409]mmm\-yy;@"/>
    <numFmt numFmtId="166" formatCode="&quot;₹&quot;\ #,##0.0"/>
    <numFmt numFmtId="167" formatCode="&quot;₹&quot;\ #,##0.0;\(&quot;₹&quot;\ #,##0.0\)"/>
    <numFmt numFmtId="168" formatCode="#,##0.0"/>
    <numFmt numFmtId="169" formatCode="0.00\x"/>
  </numFmts>
  <fonts count="23"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i/>
      <sz val="11"/>
      <color theme="0" tint="-0.34998626667073579"/>
      <name val="Calibri"/>
      <family val="2"/>
      <scheme val="minor"/>
    </font>
    <font>
      <b/>
      <sz val="12"/>
      <color theme="6" tint="0.39997558519241921"/>
      <name val="Calibri"/>
      <family val="2"/>
      <scheme val="minor"/>
    </font>
    <font>
      <b/>
      <sz val="14"/>
      <color theme="6" tint="0.39997558519241921"/>
      <name val="Calibri"/>
      <family val="2"/>
      <scheme val="minor"/>
    </font>
    <font>
      <b/>
      <sz val="16"/>
      <color theme="6" tint="0.39997558519241921"/>
      <name val="Calibri"/>
      <family val="2"/>
      <scheme val="minor"/>
    </font>
    <font>
      <b/>
      <sz val="20"/>
      <color theme="6" tint="0.39997558519241921"/>
      <name val="Calibri"/>
      <family val="2"/>
      <scheme val="minor"/>
    </font>
    <font>
      <b/>
      <sz val="12"/>
      <color theme="0"/>
      <name val="Calibri"/>
      <family val="2"/>
      <scheme val="minor"/>
    </font>
    <font>
      <sz val="16"/>
      <color theme="1"/>
      <name val="Calibri"/>
      <family val="2"/>
      <scheme val="minor"/>
    </font>
    <font>
      <i/>
      <sz val="9"/>
      <color rgb="FF028655"/>
      <name val="Calibri"/>
      <family val="2"/>
      <scheme val="minor"/>
    </font>
    <font>
      <i/>
      <sz val="9"/>
      <color rgb="FF000000"/>
      <name val="Calibri"/>
      <family val="2"/>
      <scheme val="minor"/>
    </font>
    <font>
      <i/>
      <sz val="9"/>
      <color theme="6" tint="0.39997558519241921"/>
      <name val="Calibri"/>
      <family val="2"/>
      <scheme val="minor"/>
    </font>
    <font>
      <b/>
      <sz val="18"/>
      <color theme="6" tint="0.39997558519241921"/>
      <name val="Calibri"/>
      <family val="2"/>
      <scheme val="minor"/>
    </font>
    <font>
      <b/>
      <i/>
      <sz val="11"/>
      <color theme="6" tint="0.39997558519241921"/>
      <name val="Calibri"/>
      <family val="2"/>
      <scheme val="minor"/>
    </font>
    <font>
      <b/>
      <sz val="14"/>
      <color theme="0"/>
      <name val="Calibri"/>
      <family val="2"/>
      <scheme val="minor"/>
    </font>
  </fonts>
  <fills count="10">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0"/>
        <bgColor indexed="64"/>
      </patternFill>
    </fill>
  </fills>
  <borders count="4">
    <border>
      <left/>
      <right/>
      <top/>
      <bottom/>
      <diagonal/>
    </border>
    <border>
      <left/>
      <right/>
      <top style="thin">
        <color auto="1"/>
      </top>
      <bottom style="thin">
        <color auto="1"/>
      </bottom>
      <diagonal/>
    </border>
    <border>
      <left/>
      <right/>
      <top/>
      <bottom style="thin">
        <color theme="6" tint="0.39997558519241921"/>
      </bottom>
      <diagonal/>
    </border>
    <border>
      <left/>
      <right/>
      <top style="thin">
        <color auto="1"/>
      </top>
      <bottom/>
      <diagonal/>
    </border>
  </borders>
  <cellStyleXfs count="7">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cellStyleXfs>
  <cellXfs count="95">
    <xf numFmtId="0" fontId="0" fillId="0" borderId="0" xfId="0"/>
    <xf numFmtId="43" fontId="1" fillId="0" borderId="0" xfId="1" applyFont="1" applyBorder="1"/>
    <xf numFmtId="0" fontId="1" fillId="0" borderId="0" xfId="0" applyFont="1"/>
    <xf numFmtId="0" fontId="8" fillId="0" borderId="0" xfId="0" applyFont="1"/>
    <xf numFmtId="43" fontId="0" fillId="0" borderId="0" xfId="1" applyFont="1" applyBorder="1"/>
    <xf numFmtId="10" fontId="0" fillId="0" borderId="0" xfId="0" applyNumberFormat="1"/>
    <xf numFmtId="43" fontId="3" fillId="0" borderId="0" xfId="1" applyFont="1" applyBorder="1"/>
    <xf numFmtId="9" fontId="3" fillId="0" borderId="0" xfId="1" applyNumberFormat="1" applyFont="1"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xf numFmtId="165" fontId="2" fillId="5" borderId="0" xfId="0" applyNumberFormat="1" applyFont="1" applyFill="1" applyAlignment="1">
      <alignment horizontal="center"/>
    </xf>
    <xf numFmtId="0" fontId="2" fillId="5" borderId="0" xfId="0" applyFont="1" applyFill="1" applyAlignment="1">
      <alignment horizontal="center"/>
    </xf>
    <xf numFmtId="43" fontId="0" fillId="0" borderId="0" xfId="1" applyFont="1" applyBorder="1" applyAlignment="1">
      <alignment horizontal="center"/>
    </xf>
    <xf numFmtId="43" fontId="1" fillId="0" borderId="0" xfId="1" applyFont="1" applyBorder="1" applyAlignment="1">
      <alignment horizontal="center"/>
    </xf>
    <xf numFmtId="10" fontId="1" fillId="0" borderId="0" xfId="0" applyNumberFormat="1" applyFont="1"/>
    <xf numFmtId="165" fontId="2" fillId="5" borderId="0" xfId="1" applyNumberFormat="1" applyFont="1" applyFill="1" applyBorder="1"/>
    <xf numFmtId="165" fontId="9" fillId="0" borderId="0" xfId="1" applyNumberFormat="1" applyFont="1" applyFill="1" applyBorder="1"/>
    <xf numFmtId="0" fontId="7" fillId="0" borderId="0" xfId="0" applyFont="1"/>
    <xf numFmtId="0" fontId="0" fillId="0" borderId="0" xfId="0"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9" fillId="0" borderId="0" xfId="0" applyFont="1"/>
    <xf numFmtId="164" fontId="0" fillId="0" borderId="0" xfId="1" applyNumberFormat="1" applyFont="1" applyBorder="1"/>
    <xf numFmtId="0" fontId="1" fillId="8" borderId="0" xfId="0" applyFont="1" applyFill="1"/>
    <xf numFmtId="17" fontId="1" fillId="8" borderId="0" xfId="0" applyNumberFormat="1" applyFont="1" applyFill="1"/>
    <xf numFmtId="166" fontId="0" fillId="0" borderId="0" xfId="0" applyNumberFormat="1"/>
    <xf numFmtId="10" fontId="0" fillId="0" borderId="0" xfId="6" applyNumberFormat="1" applyFont="1"/>
    <xf numFmtId="0" fontId="10" fillId="0" borderId="0" xfId="0" applyFont="1"/>
    <xf numFmtId="10" fontId="10" fillId="0" borderId="0" xfId="6" applyNumberFormat="1" applyFont="1"/>
    <xf numFmtId="166" fontId="1" fillId="0" borderId="0" xfId="0" applyNumberFormat="1" applyFont="1"/>
    <xf numFmtId="167" fontId="0" fillId="0" borderId="0" xfId="0" applyNumberFormat="1"/>
    <xf numFmtId="43" fontId="1" fillId="0" borderId="1" xfId="1" applyFont="1" applyBorder="1"/>
    <xf numFmtId="167" fontId="1" fillId="0" borderId="1" xfId="0" applyNumberFormat="1" applyFont="1" applyBorder="1"/>
    <xf numFmtId="166" fontId="1" fillId="0" borderId="1" xfId="0" applyNumberFormat="1" applyFont="1" applyBorder="1"/>
    <xf numFmtId="43" fontId="1" fillId="0" borderId="1" xfId="1" applyFont="1" applyFill="1" applyBorder="1"/>
    <xf numFmtId="0" fontId="1" fillId="0" borderId="1" xfId="0" applyFont="1" applyBorder="1"/>
    <xf numFmtId="10" fontId="1" fillId="0" borderId="0" xfId="6" applyNumberFormat="1" applyFont="1"/>
    <xf numFmtId="0" fontId="0" fillId="6" borderId="0" xfId="0" applyFill="1"/>
    <xf numFmtId="0" fontId="13" fillId="9" borderId="0" xfId="0" applyFont="1" applyFill="1"/>
    <xf numFmtId="0" fontId="14" fillId="9" borderId="0" xfId="0" applyFont="1" applyFill="1"/>
    <xf numFmtId="0" fontId="12" fillId="0" borderId="0" xfId="0" applyFont="1"/>
    <xf numFmtId="0" fontId="0" fillId="0" borderId="2" xfId="0" applyBorder="1"/>
    <xf numFmtId="0" fontId="11" fillId="0" borderId="0" xfId="0" applyFont="1"/>
    <xf numFmtId="165" fontId="1" fillId="8" borderId="0" xfId="0" applyNumberFormat="1" applyFont="1" applyFill="1" applyAlignment="1">
      <alignment horizontal="center"/>
    </xf>
    <xf numFmtId="0" fontId="0" fillId="8" borderId="0" xfId="0" applyFill="1"/>
    <xf numFmtId="168" fontId="0" fillId="0" borderId="0" xfId="0" applyNumberFormat="1"/>
    <xf numFmtId="0" fontId="1" fillId="7" borderId="0" xfId="0" applyFont="1" applyFill="1"/>
    <xf numFmtId="10" fontId="1" fillId="7" borderId="0" xfId="6" applyNumberFormat="1" applyFont="1" applyFill="1"/>
    <xf numFmtId="169" fontId="1" fillId="7" borderId="0" xfId="6" applyNumberFormat="1" applyFont="1" applyFill="1"/>
    <xf numFmtId="0" fontId="13" fillId="0" borderId="0" xfId="0" applyFont="1"/>
    <xf numFmtId="0" fontId="16" fillId="0" borderId="0" xfId="0" applyFont="1"/>
    <xf numFmtId="0" fontId="19" fillId="6" borderId="0" xfId="0" applyFont="1" applyFill="1" applyAlignment="1">
      <alignment vertical="center" readingOrder="1"/>
    </xf>
    <xf numFmtId="0" fontId="20" fillId="0" borderId="0" xfId="0" applyFont="1"/>
    <xf numFmtId="0" fontId="21" fillId="0" borderId="0" xfId="0" applyFont="1" applyAlignment="1">
      <alignment horizontal="right"/>
    </xf>
    <xf numFmtId="0" fontId="0" fillId="7" borderId="0" xfId="0" applyFill="1"/>
    <xf numFmtId="2" fontId="0" fillId="7" borderId="0" xfId="0" applyNumberFormat="1" applyFill="1"/>
    <xf numFmtId="43" fontId="4" fillId="0" borderId="0" xfId="2" applyNumberFormat="1" applyBorder="1" applyAlignment="1" applyProtection="1">
      <alignment horizontal="center"/>
    </xf>
    <xf numFmtId="43" fontId="2" fillId="4" borderId="0" xfId="5" applyNumberFormat="1" applyFont="1" applyBorder="1" applyAlignment="1">
      <alignment horizontal="center"/>
    </xf>
    <xf numFmtId="0" fontId="2" fillId="6" borderId="0" xfId="0" applyFont="1" applyFill="1" applyAlignment="1">
      <alignment horizontal="center"/>
    </xf>
    <xf numFmtId="0" fontId="1" fillId="7" borderId="0" xfId="0" applyFont="1" applyFill="1" applyAlignment="1">
      <alignment horizontal="center"/>
    </xf>
    <xf numFmtId="0" fontId="15" fillId="6" borderId="0" xfId="0" applyFont="1" applyFill="1" applyAlignment="1">
      <alignment horizontal="center"/>
    </xf>
    <xf numFmtId="0" fontId="17" fillId="0" borderId="0" xfId="0" applyFont="1" applyAlignment="1">
      <alignment horizontal="center" vertical="center" wrapText="1" readingOrder="1"/>
    </xf>
    <xf numFmtId="0" fontId="0" fillId="0" borderId="0" xfId="0" applyAlignment="1">
      <alignment horizontal="left" vertical="top" wrapText="1"/>
    </xf>
    <xf numFmtId="0" fontId="0" fillId="0" borderId="3" xfId="0" applyBorder="1"/>
    <xf numFmtId="0" fontId="10" fillId="0" borderId="3" xfId="0" applyFont="1" applyBorder="1"/>
    <xf numFmtId="0" fontId="2" fillId="6" borderId="0" xfId="0" applyFont="1" applyFill="1"/>
    <xf numFmtId="165" fontId="2" fillId="6" borderId="0" xfId="0" applyNumberFormat="1" applyFont="1" applyFill="1" applyAlignment="1">
      <alignment horizontal="center"/>
    </xf>
    <xf numFmtId="0" fontId="2" fillId="9" borderId="0" xfId="0" applyFont="1" applyFill="1"/>
    <xf numFmtId="165" fontId="2" fillId="9" borderId="0" xfId="0" applyNumberFormat="1" applyFont="1" applyFill="1" applyAlignment="1">
      <alignment horizontal="center"/>
    </xf>
    <xf numFmtId="0" fontId="0" fillId="9" borderId="0" xfId="0" applyFill="1"/>
    <xf numFmtId="0" fontId="2" fillId="9" borderId="0" xfId="0" applyFont="1" applyFill="1" applyAlignment="1">
      <alignment horizontal="center"/>
    </xf>
    <xf numFmtId="0" fontId="0" fillId="0" borderId="1" xfId="0" applyBorder="1"/>
    <xf numFmtId="168" fontId="0" fillId="0" borderId="1" xfId="0" applyNumberFormat="1" applyBorder="1"/>
    <xf numFmtId="10" fontId="0" fillId="0" borderId="1" xfId="0" applyNumberFormat="1" applyBorder="1"/>
    <xf numFmtId="10" fontId="0" fillId="0" borderId="1" xfId="6" applyNumberFormat="1" applyFont="1" applyBorder="1"/>
    <xf numFmtId="43" fontId="0" fillId="0" borderId="0" xfId="0" applyNumberFormat="1"/>
    <xf numFmtId="169" fontId="0" fillId="0" borderId="1" xfId="0" applyNumberFormat="1" applyBorder="1"/>
    <xf numFmtId="3" fontId="0" fillId="0" borderId="0" xfId="0" applyNumberFormat="1"/>
    <xf numFmtId="17" fontId="0" fillId="0" borderId="0" xfId="0" applyNumberFormat="1"/>
    <xf numFmtId="0" fontId="2" fillId="6" borderId="0" xfId="0" applyFont="1" applyFill="1" applyAlignment="1">
      <alignment horizontal="right"/>
    </xf>
    <xf numFmtId="0" fontId="2" fillId="6" borderId="0" xfId="0" applyFont="1" applyFill="1" applyAlignment="1">
      <alignment horizontal="right"/>
    </xf>
    <xf numFmtId="4" fontId="0" fillId="0" borderId="1" xfId="0" applyNumberFormat="1" applyBorder="1"/>
    <xf numFmtId="3" fontId="0" fillId="0" borderId="1" xfId="0" applyNumberFormat="1" applyBorder="1"/>
    <xf numFmtId="0" fontId="2" fillId="6" borderId="0" xfId="0" applyFont="1" applyFill="1" applyAlignment="1">
      <alignment horizontal="left"/>
    </xf>
    <xf numFmtId="43" fontId="1" fillId="0" borderId="0" xfId="0" applyNumberFormat="1" applyFont="1"/>
    <xf numFmtId="0" fontId="0" fillId="0" borderId="1" xfId="0" applyBorder="1" applyAlignment="1">
      <alignment horizontal="right"/>
    </xf>
    <xf numFmtId="0" fontId="1" fillId="8" borderId="0" xfId="0" applyFont="1" applyFill="1" applyAlignment="1">
      <alignment horizontal="center"/>
    </xf>
    <xf numFmtId="0" fontId="0" fillId="0" borderId="0" xfId="0" applyBorder="1"/>
    <xf numFmtId="10" fontId="0" fillId="0" borderId="0" xfId="0" applyNumberFormat="1" applyBorder="1"/>
    <xf numFmtId="4" fontId="0" fillId="0" borderId="0" xfId="0" applyNumberFormat="1" applyBorder="1"/>
    <xf numFmtId="3" fontId="0" fillId="0" borderId="0" xfId="0" applyNumberFormat="1" applyBorder="1"/>
    <xf numFmtId="0" fontId="15" fillId="6" borderId="0" xfId="0" applyFont="1" applyFill="1"/>
    <xf numFmtId="0" fontId="22" fillId="6" borderId="0" xfId="0" applyFont="1" applyFill="1"/>
  </cellXfs>
  <cellStyles count="7">
    <cellStyle name="60% - Accent1" xfId="3" builtinId="32"/>
    <cellStyle name="60% - Accent3" xfId="4" builtinId="40"/>
    <cellStyle name="Accent6" xfId="5" builtinId="49"/>
    <cellStyle name="Comma" xfId="1" builtinId="3"/>
    <cellStyle name="Hyperlink" xfId="2" builtinId="8"/>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FF6600"/>
      <color rgb="FF0275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Net profit </a:t>
            </a:r>
            <a:endParaRPr lang="en-IN" sz="1600">
              <a:solidFill>
                <a:sysClr val="windowText" lastClr="000000"/>
              </a:solidFill>
            </a:endParaRPr>
          </a:p>
        </c:rich>
      </c:tx>
      <c:layout>
        <c:manualLayout>
          <c:xMode val="edge"/>
          <c:yMode val="edge"/>
          <c:x val="0.26441267510470307"/>
          <c:y val="3.056851418968765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7.4773866092222821E-2"/>
          <c:w val="0.9222426402547681"/>
          <c:h val="0.8401789568236121"/>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4-9743-4348-A577-87463B212B0E}"/>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9743-4348-A577-87463B212B0E}"/>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1-9743-4348-A577-87463B212B0E}"/>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43-4348-A577-87463B212B0E}"/>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43-4348-A577-87463B212B0E}"/>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43-4348-A577-87463B212B0E}"/>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43-4348-A577-87463B212B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dupont!$F$63:$I$63</c:f>
              <c:numCache>
                <c:formatCode>[$-409]mmm\-yy;@</c:formatCode>
                <c:ptCount val="4"/>
                <c:pt idx="0">
                  <c:v>44286</c:v>
                </c:pt>
                <c:pt idx="1">
                  <c:v>44651</c:v>
                </c:pt>
                <c:pt idx="2">
                  <c:v>45016</c:v>
                </c:pt>
                <c:pt idx="3">
                  <c:v>45382</c:v>
                </c:pt>
              </c:numCache>
            </c:numRef>
          </c:cat>
          <c:val>
            <c:numRef>
              <c:f>dupont!$F$64:$I$64</c:f>
              <c:numCache>
                <c:formatCode>#,##0.0</c:formatCode>
                <c:ptCount val="4"/>
                <c:pt idx="0">
                  <c:v>2903.82</c:v>
                </c:pt>
                <c:pt idx="1">
                  <c:v>3272.73</c:v>
                </c:pt>
                <c:pt idx="2">
                  <c:v>8473.58</c:v>
                </c:pt>
                <c:pt idx="3">
                  <c:v>9576.3799999999992</c:v>
                </c:pt>
              </c:numCache>
            </c:numRef>
          </c:val>
          <c:extLst>
            <c:ext xmlns:c16="http://schemas.microsoft.com/office/drawing/2014/chart" uri="{C3380CC4-5D6E-409C-BE32-E72D297353CC}">
              <c16:uniqueId val="{00000000-9743-4348-A577-87463B212B0E}"/>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bar"/>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Sheet2!$B$23:$B$27</c:f>
              <c:strCache>
                <c:ptCount val="5"/>
                <c:pt idx="0">
                  <c:v>Promoters </c:v>
                </c:pt>
                <c:pt idx="1">
                  <c:v>FIIs </c:v>
                </c:pt>
                <c:pt idx="2">
                  <c:v>DIIs </c:v>
                </c:pt>
                <c:pt idx="3">
                  <c:v>Government </c:v>
                </c:pt>
                <c:pt idx="4">
                  <c:v>Public </c:v>
                </c:pt>
              </c:strCache>
            </c:strRef>
          </c:cat>
          <c:val>
            <c:numRef>
              <c:f>Sheet2!$N$23:$N$27</c:f>
              <c:numCache>
                <c:formatCode>0.00%</c:formatCode>
                <c:ptCount val="5"/>
                <c:pt idx="0">
                  <c:v>0.54479999999999995</c:v>
                </c:pt>
                <c:pt idx="1">
                  <c:v>0.17230000000000001</c:v>
                </c:pt>
                <c:pt idx="2">
                  <c:v>0.19170000000000001</c:v>
                </c:pt>
                <c:pt idx="3">
                  <c:v>1.1000000000000001E-3</c:v>
                </c:pt>
                <c:pt idx="4">
                  <c:v>0.09</c:v>
                </c:pt>
              </c:numCache>
            </c:numRef>
          </c:val>
          <c:extLst>
            <c:ext xmlns:c16="http://schemas.microsoft.com/office/drawing/2014/chart" uri="{C3380CC4-5D6E-409C-BE32-E72D297353CC}">
              <c16:uniqueId val="{00000000-774A-4ED5-89D4-E585E7A08D40}"/>
            </c:ext>
          </c:extLst>
        </c:ser>
        <c:dLbls>
          <c:showLegendKey val="0"/>
          <c:showVal val="0"/>
          <c:showCatName val="0"/>
          <c:showSerName val="0"/>
          <c:showPercent val="0"/>
          <c:showBubbleSize val="0"/>
        </c:dLbls>
        <c:gapWidth val="182"/>
        <c:axId val="214038671"/>
        <c:axId val="211424063"/>
      </c:barChart>
      <c:catAx>
        <c:axId val="21403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24063"/>
        <c:crosses val="autoZero"/>
        <c:auto val="1"/>
        <c:lblAlgn val="ctr"/>
        <c:lblOffset val="100"/>
        <c:noMultiLvlLbl val="0"/>
      </c:catAx>
      <c:valAx>
        <c:axId val="211424063"/>
        <c:scaling>
          <c:orientation val="minMax"/>
        </c:scaling>
        <c:delete val="1"/>
        <c:axPos val="b"/>
        <c:numFmt formatCode="0.00%" sourceLinked="1"/>
        <c:majorTickMark val="none"/>
        <c:minorTickMark val="none"/>
        <c:tickLblPos val="nextTo"/>
        <c:crossAx val="214038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Revenue</a:t>
            </a:r>
            <a:r>
              <a:rPr lang="en-IN" sz="1600" baseline="0">
                <a:solidFill>
                  <a:schemeClr val="bg1">
                    <a:lumMod val="50000"/>
                  </a:schemeClr>
                </a:solidFill>
              </a:rPr>
              <a:t> </a:t>
            </a:r>
            <a:endParaRPr lang="en-IN"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7.4773866092222821E-2"/>
          <c:w val="0.9222426402547681"/>
          <c:h val="0.8401789568236121"/>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B-BDA4-41B6-97AD-2CE17715EEBF}"/>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A-BDA4-41B6-97AD-2CE17715EEBF}"/>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9-BDA4-41B6-97AD-2CE17715EE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dupont!$F$69:$I$69</c:f>
              <c:numCache>
                <c:formatCode>[$-409]mmm\-yy;@</c:formatCode>
                <c:ptCount val="4"/>
                <c:pt idx="0">
                  <c:v>44286</c:v>
                </c:pt>
                <c:pt idx="1">
                  <c:v>44651</c:v>
                </c:pt>
                <c:pt idx="2">
                  <c:v>45016</c:v>
                </c:pt>
                <c:pt idx="3">
                  <c:v>45382</c:v>
                </c:pt>
              </c:numCache>
            </c:numRef>
          </c:cat>
          <c:val>
            <c:numRef>
              <c:f>dupont!$F$72:$I$72</c:f>
              <c:numCache>
                <c:formatCode>#,##0.0</c:formatCode>
                <c:ptCount val="4"/>
                <c:pt idx="0">
                  <c:v>33498.14</c:v>
                </c:pt>
                <c:pt idx="1">
                  <c:v>38654.49</c:v>
                </c:pt>
                <c:pt idx="2">
                  <c:v>43885.68</c:v>
                </c:pt>
                <c:pt idx="3">
                  <c:v>48496.85</c:v>
                </c:pt>
              </c:numCache>
            </c:numRef>
          </c:val>
          <c:extLst>
            <c:ext xmlns:c16="http://schemas.microsoft.com/office/drawing/2014/chart" uri="{C3380CC4-5D6E-409C-BE32-E72D297353CC}">
              <c16:uniqueId val="{00000008-BDA4-41B6-97AD-2CE17715EEBF}"/>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Avearge Total Asset </a:t>
            </a:r>
            <a:endParaRPr lang="en-IN" sz="1600">
              <a:solidFill>
                <a:sysClr val="windowText" lastClr="000000"/>
              </a:solidFill>
            </a:endParaRPr>
          </a:p>
        </c:rich>
      </c:tx>
      <c:layout>
        <c:manualLayout>
          <c:xMode val="edge"/>
          <c:yMode val="edge"/>
          <c:x val="0.1335184264774181"/>
          <c:y val="1.0268928687950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052439888862642E-2"/>
          <c:y val="0.12799613176733518"/>
          <c:w val="0.9222426402547681"/>
          <c:h val="0.77856551151999953"/>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A69F-46E6-9473-B05A00DA3489}"/>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A69F-46E6-9473-B05A00DA3489}"/>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A69F-46E6-9473-B05A00DA34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dupont!$F$69:$I$69</c:f>
              <c:numCache>
                <c:formatCode>[$-409]mmm\-yy;@</c:formatCode>
                <c:ptCount val="4"/>
                <c:pt idx="0">
                  <c:v>44286</c:v>
                </c:pt>
                <c:pt idx="1">
                  <c:v>44651</c:v>
                </c:pt>
                <c:pt idx="2">
                  <c:v>45016</c:v>
                </c:pt>
                <c:pt idx="3">
                  <c:v>45382</c:v>
                </c:pt>
              </c:numCache>
            </c:numRef>
          </c:cat>
          <c:val>
            <c:numRef>
              <c:f>dupont!$F$76:$I$76</c:f>
              <c:numCache>
                <c:formatCode>#,##0.0</c:formatCode>
                <c:ptCount val="4"/>
                <c:pt idx="0">
                  <c:v>34436.959999999999</c:v>
                </c:pt>
                <c:pt idx="1">
                  <c:v>33932.660000000003</c:v>
                </c:pt>
                <c:pt idx="2">
                  <c:v>34912.160000000003</c:v>
                </c:pt>
                <c:pt idx="3">
                  <c:v>39282.875</c:v>
                </c:pt>
              </c:numCache>
            </c:numRef>
          </c:val>
          <c:extLst>
            <c:ext xmlns:c16="http://schemas.microsoft.com/office/drawing/2014/chart" uri="{C3380CC4-5D6E-409C-BE32-E72D297353CC}">
              <c16:uniqueId val="{00000006-A69F-46E6-9473-B05A00DA3489}"/>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Return on Equity </a:t>
            </a:r>
            <a:endParaRPr lang="en-IN" sz="1600">
              <a:solidFill>
                <a:sysClr val="windowText" lastClr="000000"/>
              </a:solidFill>
            </a:endParaRPr>
          </a:p>
        </c:rich>
      </c:tx>
      <c:layout>
        <c:manualLayout>
          <c:xMode val="edge"/>
          <c:yMode val="edge"/>
          <c:x val="0.12782419499100098"/>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0.12513229458651995"/>
          <c:w val="0.9222426402547681"/>
          <c:h val="0.78982067054250149"/>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1415-41BB-8490-0498341694A8}"/>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1415-41BB-8490-0498341694A8}"/>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1415-41BB-8490-0498341694A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15-41BB-8490-0498341694A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15-41BB-8490-0498341694A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15-41BB-8490-0498341694A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415-41BB-8490-0498341694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dupont!$F$63:$I$63</c:f>
              <c:numCache>
                <c:formatCode>[$-409]mmm\-yy;@</c:formatCode>
                <c:ptCount val="4"/>
                <c:pt idx="0">
                  <c:v>44286</c:v>
                </c:pt>
                <c:pt idx="1">
                  <c:v>44651</c:v>
                </c:pt>
                <c:pt idx="2">
                  <c:v>45016</c:v>
                </c:pt>
                <c:pt idx="3">
                  <c:v>45382</c:v>
                </c:pt>
              </c:numCache>
            </c:numRef>
          </c:cat>
          <c:val>
            <c:numRef>
              <c:f>dupont!$F$66:$I$66</c:f>
              <c:numCache>
                <c:formatCode>0.00%</c:formatCode>
                <c:ptCount val="4"/>
                <c:pt idx="0">
                  <c:v>6.3314241583442565E-2</c:v>
                </c:pt>
                <c:pt idx="1">
                  <c:v>6.9283189025552E-2</c:v>
                </c:pt>
                <c:pt idx="2">
                  <c:v>0.16294312091732638</c:v>
                </c:pt>
                <c:pt idx="3">
                  <c:v>0.16005698711864813</c:v>
                </c:pt>
              </c:numCache>
            </c:numRef>
          </c:val>
          <c:extLst>
            <c:ext xmlns:c16="http://schemas.microsoft.com/office/drawing/2014/chart" uri="{C3380CC4-5D6E-409C-BE32-E72D297353CC}">
              <c16:uniqueId val="{00000007-1415-41BB-8490-0498341694A8}"/>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Return on Asset </a:t>
            </a:r>
            <a:endParaRPr lang="en-IN"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0.13847872011098564"/>
          <c:w val="0.9222426402547681"/>
          <c:h val="0.77647409953163604"/>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8E57-422F-8821-9B256BEDFD38}"/>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8E57-422F-8821-9B256BEDFD38}"/>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8E57-422F-8821-9B256BEDFD3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57-422F-8821-9B256BEDFD3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57-422F-8821-9B256BEDFD3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57-422F-8821-9B256BEDFD3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E57-422F-8821-9B256BEDFD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dupont!$F$86:$I$86</c:f>
              <c:numCache>
                <c:formatCode>[$-409]mmm\-yy;@</c:formatCode>
                <c:ptCount val="4"/>
                <c:pt idx="0">
                  <c:v>44286</c:v>
                </c:pt>
                <c:pt idx="1">
                  <c:v>44651</c:v>
                </c:pt>
                <c:pt idx="2">
                  <c:v>45016</c:v>
                </c:pt>
                <c:pt idx="3">
                  <c:v>45382</c:v>
                </c:pt>
              </c:numCache>
            </c:numRef>
          </c:cat>
          <c:val>
            <c:numRef>
              <c:f>dupont!$F$89:$I$89</c:f>
              <c:numCache>
                <c:formatCode>0.00%</c:formatCode>
                <c:ptCount val="4"/>
                <c:pt idx="0">
                  <c:v>8.4322774135696069E-2</c:v>
                </c:pt>
                <c:pt idx="1">
                  <c:v>9.6447788060234588E-2</c:v>
                </c:pt>
                <c:pt idx="2">
                  <c:v>0.24271142203747917</c:v>
                </c:pt>
                <c:pt idx="3">
                  <c:v>0.24378001864680218</c:v>
                </c:pt>
              </c:numCache>
            </c:numRef>
          </c:val>
          <c:extLst>
            <c:ext xmlns:c16="http://schemas.microsoft.com/office/drawing/2014/chart" uri="{C3380CC4-5D6E-409C-BE32-E72D297353CC}">
              <c16:uniqueId val="{00000007-8E57-422F-8821-9B256BEDFD38}"/>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0%"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aseline="0">
                <a:solidFill>
                  <a:sysClr val="windowText" lastClr="000000"/>
                </a:solidFill>
              </a:rPr>
              <a:t>Financial Leverage </a:t>
            </a:r>
            <a:endParaRPr lang="en-IN" sz="1600">
              <a:solidFill>
                <a:sysClr val="windowText" lastClr="000000"/>
              </a:solidFill>
            </a:endParaRPr>
          </a:p>
        </c:rich>
      </c:tx>
      <c:layout>
        <c:manualLayout>
          <c:xMode val="edge"/>
          <c:yMode val="edge"/>
          <c:x val="0.17403224861692093"/>
          <c:y val="4.4328541411238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78679872615965E-2"/>
          <c:y val="0.21545016408063392"/>
          <c:w val="0.9222426402547681"/>
          <c:h val="0.69950268417622374"/>
        </c:manualLayout>
      </c:layout>
      <c:barChart>
        <c:barDir val="col"/>
        <c:grouping val="clustered"/>
        <c:varyColors val="0"/>
        <c:ser>
          <c:idx val="0"/>
          <c:order val="0"/>
          <c:spPr>
            <a:solidFill>
              <a:schemeClr val="accent3">
                <a:lumMod val="60000"/>
                <a:lumOff val="40000"/>
              </a:schemeClr>
            </a:solidFill>
            <a:ln>
              <a:noFill/>
            </a:ln>
            <a:effectLst/>
          </c:spPr>
          <c:invertIfNegative val="0"/>
          <c:dPt>
            <c:idx val="0"/>
            <c:invertIfNegative val="0"/>
            <c:bubble3D val="0"/>
            <c:spPr>
              <a:solidFill>
                <a:srgbClr val="FF6600"/>
              </a:solidFill>
              <a:ln>
                <a:noFill/>
              </a:ln>
              <a:effectLst/>
            </c:spPr>
            <c:extLst>
              <c:ext xmlns:c16="http://schemas.microsoft.com/office/drawing/2014/chart" uri="{C3380CC4-5D6E-409C-BE32-E72D297353CC}">
                <c16:uniqueId val="{00000001-5CD9-421B-A2CE-19F7715A5966}"/>
              </c:ext>
            </c:extLst>
          </c:dPt>
          <c:dPt>
            <c:idx val="1"/>
            <c:invertIfNegative val="0"/>
            <c:bubble3D val="0"/>
            <c:spPr>
              <a:solidFill>
                <a:schemeClr val="accent3">
                  <a:lumMod val="20000"/>
                  <a:lumOff val="80000"/>
                </a:schemeClr>
              </a:solidFill>
              <a:ln>
                <a:noFill/>
              </a:ln>
              <a:effectLst/>
            </c:spPr>
            <c:extLst>
              <c:ext xmlns:c16="http://schemas.microsoft.com/office/drawing/2014/chart" uri="{C3380CC4-5D6E-409C-BE32-E72D297353CC}">
                <c16:uniqueId val="{00000003-5CD9-421B-A2CE-19F7715A5966}"/>
              </c:ext>
            </c:extLst>
          </c:dPt>
          <c:dPt>
            <c:idx val="2"/>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5-5CD9-421B-A2CE-19F7715A5966}"/>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D9-421B-A2CE-19F7715A5966}"/>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D9-421B-A2CE-19F7715A5966}"/>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D9-421B-A2CE-19F7715A5966}"/>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D9-421B-A2CE-19F7715A59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dupont!$F$69:$I$69</c:f>
              <c:numCache>
                <c:formatCode>[$-409]mmm\-yy;@</c:formatCode>
                <c:ptCount val="4"/>
                <c:pt idx="0">
                  <c:v>44286</c:v>
                </c:pt>
                <c:pt idx="1">
                  <c:v>44651</c:v>
                </c:pt>
                <c:pt idx="2">
                  <c:v>45016</c:v>
                </c:pt>
                <c:pt idx="3">
                  <c:v>45382</c:v>
                </c:pt>
              </c:numCache>
            </c:numRef>
          </c:cat>
          <c:val>
            <c:numRef>
              <c:f>dupont!$F$81:$I$81</c:f>
              <c:numCache>
                <c:formatCode>0.00\x</c:formatCode>
                <c:ptCount val="4"/>
                <c:pt idx="0">
                  <c:v>0.7508557709635405</c:v>
                </c:pt>
                <c:pt idx="1">
                  <c:v>0.71834917543451116</c:v>
                </c:pt>
                <c:pt idx="2">
                  <c:v>0.67134508771558732</c:v>
                </c:pt>
                <c:pt idx="3">
                  <c:v>0.6565631917132011</c:v>
                </c:pt>
              </c:numCache>
            </c:numRef>
          </c:val>
          <c:extLst>
            <c:ext xmlns:c16="http://schemas.microsoft.com/office/drawing/2014/chart" uri="{C3380CC4-5D6E-409C-BE32-E72D297353CC}">
              <c16:uniqueId val="{00000007-5CD9-421B-A2CE-19F7715A5966}"/>
            </c:ext>
          </c:extLst>
        </c:ser>
        <c:dLbls>
          <c:showLegendKey val="0"/>
          <c:showVal val="0"/>
          <c:showCatName val="0"/>
          <c:showSerName val="0"/>
          <c:showPercent val="0"/>
          <c:showBubbleSize val="0"/>
        </c:dLbls>
        <c:gapWidth val="219"/>
        <c:overlap val="-27"/>
        <c:axId val="1676487008"/>
        <c:axId val="1676485088"/>
      </c:barChart>
      <c:dateAx>
        <c:axId val="1676487008"/>
        <c:scaling>
          <c:orientation val="minMax"/>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85088"/>
        <c:crosses val="autoZero"/>
        <c:auto val="1"/>
        <c:lblOffset val="100"/>
        <c:baseTimeUnit val="years"/>
      </c:dateAx>
      <c:valAx>
        <c:axId val="1676485088"/>
        <c:scaling>
          <c:orientation val="minMax"/>
        </c:scaling>
        <c:delete val="1"/>
        <c:axPos val="l"/>
        <c:numFmt formatCode="0.00\x" sourceLinked="1"/>
        <c:majorTickMark val="none"/>
        <c:minorTickMark val="none"/>
        <c:tickLblPos val="nextTo"/>
        <c:crossAx val="167648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057812155618181"/>
          <c:y val="5.6394277849746793E-2"/>
          <c:w val="0.64770620027419468"/>
          <c:h val="0.79596391586805193"/>
        </c:manualLayout>
      </c:layout>
      <c:lineChart>
        <c:grouping val="standard"/>
        <c:varyColors val="0"/>
        <c:ser>
          <c:idx val="0"/>
          <c:order val="0"/>
          <c:spPr>
            <a:ln w="28575" cap="rnd">
              <a:solidFill>
                <a:schemeClr val="accent3"/>
              </a:solidFill>
              <a:round/>
            </a:ln>
            <a:effectLst/>
          </c:spPr>
          <c:marker>
            <c:symbol val="none"/>
          </c:marker>
          <c:cat>
            <c:numRef>
              <c:f>'[1]SUNPHARMA.NS (3)'!$A$2:$A$741</c:f>
              <c:numCache>
                <c:formatCode>m/d/yyyy</c:formatCode>
                <c:ptCount val="740"/>
                <c:pt idx="0">
                  <c:v>44405</c:v>
                </c:pt>
                <c:pt idx="1">
                  <c:v>44406</c:v>
                </c:pt>
                <c:pt idx="2">
                  <c:v>44407</c:v>
                </c:pt>
                <c:pt idx="3">
                  <c:v>44410</c:v>
                </c:pt>
                <c:pt idx="4">
                  <c:v>44411</c:v>
                </c:pt>
                <c:pt idx="5">
                  <c:v>44412</c:v>
                </c:pt>
                <c:pt idx="6">
                  <c:v>44413</c:v>
                </c:pt>
                <c:pt idx="7">
                  <c:v>44414</c:v>
                </c:pt>
                <c:pt idx="8">
                  <c:v>44417</c:v>
                </c:pt>
                <c:pt idx="9">
                  <c:v>44418</c:v>
                </c:pt>
                <c:pt idx="10">
                  <c:v>44419</c:v>
                </c:pt>
                <c:pt idx="11">
                  <c:v>44420</c:v>
                </c:pt>
                <c:pt idx="12">
                  <c:v>44421</c:v>
                </c:pt>
                <c:pt idx="13">
                  <c:v>44424</c:v>
                </c:pt>
                <c:pt idx="14">
                  <c:v>44425</c:v>
                </c:pt>
                <c:pt idx="15">
                  <c:v>44426</c:v>
                </c:pt>
                <c:pt idx="16">
                  <c:v>44428</c:v>
                </c:pt>
                <c:pt idx="17">
                  <c:v>44431</c:v>
                </c:pt>
                <c:pt idx="18">
                  <c:v>44432</c:v>
                </c:pt>
                <c:pt idx="19">
                  <c:v>44433</c:v>
                </c:pt>
                <c:pt idx="20">
                  <c:v>44434</c:v>
                </c:pt>
                <c:pt idx="21">
                  <c:v>44435</c:v>
                </c:pt>
                <c:pt idx="22">
                  <c:v>44438</c:v>
                </c:pt>
                <c:pt idx="23">
                  <c:v>44439</c:v>
                </c:pt>
                <c:pt idx="24">
                  <c:v>44440</c:v>
                </c:pt>
                <c:pt idx="25">
                  <c:v>44441</c:v>
                </c:pt>
                <c:pt idx="26">
                  <c:v>44442</c:v>
                </c:pt>
                <c:pt idx="27">
                  <c:v>44445</c:v>
                </c:pt>
                <c:pt idx="28">
                  <c:v>44446</c:v>
                </c:pt>
                <c:pt idx="29">
                  <c:v>44447</c:v>
                </c:pt>
                <c:pt idx="30">
                  <c:v>44448</c:v>
                </c:pt>
                <c:pt idx="31">
                  <c:v>44452</c:v>
                </c:pt>
                <c:pt idx="32">
                  <c:v>44453</c:v>
                </c:pt>
                <c:pt idx="33">
                  <c:v>44454</c:v>
                </c:pt>
                <c:pt idx="34">
                  <c:v>44455</c:v>
                </c:pt>
                <c:pt idx="35">
                  <c:v>44456</c:v>
                </c:pt>
                <c:pt idx="36">
                  <c:v>44459</c:v>
                </c:pt>
                <c:pt idx="37">
                  <c:v>44460</c:v>
                </c:pt>
                <c:pt idx="38">
                  <c:v>44461</c:v>
                </c:pt>
                <c:pt idx="39">
                  <c:v>44462</c:v>
                </c:pt>
                <c:pt idx="40">
                  <c:v>44463</c:v>
                </c:pt>
                <c:pt idx="41">
                  <c:v>44466</c:v>
                </c:pt>
                <c:pt idx="42">
                  <c:v>44467</c:v>
                </c:pt>
                <c:pt idx="43">
                  <c:v>44468</c:v>
                </c:pt>
                <c:pt idx="44">
                  <c:v>44469</c:v>
                </c:pt>
                <c:pt idx="45">
                  <c:v>44470</c:v>
                </c:pt>
                <c:pt idx="46">
                  <c:v>44473</c:v>
                </c:pt>
                <c:pt idx="47">
                  <c:v>44474</c:v>
                </c:pt>
                <c:pt idx="48">
                  <c:v>44475</c:v>
                </c:pt>
                <c:pt idx="49">
                  <c:v>44476</c:v>
                </c:pt>
                <c:pt idx="50">
                  <c:v>44477</c:v>
                </c:pt>
                <c:pt idx="51">
                  <c:v>44480</c:v>
                </c:pt>
                <c:pt idx="52">
                  <c:v>44481</c:v>
                </c:pt>
                <c:pt idx="53">
                  <c:v>44482</c:v>
                </c:pt>
                <c:pt idx="54">
                  <c:v>44483</c:v>
                </c:pt>
                <c:pt idx="55">
                  <c:v>44487</c:v>
                </c:pt>
                <c:pt idx="56">
                  <c:v>44488</c:v>
                </c:pt>
                <c:pt idx="57">
                  <c:v>44489</c:v>
                </c:pt>
                <c:pt idx="58">
                  <c:v>44490</c:v>
                </c:pt>
                <c:pt idx="59">
                  <c:v>44491</c:v>
                </c:pt>
                <c:pt idx="60">
                  <c:v>44494</c:v>
                </c:pt>
                <c:pt idx="61">
                  <c:v>44495</c:v>
                </c:pt>
                <c:pt idx="62">
                  <c:v>44496</c:v>
                </c:pt>
                <c:pt idx="63">
                  <c:v>44497</c:v>
                </c:pt>
                <c:pt idx="64">
                  <c:v>44498</c:v>
                </c:pt>
                <c:pt idx="65">
                  <c:v>44501</c:v>
                </c:pt>
                <c:pt idx="66">
                  <c:v>44502</c:v>
                </c:pt>
                <c:pt idx="67">
                  <c:v>44503</c:v>
                </c:pt>
                <c:pt idx="68">
                  <c:v>44504</c:v>
                </c:pt>
                <c:pt idx="69">
                  <c:v>44508</c:v>
                </c:pt>
                <c:pt idx="70">
                  <c:v>44509</c:v>
                </c:pt>
                <c:pt idx="71">
                  <c:v>44510</c:v>
                </c:pt>
                <c:pt idx="72">
                  <c:v>44511</c:v>
                </c:pt>
                <c:pt idx="73">
                  <c:v>44512</c:v>
                </c:pt>
                <c:pt idx="74">
                  <c:v>44515</c:v>
                </c:pt>
                <c:pt idx="75">
                  <c:v>44516</c:v>
                </c:pt>
                <c:pt idx="76">
                  <c:v>44517</c:v>
                </c:pt>
                <c:pt idx="77">
                  <c:v>44518</c:v>
                </c:pt>
                <c:pt idx="78">
                  <c:v>44522</c:v>
                </c:pt>
                <c:pt idx="79">
                  <c:v>44523</c:v>
                </c:pt>
                <c:pt idx="80">
                  <c:v>44524</c:v>
                </c:pt>
                <c:pt idx="81">
                  <c:v>44525</c:v>
                </c:pt>
                <c:pt idx="82">
                  <c:v>44526</c:v>
                </c:pt>
                <c:pt idx="83">
                  <c:v>44529</c:v>
                </c:pt>
                <c:pt idx="84">
                  <c:v>44530</c:v>
                </c:pt>
                <c:pt idx="85">
                  <c:v>44531</c:v>
                </c:pt>
                <c:pt idx="86">
                  <c:v>44532</c:v>
                </c:pt>
                <c:pt idx="87">
                  <c:v>44533</c:v>
                </c:pt>
                <c:pt idx="88">
                  <c:v>44536</c:v>
                </c:pt>
                <c:pt idx="89">
                  <c:v>44537</c:v>
                </c:pt>
                <c:pt idx="90">
                  <c:v>44538</c:v>
                </c:pt>
                <c:pt idx="91">
                  <c:v>44539</c:v>
                </c:pt>
                <c:pt idx="92">
                  <c:v>44540</c:v>
                </c:pt>
                <c:pt idx="93">
                  <c:v>44543</c:v>
                </c:pt>
                <c:pt idx="94">
                  <c:v>44544</c:v>
                </c:pt>
                <c:pt idx="95">
                  <c:v>44545</c:v>
                </c:pt>
                <c:pt idx="96">
                  <c:v>44546</c:v>
                </c:pt>
                <c:pt idx="97">
                  <c:v>44547</c:v>
                </c:pt>
                <c:pt idx="98">
                  <c:v>44550</c:v>
                </c:pt>
                <c:pt idx="99">
                  <c:v>44551</c:v>
                </c:pt>
                <c:pt idx="100">
                  <c:v>44552</c:v>
                </c:pt>
                <c:pt idx="101">
                  <c:v>44553</c:v>
                </c:pt>
                <c:pt idx="102">
                  <c:v>44554</c:v>
                </c:pt>
                <c:pt idx="103">
                  <c:v>44557</c:v>
                </c:pt>
                <c:pt idx="104">
                  <c:v>44558</c:v>
                </c:pt>
                <c:pt idx="105">
                  <c:v>44559</c:v>
                </c:pt>
                <c:pt idx="106">
                  <c:v>44560</c:v>
                </c:pt>
                <c:pt idx="107">
                  <c:v>44561</c:v>
                </c:pt>
                <c:pt idx="108">
                  <c:v>44564</c:v>
                </c:pt>
                <c:pt idx="109">
                  <c:v>44565</c:v>
                </c:pt>
                <c:pt idx="110">
                  <c:v>44566</c:v>
                </c:pt>
                <c:pt idx="111">
                  <c:v>44567</c:v>
                </c:pt>
                <c:pt idx="112">
                  <c:v>44568</c:v>
                </c:pt>
                <c:pt idx="113">
                  <c:v>44571</c:v>
                </c:pt>
                <c:pt idx="114">
                  <c:v>44572</c:v>
                </c:pt>
                <c:pt idx="115">
                  <c:v>44573</c:v>
                </c:pt>
                <c:pt idx="116">
                  <c:v>44574</c:v>
                </c:pt>
                <c:pt idx="117">
                  <c:v>44575</c:v>
                </c:pt>
                <c:pt idx="118">
                  <c:v>44578</c:v>
                </c:pt>
                <c:pt idx="119">
                  <c:v>44579</c:v>
                </c:pt>
                <c:pt idx="120">
                  <c:v>44580</c:v>
                </c:pt>
                <c:pt idx="121">
                  <c:v>44581</c:v>
                </c:pt>
                <c:pt idx="122">
                  <c:v>44582</c:v>
                </c:pt>
                <c:pt idx="123">
                  <c:v>44585</c:v>
                </c:pt>
                <c:pt idx="124">
                  <c:v>44586</c:v>
                </c:pt>
                <c:pt idx="125">
                  <c:v>44588</c:v>
                </c:pt>
                <c:pt idx="126">
                  <c:v>44589</c:v>
                </c:pt>
                <c:pt idx="127">
                  <c:v>44592</c:v>
                </c:pt>
                <c:pt idx="128">
                  <c:v>44593</c:v>
                </c:pt>
                <c:pt idx="129">
                  <c:v>44594</c:v>
                </c:pt>
                <c:pt idx="130">
                  <c:v>44595</c:v>
                </c:pt>
                <c:pt idx="131">
                  <c:v>44596</c:v>
                </c:pt>
                <c:pt idx="132">
                  <c:v>44599</c:v>
                </c:pt>
                <c:pt idx="133">
                  <c:v>44600</c:v>
                </c:pt>
                <c:pt idx="134">
                  <c:v>44601</c:v>
                </c:pt>
                <c:pt idx="135">
                  <c:v>44602</c:v>
                </c:pt>
                <c:pt idx="136">
                  <c:v>44603</c:v>
                </c:pt>
                <c:pt idx="137">
                  <c:v>44606</c:v>
                </c:pt>
                <c:pt idx="138">
                  <c:v>44607</c:v>
                </c:pt>
                <c:pt idx="139">
                  <c:v>44608</c:v>
                </c:pt>
                <c:pt idx="140">
                  <c:v>44609</c:v>
                </c:pt>
                <c:pt idx="141">
                  <c:v>44610</c:v>
                </c:pt>
                <c:pt idx="142">
                  <c:v>44613</c:v>
                </c:pt>
                <c:pt idx="143">
                  <c:v>44614</c:v>
                </c:pt>
                <c:pt idx="144">
                  <c:v>44615</c:v>
                </c:pt>
                <c:pt idx="145">
                  <c:v>44616</c:v>
                </c:pt>
                <c:pt idx="146">
                  <c:v>44617</c:v>
                </c:pt>
                <c:pt idx="147">
                  <c:v>44620</c:v>
                </c:pt>
                <c:pt idx="148">
                  <c:v>44622</c:v>
                </c:pt>
                <c:pt idx="149">
                  <c:v>44623</c:v>
                </c:pt>
                <c:pt idx="150">
                  <c:v>44624</c:v>
                </c:pt>
                <c:pt idx="151">
                  <c:v>44627</c:v>
                </c:pt>
                <c:pt idx="152">
                  <c:v>44628</c:v>
                </c:pt>
                <c:pt idx="153">
                  <c:v>44629</c:v>
                </c:pt>
                <c:pt idx="154">
                  <c:v>44630</c:v>
                </c:pt>
                <c:pt idx="155">
                  <c:v>44631</c:v>
                </c:pt>
                <c:pt idx="156">
                  <c:v>44634</c:v>
                </c:pt>
                <c:pt idx="157">
                  <c:v>44635</c:v>
                </c:pt>
                <c:pt idx="158">
                  <c:v>44636</c:v>
                </c:pt>
                <c:pt idx="159">
                  <c:v>44637</c:v>
                </c:pt>
                <c:pt idx="160">
                  <c:v>44641</c:v>
                </c:pt>
                <c:pt idx="161">
                  <c:v>44642</c:v>
                </c:pt>
                <c:pt idx="162">
                  <c:v>44643</c:v>
                </c:pt>
                <c:pt idx="163">
                  <c:v>44644</c:v>
                </c:pt>
                <c:pt idx="164">
                  <c:v>44645</c:v>
                </c:pt>
                <c:pt idx="165">
                  <c:v>44648</c:v>
                </c:pt>
                <c:pt idx="166">
                  <c:v>44649</c:v>
                </c:pt>
                <c:pt idx="167">
                  <c:v>44650</c:v>
                </c:pt>
                <c:pt idx="168">
                  <c:v>44651</c:v>
                </c:pt>
                <c:pt idx="169">
                  <c:v>44652</c:v>
                </c:pt>
                <c:pt idx="170">
                  <c:v>44655</c:v>
                </c:pt>
                <c:pt idx="171">
                  <c:v>44656</c:v>
                </c:pt>
                <c:pt idx="172">
                  <c:v>44657</c:v>
                </c:pt>
                <c:pt idx="173">
                  <c:v>44658</c:v>
                </c:pt>
                <c:pt idx="174">
                  <c:v>44659</c:v>
                </c:pt>
                <c:pt idx="175">
                  <c:v>44662</c:v>
                </c:pt>
                <c:pt idx="176">
                  <c:v>44663</c:v>
                </c:pt>
                <c:pt idx="177">
                  <c:v>44664</c:v>
                </c:pt>
                <c:pt idx="178">
                  <c:v>44669</c:v>
                </c:pt>
                <c:pt idx="179">
                  <c:v>44670</c:v>
                </c:pt>
                <c:pt idx="180">
                  <c:v>44671</c:v>
                </c:pt>
                <c:pt idx="181">
                  <c:v>44672</c:v>
                </c:pt>
                <c:pt idx="182">
                  <c:v>44673</c:v>
                </c:pt>
                <c:pt idx="183">
                  <c:v>44676</c:v>
                </c:pt>
                <c:pt idx="184">
                  <c:v>44677</c:v>
                </c:pt>
                <c:pt idx="185">
                  <c:v>44678</c:v>
                </c:pt>
                <c:pt idx="186">
                  <c:v>44679</c:v>
                </c:pt>
                <c:pt idx="187">
                  <c:v>44680</c:v>
                </c:pt>
                <c:pt idx="188">
                  <c:v>44683</c:v>
                </c:pt>
                <c:pt idx="189">
                  <c:v>44685</c:v>
                </c:pt>
                <c:pt idx="190">
                  <c:v>44686</c:v>
                </c:pt>
                <c:pt idx="191">
                  <c:v>44687</c:v>
                </c:pt>
                <c:pt idx="192">
                  <c:v>44690</c:v>
                </c:pt>
                <c:pt idx="193">
                  <c:v>44691</c:v>
                </c:pt>
                <c:pt idx="194">
                  <c:v>44692</c:v>
                </c:pt>
                <c:pt idx="195">
                  <c:v>44693</c:v>
                </c:pt>
                <c:pt idx="196">
                  <c:v>44694</c:v>
                </c:pt>
                <c:pt idx="197">
                  <c:v>44697</c:v>
                </c:pt>
                <c:pt idx="198">
                  <c:v>44698</c:v>
                </c:pt>
                <c:pt idx="199">
                  <c:v>44699</c:v>
                </c:pt>
                <c:pt idx="200">
                  <c:v>44700</c:v>
                </c:pt>
                <c:pt idx="201">
                  <c:v>44701</c:v>
                </c:pt>
                <c:pt idx="202">
                  <c:v>44704</c:v>
                </c:pt>
                <c:pt idx="203">
                  <c:v>44705</c:v>
                </c:pt>
                <c:pt idx="204">
                  <c:v>44706</c:v>
                </c:pt>
                <c:pt idx="205">
                  <c:v>44707</c:v>
                </c:pt>
                <c:pt idx="206">
                  <c:v>44708</c:v>
                </c:pt>
                <c:pt idx="207">
                  <c:v>44711</c:v>
                </c:pt>
                <c:pt idx="208">
                  <c:v>44712</c:v>
                </c:pt>
                <c:pt idx="209">
                  <c:v>44713</c:v>
                </c:pt>
                <c:pt idx="210">
                  <c:v>44714</c:v>
                </c:pt>
                <c:pt idx="211">
                  <c:v>44715</c:v>
                </c:pt>
                <c:pt idx="212">
                  <c:v>44718</c:v>
                </c:pt>
                <c:pt idx="213">
                  <c:v>44719</c:v>
                </c:pt>
                <c:pt idx="214">
                  <c:v>44720</c:v>
                </c:pt>
                <c:pt idx="215">
                  <c:v>44721</c:v>
                </c:pt>
                <c:pt idx="216">
                  <c:v>44722</c:v>
                </c:pt>
                <c:pt idx="217">
                  <c:v>44725</c:v>
                </c:pt>
                <c:pt idx="218">
                  <c:v>44726</c:v>
                </c:pt>
                <c:pt idx="219">
                  <c:v>44727</c:v>
                </c:pt>
                <c:pt idx="220">
                  <c:v>44728</c:v>
                </c:pt>
                <c:pt idx="221">
                  <c:v>44729</c:v>
                </c:pt>
                <c:pt idx="222">
                  <c:v>44732</c:v>
                </c:pt>
                <c:pt idx="223">
                  <c:v>44733</c:v>
                </c:pt>
                <c:pt idx="224">
                  <c:v>44734</c:v>
                </c:pt>
                <c:pt idx="225">
                  <c:v>44735</c:v>
                </c:pt>
                <c:pt idx="226">
                  <c:v>44736</c:v>
                </c:pt>
                <c:pt idx="227">
                  <c:v>44739</c:v>
                </c:pt>
                <c:pt idx="228">
                  <c:v>44740</c:v>
                </c:pt>
                <c:pt idx="229">
                  <c:v>44741</c:v>
                </c:pt>
                <c:pt idx="230">
                  <c:v>44742</c:v>
                </c:pt>
                <c:pt idx="231">
                  <c:v>44743</c:v>
                </c:pt>
                <c:pt idx="232">
                  <c:v>44746</c:v>
                </c:pt>
                <c:pt idx="233">
                  <c:v>44747</c:v>
                </c:pt>
                <c:pt idx="234">
                  <c:v>44748</c:v>
                </c:pt>
                <c:pt idx="235">
                  <c:v>44749</c:v>
                </c:pt>
                <c:pt idx="236">
                  <c:v>44750</c:v>
                </c:pt>
                <c:pt idx="237">
                  <c:v>44753</c:v>
                </c:pt>
                <c:pt idx="238">
                  <c:v>44754</c:v>
                </c:pt>
                <c:pt idx="239">
                  <c:v>44755</c:v>
                </c:pt>
                <c:pt idx="240">
                  <c:v>44756</c:v>
                </c:pt>
                <c:pt idx="241">
                  <c:v>44757</c:v>
                </c:pt>
                <c:pt idx="242">
                  <c:v>44760</c:v>
                </c:pt>
                <c:pt idx="243">
                  <c:v>44761</c:v>
                </c:pt>
                <c:pt idx="244">
                  <c:v>44762</c:v>
                </c:pt>
                <c:pt idx="245">
                  <c:v>44763</c:v>
                </c:pt>
                <c:pt idx="246">
                  <c:v>44764</c:v>
                </c:pt>
                <c:pt idx="247">
                  <c:v>44767</c:v>
                </c:pt>
                <c:pt idx="248">
                  <c:v>44768</c:v>
                </c:pt>
                <c:pt idx="249">
                  <c:v>44769</c:v>
                </c:pt>
                <c:pt idx="250">
                  <c:v>44770</c:v>
                </c:pt>
                <c:pt idx="251">
                  <c:v>44771</c:v>
                </c:pt>
                <c:pt idx="252">
                  <c:v>44774</c:v>
                </c:pt>
                <c:pt idx="253">
                  <c:v>44775</c:v>
                </c:pt>
                <c:pt idx="254">
                  <c:v>44776</c:v>
                </c:pt>
                <c:pt idx="255">
                  <c:v>44777</c:v>
                </c:pt>
                <c:pt idx="256">
                  <c:v>44778</c:v>
                </c:pt>
                <c:pt idx="257">
                  <c:v>44781</c:v>
                </c:pt>
                <c:pt idx="258">
                  <c:v>44783</c:v>
                </c:pt>
                <c:pt idx="259">
                  <c:v>44784</c:v>
                </c:pt>
                <c:pt idx="260">
                  <c:v>44785</c:v>
                </c:pt>
                <c:pt idx="261">
                  <c:v>44789</c:v>
                </c:pt>
                <c:pt idx="262">
                  <c:v>44790</c:v>
                </c:pt>
                <c:pt idx="263">
                  <c:v>44791</c:v>
                </c:pt>
                <c:pt idx="264">
                  <c:v>44792</c:v>
                </c:pt>
                <c:pt idx="265">
                  <c:v>44795</c:v>
                </c:pt>
                <c:pt idx="266">
                  <c:v>44796</c:v>
                </c:pt>
                <c:pt idx="267">
                  <c:v>44797</c:v>
                </c:pt>
                <c:pt idx="268">
                  <c:v>44798</c:v>
                </c:pt>
                <c:pt idx="269">
                  <c:v>44799</c:v>
                </c:pt>
                <c:pt idx="270">
                  <c:v>44802</c:v>
                </c:pt>
                <c:pt idx="271">
                  <c:v>44803</c:v>
                </c:pt>
                <c:pt idx="272">
                  <c:v>44805</c:v>
                </c:pt>
                <c:pt idx="273">
                  <c:v>44806</c:v>
                </c:pt>
                <c:pt idx="274">
                  <c:v>44809</c:v>
                </c:pt>
                <c:pt idx="275">
                  <c:v>44810</c:v>
                </c:pt>
                <c:pt idx="276">
                  <c:v>44811</c:v>
                </c:pt>
                <c:pt idx="277">
                  <c:v>44812</c:v>
                </c:pt>
                <c:pt idx="278">
                  <c:v>44813</c:v>
                </c:pt>
                <c:pt idx="279">
                  <c:v>44816</c:v>
                </c:pt>
                <c:pt idx="280">
                  <c:v>44817</c:v>
                </c:pt>
                <c:pt idx="281">
                  <c:v>44818</c:v>
                </c:pt>
                <c:pt idx="282">
                  <c:v>44819</c:v>
                </c:pt>
                <c:pt idx="283">
                  <c:v>44820</c:v>
                </c:pt>
                <c:pt idx="284">
                  <c:v>44823</c:v>
                </c:pt>
                <c:pt idx="285">
                  <c:v>44824</c:v>
                </c:pt>
                <c:pt idx="286">
                  <c:v>44825</c:v>
                </c:pt>
                <c:pt idx="287">
                  <c:v>44826</c:v>
                </c:pt>
                <c:pt idx="288">
                  <c:v>44827</c:v>
                </c:pt>
                <c:pt idx="289">
                  <c:v>44830</c:v>
                </c:pt>
                <c:pt idx="290">
                  <c:v>44831</c:v>
                </c:pt>
                <c:pt idx="291">
                  <c:v>44832</c:v>
                </c:pt>
                <c:pt idx="292">
                  <c:v>44833</c:v>
                </c:pt>
                <c:pt idx="293">
                  <c:v>44834</c:v>
                </c:pt>
                <c:pt idx="294">
                  <c:v>44837</c:v>
                </c:pt>
                <c:pt idx="295">
                  <c:v>44838</c:v>
                </c:pt>
                <c:pt idx="296">
                  <c:v>44840</c:v>
                </c:pt>
                <c:pt idx="297">
                  <c:v>44841</c:v>
                </c:pt>
                <c:pt idx="298">
                  <c:v>44844</c:v>
                </c:pt>
                <c:pt idx="299">
                  <c:v>44845</c:v>
                </c:pt>
                <c:pt idx="300">
                  <c:v>44846</c:v>
                </c:pt>
                <c:pt idx="301">
                  <c:v>44847</c:v>
                </c:pt>
                <c:pt idx="302">
                  <c:v>44848</c:v>
                </c:pt>
                <c:pt idx="303">
                  <c:v>44851</c:v>
                </c:pt>
                <c:pt idx="304">
                  <c:v>44852</c:v>
                </c:pt>
                <c:pt idx="305">
                  <c:v>44853</c:v>
                </c:pt>
                <c:pt idx="306">
                  <c:v>44854</c:v>
                </c:pt>
                <c:pt idx="307">
                  <c:v>44855</c:v>
                </c:pt>
                <c:pt idx="308">
                  <c:v>44858</c:v>
                </c:pt>
                <c:pt idx="309">
                  <c:v>44859</c:v>
                </c:pt>
                <c:pt idx="310">
                  <c:v>44861</c:v>
                </c:pt>
                <c:pt idx="311">
                  <c:v>44862</c:v>
                </c:pt>
                <c:pt idx="312">
                  <c:v>44865</c:v>
                </c:pt>
                <c:pt idx="313">
                  <c:v>44866</c:v>
                </c:pt>
                <c:pt idx="314">
                  <c:v>44867</c:v>
                </c:pt>
                <c:pt idx="315">
                  <c:v>44868</c:v>
                </c:pt>
                <c:pt idx="316">
                  <c:v>44869</c:v>
                </c:pt>
                <c:pt idx="317">
                  <c:v>44872</c:v>
                </c:pt>
                <c:pt idx="318">
                  <c:v>44874</c:v>
                </c:pt>
                <c:pt idx="319">
                  <c:v>44875</c:v>
                </c:pt>
                <c:pt idx="320">
                  <c:v>44876</c:v>
                </c:pt>
                <c:pt idx="321">
                  <c:v>44879</c:v>
                </c:pt>
                <c:pt idx="322">
                  <c:v>44880</c:v>
                </c:pt>
                <c:pt idx="323">
                  <c:v>44881</c:v>
                </c:pt>
                <c:pt idx="324">
                  <c:v>44882</c:v>
                </c:pt>
                <c:pt idx="325">
                  <c:v>44883</c:v>
                </c:pt>
                <c:pt idx="326">
                  <c:v>44886</c:v>
                </c:pt>
                <c:pt idx="327">
                  <c:v>44887</c:v>
                </c:pt>
                <c:pt idx="328">
                  <c:v>44888</c:v>
                </c:pt>
                <c:pt idx="329">
                  <c:v>44889</c:v>
                </c:pt>
                <c:pt idx="330">
                  <c:v>44890</c:v>
                </c:pt>
                <c:pt idx="331">
                  <c:v>44893</c:v>
                </c:pt>
                <c:pt idx="332">
                  <c:v>44894</c:v>
                </c:pt>
                <c:pt idx="333">
                  <c:v>44895</c:v>
                </c:pt>
                <c:pt idx="334">
                  <c:v>44896</c:v>
                </c:pt>
                <c:pt idx="335">
                  <c:v>44897</c:v>
                </c:pt>
                <c:pt idx="336">
                  <c:v>44900</c:v>
                </c:pt>
                <c:pt idx="337">
                  <c:v>44901</c:v>
                </c:pt>
                <c:pt idx="338">
                  <c:v>44902</c:v>
                </c:pt>
                <c:pt idx="339">
                  <c:v>44903</c:v>
                </c:pt>
                <c:pt idx="340">
                  <c:v>44904</c:v>
                </c:pt>
                <c:pt idx="341">
                  <c:v>44907</c:v>
                </c:pt>
                <c:pt idx="342">
                  <c:v>44908</c:v>
                </c:pt>
                <c:pt idx="343">
                  <c:v>44909</c:v>
                </c:pt>
                <c:pt idx="344">
                  <c:v>44910</c:v>
                </c:pt>
                <c:pt idx="345">
                  <c:v>44911</c:v>
                </c:pt>
                <c:pt idx="346">
                  <c:v>44914</c:v>
                </c:pt>
                <c:pt idx="347">
                  <c:v>44915</c:v>
                </c:pt>
                <c:pt idx="348">
                  <c:v>44916</c:v>
                </c:pt>
                <c:pt idx="349">
                  <c:v>44917</c:v>
                </c:pt>
                <c:pt idx="350">
                  <c:v>44918</c:v>
                </c:pt>
                <c:pt idx="351">
                  <c:v>44921</c:v>
                </c:pt>
                <c:pt idx="352">
                  <c:v>44922</c:v>
                </c:pt>
                <c:pt idx="353">
                  <c:v>44923</c:v>
                </c:pt>
                <c:pt idx="354">
                  <c:v>44924</c:v>
                </c:pt>
                <c:pt idx="355">
                  <c:v>44925</c:v>
                </c:pt>
                <c:pt idx="356">
                  <c:v>44928</c:v>
                </c:pt>
                <c:pt idx="357">
                  <c:v>44929</c:v>
                </c:pt>
                <c:pt idx="358">
                  <c:v>44930</c:v>
                </c:pt>
                <c:pt idx="359">
                  <c:v>44931</c:v>
                </c:pt>
                <c:pt idx="360">
                  <c:v>44932</c:v>
                </c:pt>
                <c:pt idx="361">
                  <c:v>44935</c:v>
                </c:pt>
                <c:pt idx="362">
                  <c:v>44936</c:v>
                </c:pt>
                <c:pt idx="363">
                  <c:v>44937</c:v>
                </c:pt>
                <c:pt idx="364">
                  <c:v>44938</c:v>
                </c:pt>
                <c:pt idx="365">
                  <c:v>44939</c:v>
                </c:pt>
                <c:pt idx="366">
                  <c:v>44942</c:v>
                </c:pt>
                <c:pt idx="367">
                  <c:v>44943</c:v>
                </c:pt>
                <c:pt idx="368">
                  <c:v>44944</c:v>
                </c:pt>
                <c:pt idx="369">
                  <c:v>44945</c:v>
                </c:pt>
                <c:pt idx="370">
                  <c:v>44946</c:v>
                </c:pt>
                <c:pt idx="371">
                  <c:v>44949</c:v>
                </c:pt>
                <c:pt idx="372">
                  <c:v>44950</c:v>
                </c:pt>
                <c:pt idx="373">
                  <c:v>44951</c:v>
                </c:pt>
                <c:pt idx="374">
                  <c:v>44953</c:v>
                </c:pt>
                <c:pt idx="375">
                  <c:v>44956</c:v>
                </c:pt>
                <c:pt idx="376">
                  <c:v>44957</c:v>
                </c:pt>
                <c:pt idx="377">
                  <c:v>44958</c:v>
                </c:pt>
                <c:pt idx="378">
                  <c:v>44959</c:v>
                </c:pt>
                <c:pt idx="379">
                  <c:v>44960</c:v>
                </c:pt>
                <c:pt idx="380">
                  <c:v>44963</c:v>
                </c:pt>
                <c:pt idx="381">
                  <c:v>44964</c:v>
                </c:pt>
                <c:pt idx="382">
                  <c:v>44965</c:v>
                </c:pt>
                <c:pt idx="383">
                  <c:v>44966</c:v>
                </c:pt>
                <c:pt idx="384">
                  <c:v>44967</c:v>
                </c:pt>
                <c:pt idx="385">
                  <c:v>44970</c:v>
                </c:pt>
                <c:pt idx="386">
                  <c:v>44971</c:v>
                </c:pt>
                <c:pt idx="387">
                  <c:v>44972</c:v>
                </c:pt>
                <c:pt idx="388">
                  <c:v>44973</c:v>
                </c:pt>
                <c:pt idx="389">
                  <c:v>44974</c:v>
                </c:pt>
                <c:pt idx="390">
                  <c:v>44977</c:v>
                </c:pt>
                <c:pt idx="391">
                  <c:v>44978</c:v>
                </c:pt>
                <c:pt idx="392">
                  <c:v>44979</c:v>
                </c:pt>
                <c:pt idx="393">
                  <c:v>44980</c:v>
                </c:pt>
                <c:pt idx="394">
                  <c:v>44981</c:v>
                </c:pt>
                <c:pt idx="395">
                  <c:v>44984</c:v>
                </c:pt>
                <c:pt idx="396">
                  <c:v>44985</c:v>
                </c:pt>
                <c:pt idx="397">
                  <c:v>44986</c:v>
                </c:pt>
                <c:pt idx="398">
                  <c:v>44987</c:v>
                </c:pt>
                <c:pt idx="399">
                  <c:v>44988</c:v>
                </c:pt>
                <c:pt idx="400">
                  <c:v>44991</c:v>
                </c:pt>
                <c:pt idx="401">
                  <c:v>44993</c:v>
                </c:pt>
                <c:pt idx="402">
                  <c:v>44994</c:v>
                </c:pt>
                <c:pt idx="403">
                  <c:v>44995</c:v>
                </c:pt>
                <c:pt idx="404">
                  <c:v>44998</c:v>
                </c:pt>
                <c:pt idx="405">
                  <c:v>44999</c:v>
                </c:pt>
                <c:pt idx="406">
                  <c:v>45000</c:v>
                </c:pt>
                <c:pt idx="407">
                  <c:v>45001</c:v>
                </c:pt>
                <c:pt idx="408">
                  <c:v>45002</c:v>
                </c:pt>
                <c:pt idx="409">
                  <c:v>45005</c:v>
                </c:pt>
                <c:pt idx="410">
                  <c:v>45006</c:v>
                </c:pt>
                <c:pt idx="411">
                  <c:v>45007</c:v>
                </c:pt>
                <c:pt idx="412">
                  <c:v>45008</c:v>
                </c:pt>
                <c:pt idx="413">
                  <c:v>45009</c:v>
                </c:pt>
                <c:pt idx="414">
                  <c:v>45012</c:v>
                </c:pt>
                <c:pt idx="415">
                  <c:v>45013</c:v>
                </c:pt>
                <c:pt idx="416">
                  <c:v>45014</c:v>
                </c:pt>
                <c:pt idx="417">
                  <c:v>45016</c:v>
                </c:pt>
                <c:pt idx="418">
                  <c:v>45019</c:v>
                </c:pt>
                <c:pt idx="419">
                  <c:v>45021</c:v>
                </c:pt>
                <c:pt idx="420">
                  <c:v>45022</c:v>
                </c:pt>
                <c:pt idx="421">
                  <c:v>45026</c:v>
                </c:pt>
                <c:pt idx="422">
                  <c:v>45027</c:v>
                </c:pt>
                <c:pt idx="423">
                  <c:v>45028</c:v>
                </c:pt>
                <c:pt idx="424">
                  <c:v>45029</c:v>
                </c:pt>
                <c:pt idx="425">
                  <c:v>45033</c:v>
                </c:pt>
                <c:pt idx="426">
                  <c:v>45034</c:v>
                </c:pt>
                <c:pt idx="427">
                  <c:v>45035</c:v>
                </c:pt>
                <c:pt idx="428">
                  <c:v>45036</c:v>
                </c:pt>
                <c:pt idx="429">
                  <c:v>45037</c:v>
                </c:pt>
                <c:pt idx="430">
                  <c:v>45040</c:v>
                </c:pt>
                <c:pt idx="431">
                  <c:v>45041</c:v>
                </c:pt>
                <c:pt idx="432">
                  <c:v>45042</c:v>
                </c:pt>
                <c:pt idx="433">
                  <c:v>45043</c:v>
                </c:pt>
                <c:pt idx="434">
                  <c:v>45044</c:v>
                </c:pt>
                <c:pt idx="435">
                  <c:v>45048</c:v>
                </c:pt>
                <c:pt idx="436">
                  <c:v>45049</c:v>
                </c:pt>
                <c:pt idx="437">
                  <c:v>45050</c:v>
                </c:pt>
                <c:pt idx="438">
                  <c:v>45051</c:v>
                </c:pt>
                <c:pt idx="439">
                  <c:v>45054</c:v>
                </c:pt>
                <c:pt idx="440">
                  <c:v>45055</c:v>
                </c:pt>
                <c:pt idx="441">
                  <c:v>45056</c:v>
                </c:pt>
                <c:pt idx="442">
                  <c:v>45057</c:v>
                </c:pt>
                <c:pt idx="443">
                  <c:v>45058</c:v>
                </c:pt>
                <c:pt idx="444">
                  <c:v>45061</c:v>
                </c:pt>
                <c:pt idx="445">
                  <c:v>45062</c:v>
                </c:pt>
                <c:pt idx="446">
                  <c:v>45063</c:v>
                </c:pt>
                <c:pt idx="447">
                  <c:v>45064</c:v>
                </c:pt>
                <c:pt idx="448">
                  <c:v>45065</c:v>
                </c:pt>
                <c:pt idx="449">
                  <c:v>45068</c:v>
                </c:pt>
                <c:pt idx="450">
                  <c:v>45069</c:v>
                </c:pt>
                <c:pt idx="451">
                  <c:v>45070</c:v>
                </c:pt>
                <c:pt idx="452">
                  <c:v>45071</c:v>
                </c:pt>
                <c:pt idx="453">
                  <c:v>45072</c:v>
                </c:pt>
                <c:pt idx="454">
                  <c:v>45075</c:v>
                </c:pt>
                <c:pt idx="455">
                  <c:v>45076</c:v>
                </c:pt>
                <c:pt idx="456">
                  <c:v>45077</c:v>
                </c:pt>
                <c:pt idx="457">
                  <c:v>45078</c:v>
                </c:pt>
                <c:pt idx="458">
                  <c:v>45079</c:v>
                </c:pt>
                <c:pt idx="459">
                  <c:v>45082</c:v>
                </c:pt>
                <c:pt idx="460">
                  <c:v>45083</c:v>
                </c:pt>
                <c:pt idx="461">
                  <c:v>45084</c:v>
                </c:pt>
                <c:pt idx="462">
                  <c:v>45085</c:v>
                </c:pt>
                <c:pt idx="463">
                  <c:v>45086</c:v>
                </c:pt>
                <c:pt idx="464">
                  <c:v>45089</c:v>
                </c:pt>
                <c:pt idx="465">
                  <c:v>45090</c:v>
                </c:pt>
                <c:pt idx="466">
                  <c:v>45091</c:v>
                </c:pt>
                <c:pt idx="467">
                  <c:v>45092</c:v>
                </c:pt>
                <c:pt idx="468">
                  <c:v>45093</c:v>
                </c:pt>
                <c:pt idx="469">
                  <c:v>45096</c:v>
                </c:pt>
                <c:pt idx="470">
                  <c:v>45097</c:v>
                </c:pt>
                <c:pt idx="471">
                  <c:v>45098</c:v>
                </c:pt>
                <c:pt idx="472">
                  <c:v>45099</c:v>
                </c:pt>
                <c:pt idx="473">
                  <c:v>45100</c:v>
                </c:pt>
                <c:pt idx="474">
                  <c:v>45103</c:v>
                </c:pt>
                <c:pt idx="475">
                  <c:v>45104</c:v>
                </c:pt>
                <c:pt idx="476">
                  <c:v>45105</c:v>
                </c:pt>
                <c:pt idx="477">
                  <c:v>45107</c:v>
                </c:pt>
                <c:pt idx="478">
                  <c:v>45110</c:v>
                </c:pt>
                <c:pt idx="479">
                  <c:v>45111</c:v>
                </c:pt>
                <c:pt idx="480">
                  <c:v>45112</c:v>
                </c:pt>
                <c:pt idx="481">
                  <c:v>45113</c:v>
                </c:pt>
                <c:pt idx="482">
                  <c:v>45114</c:v>
                </c:pt>
                <c:pt idx="483">
                  <c:v>45117</c:v>
                </c:pt>
                <c:pt idx="484">
                  <c:v>45118</c:v>
                </c:pt>
                <c:pt idx="485">
                  <c:v>45119</c:v>
                </c:pt>
                <c:pt idx="486">
                  <c:v>45120</c:v>
                </c:pt>
                <c:pt idx="487">
                  <c:v>45121</c:v>
                </c:pt>
                <c:pt idx="488">
                  <c:v>45124</c:v>
                </c:pt>
                <c:pt idx="489">
                  <c:v>45125</c:v>
                </c:pt>
                <c:pt idx="490">
                  <c:v>45126</c:v>
                </c:pt>
                <c:pt idx="491">
                  <c:v>45127</c:v>
                </c:pt>
                <c:pt idx="492">
                  <c:v>45128</c:v>
                </c:pt>
                <c:pt idx="493">
                  <c:v>45131</c:v>
                </c:pt>
                <c:pt idx="494">
                  <c:v>45132</c:v>
                </c:pt>
                <c:pt idx="495">
                  <c:v>45133</c:v>
                </c:pt>
                <c:pt idx="496">
                  <c:v>45134</c:v>
                </c:pt>
                <c:pt idx="497">
                  <c:v>45135</c:v>
                </c:pt>
                <c:pt idx="498">
                  <c:v>45138</c:v>
                </c:pt>
                <c:pt idx="499">
                  <c:v>45139</c:v>
                </c:pt>
                <c:pt idx="500">
                  <c:v>45140</c:v>
                </c:pt>
                <c:pt idx="501">
                  <c:v>45141</c:v>
                </c:pt>
                <c:pt idx="502">
                  <c:v>45142</c:v>
                </c:pt>
                <c:pt idx="503">
                  <c:v>45145</c:v>
                </c:pt>
                <c:pt idx="504">
                  <c:v>45146</c:v>
                </c:pt>
                <c:pt idx="505">
                  <c:v>45147</c:v>
                </c:pt>
                <c:pt idx="506">
                  <c:v>45148</c:v>
                </c:pt>
                <c:pt idx="507">
                  <c:v>45149</c:v>
                </c:pt>
                <c:pt idx="508">
                  <c:v>45152</c:v>
                </c:pt>
                <c:pt idx="509">
                  <c:v>45154</c:v>
                </c:pt>
                <c:pt idx="510">
                  <c:v>45155</c:v>
                </c:pt>
                <c:pt idx="511">
                  <c:v>45156</c:v>
                </c:pt>
                <c:pt idx="512">
                  <c:v>45159</c:v>
                </c:pt>
                <c:pt idx="513">
                  <c:v>45160</c:v>
                </c:pt>
                <c:pt idx="514">
                  <c:v>45161</c:v>
                </c:pt>
                <c:pt idx="515">
                  <c:v>45162</c:v>
                </c:pt>
                <c:pt idx="516">
                  <c:v>45163</c:v>
                </c:pt>
                <c:pt idx="517">
                  <c:v>45166</c:v>
                </c:pt>
                <c:pt idx="518">
                  <c:v>45167</c:v>
                </c:pt>
                <c:pt idx="519">
                  <c:v>45168</c:v>
                </c:pt>
                <c:pt idx="520">
                  <c:v>45169</c:v>
                </c:pt>
                <c:pt idx="521">
                  <c:v>45170</c:v>
                </c:pt>
                <c:pt idx="522">
                  <c:v>45173</c:v>
                </c:pt>
                <c:pt idx="523">
                  <c:v>45174</c:v>
                </c:pt>
                <c:pt idx="524">
                  <c:v>45175</c:v>
                </c:pt>
                <c:pt idx="525">
                  <c:v>45176</c:v>
                </c:pt>
                <c:pt idx="526">
                  <c:v>45177</c:v>
                </c:pt>
                <c:pt idx="527">
                  <c:v>45180</c:v>
                </c:pt>
                <c:pt idx="528">
                  <c:v>45181</c:v>
                </c:pt>
                <c:pt idx="529">
                  <c:v>45182</c:v>
                </c:pt>
                <c:pt idx="530">
                  <c:v>45183</c:v>
                </c:pt>
                <c:pt idx="531">
                  <c:v>45184</c:v>
                </c:pt>
                <c:pt idx="532">
                  <c:v>45187</c:v>
                </c:pt>
                <c:pt idx="533">
                  <c:v>45189</c:v>
                </c:pt>
                <c:pt idx="534">
                  <c:v>45190</c:v>
                </c:pt>
                <c:pt idx="535">
                  <c:v>45191</c:v>
                </c:pt>
                <c:pt idx="536">
                  <c:v>45194</c:v>
                </c:pt>
                <c:pt idx="537">
                  <c:v>45195</c:v>
                </c:pt>
                <c:pt idx="538">
                  <c:v>45196</c:v>
                </c:pt>
                <c:pt idx="539">
                  <c:v>45197</c:v>
                </c:pt>
                <c:pt idx="540">
                  <c:v>45198</c:v>
                </c:pt>
                <c:pt idx="541">
                  <c:v>45202</c:v>
                </c:pt>
                <c:pt idx="542">
                  <c:v>45203</c:v>
                </c:pt>
                <c:pt idx="543">
                  <c:v>45204</c:v>
                </c:pt>
                <c:pt idx="544">
                  <c:v>45205</c:v>
                </c:pt>
                <c:pt idx="545">
                  <c:v>45208</c:v>
                </c:pt>
                <c:pt idx="546">
                  <c:v>45209</c:v>
                </c:pt>
                <c:pt idx="547">
                  <c:v>45210</c:v>
                </c:pt>
                <c:pt idx="548">
                  <c:v>45211</c:v>
                </c:pt>
                <c:pt idx="549">
                  <c:v>45212</c:v>
                </c:pt>
                <c:pt idx="550">
                  <c:v>45215</c:v>
                </c:pt>
                <c:pt idx="551">
                  <c:v>45216</c:v>
                </c:pt>
                <c:pt idx="552">
                  <c:v>45217</c:v>
                </c:pt>
                <c:pt idx="553">
                  <c:v>45218</c:v>
                </c:pt>
                <c:pt idx="554">
                  <c:v>45219</c:v>
                </c:pt>
                <c:pt idx="555">
                  <c:v>45222</c:v>
                </c:pt>
                <c:pt idx="556">
                  <c:v>45224</c:v>
                </c:pt>
                <c:pt idx="557">
                  <c:v>45225</c:v>
                </c:pt>
                <c:pt idx="558">
                  <c:v>45226</c:v>
                </c:pt>
                <c:pt idx="559">
                  <c:v>45229</c:v>
                </c:pt>
                <c:pt idx="560">
                  <c:v>45230</c:v>
                </c:pt>
                <c:pt idx="561">
                  <c:v>45231</c:v>
                </c:pt>
                <c:pt idx="562">
                  <c:v>45232</c:v>
                </c:pt>
                <c:pt idx="563">
                  <c:v>45233</c:v>
                </c:pt>
                <c:pt idx="564">
                  <c:v>45236</c:v>
                </c:pt>
                <c:pt idx="565">
                  <c:v>45237</c:v>
                </c:pt>
                <c:pt idx="566">
                  <c:v>45238</c:v>
                </c:pt>
                <c:pt idx="567">
                  <c:v>45239</c:v>
                </c:pt>
                <c:pt idx="568">
                  <c:v>45240</c:v>
                </c:pt>
                <c:pt idx="569">
                  <c:v>45243</c:v>
                </c:pt>
                <c:pt idx="570">
                  <c:v>45245</c:v>
                </c:pt>
                <c:pt idx="571">
                  <c:v>45246</c:v>
                </c:pt>
                <c:pt idx="572">
                  <c:v>45247</c:v>
                </c:pt>
                <c:pt idx="573">
                  <c:v>45250</c:v>
                </c:pt>
                <c:pt idx="574">
                  <c:v>45251</c:v>
                </c:pt>
                <c:pt idx="575">
                  <c:v>45252</c:v>
                </c:pt>
                <c:pt idx="576">
                  <c:v>45253</c:v>
                </c:pt>
                <c:pt idx="577">
                  <c:v>45254</c:v>
                </c:pt>
                <c:pt idx="578">
                  <c:v>45258</c:v>
                </c:pt>
                <c:pt idx="579">
                  <c:v>45259</c:v>
                </c:pt>
                <c:pt idx="580">
                  <c:v>45260</c:v>
                </c:pt>
                <c:pt idx="581">
                  <c:v>45261</c:v>
                </c:pt>
                <c:pt idx="582">
                  <c:v>45264</c:v>
                </c:pt>
                <c:pt idx="583">
                  <c:v>45265</c:v>
                </c:pt>
                <c:pt idx="584">
                  <c:v>45266</c:v>
                </c:pt>
                <c:pt idx="585">
                  <c:v>45267</c:v>
                </c:pt>
                <c:pt idx="586">
                  <c:v>45268</c:v>
                </c:pt>
                <c:pt idx="587">
                  <c:v>45271</c:v>
                </c:pt>
                <c:pt idx="588">
                  <c:v>45272</c:v>
                </c:pt>
                <c:pt idx="589">
                  <c:v>45273</c:v>
                </c:pt>
                <c:pt idx="590">
                  <c:v>45274</c:v>
                </c:pt>
                <c:pt idx="591">
                  <c:v>45275</c:v>
                </c:pt>
                <c:pt idx="592">
                  <c:v>45278</c:v>
                </c:pt>
                <c:pt idx="593">
                  <c:v>45279</c:v>
                </c:pt>
                <c:pt idx="594">
                  <c:v>45280</c:v>
                </c:pt>
                <c:pt idx="595">
                  <c:v>45281</c:v>
                </c:pt>
                <c:pt idx="596">
                  <c:v>45282</c:v>
                </c:pt>
                <c:pt idx="597">
                  <c:v>45286</c:v>
                </c:pt>
                <c:pt idx="598">
                  <c:v>45287</c:v>
                </c:pt>
                <c:pt idx="599">
                  <c:v>45288</c:v>
                </c:pt>
                <c:pt idx="600">
                  <c:v>45289</c:v>
                </c:pt>
                <c:pt idx="601">
                  <c:v>45292</c:v>
                </c:pt>
                <c:pt idx="602">
                  <c:v>45293</c:v>
                </c:pt>
                <c:pt idx="603">
                  <c:v>45294</c:v>
                </c:pt>
                <c:pt idx="604">
                  <c:v>45295</c:v>
                </c:pt>
                <c:pt idx="605">
                  <c:v>45296</c:v>
                </c:pt>
                <c:pt idx="606">
                  <c:v>45299</c:v>
                </c:pt>
                <c:pt idx="607">
                  <c:v>45300</c:v>
                </c:pt>
                <c:pt idx="608">
                  <c:v>45301</c:v>
                </c:pt>
                <c:pt idx="609">
                  <c:v>45302</c:v>
                </c:pt>
                <c:pt idx="610">
                  <c:v>45303</c:v>
                </c:pt>
                <c:pt idx="611">
                  <c:v>45306</c:v>
                </c:pt>
                <c:pt idx="612">
                  <c:v>45307</c:v>
                </c:pt>
                <c:pt idx="613">
                  <c:v>45308</c:v>
                </c:pt>
                <c:pt idx="614">
                  <c:v>45309</c:v>
                </c:pt>
                <c:pt idx="615">
                  <c:v>45310</c:v>
                </c:pt>
                <c:pt idx="616">
                  <c:v>45314</c:v>
                </c:pt>
                <c:pt idx="617">
                  <c:v>45315</c:v>
                </c:pt>
                <c:pt idx="618">
                  <c:v>45316</c:v>
                </c:pt>
                <c:pt idx="619">
                  <c:v>45320</c:v>
                </c:pt>
                <c:pt idx="620">
                  <c:v>45321</c:v>
                </c:pt>
                <c:pt idx="621">
                  <c:v>45322</c:v>
                </c:pt>
                <c:pt idx="622">
                  <c:v>45323</c:v>
                </c:pt>
                <c:pt idx="623">
                  <c:v>45324</c:v>
                </c:pt>
                <c:pt idx="624">
                  <c:v>45327</c:v>
                </c:pt>
                <c:pt idx="625">
                  <c:v>45328</c:v>
                </c:pt>
                <c:pt idx="626">
                  <c:v>45329</c:v>
                </c:pt>
                <c:pt idx="627">
                  <c:v>45330</c:v>
                </c:pt>
                <c:pt idx="628">
                  <c:v>45331</c:v>
                </c:pt>
                <c:pt idx="629">
                  <c:v>45334</c:v>
                </c:pt>
                <c:pt idx="630">
                  <c:v>45335</c:v>
                </c:pt>
                <c:pt idx="631">
                  <c:v>45336</c:v>
                </c:pt>
                <c:pt idx="632">
                  <c:v>45337</c:v>
                </c:pt>
                <c:pt idx="633">
                  <c:v>45338</c:v>
                </c:pt>
                <c:pt idx="634">
                  <c:v>45341</c:v>
                </c:pt>
                <c:pt idx="635">
                  <c:v>45342</c:v>
                </c:pt>
                <c:pt idx="636">
                  <c:v>45343</c:v>
                </c:pt>
                <c:pt idx="637">
                  <c:v>45344</c:v>
                </c:pt>
                <c:pt idx="638">
                  <c:v>45345</c:v>
                </c:pt>
                <c:pt idx="639">
                  <c:v>45348</c:v>
                </c:pt>
                <c:pt idx="640">
                  <c:v>45349</c:v>
                </c:pt>
                <c:pt idx="641">
                  <c:v>45350</c:v>
                </c:pt>
                <c:pt idx="642">
                  <c:v>45351</c:v>
                </c:pt>
                <c:pt idx="643">
                  <c:v>45352</c:v>
                </c:pt>
                <c:pt idx="644">
                  <c:v>45355</c:v>
                </c:pt>
                <c:pt idx="645">
                  <c:v>45356</c:v>
                </c:pt>
                <c:pt idx="646">
                  <c:v>45357</c:v>
                </c:pt>
                <c:pt idx="647">
                  <c:v>45358</c:v>
                </c:pt>
                <c:pt idx="648">
                  <c:v>45362</c:v>
                </c:pt>
                <c:pt idx="649">
                  <c:v>45363</c:v>
                </c:pt>
                <c:pt idx="650">
                  <c:v>45364</c:v>
                </c:pt>
                <c:pt idx="651">
                  <c:v>45365</c:v>
                </c:pt>
                <c:pt idx="652">
                  <c:v>45366</c:v>
                </c:pt>
                <c:pt idx="653">
                  <c:v>45369</c:v>
                </c:pt>
                <c:pt idx="654">
                  <c:v>45370</c:v>
                </c:pt>
                <c:pt idx="655">
                  <c:v>45371</c:v>
                </c:pt>
                <c:pt idx="656">
                  <c:v>45372</c:v>
                </c:pt>
                <c:pt idx="657">
                  <c:v>45373</c:v>
                </c:pt>
                <c:pt idx="658">
                  <c:v>45377</c:v>
                </c:pt>
                <c:pt idx="659">
                  <c:v>45378</c:v>
                </c:pt>
                <c:pt idx="660">
                  <c:v>45379</c:v>
                </c:pt>
                <c:pt idx="661">
                  <c:v>45383</c:v>
                </c:pt>
                <c:pt idx="662">
                  <c:v>45384</c:v>
                </c:pt>
                <c:pt idx="663">
                  <c:v>45385</c:v>
                </c:pt>
                <c:pt idx="664">
                  <c:v>45386</c:v>
                </c:pt>
                <c:pt idx="665">
                  <c:v>45387</c:v>
                </c:pt>
                <c:pt idx="666">
                  <c:v>45390</c:v>
                </c:pt>
                <c:pt idx="667">
                  <c:v>45391</c:v>
                </c:pt>
                <c:pt idx="668">
                  <c:v>45392</c:v>
                </c:pt>
                <c:pt idx="669">
                  <c:v>45394</c:v>
                </c:pt>
                <c:pt idx="670">
                  <c:v>45397</c:v>
                </c:pt>
                <c:pt idx="671">
                  <c:v>45398</c:v>
                </c:pt>
                <c:pt idx="672">
                  <c:v>45400</c:v>
                </c:pt>
                <c:pt idx="673">
                  <c:v>45401</c:v>
                </c:pt>
                <c:pt idx="674">
                  <c:v>45404</c:v>
                </c:pt>
                <c:pt idx="675">
                  <c:v>45405</c:v>
                </c:pt>
                <c:pt idx="676">
                  <c:v>45406</c:v>
                </c:pt>
                <c:pt idx="677">
                  <c:v>45407</c:v>
                </c:pt>
                <c:pt idx="678">
                  <c:v>45408</c:v>
                </c:pt>
                <c:pt idx="679">
                  <c:v>45411</c:v>
                </c:pt>
                <c:pt idx="680">
                  <c:v>45412</c:v>
                </c:pt>
                <c:pt idx="681">
                  <c:v>45414</c:v>
                </c:pt>
                <c:pt idx="682">
                  <c:v>45415</c:v>
                </c:pt>
                <c:pt idx="683">
                  <c:v>45418</c:v>
                </c:pt>
                <c:pt idx="684">
                  <c:v>45419</c:v>
                </c:pt>
                <c:pt idx="685">
                  <c:v>45420</c:v>
                </c:pt>
                <c:pt idx="686">
                  <c:v>45421</c:v>
                </c:pt>
                <c:pt idx="687">
                  <c:v>45422</c:v>
                </c:pt>
                <c:pt idx="688">
                  <c:v>45425</c:v>
                </c:pt>
                <c:pt idx="689">
                  <c:v>45426</c:v>
                </c:pt>
                <c:pt idx="690">
                  <c:v>45427</c:v>
                </c:pt>
                <c:pt idx="691">
                  <c:v>45428</c:v>
                </c:pt>
                <c:pt idx="692">
                  <c:v>45429</c:v>
                </c:pt>
                <c:pt idx="693">
                  <c:v>45433</c:v>
                </c:pt>
                <c:pt idx="694">
                  <c:v>45434</c:v>
                </c:pt>
                <c:pt idx="695">
                  <c:v>45435</c:v>
                </c:pt>
                <c:pt idx="696">
                  <c:v>45436</c:v>
                </c:pt>
                <c:pt idx="697">
                  <c:v>45439</c:v>
                </c:pt>
                <c:pt idx="698">
                  <c:v>45440</c:v>
                </c:pt>
                <c:pt idx="699">
                  <c:v>45441</c:v>
                </c:pt>
                <c:pt idx="700">
                  <c:v>45442</c:v>
                </c:pt>
                <c:pt idx="701">
                  <c:v>45443</c:v>
                </c:pt>
                <c:pt idx="702">
                  <c:v>45446</c:v>
                </c:pt>
                <c:pt idx="703">
                  <c:v>45447</c:v>
                </c:pt>
                <c:pt idx="704">
                  <c:v>45448</c:v>
                </c:pt>
                <c:pt idx="705">
                  <c:v>45449</c:v>
                </c:pt>
                <c:pt idx="706">
                  <c:v>45450</c:v>
                </c:pt>
                <c:pt idx="707">
                  <c:v>45453</c:v>
                </c:pt>
                <c:pt idx="708">
                  <c:v>45454</c:v>
                </c:pt>
                <c:pt idx="709">
                  <c:v>45455</c:v>
                </c:pt>
                <c:pt idx="710">
                  <c:v>45456</c:v>
                </c:pt>
                <c:pt idx="711">
                  <c:v>45457</c:v>
                </c:pt>
                <c:pt idx="712">
                  <c:v>45461</c:v>
                </c:pt>
                <c:pt idx="713">
                  <c:v>45462</c:v>
                </c:pt>
                <c:pt idx="714">
                  <c:v>45463</c:v>
                </c:pt>
                <c:pt idx="715">
                  <c:v>45464</c:v>
                </c:pt>
                <c:pt idx="716">
                  <c:v>45467</c:v>
                </c:pt>
                <c:pt idx="717">
                  <c:v>45468</c:v>
                </c:pt>
                <c:pt idx="718">
                  <c:v>45469</c:v>
                </c:pt>
                <c:pt idx="719">
                  <c:v>45470</c:v>
                </c:pt>
                <c:pt idx="720">
                  <c:v>45471</c:v>
                </c:pt>
                <c:pt idx="721">
                  <c:v>45474</c:v>
                </c:pt>
                <c:pt idx="722">
                  <c:v>45475</c:v>
                </c:pt>
                <c:pt idx="723">
                  <c:v>45476</c:v>
                </c:pt>
                <c:pt idx="724">
                  <c:v>45477</c:v>
                </c:pt>
                <c:pt idx="725">
                  <c:v>45478</c:v>
                </c:pt>
                <c:pt idx="726">
                  <c:v>45481</c:v>
                </c:pt>
                <c:pt idx="727">
                  <c:v>45482</c:v>
                </c:pt>
                <c:pt idx="728">
                  <c:v>45483</c:v>
                </c:pt>
                <c:pt idx="729">
                  <c:v>45484</c:v>
                </c:pt>
                <c:pt idx="730">
                  <c:v>45485</c:v>
                </c:pt>
                <c:pt idx="731">
                  <c:v>45488</c:v>
                </c:pt>
                <c:pt idx="732">
                  <c:v>45489</c:v>
                </c:pt>
                <c:pt idx="733">
                  <c:v>45491</c:v>
                </c:pt>
                <c:pt idx="734">
                  <c:v>45492</c:v>
                </c:pt>
                <c:pt idx="735">
                  <c:v>45495</c:v>
                </c:pt>
                <c:pt idx="736">
                  <c:v>45496</c:v>
                </c:pt>
                <c:pt idx="737">
                  <c:v>45497</c:v>
                </c:pt>
                <c:pt idx="738">
                  <c:v>45498</c:v>
                </c:pt>
                <c:pt idx="739">
                  <c:v>45499</c:v>
                </c:pt>
              </c:numCache>
            </c:numRef>
          </c:cat>
          <c:val>
            <c:numRef>
              <c:f>'[1]SUNPHARMA.NS (3)'!$B$2:$B$741</c:f>
              <c:numCache>
                <c:formatCode>General</c:formatCode>
                <c:ptCount val="740"/>
                <c:pt idx="0">
                  <c:v>665.05395499999997</c:v>
                </c:pt>
                <c:pt idx="1">
                  <c:v>679.75116000000003</c:v>
                </c:pt>
                <c:pt idx="2">
                  <c:v>748.35497999999995</c:v>
                </c:pt>
                <c:pt idx="3">
                  <c:v>749.37017800000001</c:v>
                </c:pt>
                <c:pt idx="4">
                  <c:v>768.51538100000005</c:v>
                </c:pt>
                <c:pt idx="5">
                  <c:v>759.76470900000004</c:v>
                </c:pt>
                <c:pt idx="6">
                  <c:v>760.15136700000005</c:v>
                </c:pt>
                <c:pt idx="7">
                  <c:v>759.23278800000003</c:v>
                </c:pt>
                <c:pt idx="8">
                  <c:v>762.71380599999998</c:v>
                </c:pt>
                <c:pt idx="9">
                  <c:v>767.11328100000003</c:v>
                </c:pt>
                <c:pt idx="10">
                  <c:v>753.76971400000002</c:v>
                </c:pt>
                <c:pt idx="11">
                  <c:v>752.89947500000005</c:v>
                </c:pt>
                <c:pt idx="12">
                  <c:v>752.56103499999995</c:v>
                </c:pt>
                <c:pt idx="13">
                  <c:v>754.97833300000002</c:v>
                </c:pt>
                <c:pt idx="14">
                  <c:v>758.21752900000001</c:v>
                </c:pt>
                <c:pt idx="15">
                  <c:v>757.00891100000001</c:v>
                </c:pt>
                <c:pt idx="16">
                  <c:v>735.97827099999995</c:v>
                </c:pt>
                <c:pt idx="17">
                  <c:v>736.17205799999999</c:v>
                </c:pt>
                <c:pt idx="18">
                  <c:v>747.80578600000001</c:v>
                </c:pt>
                <c:pt idx="19">
                  <c:v>745.57598900000005</c:v>
                </c:pt>
                <c:pt idx="20">
                  <c:v>737.33544900000004</c:v>
                </c:pt>
                <c:pt idx="21">
                  <c:v>748.24194299999999</c:v>
                </c:pt>
                <c:pt idx="22">
                  <c:v>763.17199700000003</c:v>
                </c:pt>
                <c:pt idx="23">
                  <c:v>769.81292699999995</c:v>
                </c:pt>
                <c:pt idx="24">
                  <c:v>764.43231200000002</c:v>
                </c:pt>
                <c:pt idx="25">
                  <c:v>765.83807400000001</c:v>
                </c:pt>
                <c:pt idx="26">
                  <c:v>765.30499299999997</c:v>
                </c:pt>
                <c:pt idx="27">
                  <c:v>760.31201199999998</c:v>
                </c:pt>
                <c:pt idx="28">
                  <c:v>746.40002400000003</c:v>
                </c:pt>
                <c:pt idx="29">
                  <c:v>753.71972700000003</c:v>
                </c:pt>
                <c:pt idx="30">
                  <c:v>752.604736</c:v>
                </c:pt>
                <c:pt idx="31">
                  <c:v>756.48266599999999</c:v>
                </c:pt>
                <c:pt idx="32">
                  <c:v>757.54913299999998</c:v>
                </c:pt>
                <c:pt idx="33">
                  <c:v>756.82195999999999</c:v>
                </c:pt>
                <c:pt idx="34">
                  <c:v>757.20977800000003</c:v>
                </c:pt>
                <c:pt idx="35">
                  <c:v>746.40002400000003</c:v>
                </c:pt>
                <c:pt idx="36">
                  <c:v>733.40911900000003</c:v>
                </c:pt>
                <c:pt idx="37">
                  <c:v>741.16491699999995</c:v>
                </c:pt>
                <c:pt idx="38">
                  <c:v>746.59387200000003</c:v>
                </c:pt>
                <c:pt idx="39">
                  <c:v>746.35156300000006</c:v>
                </c:pt>
                <c:pt idx="40">
                  <c:v>746.93328899999995</c:v>
                </c:pt>
                <c:pt idx="41">
                  <c:v>739.75915499999996</c:v>
                </c:pt>
                <c:pt idx="42">
                  <c:v>751.44134499999996</c:v>
                </c:pt>
                <c:pt idx="43">
                  <c:v>786.53643799999998</c:v>
                </c:pt>
                <c:pt idx="44">
                  <c:v>793.27423099999999</c:v>
                </c:pt>
                <c:pt idx="45">
                  <c:v>801.36938499999997</c:v>
                </c:pt>
                <c:pt idx="46">
                  <c:v>806.60449200000005</c:v>
                </c:pt>
                <c:pt idx="47">
                  <c:v>795.45556599999998</c:v>
                </c:pt>
                <c:pt idx="48">
                  <c:v>776.16296399999999</c:v>
                </c:pt>
                <c:pt idx="49">
                  <c:v>798.12170400000002</c:v>
                </c:pt>
                <c:pt idx="50">
                  <c:v>796.328125</c:v>
                </c:pt>
                <c:pt idx="51">
                  <c:v>807.13775599999997</c:v>
                </c:pt>
                <c:pt idx="52">
                  <c:v>804.37481700000001</c:v>
                </c:pt>
                <c:pt idx="53">
                  <c:v>816.83252000000005</c:v>
                </c:pt>
                <c:pt idx="54">
                  <c:v>815.62066700000003</c:v>
                </c:pt>
                <c:pt idx="55">
                  <c:v>810.38549799999998</c:v>
                </c:pt>
                <c:pt idx="56">
                  <c:v>802.096497</c:v>
                </c:pt>
                <c:pt idx="57">
                  <c:v>790.026611</c:v>
                </c:pt>
                <c:pt idx="58">
                  <c:v>793.41973900000005</c:v>
                </c:pt>
                <c:pt idx="59">
                  <c:v>787.74829099999999</c:v>
                </c:pt>
                <c:pt idx="60">
                  <c:v>788.37854000000004</c:v>
                </c:pt>
                <c:pt idx="61">
                  <c:v>788.66931199999999</c:v>
                </c:pt>
                <c:pt idx="62">
                  <c:v>799.91510000000005</c:v>
                </c:pt>
                <c:pt idx="63">
                  <c:v>782.949341</c:v>
                </c:pt>
                <c:pt idx="64">
                  <c:v>770.73394800000005</c:v>
                </c:pt>
                <c:pt idx="65">
                  <c:v>787.021118</c:v>
                </c:pt>
                <c:pt idx="66">
                  <c:v>790.51135299999999</c:v>
                </c:pt>
                <c:pt idx="67">
                  <c:v>763.89910899999995</c:v>
                </c:pt>
                <c:pt idx="68">
                  <c:v>771.17028800000003</c:v>
                </c:pt>
                <c:pt idx="69">
                  <c:v>775.58136000000002</c:v>
                </c:pt>
                <c:pt idx="70">
                  <c:v>776.89007600000002</c:v>
                </c:pt>
                <c:pt idx="71">
                  <c:v>786.34252900000001</c:v>
                </c:pt>
                <c:pt idx="72">
                  <c:v>770.58843999999999</c:v>
                </c:pt>
                <c:pt idx="73">
                  <c:v>781.88287400000002</c:v>
                </c:pt>
                <c:pt idx="74">
                  <c:v>785.95477300000005</c:v>
                </c:pt>
                <c:pt idx="75">
                  <c:v>774.07867399999998</c:v>
                </c:pt>
                <c:pt idx="76">
                  <c:v>767.19531300000006</c:v>
                </c:pt>
                <c:pt idx="77">
                  <c:v>766.51666299999999</c:v>
                </c:pt>
                <c:pt idx="78">
                  <c:v>747.22406000000001</c:v>
                </c:pt>
                <c:pt idx="79">
                  <c:v>761.23309300000005</c:v>
                </c:pt>
                <c:pt idx="80">
                  <c:v>755.17382799999996</c:v>
                </c:pt>
                <c:pt idx="81">
                  <c:v>759.00329599999998</c:v>
                </c:pt>
                <c:pt idx="82">
                  <c:v>743.879456</c:v>
                </c:pt>
                <c:pt idx="83">
                  <c:v>728.12542699999995</c:v>
                </c:pt>
                <c:pt idx="84">
                  <c:v>730.597534</c:v>
                </c:pt>
                <c:pt idx="85">
                  <c:v>722.59930399999996</c:v>
                </c:pt>
                <c:pt idx="86">
                  <c:v>742.86151099999995</c:v>
                </c:pt>
                <c:pt idx="87">
                  <c:v>728.85247800000002</c:v>
                </c:pt>
                <c:pt idx="88">
                  <c:v>714.649719</c:v>
                </c:pt>
                <c:pt idx="89">
                  <c:v>720.99981700000001</c:v>
                </c:pt>
                <c:pt idx="90">
                  <c:v>734.42700200000002</c:v>
                </c:pt>
                <c:pt idx="91">
                  <c:v>736.55987500000003</c:v>
                </c:pt>
                <c:pt idx="92">
                  <c:v>738.11102300000005</c:v>
                </c:pt>
                <c:pt idx="93">
                  <c:v>739.32281499999999</c:v>
                </c:pt>
                <c:pt idx="94">
                  <c:v>732.97283900000002</c:v>
                </c:pt>
                <c:pt idx="95">
                  <c:v>751.44134499999996</c:v>
                </c:pt>
                <c:pt idx="96">
                  <c:v>741.11639400000001</c:v>
                </c:pt>
                <c:pt idx="97">
                  <c:v>745.47900400000003</c:v>
                </c:pt>
                <c:pt idx="98">
                  <c:v>740.63171399999999</c:v>
                </c:pt>
                <c:pt idx="99">
                  <c:v>754.78594999999996</c:v>
                </c:pt>
                <c:pt idx="100">
                  <c:v>773.15765399999998</c:v>
                </c:pt>
                <c:pt idx="101">
                  <c:v>768.26178000000004</c:v>
                </c:pt>
                <c:pt idx="102">
                  <c:v>761.42694100000006</c:v>
                </c:pt>
                <c:pt idx="103">
                  <c:v>769.86144999999999</c:v>
                </c:pt>
                <c:pt idx="104">
                  <c:v>790.22045900000001</c:v>
                </c:pt>
                <c:pt idx="105">
                  <c:v>813.19702099999995</c:v>
                </c:pt>
                <c:pt idx="106">
                  <c:v>808.97985800000004</c:v>
                </c:pt>
                <c:pt idx="107">
                  <c:v>819.88647500000002</c:v>
                </c:pt>
                <c:pt idx="108">
                  <c:v>823.03723100000002</c:v>
                </c:pt>
                <c:pt idx="109">
                  <c:v>812.13055399999996</c:v>
                </c:pt>
                <c:pt idx="110">
                  <c:v>809.60992399999998</c:v>
                </c:pt>
                <c:pt idx="111">
                  <c:v>804.27783199999999</c:v>
                </c:pt>
                <c:pt idx="112">
                  <c:v>803.64776600000005</c:v>
                </c:pt>
                <c:pt idx="113">
                  <c:v>801.46636999999998</c:v>
                </c:pt>
                <c:pt idx="114">
                  <c:v>806.99237100000005</c:v>
                </c:pt>
                <c:pt idx="115">
                  <c:v>810.676331</c:v>
                </c:pt>
                <c:pt idx="116">
                  <c:v>839.08196999999996</c:v>
                </c:pt>
                <c:pt idx="117">
                  <c:v>833.50756799999999</c:v>
                </c:pt>
                <c:pt idx="118">
                  <c:v>827.15747099999999</c:v>
                </c:pt>
                <c:pt idx="119">
                  <c:v>820.85595699999999</c:v>
                </c:pt>
                <c:pt idx="120">
                  <c:v>812.90618900000004</c:v>
                </c:pt>
                <c:pt idx="121">
                  <c:v>794.97088599999995</c:v>
                </c:pt>
                <c:pt idx="122">
                  <c:v>784.06433100000004</c:v>
                </c:pt>
                <c:pt idx="123">
                  <c:v>776.40533400000004</c:v>
                </c:pt>
                <c:pt idx="124">
                  <c:v>783.38555899999994</c:v>
                </c:pt>
                <c:pt idx="125">
                  <c:v>787.31195100000002</c:v>
                </c:pt>
                <c:pt idx="126">
                  <c:v>802.096497</c:v>
                </c:pt>
                <c:pt idx="127">
                  <c:v>809.02825900000005</c:v>
                </c:pt>
                <c:pt idx="128">
                  <c:v>864.53082300000005</c:v>
                </c:pt>
                <c:pt idx="129">
                  <c:v>863.46435499999995</c:v>
                </c:pt>
                <c:pt idx="130">
                  <c:v>856.58111599999995</c:v>
                </c:pt>
                <c:pt idx="131">
                  <c:v>866.663635</c:v>
                </c:pt>
                <c:pt idx="132">
                  <c:v>859.974243</c:v>
                </c:pt>
                <c:pt idx="133">
                  <c:v>866.80914299999995</c:v>
                </c:pt>
                <c:pt idx="134">
                  <c:v>866.17394999999999</c:v>
                </c:pt>
                <c:pt idx="135">
                  <c:v>873.84442100000001</c:v>
                </c:pt>
                <c:pt idx="136">
                  <c:v>859.96923800000002</c:v>
                </c:pt>
                <c:pt idx="137">
                  <c:v>845.06805399999996</c:v>
                </c:pt>
                <c:pt idx="138">
                  <c:v>856.74468999999999</c:v>
                </c:pt>
                <c:pt idx="139">
                  <c:v>848.97644000000003</c:v>
                </c:pt>
                <c:pt idx="140">
                  <c:v>842.82055700000001</c:v>
                </c:pt>
                <c:pt idx="141">
                  <c:v>843.16265899999996</c:v>
                </c:pt>
                <c:pt idx="142">
                  <c:v>824.54834000000005</c:v>
                </c:pt>
                <c:pt idx="143">
                  <c:v>826.45373500000005</c:v>
                </c:pt>
                <c:pt idx="144">
                  <c:v>821.03063999999995</c:v>
                </c:pt>
                <c:pt idx="145">
                  <c:v>799.53387499999997</c:v>
                </c:pt>
                <c:pt idx="146">
                  <c:v>812.52972399999999</c:v>
                </c:pt>
                <c:pt idx="147">
                  <c:v>824.59722899999997</c:v>
                </c:pt>
                <c:pt idx="148">
                  <c:v>802.12329099999999</c:v>
                </c:pt>
                <c:pt idx="149">
                  <c:v>802.12329099999999</c:v>
                </c:pt>
                <c:pt idx="150">
                  <c:v>810.67321800000002</c:v>
                </c:pt>
                <c:pt idx="151">
                  <c:v>803.83331299999998</c:v>
                </c:pt>
                <c:pt idx="152">
                  <c:v>835.44335899999999</c:v>
                </c:pt>
                <c:pt idx="153">
                  <c:v>848.39025900000001</c:v>
                </c:pt>
                <c:pt idx="154">
                  <c:v>849.66046100000005</c:v>
                </c:pt>
                <c:pt idx="155">
                  <c:v>881.36828600000001</c:v>
                </c:pt>
                <c:pt idx="156">
                  <c:v>871.84124799999995</c:v>
                </c:pt>
                <c:pt idx="157">
                  <c:v>871.25506600000006</c:v>
                </c:pt>
                <c:pt idx="158">
                  <c:v>868.86108400000001</c:v>
                </c:pt>
                <c:pt idx="159">
                  <c:v>890.74859600000002</c:v>
                </c:pt>
                <c:pt idx="160">
                  <c:v>892.89837599999998</c:v>
                </c:pt>
                <c:pt idx="161">
                  <c:v>893.19146699999999</c:v>
                </c:pt>
                <c:pt idx="162">
                  <c:v>880.19567900000004</c:v>
                </c:pt>
                <c:pt idx="163">
                  <c:v>888.06158400000004</c:v>
                </c:pt>
                <c:pt idx="164">
                  <c:v>881.71026600000005</c:v>
                </c:pt>
                <c:pt idx="165">
                  <c:v>885.17913799999997</c:v>
                </c:pt>
                <c:pt idx="166">
                  <c:v>898.32141100000001</c:v>
                </c:pt>
                <c:pt idx="167">
                  <c:v>899.54284700000005</c:v>
                </c:pt>
                <c:pt idx="168">
                  <c:v>893.82665999999995</c:v>
                </c:pt>
                <c:pt idx="169">
                  <c:v>887.91510000000005</c:v>
                </c:pt>
                <c:pt idx="170">
                  <c:v>904.86810300000002</c:v>
                </c:pt>
                <c:pt idx="171">
                  <c:v>907.848389</c:v>
                </c:pt>
                <c:pt idx="172">
                  <c:v>906.87127699999996</c:v>
                </c:pt>
                <c:pt idx="173">
                  <c:v>909.65606700000001</c:v>
                </c:pt>
                <c:pt idx="174">
                  <c:v>903.45129399999996</c:v>
                </c:pt>
                <c:pt idx="175">
                  <c:v>904.23309300000005</c:v>
                </c:pt>
                <c:pt idx="176">
                  <c:v>900.22674600000005</c:v>
                </c:pt>
                <c:pt idx="177">
                  <c:v>915.323486</c:v>
                </c:pt>
                <c:pt idx="178">
                  <c:v>906.285034</c:v>
                </c:pt>
                <c:pt idx="179">
                  <c:v>900.91076699999996</c:v>
                </c:pt>
                <c:pt idx="180">
                  <c:v>902.37652600000001</c:v>
                </c:pt>
                <c:pt idx="181">
                  <c:v>922.50524900000005</c:v>
                </c:pt>
                <c:pt idx="182">
                  <c:v>903.64679000000001</c:v>
                </c:pt>
                <c:pt idx="183">
                  <c:v>879.41406300000006</c:v>
                </c:pt>
                <c:pt idx="184">
                  <c:v>897.05114700000001</c:v>
                </c:pt>
                <c:pt idx="185">
                  <c:v>885.37451199999998</c:v>
                </c:pt>
                <c:pt idx="186">
                  <c:v>899.93359399999997</c:v>
                </c:pt>
                <c:pt idx="187">
                  <c:v>907.40875200000005</c:v>
                </c:pt>
                <c:pt idx="188">
                  <c:v>902.27874799999995</c:v>
                </c:pt>
                <c:pt idx="189">
                  <c:v>880.29345699999999</c:v>
                </c:pt>
                <c:pt idx="190">
                  <c:v>858.06384300000002</c:v>
                </c:pt>
                <c:pt idx="191">
                  <c:v>863.09600799999998</c:v>
                </c:pt>
                <c:pt idx="192">
                  <c:v>865.14794900000004</c:v>
                </c:pt>
                <c:pt idx="193">
                  <c:v>842.13659700000005</c:v>
                </c:pt>
                <c:pt idx="194">
                  <c:v>835.24786400000005</c:v>
                </c:pt>
                <c:pt idx="195">
                  <c:v>830.55767800000001</c:v>
                </c:pt>
                <c:pt idx="196">
                  <c:v>862.31433100000004</c:v>
                </c:pt>
                <c:pt idx="197">
                  <c:v>865.34338400000001</c:v>
                </c:pt>
                <c:pt idx="198">
                  <c:v>871.35278300000004</c:v>
                </c:pt>
                <c:pt idx="199">
                  <c:v>878.58349599999997</c:v>
                </c:pt>
                <c:pt idx="200">
                  <c:v>864.36627199999998</c:v>
                </c:pt>
                <c:pt idx="201">
                  <c:v>894.70605499999999</c:v>
                </c:pt>
                <c:pt idx="202">
                  <c:v>900.959656</c:v>
                </c:pt>
                <c:pt idx="203">
                  <c:v>889.08764599999995</c:v>
                </c:pt>
                <c:pt idx="204">
                  <c:v>890.35784899999999</c:v>
                </c:pt>
                <c:pt idx="205">
                  <c:v>879.36517300000003</c:v>
                </c:pt>
                <c:pt idx="206">
                  <c:v>883.22485400000005</c:v>
                </c:pt>
                <c:pt idx="207">
                  <c:v>867.981628</c:v>
                </c:pt>
                <c:pt idx="208">
                  <c:v>840.91522199999997</c:v>
                </c:pt>
                <c:pt idx="209">
                  <c:v>820.05352800000003</c:v>
                </c:pt>
                <c:pt idx="210">
                  <c:v>839.88922100000002</c:v>
                </c:pt>
                <c:pt idx="211">
                  <c:v>845.31225600000005</c:v>
                </c:pt>
                <c:pt idx="212">
                  <c:v>840.13348399999995</c:v>
                </c:pt>
                <c:pt idx="213">
                  <c:v>828.84771699999999</c:v>
                </c:pt>
                <c:pt idx="214">
                  <c:v>827.87060499999995</c:v>
                </c:pt>
                <c:pt idx="215">
                  <c:v>839.20526099999995</c:v>
                </c:pt>
                <c:pt idx="216">
                  <c:v>826.35607900000002</c:v>
                </c:pt>
                <c:pt idx="217">
                  <c:v>810.526611</c:v>
                </c:pt>
                <c:pt idx="218">
                  <c:v>806.17834500000004</c:v>
                </c:pt>
                <c:pt idx="219">
                  <c:v>803.49127199999998</c:v>
                </c:pt>
                <c:pt idx="220">
                  <c:v>795.96740699999998</c:v>
                </c:pt>
                <c:pt idx="221">
                  <c:v>775.25231900000006</c:v>
                </c:pt>
                <c:pt idx="222">
                  <c:v>786.88006600000006</c:v>
                </c:pt>
                <c:pt idx="223">
                  <c:v>798.75225799999998</c:v>
                </c:pt>
                <c:pt idx="224">
                  <c:v>790.788635</c:v>
                </c:pt>
                <c:pt idx="225">
                  <c:v>806.03179899999998</c:v>
                </c:pt>
                <c:pt idx="226">
                  <c:v>805.73870799999997</c:v>
                </c:pt>
                <c:pt idx="227">
                  <c:v>816.53601100000003</c:v>
                </c:pt>
                <c:pt idx="228">
                  <c:v>809.647156</c:v>
                </c:pt>
                <c:pt idx="229">
                  <c:v>819.51617399999998</c:v>
                </c:pt>
                <c:pt idx="230">
                  <c:v>811.60150099999998</c:v>
                </c:pt>
                <c:pt idx="231">
                  <c:v>810.28234899999995</c:v>
                </c:pt>
                <c:pt idx="232">
                  <c:v>810.42895499999997</c:v>
                </c:pt>
                <c:pt idx="233">
                  <c:v>816.68243399999994</c:v>
                </c:pt>
                <c:pt idx="234">
                  <c:v>818.53906300000006</c:v>
                </c:pt>
                <c:pt idx="235">
                  <c:v>830.02032499999996</c:v>
                </c:pt>
                <c:pt idx="236">
                  <c:v>838.08154300000001</c:v>
                </c:pt>
                <c:pt idx="237">
                  <c:v>837.64190699999995</c:v>
                </c:pt>
                <c:pt idx="238">
                  <c:v>832.12109399999997</c:v>
                </c:pt>
                <c:pt idx="239">
                  <c:v>840.47552499999995</c:v>
                </c:pt>
                <c:pt idx="240">
                  <c:v>859.77374299999997</c:v>
                </c:pt>
                <c:pt idx="241">
                  <c:v>858.308044</c:v>
                </c:pt>
                <c:pt idx="242">
                  <c:v>862.607483</c:v>
                </c:pt>
                <c:pt idx="243">
                  <c:v>855.27905299999998</c:v>
                </c:pt>
                <c:pt idx="244">
                  <c:v>847.65734899999995</c:v>
                </c:pt>
                <c:pt idx="245">
                  <c:v>849.75824</c:v>
                </c:pt>
                <c:pt idx="246">
                  <c:v>854.497253</c:v>
                </c:pt>
                <c:pt idx="247">
                  <c:v>848.487976</c:v>
                </c:pt>
                <c:pt idx="248">
                  <c:v>847.80395499999997</c:v>
                </c:pt>
                <c:pt idx="249">
                  <c:v>873.551331</c:v>
                </c:pt>
                <c:pt idx="250">
                  <c:v>874.38183600000002</c:v>
                </c:pt>
                <c:pt idx="251">
                  <c:v>921.62591599999996</c:v>
                </c:pt>
                <c:pt idx="252">
                  <c:v>897.68633999999997</c:v>
                </c:pt>
                <c:pt idx="253">
                  <c:v>896.26946999999996</c:v>
                </c:pt>
                <c:pt idx="254">
                  <c:v>876.48266599999999</c:v>
                </c:pt>
                <c:pt idx="255">
                  <c:v>897.490906</c:v>
                </c:pt>
                <c:pt idx="256">
                  <c:v>894.99920699999996</c:v>
                </c:pt>
                <c:pt idx="257">
                  <c:v>889.57611099999997</c:v>
                </c:pt>
                <c:pt idx="258">
                  <c:v>898.66351299999997</c:v>
                </c:pt>
                <c:pt idx="259">
                  <c:v>899.98254399999996</c:v>
                </c:pt>
                <c:pt idx="260">
                  <c:v>892.55639599999995</c:v>
                </c:pt>
                <c:pt idx="261">
                  <c:v>893.68005400000004</c:v>
                </c:pt>
                <c:pt idx="262">
                  <c:v>899.73834199999999</c:v>
                </c:pt>
                <c:pt idx="263">
                  <c:v>895.78094499999997</c:v>
                </c:pt>
                <c:pt idx="264">
                  <c:v>883.62469499999997</c:v>
                </c:pt>
                <c:pt idx="265">
                  <c:v>863.23376499999995</c:v>
                </c:pt>
                <c:pt idx="266">
                  <c:v>870.92944299999999</c:v>
                </c:pt>
                <c:pt idx="267">
                  <c:v>863.67492700000003</c:v>
                </c:pt>
                <c:pt idx="268">
                  <c:v>860.04766800000004</c:v>
                </c:pt>
                <c:pt idx="269">
                  <c:v>862.84167500000001</c:v>
                </c:pt>
                <c:pt idx="270">
                  <c:v>861.95935099999997</c:v>
                </c:pt>
                <c:pt idx="271">
                  <c:v>875.487976</c:v>
                </c:pt>
                <c:pt idx="272">
                  <c:v>854.70489499999996</c:v>
                </c:pt>
                <c:pt idx="273">
                  <c:v>852.45007299999997</c:v>
                </c:pt>
                <c:pt idx="274">
                  <c:v>867.20416299999999</c:v>
                </c:pt>
                <c:pt idx="275">
                  <c:v>870.29217500000004</c:v>
                </c:pt>
                <c:pt idx="276">
                  <c:v>876.17419400000006</c:v>
                </c:pt>
                <c:pt idx="277">
                  <c:v>876.71337900000003</c:v>
                </c:pt>
                <c:pt idx="278">
                  <c:v>872.49792500000001</c:v>
                </c:pt>
                <c:pt idx="279">
                  <c:v>870.24316399999998</c:v>
                </c:pt>
                <c:pt idx="280">
                  <c:v>872.64495799999997</c:v>
                </c:pt>
                <c:pt idx="281">
                  <c:v>866.37085000000002</c:v>
                </c:pt>
                <c:pt idx="282">
                  <c:v>857.106628</c:v>
                </c:pt>
                <c:pt idx="283">
                  <c:v>850.97961399999997</c:v>
                </c:pt>
                <c:pt idx="284">
                  <c:v>857.64581299999998</c:v>
                </c:pt>
                <c:pt idx="285">
                  <c:v>894.01629600000001</c:v>
                </c:pt>
                <c:pt idx="286">
                  <c:v>887.49707000000001</c:v>
                </c:pt>
                <c:pt idx="287">
                  <c:v>890.14398200000005</c:v>
                </c:pt>
                <c:pt idx="288">
                  <c:v>902.986267</c:v>
                </c:pt>
                <c:pt idx="289">
                  <c:v>882.98754899999994</c:v>
                </c:pt>
                <c:pt idx="290">
                  <c:v>879.50732400000004</c:v>
                </c:pt>
                <c:pt idx="291">
                  <c:v>899.80023200000005</c:v>
                </c:pt>
                <c:pt idx="292">
                  <c:v>912.39758300000005</c:v>
                </c:pt>
                <c:pt idx="293">
                  <c:v>929.99462900000003</c:v>
                </c:pt>
                <c:pt idx="294">
                  <c:v>925.92620799999997</c:v>
                </c:pt>
                <c:pt idx="295">
                  <c:v>925.97515899999996</c:v>
                </c:pt>
                <c:pt idx="296">
                  <c:v>935.14135699999997</c:v>
                </c:pt>
                <c:pt idx="297">
                  <c:v>936.36682099999996</c:v>
                </c:pt>
                <c:pt idx="298">
                  <c:v>927.44567900000004</c:v>
                </c:pt>
                <c:pt idx="299">
                  <c:v>926.17126499999995</c:v>
                </c:pt>
                <c:pt idx="300">
                  <c:v>936.75885000000005</c:v>
                </c:pt>
                <c:pt idx="301">
                  <c:v>949.35620100000006</c:v>
                </c:pt>
                <c:pt idx="302">
                  <c:v>957.10089100000005</c:v>
                </c:pt>
                <c:pt idx="303">
                  <c:v>960.72808799999996</c:v>
                </c:pt>
                <c:pt idx="304">
                  <c:v>959.11047399999995</c:v>
                </c:pt>
                <c:pt idx="305">
                  <c:v>957.68902600000001</c:v>
                </c:pt>
                <c:pt idx="306">
                  <c:v>961.07116699999995</c:v>
                </c:pt>
                <c:pt idx="307">
                  <c:v>958.47332800000004</c:v>
                </c:pt>
                <c:pt idx="308">
                  <c:v>967.59045400000002</c:v>
                </c:pt>
                <c:pt idx="309">
                  <c:v>972.05090299999995</c:v>
                </c:pt>
                <c:pt idx="310">
                  <c:v>991.75567599999999</c:v>
                </c:pt>
                <c:pt idx="311">
                  <c:v>970.53137200000003</c:v>
                </c:pt>
                <c:pt idx="312">
                  <c:v>996.90240500000004</c:v>
                </c:pt>
                <c:pt idx="313">
                  <c:v>1016.215027</c:v>
                </c:pt>
                <c:pt idx="314">
                  <c:v>1031.262939</c:v>
                </c:pt>
                <c:pt idx="315">
                  <c:v>1023.665588</c:v>
                </c:pt>
                <c:pt idx="316">
                  <c:v>1019.450256</c:v>
                </c:pt>
                <c:pt idx="317">
                  <c:v>1008.127258</c:v>
                </c:pt>
                <c:pt idx="318">
                  <c:v>993.61822500000005</c:v>
                </c:pt>
                <c:pt idx="319">
                  <c:v>990.77533000000005</c:v>
                </c:pt>
                <c:pt idx="320">
                  <c:v>993.61822500000005</c:v>
                </c:pt>
                <c:pt idx="321">
                  <c:v>996.90240500000004</c:v>
                </c:pt>
                <c:pt idx="322">
                  <c:v>996.06909199999996</c:v>
                </c:pt>
                <c:pt idx="323">
                  <c:v>998.61804199999995</c:v>
                </c:pt>
                <c:pt idx="324">
                  <c:v>993.42224099999999</c:v>
                </c:pt>
                <c:pt idx="325">
                  <c:v>989.74597200000005</c:v>
                </c:pt>
                <c:pt idx="326">
                  <c:v>983.42279099999996</c:v>
                </c:pt>
                <c:pt idx="327">
                  <c:v>990.23608400000001</c:v>
                </c:pt>
                <c:pt idx="328">
                  <c:v>997.63769500000001</c:v>
                </c:pt>
                <c:pt idx="329">
                  <c:v>1014.744507</c:v>
                </c:pt>
                <c:pt idx="330">
                  <c:v>1013.519104</c:v>
                </c:pt>
                <c:pt idx="331">
                  <c:v>1014.401428</c:v>
                </c:pt>
                <c:pt idx="332">
                  <c:v>1029.2044679999999</c:v>
                </c:pt>
                <c:pt idx="333">
                  <c:v>1025.479126</c:v>
                </c:pt>
                <c:pt idx="334">
                  <c:v>1025.8713379999999</c:v>
                </c:pt>
                <c:pt idx="335">
                  <c:v>1019.548218</c:v>
                </c:pt>
                <c:pt idx="336">
                  <c:v>1018.959961</c:v>
                </c:pt>
                <c:pt idx="337">
                  <c:v>1013.225037</c:v>
                </c:pt>
                <c:pt idx="338">
                  <c:v>997.73565699999995</c:v>
                </c:pt>
                <c:pt idx="339">
                  <c:v>961.51232900000002</c:v>
                </c:pt>
                <c:pt idx="340">
                  <c:v>973.325378</c:v>
                </c:pt>
                <c:pt idx="341">
                  <c:v>967.98254399999996</c:v>
                </c:pt>
                <c:pt idx="342">
                  <c:v>975.09002699999996</c:v>
                </c:pt>
                <c:pt idx="343">
                  <c:v>980.57989499999996</c:v>
                </c:pt>
                <c:pt idx="344">
                  <c:v>982.49151600000005</c:v>
                </c:pt>
                <c:pt idx="345">
                  <c:v>974.10968000000003</c:v>
                </c:pt>
                <c:pt idx="346">
                  <c:v>968.52172900000005</c:v>
                </c:pt>
                <c:pt idx="347">
                  <c:v>968.91387899999995</c:v>
                </c:pt>
                <c:pt idx="348">
                  <c:v>985.82464600000003</c:v>
                </c:pt>
                <c:pt idx="349">
                  <c:v>990.77533000000005</c:v>
                </c:pt>
                <c:pt idx="350">
                  <c:v>981.85424799999998</c:v>
                </c:pt>
                <c:pt idx="351">
                  <c:v>980.38372800000002</c:v>
                </c:pt>
                <c:pt idx="352">
                  <c:v>980.48187299999995</c:v>
                </c:pt>
                <c:pt idx="353">
                  <c:v>975.433044</c:v>
                </c:pt>
                <c:pt idx="354">
                  <c:v>980.87396200000001</c:v>
                </c:pt>
                <c:pt idx="355">
                  <c:v>981.70727499999998</c:v>
                </c:pt>
                <c:pt idx="356">
                  <c:v>977.39379899999994</c:v>
                </c:pt>
                <c:pt idx="357">
                  <c:v>989.25579800000003</c:v>
                </c:pt>
                <c:pt idx="358">
                  <c:v>984.35412599999995</c:v>
                </c:pt>
                <c:pt idx="359">
                  <c:v>996.21618699999999</c:v>
                </c:pt>
                <c:pt idx="360">
                  <c:v>988.86370799999997</c:v>
                </c:pt>
                <c:pt idx="361">
                  <c:v>996.85339399999998</c:v>
                </c:pt>
                <c:pt idx="362">
                  <c:v>991.95172100000002</c:v>
                </c:pt>
                <c:pt idx="363">
                  <c:v>1007.78418</c:v>
                </c:pt>
                <c:pt idx="364">
                  <c:v>1012.538696</c:v>
                </c:pt>
                <c:pt idx="365">
                  <c:v>1011.313293</c:v>
                </c:pt>
                <c:pt idx="366">
                  <c:v>1015.087524</c:v>
                </c:pt>
                <c:pt idx="367">
                  <c:v>1012.391663</c:v>
                </c:pt>
                <c:pt idx="368">
                  <c:v>1019.646179</c:v>
                </c:pt>
                <c:pt idx="369">
                  <c:v>1020.087463</c:v>
                </c:pt>
                <c:pt idx="370">
                  <c:v>1010.087891</c:v>
                </c:pt>
                <c:pt idx="371">
                  <c:v>1028.665283</c:v>
                </c:pt>
                <c:pt idx="372">
                  <c:v>1020.234375</c:v>
                </c:pt>
                <c:pt idx="373">
                  <c:v>1019.59729</c:v>
                </c:pt>
                <c:pt idx="374">
                  <c:v>1022.881287</c:v>
                </c:pt>
                <c:pt idx="375">
                  <c:v>1031.0180660000001</c:v>
                </c:pt>
                <c:pt idx="376">
                  <c:v>1014.15625</c:v>
                </c:pt>
                <c:pt idx="377">
                  <c:v>994.94177200000001</c:v>
                </c:pt>
                <c:pt idx="378">
                  <c:v>987.78527799999995</c:v>
                </c:pt>
                <c:pt idx="379">
                  <c:v>1007.931213</c:v>
                </c:pt>
                <c:pt idx="380">
                  <c:v>1003.225586</c:v>
                </c:pt>
                <c:pt idx="381">
                  <c:v>986.60888699999998</c:v>
                </c:pt>
                <c:pt idx="382">
                  <c:v>1000.5354610000001</c:v>
                </c:pt>
                <c:pt idx="383">
                  <c:v>994.41162099999997</c:v>
                </c:pt>
                <c:pt idx="384">
                  <c:v>994.21417199999996</c:v>
                </c:pt>
                <c:pt idx="385">
                  <c:v>1002.757751</c:v>
                </c:pt>
                <c:pt idx="386">
                  <c:v>994.36230499999999</c:v>
                </c:pt>
                <c:pt idx="387">
                  <c:v>983.15197799999999</c:v>
                </c:pt>
                <c:pt idx="388">
                  <c:v>982.90502900000001</c:v>
                </c:pt>
                <c:pt idx="389">
                  <c:v>972.38610800000004</c:v>
                </c:pt>
                <c:pt idx="390">
                  <c:v>972.28735400000005</c:v>
                </c:pt>
                <c:pt idx="391">
                  <c:v>959.64477499999998</c:v>
                </c:pt>
                <c:pt idx="392">
                  <c:v>956.63232400000004</c:v>
                </c:pt>
                <c:pt idx="393">
                  <c:v>960.53381300000001</c:v>
                </c:pt>
                <c:pt idx="394">
                  <c:v>958.55835000000002</c:v>
                </c:pt>
                <c:pt idx="395">
                  <c:v>953.17541500000004</c:v>
                </c:pt>
                <c:pt idx="396">
                  <c:v>944.82940699999995</c:v>
                </c:pt>
                <c:pt idx="397">
                  <c:v>947.49615500000004</c:v>
                </c:pt>
                <c:pt idx="398">
                  <c:v>953.42236300000002</c:v>
                </c:pt>
                <c:pt idx="399">
                  <c:v>955.00268600000004</c:v>
                </c:pt>
                <c:pt idx="400">
                  <c:v>953.37298599999997</c:v>
                </c:pt>
                <c:pt idx="401">
                  <c:v>945.71832300000005</c:v>
                </c:pt>
                <c:pt idx="402">
                  <c:v>940.97735599999999</c:v>
                </c:pt>
                <c:pt idx="403">
                  <c:v>943.79235800000004</c:v>
                </c:pt>
                <c:pt idx="404">
                  <c:v>942.36010699999997</c:v>
                </c:pt>
                <c:pt idx="405">
                  <c:v>945.42205799999999</c:v>
                </c:pt>
                <c:pt idx="406">
                  <c:v>939.69335899999999</c:v>
                </c:pt>
                <c:pt idx="407">
                  <c:v>955.49645999999996</c:v>
                </c:pt>
                <c:pt idx="408">
                  <c:v>945.91589399999998</c:v>
                </c:pt>
                <c:pt idx="409">
                  <c:v>949.37280299999998</c:v>
                </c:pt>
                <c:pt idx="410">
                  <c:v>944.43426499999998</c:v>
                </c:pt>
                <c:pt idx="411">
                  <c:v>960.08923300000004</c:v>
                </c:pt>
                <c:pt idx="412">
                  <c:v>965.62042199999996</c:v>
                </c:pt>
                <c:pt idx="413">
                  <c:v>960.879456</c:v>
                </c:pt>
                <c:pt idx="414">
                  <c:v>971.34906000000001</c:v>
                </c:pt>
                <c:pt idx="415">
                  <c:v>972.08978300000001</c:v>
                </c:pt>
                <c:pt idx="416">
                  <c:v>979.69506799999999</c:v>
                </c:pt>
                <c:pt idx="417">
                  <c:v>971.00329599999998</c:v>
                </c:pt>
                <c:pt idx="418">
                  <c:v>967.00311299999998</c:v>
                </c:pt>
                <c:pt idx="419">
                  <c:v>984.88043200000004</c:v>
                </c:pt>
                <c:pt idx="420">
                  <c:v>999.64642300000003</c:v>
                </c:pt>
                <c:pt idx="421">
                  <c:v>996.18951400000003</c:v>
                </c:pt>
                <c:pt idx="422">
                  <c:v>996.83154300000001</c:v>
                </c:pt>
                <c:pt idx="423">
                  <c:v>1004.189941</c:v>
                </c:pt>
                <c:pt idx="424">
                  <c:v>991.15228300000001</c:v>
                </c:pt>
                <c:pt idx="425">
                  <c:v>986.41137700000002</c:v>
                </c:pt>
                <c:pt idx="426">
                  <c:v>992.43627900000001</c:v>
                </c:pt>
                <c:pt idx="427">
                  <c:v>983.25073199999997</c:v>
                </c:pt>
                <c:pt idx="428">
                  <c:v>975.59606900000006</c:v>
                </c:pt>
                <c:pt idx="429">
                  <c:v>977.27520800000002</c:v>
                </c:pt>
                <c:pt idx="430">
                  <c:v>967.10192900000004</c:v>
                </c:pt>
                <c:pt idx="431">
                  <c:v>960.53381300000001</c:v>
                </c:pt>
                <c:pt idx="432">
                  <c:v>959.29913299999998</c:v>
                </c:pt>
                <c:pt idx="433">
                  <c:v>966.65747099999999</c:v>
                </c:pt>
                <c:pt idx="434">
                  <c:v>975.49737500000003</c:v>
                </c:pt>
                <c:pt idx="435">
                  <c:v>961.07696499999997</c:v>
                </c:pt>
                <c:pt idx="436">
                  <c:v>951.74322500000005</c:v>
                </c:pt>
                <c:pt idx="437">
                  <c:v>962.01525900000001</c:v>
                </c:pt>
                <c:pt idx="438">
                  <c:v>958.50897199999997</c:v>
                </c:pt>
                <c:pt idx="439">
                  <c:v>950.014771</c:v>
                </c:pt>
                <c:pt idx="440">
                  <c:v>945.66894500000001</c:v>
                </c:pt>
                <c:pt idx="441">
                  <c:v>942.06384300000002</c:v>
                </c:pt>
                <c:pt idx="442">
                  <c:v>949.22460899999999</c:v>
                </c:pt>
                <c:pt idx="443">
                  <c:v>944.23675500000002</c:v>
                </c:pt>
                <c:pt idx="444">
                  <c:v>941.27374299999997</c:v>
                </c:pt>
                <c:pt idx="445">
                  <c:v>929.37194799999997</c:v>
                </c:pt>
                <c:pt idx="446">
                  <c:v>924.43347200000005</c:v>
                </c:pt>
                <c:pt idx="447">
                  <c:v>918.21099900000002</c:v>
                </c:pt>
                <c:pt idx="448">
                  <c:v>914.457764</c:v>
                </c:pt>
                <c:pt idx="449">
                  <c:v>925.91510000000005</c:v>
                </c:pt>
                <c:pt idx="450">
                  <c:v>920.13696300000004</c:v>
                </c:pt>
                <c:pt idx="451">
                  <c:v>940.43420400000002</c:v>
                </c:pt>
                <c:pt idx="452">
                  <c:v>933.37219200000004</c:v>
                </c:pt>
                <c:pt idx="453">
                  <c:v>957.96575900000005</c:v>
                </c:pt>
                <c:pt idx="454">
                  <c:v>956.53356900000006</c:v>
                </c:pt>
                <c:pt idx="455">
                  <c:v>947.79247999999995</c:v>
                </c:pt>
                <c:pt idx="456">
                  <c:v>963.34863299999995</c:v>
                </c:pt>
                <c:pt idx="457">
                  <c:v>975.54675299999997</c:v>
                </c:pt>
                <c:pt idx="458">
                  <c:v>987.30029300000001</c:v>
                </c:pt>
                <c:pt idx="459">
                  <c:v>996.33770800000002</c:v>
                </c:pt>
                <c:pt idx="460">
                  <c:v>1001.325562</c:v>
                </c:pt>
                <c:pt idx="461">
                  <c:v>1002.115723</c:v>
                </c:pt>
                <c:pt idx="462">
                  <c:v>974.85534700000005</c:v>
                </c:pt>
                <c:pt idx="463">
                  <c:v>971.84283400000004</c:v>
                </c:pt>
                <c:pt idx="464">
                  <c:v>973.32440199999996</c:v>
                </c:pt>
                <c:pt idx="465">
                  <c:v>975.94177200000001</c:v>
                </c:pt>
                <c:pt idx="466">
                  <c:v>974.55902100000003</c:v>
                </c:pt>
                <c:pt idx="467">
                  <c:v>976.238159</c:v>
                </c:pt>
                <c:pt idx="468">
                  <c:v>979.79388400000005</c:v>
                </c:pt>
                <c:pt idx="469">
                  <c:v>989.47326699999996</c:v>
                </c:pt>
                <c:pt idx="470">
                  <c:v>979.74438499999997</c:v>
                </c:pt>
                <c:pt idx="471">
                  <c:v>979.69506799999999</c:v>
                </c:pt>
                <c:pt idx="472">
                  <c:v>978.11474599999997</c:v>
                </c:pt>
                <c:pt idx="473">
                  <c:v>979.25061000000005</c:v>
                </c:pt>
                <c:pt idx="474">
                  <c:v>982.707581</c:v>
                </c:pt>
                <c:pt idx="475">
                  <c:v>989.47326699999996</c:v>
                </c:pt>
                <c:pt idx="476">
                  <c:v>1009.227112</c:v>
                </c:pt>
                <c:pt idx="477">
                  <c:v>1038.6604</c:v>
                </c:pt>
                <c:pt idx="478">
                  <c:v>1019.992981</c:v>
                </c:pt>
                <c:pt idx="479">
                  <c:v>1035.8948969999999</c:v>
                </c:pt>
                <c:pt idx="480">
                  <c:v>1031.845337</c:v>
                </c:pt>
                <c:pt idx="481">
                  <c:v>1029.6724850000001</c:v>
                </c:pt>
                <c:pt idx="482">
                  <c:v>1022.956055</c:v>
                </c:pt>
                <c:pt idx="483">
                  <c:v>1032.1417240000001</c:v>
                </c:pt>
                <c:pt idx="484">
                  <c:v>1059.0563959999999</c:v>
                </c:pt>
                <c:pt idx="485">
                  <c:v>1065.4764399999999</c:v>
                </c:pt>
                <c:pt idx="486">
                  <c:v>1062.4145510000001</c:v>
                </c:pt>
                <c:pt idx="487">
                  <c:v>1059.7476810000001</c:v>
                </c:pt>
                <c:pt idx="488">
                  <c:v>1064.3404539999999</c:v>
                </c:pt>
                <c:pt idx="489">
                  <c:v>1054.019043</c:v>
                </c:pt>
                <c:pt idx="490">
                  <c:v>1068.5382079999999</c:v>
                </c:pt>
                <c:pt idx="491">
                  <c:v>1084.1437989999999</c:v>
                </c:pt>
                <c:pt idx="492">
                  <c:v>1083.650024</c:v>
                </c:pt>
                <c:pt idx="493">
                  <c:v>1086.8599850000001</c:v>
                </c:pt>
                <c:pt idx="494">
                  <c:v>1081.575928</c:v>
                </c:pt>
                <c:pt idx="495">
                  <c:v>1098.3172609999999</c:v>
                </c:pt>
                <c:pt idx="496">
                  <c:v>1120.984741</c:v>
                </c:pt>
                <c:pt idx="497">
                  <c:v>1128.5179439999999</c:v>
                </c:pt>
                <c:pt idx="498">
                  <c:v>1133.3251949999999</c:v>
                </c:pt>
                <c:pt idx="499">
                  <c:v>1133.3747559999999</c:v>
                </c:pt>
                <c:pt idx="500">
                  <c:v>1125.246948</c:v>
                </c:pt>
                <c:pt idx="501">
                  <c:v>1130.946289</c:v>
                </c:pt>
                <c:pt idx="502">
                  <c:v>1128.9141850000001</c:v>
                </c:pt>
                <c:pt idx="503">
                  <c:v>1150.571899</c:v>
                </c:pt>
                <c:pt idx="504">
                  <c:v>1138.5289310000001</c:v>
                </c:pt>
                <c:pt idx="505">
                  <c:v>1142.6423339999999</c:v>
                </c:pt>
                <c:pt idx="506">
                  <c:v>1140.164307</c:v>
                </c:pt>
                <c:pt idx="507">
                  <c:v>1122.372437</c:v>
                </c:pt>
                <c:pt idx="508">
                  <c:v>1124.2558590000001</c:v>
                </c:pt>
                <c:pt idx="509">
                  <c:v>1133.572876</c:v>
                </c:pt>
                <c:pt idx="510">
                  <c:v>1134.7128909999999</c:v>
                </c:pt>
                <c:pt idx="511">
                  <c:v>1124.9001459999999</c:v>
                </c:pt>
                <c:pt idx="512">
                  <c:v>1127.3779300000001</c:v>
                </c:pt>
                <c:pt idx="513">
                  <c:v>1127.5267329999999</c:v>
                </c:pt>
                <c:pt idx="514">
                  <c:v>1113.798706</c:v>
                </c:pt>
                <c:pt idx="515">
                  <c:v>1108.446289</c:v>
                </c:pt>
                <c:pt idx="516">
                  <c:v>1096.552124</c:v>
                </c:pt>
                <c:pt idx="517">
                  <c:v>1107.157837</c:v>
                </c:pt>
                <c:pt idx="518">
                  <c:v>1101.805298</c:v>
                </c:pt>
                <c:pt idx="519">
                  <c:v>1105.076294</c:v>
                </c:pt>
                <c:pt idx="520">
                  <c:v>1101.805298</c:v>
                </c:pt>
                <c:pt idx="521">
                  <c:v>1099.2282709999999</c:v>
                </c:pt>
                <c:pt idx="522">
                  <c:v>1099.12915</c:v>
                </c:pt>
                <c:pt idx="523">
                  <c:v>1121.926514</c:v>
                </c:pt>
                <c:pt idx="524">
                  <c:v>1132.2844239999999</c:v>
                </c:pt>
                <c:pt idx="525">
                  <c:v>1123.066284</c:v>
                </c:pt>
                <c:pt idx="526">
                  <c:v>1120.4891359999999</c:v>
                </c:pt>
                <c:pt idx="527">
                  <c:v>1126.8824460000001</c:v>
                </c:pt>
                <c:pt idx="528">
                  <c:v>1135.158813</c:v>
                </c:pt>
                <c:pt idx="529">
                  <c:v>1138.6279300000001</c:v>
                </c:pt>
                <c:pt idx="530">
                  <c:v>1133.7216800000001</c:v>
                </c:pt>
                <c:pt idx="531">
                  <c:v>1139.668823</c:v>
                </c:pt>
                <c:pt idx="532">
                  <c:v>1137.5375979999999</c:v>
                </c:pt>
                <c:pt idx="533">
                  <c:v>1142.9892580000001</c:v>
                </c:pt>
                <c:pt idx="534">
                  <c:v>1136.0509030000001</c:v>
                </c:pt>
                <c:pt idx="535">
                  <c:v>1122.372437</c:v>
                </c:pt>
                <c:pt idx="536">
                  <c:v>1114.14563</c:v>
                </c:pt>
                <c:pt idx="537">
                  <c:v>1115.9298100000001</c:v>
                </c:pt>
                <c:pt idx="538">
                  <c:v>1129.905518</c:v>
                </c:pt>
                <c:pt idx="539">
                  <c:v>1122.3229980000001</c:v>
                </c:pt>
                <c:pt idx="540">
                  <c:v>1148.4407960000001</c:v>
                </c:pt>
                <c:pt idx="541">
                  <c:v>1131.392212</c:v>
                </c:pt>
                <c:pt idx="542">
                  <c:v>1113.8979489999999</c:v>
                </c:pt>
                <c:pt idx="543">
                  <c:v>1109.2392580000001</c:v>
                </c:pt>
                <c:pt idx="544">
                  <c:v>1117.366943</c:v>
                </c:pt>
                <c:pt idx="545">
                  <c:v>1113.1545410000001</c:v>
                </c:pt>
                <c:pt idx="546">
                  <c:v>1116.5740969999999</c:v>
                </c:pt>
                <c:pt idx="547">
                  <c:v>1118.8041989999999</c:v>
                </c:pt>
                <c:pt idx="548">
                  <c:v>1120.439697</c:v>
                </c:pt>
                <c:pt idx="549">
                  <c:v>1135.208496</c:v>
                </c:pt>
                <c:pt idx="550">
                  <c:v>1125.296509</c:v>
                </c:pt>
                <c:pt idx="551">
                  <c:v>1126.7833250000001</c:v>
                </c:pt>
                <c:pt idx="552">
                  <c:v>1143.236938</c:v>
                </c:pt>
                <c:pt idx="553">
                  <c:v>1131.4418949999999</c:v>
                </c:pt>
                <c:pt idx="554">
                  <c:v>1132.1357419999999</c:v>
                </c:pt>
                <c:pt idx="555">
                  <c:v>1112.559692</c:v>
                </c:pt>
                <c:pt idx="556">
                  <c:v>1110.428711</c:v>
                </c:pt>
                <c:pt idx="557">
                  <c:v>1093.9748540000001</c:v>
                </c:pt>
                <c:pt idx="558">
                  <c:v>1101.5079350000001</c:v>
                </c:pt>
                <c:pt idx="559">
                  <c:v>1105.3735349999999</c:v>
                </c:pt>
                <c:pt idx="560">
                  <c:v>1079.0079350000001</c:v>
                </c:pt>
                <c:pt idx="561">
                  <c:v>1106.364746</c:v>
                </c:pt>
                <c:pt idx="562">
                  <c:v>1122.868164</c:v>
                </c:pt>
                <c:pt idx="563">
                  <c:v>1131.0454099999999</c:v>
                </c:pt>
                <c:pt idx="564">
                  <c:v>1139.866943</c:v>
                </c:pt>
                <c:pt idx="565">
                  <c:v>1160.6324460000001</c:v>
                </c:pt>
                <c:pt idx="566">
                  <c:v>1166.3316649999999</c:v>
                </c:pt>
                <c:pt idx="567">
                  <c:v>1165.8360600000001</c:v>
                </c:pt>
                <c:pt idx="568">
                  <c:v>1168.958374</c:v>
                </c:pt>
                <c:pt idx="569">
                  <c:v>1167.4221190000001</c:v>
                </c:pt>
                <c:pt idx="570">
                  <c:v>1170.494751</c:v>
                </c:pt>
                <c:pt idx="571">
                  <c:v>1179.0686040000001</c:v>
                </c:pt>
                <c:pt idx="572">
                  <c:v>1184.073975</c:v>
                </c:pt>
                <c:pt idx="573">
                  <c:v>1177.5322269999999</c:v>
                </c:pt>
                <c:pt idx="574">
                  <c:v>1190.814087</c:v>
                </c:pt>
                <c:pt idx="575">
                  <c:v>1193.4902340000001</c:v>
                </c:pt>
                <c:pt idx="576">
                  <c:v>1188.236938</c:v>
                </c:pt>
                <c:pt idx="577">
                  <c:v>1184.916504</c:v>
                </c:pt>
                <c:pt idx="578">
                  <c:v>1180.852539</c:v>
                </c:pt>
                <c:pt idx="579">
                  <c:v>1191.6070560000001</c:v>
                </c:pt>
                <c:pt idx="580">
                  <c:v>1215.0485839999999</c:v>
                </c:pt>
                <c:pt idx="581">
                  <c:v>1220.4011230000001</c:v>
                </c:pt>
                <c:pt idx="582">
                  <c:v>1220.30188</c:v>
                </c:pt>
                <c:pt idx="583">
                  <c:v>1228.6279300000001</c:v>
                </c:pt>
                <c:pt idx="584">
                  <c:v>1229.4208980000001</c:v>
                </c:pt>
                <c:pt idx="585">
                  <c:v>1228.380249</c:v>
                </c:pt>
                <c:pt idx="586">
                  <c:v>1224.9110109999999</c:v>
                </c:pt>
                <c:pt idx="587">
                  <c:v>1230.4616699999999</c:v>
                </c:pt>
                <c:pt idx="588">
                  <c:v>1207.267822</c:v>
                </c:pt>
                <c:pt idx="589">
                  <c:v>1222.234741</c:v>
                </c:pt>
                <c:pt idx="590">
                  <c:v>1220.4506839999999</c:v>
                </c:pt>
                <c:pt idx="591">
                  <c:v>1224.8614500000001</c:v>
                </c:pt>
                <c:pt idx="592">
                  <c:v>1241.711548</c:v>
                </c:pt>
                <c:pt idx="593">
                  <c:v>1233.980225</c:v>
                </c:pt>
                <c:pt idx="594">
                  <c:v>1221.2932129999999</c:v>
                </c:pt>
                <c:pt idx="595">
                  <c:v>1222.631226</c:v>
                </c:pt>
                <c:pt idx="596">
                  <c:v>1232.6918949999999</c:v>
                </c:pt>
                <c:pt idx="597">
                  <c:v>1236.5078129999999</c:v>
                </c:pt>
                <c:pt idx="598">
                  <c:v>1241.4141850000001</c:v>
                </c:pt>
                <c:pt idx="599">
                  <c:v>1251.0288089999999</c:v>
                </c:pt>
                <c:pt idx="600">
                  <c:v>1248.352539</c:v>
                </c:pt>
                <c:pt idx="601">
                  <c:v>1249.1455080000001</c:v>
                </c:pt>
                <c:pt idx="602">
                  <c:v>1284.778687</c:v>
                </c:pt>
                <c:pt idx="603">
                  <c:v>1287.1575929999999</c:v>
                </c:pt>
                <c:pt idx="604">
                  <c:v>1301.3811040000001</c:v>
                </c:pt>
                <c:pt idx="605">
                  <c:v>1288.74353</c:v>
                </c:pt>
                <c:pt idx="606">
                  <c:v>1293.7985839999999</c:v>
                </c:pt>
                <c:pt idx="607">
                  <c:v>1312.333862</c:v>
                </c:pt>
                <c:pt idx="608">
                  <c:v>1313.1762699999999</c:v>
                </c:pt>
                <c:pt idx="609">
                  <c:v>1304.6521</c:v>
                </c:pt>
                <c:pt idx="610">
                  <c:v>1314.2664789999999</c:v>
                </c:pt>
                <c:pt idx="611">
                  <c:v>1317.6367190000001</c:v>
                </c:pt>
                <c:pt idx="612">
                  <c:v>1301.8767089999999</c:v>
                </c:pt>
                <c:pt idx="613">
                  <c:v>1287.554077</c:v>
                </c:pt>
                <c:pt idx="614">
                  <c:v>1323.980225</c:v>
                </c:pt>
                <c:pt idx="615">
                  <c:v>1323.831543</c:v>
                </c:pt>
                <c:pt idx="616">
                  <c:v>1366.155518</c:v>
                </c:pt>
                <c:pt idx="617">
                  <c:v>1369.921875</c:v>
                </c:pt>
                <c:pt idx="618">
                  <c:v>1356.24353</c:v>
                </c:pt>
                <c:pt idx="619">
                  <c:v>1388.5067140000001</c:v>
                </c:pt>
                <c:pt idx="620">
                  <c:v>1359.663086</c:v>
                </c:pt>
                <c:pt idx="621">
                  <c:v>1405.951538</c:v>
                </c:pt>
                <c:pt idx="622">
                  <c:v>1395.544067</c:v>
                </c:pt>
                <c:pt idx="623">
                  <c:v>1404.1674800000001</c:v>
                </c:pt>
                <c:pt idx="624">
                  <c:v>1450.9021</c:v>
                </c:pt>
                <c:pt idx="625">
                  <c:v>1462.1024170000001</c:v>
                </c:pt>
                <c:pt idx="626">
                  <c:v>1483.0164789999999</c:v>
                </c:pt>
                <c:pt idx="627">
                  <c:v>1486.386475</c:v>
                </c:pt>
                <c:pt idx="628">
                  <c:v>1529.948486</c:v>
                </c:pt>
                <c:pt idx="629">
                  <c:v>1529.599487</c:v>
                </c:pt>
                <c:pt idx="630">
                  <c:v>1537.3249510000001</c:v>
                </c:pt>
                <c:pt idx="631">
                  <c:v>1515.5938719999999</c:v>
                </c:pt>
                <c:pt idx="632">
                  <c:v>1505.1270750000001</c:v>
                </c:pt>
                <c:pt idx="633">
                  <c:v>1505.17688</c:v>
                </c:pt>
                <c:pt idx="634">
                  <c:v>1525.2631839999999</c:v>
                </c:pt>
                <c:pt idx="635">
                  <c:v>1533.8360600000001</c:v>
                </c:pt>
                <c:pt idx="636">
                  <c:v>1538.52124</c:v>
                </c:pt>
                <c:pt idx="637">
                  <c:v>1553.125</c:v>
                </c:pt>
                <c:pt idx="638">
                  <c:v>1556.3148189999999</c:v>
                </c:pt>
                <c:pt idx="639">
                  <c:v>1552.0283199999999</c:v>
                </c:pt>
                <c:pt idx="640">
                  <c:v>1577.7468260000001</c:v>
                </c:pt>
                <c:pt idx="641">
                  <c:v>1568.8748780000001</c:v>
                </c:pt>
                <c:pt idx="642">
                  <c:v>1572.961914</c:v>
                </c:pt>
                <c:pt idx="643">
                  <c:v>1554.3210449999999</c:v>
                </c:pt>
                <c:pt idx="644">
                  <c:v>1547.193726</c:v>
                </c:pt>
                <c:pt idx="645">
                  <c:v>1569.223755</c:v>
                </c:pt>
                <c:pt idx="646">
                  <c:v>1598.9296879999999</c:v>
                </c:pt>
                <c:pt idx="647">
                  <c:v>1600.624268</c:v>
                </c:pt>
                <c:pt idx="648">
                  <c:v>1588.5625</c:v>
                </c:pt>
                <c:pt idx="649">
                  <c:v>1579.2919919999999</c:v>
                </c:pt>
                <c:pt idx="650">
                  <c:v>1553.673096</c:v>
                </c:pt>
                <c:pt idx="651">
                  <c:v>1565.2364500000001</c:v>
                </c:pt>
                <c:pt idx="652">
                  <c:v>1543.30603</c:v>
                </c:pt>
                <c:pt idx="653">
                  <c:v>1566.283203</c:v>
                </c:pt>
                <c:pt idx="654">
                  <c:v>1543.5551760000001</c:v>
                </c:pt>
                <c:pt idx="655">
                  <c:v>1544.452393</c:v>
                </c:pt>
                <c:pt idx="656">
                  <c:v>1560.252197</c:v>
                </c:pt>
                <c:pt idx="657">
                  <c:v>1603.8142089999999</c:v>
                </c:pt>
                <c:pt idx="658">
                  <c:v>1593.0482179999999</c:v>
                </c:pt>
                <c:pt idx="659">
                  <c:v>1599.0792240000001</c:v>
                </c:pt>
                <c:pt idx="660">
                  <c:v>1615.4273679999999</c:v>
                </c:pt>
                <c:pt idx="661">
                  <c:v>1624.0998540000001</c:v>
                </c:pt>
                <c:pt idx="662">
                  <c:v>1617.121948</c:v>
                </c:pt>
                <c:pt idx="663">
                  <c:v>1614.7294919999999</c:v>
                </c:pt>
                <c:pt idx="664">
                  <c:v>1614.2310789999999</c:v>
                </c:pt>
                <c:pt idx="665">
                  <c:v>1603.913818</c:v>
                </c:pt>
                <c:pt idx="666">
                  <c:v>1594.643188</c:v>
                </c:pt>
                <c:pt idx="667">
                  <c:v>1597.4842530000001</c:v>
                </c:pt>
                <c:pt idx="668">
                  <c:v>1598.9794919999999</c:v>
                </c:pt>
                <c:pt idx="669">
                  <c:v>1535.1319579999999</c:v>
                </c:pt>
                <c:pt idx="670">
                  <c:v>1535.181885</c:v>
                </c:pt>
                <c:pt idx="671">
                  <c:v>1532.689697</c:v>
                </c:pt>
                <c:pt idx="672">
                  <c:v>1511.606567</c:v>
                </c:pt>
                <c:pt idx="673">
                  <c:v>1517.986328</c:v>
                </c:pt>
                <c:pt idx="674">
                  <c:v>1535.231567</c:v>
                </c:pt>
                <c:pt idx="675">
                  <c:v>1479.956909</c:v>
                </c:pt>
                <c:pt idx="676">
                  <c:v>1481.053467</c:v>
                </c:pt>
                <c:pt idx="677">
                  <c:v>1515.3447269999999</c:v>
                </c:pt>
                <c:pt idx="678">
                  <c:v>1501.78772</c:v>
                </c:pt>
                <c:pt idx="679">
                  <c:v>1516.790039</c:v>
                </c:pt>
                <c:pt idx="680">
                  <c:v>1497.3516850000001</c:v>
                </c:pt>
                <c:pt idx="681">
                  <c:v>1514.1983640000001</c:v>
                </c:pt>
                <c:pt idx="682">
                  <c:v>1506.373169</c:v>
                </c:pt>
                <c:pt idx="683">
                  <c:v>1524.316284</c:v>
                </c:pt>
                <c:pt idx="684">
                  <c:v>1510.559814</c:v>
                </c:pt>
                <c:pt idx="685">
                  <c:v>1516.939697</c:v>
                </c:pt>
                <c:pt idx="686">
                  <c:v>1489.925293</c:v>
                </c:pt>
                <c:pt idx="687">
                  <c:v>1501.78772</c:v>
                </c:pt>
                <c:pt idx="688">
                  <c:v>1520.2292480000001</c:v>
                </c:pt>
                <c:pt idx="689">
                  <c:v>1540.365356</c:v>
                </c:pt>
                <c:pt idx="690">
                  <c:v>1522.5717770000001</c:v>
                </c:pt>
                <c:pt idx="691">
                  <c:v>1531.443726</c:v>
                </c:pt>
                <c:pt idx="692">
                  <c:v>1526.5592039999999</c:v>
                </c:pt>
                <c:pt idx="693">
                  <c:v>1536.078857</c:v>
                </c:pt>
                <c:pt idx="694">
                  <c:v>1534.4342039999999</c:v>
                </c:pt>
                <c:pt idx="695">
                  <c:v>1490.3739009999999</c:v>
                </c:pt>
                <c:pt idx="696">
                  <c:v>1482.000366</c:v>
                </c:pt>
                <c:pt idx="697">
                  <c:v>1461.4157709999999</c:v>
                </c:pt>
                <c:pt idx="698">
                  <c:v>1460.269409</c:v>
                </c:pt>
                <c:pt idx="699">
                  <c:v>1474.2749020000001</c:v>
                </c:pt>
                <c:pt idx="700">
                  <c:v>1454.4876710000001</c:v>
                </c:pt>
                <c:pt idx="701">
                  <c:v>1455.185547</c:v>
                </c:pt>
                <c:pt idx="702">
                  <c:v>1448.456909</c:v>
                </c:pt>
                <c:pt idx="703">
                  <c:v>1425.330078</c:v>
                </c:pt>
                <c:pt idx="704">
                  <c:v>1482.5986330000001</c:v>
                </c:pt>
                <c:pt idx="705">
                  <c:v>1468.044678</c:v>
                </c:pt>
                <c:pt idx="706">
                  <c:v>1502.0866699999999</c:v>
                </c:pt>
                <c:pt idx="707">
                  <c:v>1508.3170170000001</c:v>
                </c:pt>
                <c:pt idx="708">
                  <c:v>1495.009155</c:v>
                </c:pt>
                <c:pt idx="709">
                  <c:v>1502.0866699999999</c:v>
                </c:pt>
                <c:pt idx="710">
                  <c:v>1506.0242920000001</c:v>
                </c:pt>
                <c:pt idx="711">
                  <c:v>1511.207764</c:v>
                </c:pt>
                <c:pt idx="712">
                  <c:v>1516.1420900000001</c:v>
                </c:pt>
                <c:pt idx="713">
                  <c:v>1499.2457280000001</c:v>
                </c:pt>
                <c:pt idx="714">
                  <c:v>1466.3500979999999</c:v>
                </c:pt>
                <c:pt idx="715">
                  <c:v>1462.611938</c:v>
                </c:pt>
                <c:pt idx="716">
                  <c:v>1489.7757570000001</c:v>
                </c:pt>
                <c:pt idx="717">
                  <c:v>1500.4418949999999</c:v>
                </c:pt>
                <c:pt idx="718">
                  <c:v>1516.341553</c:v>
                </c:pt>
                <c:pt idx="719">
                  <c:v>1511.4570309999999</c:v>
                </c:pt>
                <c:pt idx="720">
                  <c:v>1516.0424800000001</c:v>
                </c:pt>
                <c:pt idx="721">
                  <c:v>1515.2947999999999</c:v>
                </c:pt>
                <c:pt idx="722">
                  <c:v>1519.232422</c:v>
                </c:pt>
                <c:pt idx="723">
                  <c:v>1529.1010739999999</c:v>
                </c:pt>
                <c:pt idx="724">
                  <c:v>1552.975342</c:v>
                </c:pt>
                <c:pt idx="725">
                  <c:v>1563.442139</c:v>
                </c:pt>
                <c:pt idx="726">
                  <c:v>1551.4801030000001</c:v>
                </c:pt>
                <c:pt idx="727">
                  <c:v>1580.388428</c:v>
                </c:pt>
                <c:pt idx="728">
                  <c:v>1593.496948</c:v>
                </c:pt>
                <c:pt idx="729">
                  <c:v>1576.75</c:v>
                </c:pt>
                <c:pt idx="730">
                  <c:v>1577.3000489999999</c:v>
                </c:pt>
                <c:pt idx="731">
                  <c:v>1586.1999510000001</c:v>
                </c:pt>
                <c:pt idx="732">
                  <c:v>1579.3000489999999</c:v>
                </c:pt>
                <c:pt idx="733">
                  <c:v>1594.25</c:v>
                </c:pt>
                <c:pt idx="734">
                  <c:v>1568.650024</c:v>
                </c:pt>
                <c:pt idx="735">
                  <c:v>1587.349976</c:v>
                </c:pt>
                <c:pt idx="736">
                  <c:v>1601.599976</c:v>
                </c:pt>
                <c:pt idx="737">
                  <c:v>1619.4499510000001</c:v>
                </c:pt>
                <c:pt idx="738">
                  <c:v>1665.8000489999999</c:v>
                </c:pt>
                <c:pt idx="739">
                  <c:v>1714.25</c:v>
                </c:pt>
              </c:numCache>
            </c:numRef>
          </c:val>
          <c:smooth val="0"/>
          <c:extLst>
            <c:ext xmlns:c16="http://schemas.microsoft.com/office/drawing/2014/chart" uri="{C3380CC4-5D6E-409C-BE32-E72D297353CC}">
              <c16:uniqueId val="{00000000-41D6-4289-AEEF-5DBF74FC31AA}"/>
            </c:ext>
          </c:extLst>
        </c:ser>
        <c:dLbls>
          <c:showLegendKey val="0"/>
          <c:showVal val="0"/>
          <c:showCatName val="0"/>
          <c:showSerName val="0"/>
          <c:showPercent val="0"/>
          <c:showBubbleSize val="0"/>
        </c:dLbls>
        <c:smooth val="0"/>
        <c:axId val="31790879"/>
        <c:axId val="31798079"/>
      </c:lineChart>
      <c:dateAx>
        <c:axId val="31790879"/>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8079"/>
        <c:crosses val="autoZero"/>
        <c:auto val="1"/>
        <c:lblOffset val="100"/>
        <c:baseTimeUnit val="days"/>
      </c:dateAx>
      <c:valAx>
        <c:axId val="3179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9087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4219422572178476"/>
          <c:y val="5.6770229302732504E-2"/>
          <c:w val="0.55700577427821518"/>
          <c:h val="0.71888095383425898"/>
        </c:manualLayout>
      </c:layout>
      <c:areaChart>
        <c:grouping val="stacked"/>
        <c:varyColors val="0"/>
        <c:ser>
          <c:idx val="0"/>
          <c:order val="0"/>
          <c:spPr>
            <a:solidFill>
              <a:schemeClr val="accent3"/>
            </a:solidFill>
            <a:ln>
              <a:noFill/>
            </a:ln>
            <a:effectLst/>
          </c:spPr>
          <c:cat>
            <c:numRef>
              <c:f>'[1]SUNPHARMA.NS (3)'!$A$2:$A$741</c:f>
              <c:numCache>
                <c:formatCode>m/d/yyyy</c:formatCode>
                <c:ptCount val="740"/>
                <c:pt idx="0">
                  <c:v>44405</c:v>
                </c:pt>
                <c:pt idx="1">
                  <c:v>44406</c:v>
                </c:pt>
                <c:pt idx="2">
                  <c:v>44407</c:v>
                </c:pt>
                <c:pt idx="3">
                  <c:v>44410</c:v>
                </c:pt>
                <c:pt idx="4">
                  <c:v>44411</c:v>
                </c:pt>
                <c:pt idx="5">
                  <c:v>44412</c:v>
                </c:pt>
                <c:pt idx="6">
                  <c:v>44413</c:v>
                </c:pt>
                <c:pt idx="7">
                  <c:v>44414</c:v>
                </c:pt>
                <c:pt idx="8">
                  <c:v>44417</c:v>
                </c:pt>
                <c:pt idx="9">
                  <c:v>44418</c:v>
                </c:pt>
                <c:pt idx="10">
                  <c:v>44419</c:v>
                </c:pt>
                <c:pt idx="11">
                  <c:v>44420</c:v>
                </c:pt>
                <c:pt idx="12">
                  <c:v>44421</c:v>
                </c:pt>
                <c:pt idx="13">
                  <c:v>44424</c:v>
                </c:pt>
                <c:pt idx="14">
                  <c:v>44425</c:v>
                </c:pt>
                <c:pt idx="15">
                  <c:v>44426</c:v>
                </c:pt>
                <c:pt idx="16">
                  <c:v>44428</c:v>
                </c:pt>
                <c:pt idx="17">
                  <c:v>44431</c:v>
                </c:pt>
                <c:pt idx="18">
                  <c:v>44432</c:v>
                </c:pt>
                <c:pt idx="19">
                  <c:v>44433</c:v>
                </c:pt>
                <c:pt idx="20">
                  <c:v>44434</c:v>
                </c:pt>
                <c:pt idx="21">
                  <c:v>44435</c:v>
                </c:pt>
                <c:pt idx="22">
                  <c:v>44438</c:v>
                </c:pt>
                <c:pt idx="23">
                  <c:v>44439</c:v>
                </c:pt>
                <c:pt idx="24">
                  <c:v>44440</c:v>
                </c:pt>
                <c:pt idx="25">
                  <c:v>44441</c:v>
                </c:pt>
                <c:pt idx="26">
                  <c:v>44442</c:v>
                </c:pt>
                <c:pt idx="27">
                  <c:v>44445</c:v>
                </c:pt>
                <c:pt idx="28">
                  <c:v>44446</c:v>
                </c:pt>
                <c:pt idx="29">
                  <c:v>44447</c:v>
                </c:pt>
                <c:pt idx="30">
                  <c:v>44448</c:v>
                </c:pt>
                <c:pt idx="31">
                  <c:v>44452</c:v>
                </c:pt>
                <c:pt idx="32">
                  <c:v>44453</c:v>
                </c:pt>
                <c:pt idx="33">
                  <c:v>44454</c:v>
                </c:pt>
                <c:pt idx="34">
                  <c:v>44455</c:v>
                </c:pt>
                <c:pt idx="35">
                  <c:v>44456</c:v>
                </c:pt>
                <c:pt idx="36">
                  <c:v>44459</c:v>
                </c:pt>
                <c:pt idx="37">
                  <c:v>44460</c:v>
                </c:pt>
                <c:pt idx="38">
                  <c:v>44461</c:v>
                </c:pt>
                <c:pt idx="39">
                  <c:v>44462</c:v>
                </c:pt>
                <c:pt idx="40">
                  <c:v>44463</c:v>
                </c:pt>
                <c:pt idx="41">
                  <c:v>44466</c:v>
                </c:pt>
                <c:pt idx="42">
                  <c:v>44467</c:v>
                </c:pt>
                <c:pt idx="43">
                  <c:v>44468</c:v>
                </c:pt>
                <c:pt idx="44">
                  <c:v>44469</c:v>
                </c:pt>
                <c:pt idx="45">
                  <c:v>44470</c:v>
                </c:pt>
                <c:pt idx="46">
                  <c:v>44473</c:v>
                </c:pt>
                <c:pt idx="47">
                  <c:v>44474</c:v>
                </c:pt>
                <c:pt idx="48">
                  <c:v>44475</c:v>
                </c:pt>
                <c:pt idx="49">
                  <c:v>44476</c:v>
                </c:pt>
                <c:pt idx="50">
                  <c:v>44477</c:v>
                </c:pt>
                <c:pt idx="51">
                  <c:v>44480</c:v>
                </c:pt>
                <c:pt idx="52">
                  <c:v>44481</c:v>
                </c:pt>
                <c:pt idx="53">
                  <c:v>44482</c:v>
                </c:pt>
                <c:pt idx="54">
                  <c:v>44483</c:v>
                </c:pt>
                <c:pt idx="55">
                  <c:v>44487</c:v>
                </c:pt>
                <c:pt idx="56">
                  <c:v>44488</c:v>
                </c:pt>
                <c:pt idx="57">
                  <c:v>44489</c:v>
                </c:pt>
                <c:pt idx="58">
                  <c:v>44490</c:v>
                </c:pt>
                <c:pt idx="59">
                  <c:v>44491</c:v>
                </c:pt>
                <c:pt idx="60">
                  <c:v>44494</c:v>
                </c:pt>
                <c:pt idx="61">
                  <c:v>44495</c:v>
                </c:pt>
                <c:pt idx="62">
                  <c:v>44496</c:v>
                </c:pt>
                <c:pt idx="63">
                  <c:v>44497</c:v>
                </c:pt>
                <c:pt idx="64">
                  <c:v>44498</c:v>
                </c:pt>
                <c:pt idx="65">
                  <c:v>44501</c:v>
                </c:pt>
                <c:pt idx="66">
                  <c:v>44502</c:v>
                </c:pt>
                <c:pt idx="67">
                  <c:v>44503</c:v>
                </c:pt>
                <c:pt idx="68">
                  <c:v>44504</c:v>
                </c:pt>
                <c:pt idx="69">
                  <c:v>44508</c:v>
                </c:pt>
                <c:pt idx="70">
                  <c:v>44509</c:v>
                </c:pt>
                <c:pt idx="71">
                  <c:v>44510</c:v>
                </c:pt>
                <c:pt idx="72">
                  <c:v>44511</c:v>
                </c:pt>
                <c:pt idx="73">
                  <c:v>44512</c:v>
                </c:pt>
                <c:pt idx="74">
                  <c:v>44515</c:v>
                </c:pt>
                <c:pt idx="75">
                  <c:v>44516</c:v>
                </c:pt>
                <c:pt idx="76">
                  <c:v>44517</c:v>
                </c:pt>
                <c:pt idx="77">
                  <c:v>44518</c:v>
                </c:pt>
                <c:pt idx="78">
                  <c:v>44522</c:v>
                </c:pt>
                <c:pt idx="79">
                  <c:v>44523</c:v>
                </c:pt>
                <c:pt idx="80">
                  <c:v>44524</c:v>
                </c:pt>
                <c:pt idx="81">
                  <c:v>44525</c:v>
                </c:pt>
                <c:pt idx="82">
                  <c:v>44526</c:v>
                </c:pt>
                <c:pt idx="83">
                  <c:v>44529</c:v>
                </c:pt>
                <c:pt idx="84">
                  <c:v>44530</c:v>
                </c:pt>
                <c:pt idx="85">
                  <c:v>44531</c:v>
                </c:pt>
                <c:pt idx="86">
                  <c:v>44532</c:v>
                </c:pt>
                <c:pt idx="87">
                  <c:v>44533</c:v>
                </c:pt>
                <c:pt idx="88">
                  <c:v>44536</c:v>
                </c:pt>
                <c:pt idx="89">
                  <c:v>44537</c:v>
                </c:pt>
                <c:pt idx="90">
                  <c:v>44538</c:v>
                </c:pt>
                <c:pt idx="91">
                  <c:v>44539</c:v>
                </c:pt>
                <c:pt idx="92">
                  <c:v>44540</c:v>
                </c:pt>
                <c:pt idx="93">
                  <c:v>44543</c:v>
                </c:pt>
                <c:pt idx="94">
                  <c:v>44544</c:v>
                </c:pt>
                <c:pt idx="95">
                  <c:v>44545</c:v>
                </c:pt>
                <c:pt idx="96">
                  <c:v>44546</c:v>
                </c:pt>
                <c:pt idx="97">
                  <c:v>44547</c:v>
                </c:pt>
                <c:pt idx="98">
                  <c:v>44550</c:v>
                </c:pt>
                <c:pt idx="99">
                  <c:v>44551</c:v>
                </c:pt>
                <c:pt idx="100">
                  <c:v>44552</c:v>
                </c:pt>
                <c:pt idx="101">
                  <c:v>44553</c:v>
                </c:pt>
                <c:pt idx="102">
                  <c:v>44554</c:v>
                </c:pt>
                <c:pt idx="103">
                  <c:v>44557</c:v>
                </c:pt>
                <c:pt idx="104">
                  <c:v>44558</c:v>
                </c:pt>
                <c:pt idx="105">
                  <c:v>44559</c:v>
                </c:pt>
                <c:pt idx="106">
                  <c:v>44560</c:v>
                </c:pt>
                <c:pt idx="107">
                  <c:v>44561</c:v>
                </c:pt>
                <c:pt idx="108">
                  <c:v>44564</c:v>
                </c:pt>
                <c:pt idx="109">
                  <c:v>44565</c:v>
                </c:pt>
                <c:pt idx="110">
                  <c:v>44566</c:v>
                </c:pt>
                <c:pt idx="111">
                  <c:v>44567</c:v>
                </c:pt>
                <c:pt idx="112">
                  <c:v>44568</c:v>
                </c:pt>
                <c:pt idx="113">
                  <c:v>44571</c:v>
                </c:pt>
                <c:pt idx="114">
                  <c:v>44572</c:v>
                </c:pt>
                <c:pt idx="115">
                  <c:v>44573</c:v>
                </c:pt>
                <c:pt idx="116">
                  <c:v>44574</c:v>
                </c:pt>
                <c:pt idx="117">
                  <c:v>44575</c:v>
                </c:pt>
                <c:pt idx="118">
                  <c:v>44578</c:v>
                </c:pt>
                <c:pt idx="119">
                  <c:v>44579</c:v>
                </c:pt>
                <c:pt idx="120">
                  <c:v>44580</c:v>
                </c:pt>
                <c:pt idx="121">
                  <c:v>44581</c:v>
                </c:pt>
                <c:pt idx="122">
                  <c:v>44582</c:v>
                </c:pt>
                <c:pt idx="123">
                  <c:v>44585</c:v>
                </c:pt>
                <c:pt idx="124">
                  <c:v>44586</c:v>
                </c:pt>
                <c:pt idx="125">
                  <c:v>44588</c:v>
                </c:pt>
                <c:pt idx="126">
                  <c:v>44589</c:v>
                </c:pt>
                <c:pt idx="127">
                  <c:v>44592</c:v>
                </c:pt>
                <c:pt idx="128">
                  <c:v>44593</c:v>
                </c:pt>
                <c:pt idx="129">
                  <c:v>44594</c:v>
                </c:pt>
                <c:pt idx="130">
                  <c:v>44595</c:v>
                </c:pt>
                <c:pt idx="131">
                  <c:v>44596</c:v>
                </c:pt>
                <c:pt idx="132">
                  <c:v>44599</c:v>
                </c:pt>
                <c:pt idx="133">
                  <c:v>44600</c:v>
                </c:pt>
                <c:pt idx="134">
                  <c:v>44601</c:v>
                </c:pt>
                <c:pt idx="135">
                  <c:v>44602</c:v>
                </c:pt>
                <c:pt idx="136">
                  <c:v>44603</c:v>
                </c:pt>
                <c:pt idx="137">
                  <c:v>44606</c:v>
                </c:pt>
                <c:pt idx="138">
                  <c:v>44607</c:v>
                </c:pt>
                <c:pt idx="139">
                  <c:v>44608</c:v>
                </c:pt>
                <c:pt idx="140">
                  <c:v>44609</c:v>
                </c:pt>
                <c:pt idx="141">
                  <c:v>44610</c:v>
                </c:pt>
                <c:pt idx="142">
                  <c:v>44613</c:v>
                </c:pt>
                <c:pt idx="143">
                  <c:v>44614</c:v>
                </c:pt>
                <c:pt idx="144">
                  <c:v>44615</c:v>
                </c:pt>
                <c:pt idx="145">
                  <c:v>44616</c:v>
                </c:pt>
                <c:pt idx="146">
                  <c:v>44617</c:v>
                </c:pt>
                <c:pt idx="147">
                  <c:v>44620</c:v>
                </c:pt>
                <c:pt idx="148">
                  <c:v>44622</c:v>
                </c:pt>
                <c:pt idx="149">
                  <c:v>44623</c:v>
                </c:pt>
                <c:pt idx="150">
                  <c:v>44624</c:v>
                </c:pt>
                <c:pt idx="151">
                  <c:v>44627</c:v>
                </c:pt>
                <c:pt idx="152">
                  <c:v>44628</c:v>
                </c:pt>
                <c:pt idx="153">
                  <c:v>44629</c:v>
                </c:pt>
                <c:pt idx="154">
                  <c:v>44630</c:v>
                </c:pt>
                <c:pt idx="155">
                  <c:v>44631</c:v>
                </c:pt>
                <c:pt idx="156">
                  <c:v>44634</c:v>
                </c:pt>
                <c:pt idx="157">
                  <c:v>44635</c:v>
                </c:pt>
                <c:pt idx="158">
                  <c:v>44636</c:v>
                </c:pt>
                <c:pt idx="159">
                  <c:v>44637</c:v>
                </c:pt>
                <c:pt idx="160">
                  <c:v>44641</c:v>
                </c:pt>
                <c:pt idx="161">
                  <c:v>44642</c:v>
                </c:pt>
                <c:pt idx="162">
                  <c:v>44643</c:v>
                </c:pt>
                <c:pt idx="163">
                  <c:v>44644</c:v>
                </c:pt>
                <c:pt idx="164">
                  <c:v>44645</c:v>
                </c:pt>
                <c:pt idx="165">
                  <c:v>44648</c:v>
                </c:pt>
                <c:pt idx="166">
                  <c:v>44649</c:v>
                </c:pt>
                <c:pt idx="167">
                  <c:v>44650</c:v>
                </c:pt>
                <c:pt idx="168">
                  <c:v>44651</c:v>
                </c:pt>
                <c:pt idx="169">
                  <c:v>44652</c:v>
                </c:pt>
                <c:pt idx="170">
                  <c:v>44655</c:v>
                </c:pt>
                <c:pt idx="171">
                  <c:v>44656</c:v>
                </c:pt>
                <c:pt idx="172">
                  <c:v>44657</c:v>
                </c:pt>
                <c:pt idx="173">
                  <c:v>44658</c:v>
                </c:pt>
                <c:pt idx="174">
                  <c:v>44659</c:v>
                </c:pt>
                <c:pt idx="175">
                  <c:v>44662</c:v>
                </c:pt>
                <c:pt idx="176">
                  <c:v>44663</c:v>
                </c:pt>
                <c:pt idx="177">
                  <c:v>44664</c:v>
                </c:pt>
                <c:pt idx="178">
                  <c:v>44669</c:v>
                </c:pt>
                <c:pt idx="179">
                  <c:v>44670</c:v>
                </c:pt>
                <c:pt idx="180">
                  <c:v>44671</c:v>
                </c:pt>
                <c:pt idx="181">
                  <c:v>44672</c:v>
                </c:pt>
                <c:pt idx="182">
                  <c:v>44673</c:v>
                </c:pt>
                <c:pt idx="183">
                  <c:v>44676</c:v>
                </c:pt>
                <c:pt idx="184">
                  <c:v>44677</c:v>
                </c:pt>
                <c:pt idx="185">
                  <c:v>44678</c:v>
                </c:pt>
                <c:pt idx="186">
                  <c:v>44679</c:v>
                </c:pt>
                <c:pt idx="187">
                  <c:v>44680</c:v>
                </c:pt>
                <c:pt idx="188">
                  <c:v>44683</c:v>
                </c:pt>
                <c:pt idx="189">
                  <c:v>44685</c:v>
                </c:pt>
                <c:pt idx="190">
                  <c:v>44686</c:v>
                </c:pt>
                <c:pt idx="191">
                  <c:v>44687</c:v>
                </c:pt>
                <c:pt idx="192">
                  <c:v>44690</c:v>
                </c:pt>
                <c:pt idx="193">
                  <c:v>44691</c:v>
                </c:pt>
                <c:pt idx="194">
                  <c:v>44692</c:v>
                </c:pt>
                <c:pt idx="195">
                  <c:v>44693</c:v>
                </c:pt>
                <c:pt idx="196">
                  <c:v>44694</c:v>
                </c:pt>
                <c:pt idx="197">
                  <c:v>44697</c:v>
                </c:pt>
                <c:pt idx="198">
                  <c:v>44698</c:v>
                </c:pt>
                <c:pt idx="199">
                  <c:v>44699</c:v>
                </c:pt>
                <c:pt idx="200">
                  <c:v>44700</c:v>
                </c:pt>
                <c:pt idx="201">
                  <c:v>44701</c:v>
                </c:pt>
                <c:pt idx="202">
                  <c:v>44704</c:v>
                </c:pt>
                <c:pt idx="203">
                  <c:v>44705</c:v>
                </c:pt>
                <c:pt idx="204">
                  <c:v>44706</c:v>
                </c:pt>
                <c:pt idx="205">
                  <c:v>44707</c:v>
                </c:pt>
                <c:pt idx="206">
                  <c:v>44708</c:v>
                </c:pt>
                <c:pt idx="207">
                  <c:v>44711</c:v>
                </c:pt>
                <c:pt idx="208">
                  <c:v>44712</c:v>
                </c:pt>
                <c:pt idx="209">
                  <c:v>44713</c:v>
                </c:pt>
                <c:pt idx="210">
                  <c:v>44714</c:v>
                </c:pt>
                <c:pt idx="211">
                  <c:v>44715</c:v>
                </c:pt>
                <c:pt idx="212">
                  <c:v>44718</c:v>
                </c:pt>
                <c:pt idx="213">
                  <c:v>44719</c:v>
                </c:pt>
                <c:pt idx="214">
                  <c:v>44720</c:v>
                </c:pt>
                <c:pt idx="215">
                  <c:v>44721</c:v>
                </c:pt>
                <c:pt idx="216">
                  <c:v>44722</c:v>
                </c:pt>
                <c:pt idx="217">
                  <c:v>44725</c:v>
                </c:pt>
                <c:pt idx="218">
                  <c:v>44726</c:v>
                </c:pt>
                <c:pt idx="219">
                  <c:v>44727</c:v>
                </c:pt>
                <c:pt idx="220">
                  <c:v>44728</c:v>
                </c:pt>
                <c:pt idx="221">
                  <c:v>44729</c:v>
                </c:pt>
                <c:pt idx="222">
                  <c:v>44732</c:v>
                </c:pt>
                <c:pt idx="223">
                  <c:v>44733</c:v>
                </c:pt>
                <c:pt idx="224">
                  <c:v>44734</c:v>
                </c:pt>
                <c:pt idx="225">
                  <c:v>44735</c:v>
                </c:pt>
                <c:pt idx="226">
                  <c:v>44736</c:v>
                </c:pt>
                <c:pt idx="227">
                  <c:v>44739</c:v>
                </c:pt>
                <c:pt idx="228">
                  <c:v>44740</c:v>
                </c:pt>
                <c:pt idx="229">
                  <c:v>44741</c:v>
                </c:pt>
                <c:pt idx="230">
                  <c:v>44742</c:v>
                </c:pt>
                <c:pt idx="231">
                  <c:v>44743</c:v>
                </c:pt>
                <c:pt idx="232">
                  <c:v>44746</c:v>
                </c:pt>
                <c:pt idx="233">
                  <c:v>44747</c:v>
                </c:pt>
                <c:pt idx="234">
                  <c:v>44748</c:v>
                </c:pt>
                <c:pt idx="235">
                  <c:v>44749</c:v>
                </c:pt>
                <c:pt idx="236">
                  <c:v>44750</c:v>
                </c:pt>
                <c:pt idx="237">
                  <c:v>44753</c:v>
                </c:pt>
                <c:pt idx="238">
                  <c:v>44754</c:v>
                </c:pt>
                <c:pt idx="239">
                  <c:v>44755</c:v>
                </c:pt>
                <c:pt idx="240">
                  <c:v>44756</c:v>
                </c:pt>
                <c:pt idx="241">
                  <c:v>44757</c:v>
                </c:pt>
                <c:pt idx="242">
                  <c:v>44760</c:v>
                </c:pt>
                <c:pt idx="243">
                  <c:v>44761</c:v>
                </c:pt>
                <c:pt idx="244">
                  <c:v>44762</c:v>
                </c:pt>
                <c:pt idx="245">
                  <c:v>44763</c:v>
                </c:pt>
                <c:pt idx="246">
                  <c:v>44764</c:v>
                </c:pt>
                <c:pt idx="247">
                  <c:v>44767</c:v>
                </c:pt>
                <c:pt idx="248">
                  <c:v>44768</c:v>
                </c:pt>
                <c:pt idx="249">
                  <c:v>44769</c:v>
                </c:pt>
                <c:pt idx="250">
                  <c:v>44770</c:v>
                </c:pt>
                <c:pt idx="251">
                  <c:v>44771</c:v>
                </c:pt>
                <c:pt idx="252">
                  <c:v>44774</c:v>
                </c:pt>
                <c:pt idx="253">
                  <c:v>44775</c:v>
                </c:pt>
                <c:pt idx="254">
                  <c:v>44776</c:v>
                </c:pt>
                <c:pt idx="255">
                  <c:v>44777</c:v>
                </c:pt>
                <c:pt idx="256">
                  <c:v>44778</c:v>
                </c:pt>
                <c:pt idx="257">
                  <c:v>44781</c:v>
                </c:pt>
                <c:pt idx="258">
                  <c:v>44783</c:v>
                </c:pt>
                <c:pt idx="259">
                  <c:v>44784</c:v>
                </c:pt>
                <c:pt idx="260">
                  <c:v>44785</c:v>
                </c:pt>
                <c:pt idx="261">
                  <c:v>44789</c:v>
                </c:pt>
                <c:pt idx="262">
                  <c:v>44790</c:v>
                </c:pt>
                <c:pt idx="263">
                  <c:v>44791</c:v>
                </c:pt>
                <c:pt idx="264">
                  <c:v>44792</c:v>
                </c:pt>
                <c:pt idx="265">
                  <c:v>44795</c:v>
                </c:pt>
                <c:pt idx="266">
                  <c:v>44796</c:v>
                </c:pt>
                <c:pt idx="267">
                  <c:v>44797</c:v>
                </c:pt>
                <c:pt idx="268">
                  <c:v>44798</c:v>
                </c:pt>
                <c:pt idx="269">
                  <c:v>44799</c:v>
                </c:pt>
                <c:pt idx="270">
                  <c:v>44802</c:v>
                </c:pt>
                <c:pt idx="271">
                  <c:v>44803</c:v>
                </c:pt>
                <c:pt idx="272">
                  <c:v>44805</c:v>
                </c:pt>
                <c:pt idx="273">
                  <c:v>44806</c:v>
                </c:pt>
                <c:pt idx="274">
                  <c:v>44809</c:v>
                </c:pt>
                <c:pt idx="275">
                  <c:v>44810</c:v>
                </c:pt>
                <c:pt idx="276">
                  <c:v>44811</c:v>
                </c:pt>
                <c:pt idx="277">
                  <c:v>44812</c:v>
                </c:pt>
                <c:pt idx="278">
                  <c:v>44813</c:v>
                </c:pt>
                <c:pt idx="279">
                  <c:v>44816</c:v>
                </c:pt>
                <c:pt idx="280">
                  <c:v>44817</c:v>
                </c:pt>
                <c:pt idx="281">
                  <c:v>44818</c:v>
                </c:pt>
                <c:pt idx="282">
                  <c:v>44819</c:v>
                </c:pt>
                <c:pt idx="283">
                  <c:v>44820</c:v>
                </c:pt>
                <c:pt idx="284">
                  <c:v>44823</c:v>
                </c:pt>
                <c:pt idx="285">
                  <c:v>44824</c:v>
                </c:pt>
                <c:pt idx="286">
                  <c:v>44825</c:v>
                </c:pt>
                <c:pt idx="287">
                  <c:v>44826</c:v>
                </c:pt>
                <c:pt idx="288">
                  <c:v>44827</c:v>
                </c:pt>
                <c:pt idx="289">
                  <c:v>44830</c:v>
                </c:pt>
                <c:pt idx="290">
                  <c:v>44831</c:v>
                </c:pt>
                <c:pt idx="291">
                  <c:v>44832</c:v>
                </c:pt>
                <c:pt idx="292">
                  <c:v>44833</c:v>
                </c:pt>
                <c:pt idx="293">
                  <c:v>44834</c:v>
                </c:pt>
                <c:pt idx="294">
                  <c:v>44837</c:v>
                </c:pt>
                <c:pt idx="295">
                  <c:v>44838</c:v>
                </c:pt>
                <c:pt idx="296">
                  <c:v>44840</c:v>
                </c:pt>
                <c:pt idx="297">
                  <c:v>44841</c:v>
                </c:pt>
                <c:pt idx="298">
                  <c:v>44844</c:v>
                </c:pt>
                <c:pt idx="299">
                  <c:v>44845</c:v>
                </c:pt>
                <c:pt idx="300">
                  <c:v>44846</c:v>
                </c:pt>
                <c:pt idx="301">
                  <c:v>44847</c:v>
                </c:pt>
                <c:pt idx="302">
                  <c:v>44848</c:v>
                </c:pt>
                <c:pt idx="303">
                  <c:v>44851</c:v>
                </c:pt>
                <c:pt idx="304">
                  <c:v>44852</c:v>
                </c:pt>
                <c:pt idx="305">
                  <c:v>44853</c:v>
                </c:pt>
                <c:pt idx="306">
                  <c:v>44854</c:v>
                </c:pt>
                <c:pt idx="307">
                  <c:v>44855</c:v>
                </c:pt>
                <c:pt idx="308">
                  <c:v>44858</c:v>
                </c:pt>
                <c:pt idx="309">
                  <c:v>44859</c:v>
                </c:pt>
                <c:pt idx="310">
                  <c:v>44861</c:v>
                </c:pt>
                <c:pt idx="311">
                  <c:v>44862</c:v>
                </c:pt>
                <c:pt idx="312">
                  <c:v>44865</c:v>
                </c:pt>
                <c:pt idx="313">
                  <c:v>44866</c:v>
                </c:pt>
                <c:pt idx="314">
                  <c:v>44867</c:v>
                </c:pt>
                <c:pt idx="315">
                  <c:v>44868</c:v>
                </c:pt>
                <c:pt idx="316">
                  <c:v>44869</c:v>
                </c:pt>
                <c:pt idx="317">
                  <c:v>44872</c:v>
                </c:pt>
                <c:pt idx="318">
                  <c:v>44874</c:v>
                </c:pt>
                <c:pt idx="319">
                  <c:v>44875</c:v>
                </c:pt>
                <c:pt idx="320">
                  <c:v>44876</c:v>
                </c:pt>
                <c:pt idx="321">
                  <c:v>44879</c:v>
                </c:pt>
                <c:pt idx="322">
                  <c:v>44880</c:v>
                </c:pt>
                <c:pt idx="323">
                  <c:v>44881</c:v>
                </c:pt>
                <c:pt idx="324">
                  <c:v>44882</c:v>
                </c:pt>
                <c:pt idx="325">
                  <c:v>44883</c:v>
                </c:pt>
                <c:pt idx="326">
                  <c:v>44886</c:v>
                </c:pt>
                <c:pt idx="327">
                  <c:v>44887</c:v>
                </c:pt>
                <c:pt idx="328">
                  <c:v>44888</c:v>
                </c:pt>
                <c:pt idx="329">
                  <c:v>44889</c:v>
                </c:pt>
                <c:pt idx="330">
                  <c:v>44890</c:v>
                </c:pt>
                <c:pt idx="331">
                  <c:v>44893</c:v>
                </c:pt>
                <c:pt idx="332">
                  <c:v>44894</c:v>
                </c:pt>
                <c:pt idx="333">
                  <c:v>44895</c:v>
                </c:pt>
                <c:pt idx="334">
                  <c:v>44896</c:v>
                </c:pt>
                <c:pt idx="335">
                  <c:v>44897</c:v>
                </c:pt>
                <c:pt idx="336">
                  <c:v>44900</c:v>
                </c:pt>
                <c:pt idx="337">
                  <c:v>44901</c:v>
                </c:pt>
                <c:pt idx="338">
                  <c:v>44902</c:v>
                </c:pt>
                <c:pt idx="339">
                  <c:v>44903</c:v>
                </c:pt>
                <c:pt idx="340">
                  <c:v>44904</c:v>
                </c:pt>
                <c:pt idx="341">
                  <c:v>44907</c:v>
                </c:pt>
                <c:pt idx="342">
                  <c:v>44908</c:v>
                </c:pt>
                <c:pt idx="343">
                  <c:v>44909</c:v>
                </c:pt>
                <c:pt idx="344">
                  <c:v>44910</c:v>
                </c:pt>
                <c:pt idx="345">
                  <c:v>44911</c:v>
                </c:pt>
                <c:pt idx="346">
                  <c:v>44914</c:v>
                </c:pt>
                <c:pt idx="347">
                  <c:v>44915</c:v>
                </c:pt>
                <c:pt idx="348">
                  <c:v>44916</c:v>
                </c:pt>
                <c:pt idx="349">
                  <c:v>44917</c:v>
                </c:pt>
                <c:pt idx="350">
                  <c:v>44918</c:v>
                </c:pt>
                <c:pt idx="351">
                  <c:v>44921</c:v>
                </c:pt>
                <c:pt idx="352">
                  <c:v>44922</c:v>
                </c:pt>
                <c:pt idx="353">
                  <c:v>44923</c:v>
                </c:pt>
                <c:pt idx="354">
                  <c:v>44924</c:v>
                </c:pt>
                <c:pt idx="355">
                  <c:v>44925</c:v>
                </c:pt>
                <c:pt idx="356">
                  <c:v>44928</c:v>
                </c:pt>
                <c:pt idx="357">
                  <c:v>44929</c:v>
                </c:pt>
                <c:pt idx="358">
                  <c:v>44930</c:v>
                </c:pt>
                <c:pt idx="359">
                  <c:v>44931</c:v>
                </c:pt>
                <c:pt idx="360">
                  <c:v>44932</c:v>
                </c:pt>
                <c:pt idx="361">
                  <c:v>44935</c:v>
                </c:pt>
                <c:pt idx="362">
                  <c:v>44936</c:v>
                </c:pt>
                <c:pt idx="363">
                  <c:v>44937</c:v>
                </c:pt>
                <c:pt idx="364">
                  <c:v>44938</c:v>
                </c:pt>
                <c:pt idx="365">
                  <c:v>44939</c:v>
                </c:pt>
                <c:pt idx="366">
                  <c:v>44942</c:v>
                </c:pt>
                <c:pt idx="367">
                  <c:v>44943</c:v>
                </c:pt>
                <c:pt idx="368">
                  <c:v>44944</c:v>
                </c:pt>
                <c:pt idx="369">
                  <c:v>44945</c:v>
                </c:pt>
                <c:pt idx="370">
                  <c:v>44946</c:v>
                </c:pt>
                <c:pt idx="371">
                  <c:v>44949</c:v>
                </c:pt>
                <c:pt idx="372">
                  <c:v>44950</c:v>
                </c:pt>
                <c:pt idx="373">
                  <c:v>44951</c:v>
                </c:pt>
                <c:pt idx="374">
                  <c:v>44953</c:v>
                </c:pt>
                <c:pt idx="375">
                  <c:v>44956</c:v>
                </c:pt>
                <c:pt idx="376">
                  <c:v>44957</c:v>
                </c:pt>
                <c:pt idx="377">
                  <c:v>44958</c:v>
                </c:pt>
                <c:pt idx="378">
                  <c:v>44959</c:v>
                </c:pt>
                <c:pt idx="379">
                  <c:v>44960</c:v>
                </c:pt>
                <c:pt idx="380">
                  <c:v>44963</c:v>
                </c:pt>
                <c:pt idx="381">
                  <c:v>44964</c:v>
                </c:pt>
                <c:pt idx="382">
                  <c:v>44965</c:v>
                </c:pt>
                <c:pt idx="383">
                  <c:v>44966</c:v>
                </c:pt>
                <c:pt idx="384">
                  <c:v>44967</c:v>
                </c:pt>
                <c:pt idx="385">
                  <c:v>44970</c:v>
                </c:pt>
                <c:pt idx="386">
                  <c:v>44971</c:v>
                </c:pt>
                <c:pt idx="387">
                  <c:v>44972</c:v>
                </c:pt>
                <c:pt idx="388">
                  <c:v>44973</c:v>
                </c:pt>
                <c:pt idx="389">
                  <c:v>44974</c:v>
                </c:pt>
                <c:pt idx="390">
                  <c:v>44977</c:v>
                </c:pt>
                <c:pt idx="391">
                  <c:v>44978</c:v>
                </c:pt>
                <c:pt idx="392">
                  <c:v>44979</c:v>
                </c:pt>
                <c:pt idx="393">
                  <c:v>44980</c:v>
                </c:pt>
                <c:pt idx="394">
                  <c:v>44981</c:v>
                </c:pt>
                <c:pt idx="395">
                  <c:v>44984</c:v>
                </c:pt>
                <c:pt idx="396">
                  <c:v>44985</c:v>
                </c:pt>
                <c:pt idx="397">
                  <c:v>44986</c:v>
                </c:pt>
                <c:pt idx="398">
                  <c:v>44987</c:v>
                </c:pt>
                <c:pt idx="399">
                  <c:v>44988</c:v>
                </c:pt>
                <c:pt idx="400">
                  <c:v>44991</c:v>
                </c:pt>
                <c:pt idx="401">
                  <c:v>44993</c:v>
                </c:pt>
                <c:pt idx="402">
                  <c:v>44994</c:v>
                </c:pt>
                <c:pt idx="403">
                  <c:v>44995</c:v>
                </c:pt>
                <c:pt idx="404">
                  <c:v>44998</c:v>
                </c:pt>
                <c:pt idx="405">
                  <c:v>44999</c:v>
                </c:pt>
                <c:pt idx="406">
                  <c:v>45000</c:v>
                </c:pt>
                <c:pt idx="407">
                  <c:v>45001</c:v>
                </c:pt>
                <c:pt idx="408">
                  <c:v>45002</c:v>
                </c:pt>
                <c:pt idx="409">
                  <c:v>45005</c:v>
                </c:pt>
                <c:pt idx="410">
                  <c:v>45006</c:v>
                </c:pt>
                <c:pt idx="411">
                  <c:v>45007</c:v>
                </c:pt>
                <c:pt idx="412">
                  <c:v>45008</c:v>
                </c:pt>
                <c:pt idx="413">
                  <c:v>45009</c:v>
                </c:pt>
                <c:pt idx="414">
                  <c:v>45012</c:v>
                </c:pt>
                <c:pt idx="415">
                  <c:v>45013</c:v>
                </c:pt>
                <c:pt idx="416">
                  <c:v>45014</c:v>
                </c:pt>
                <c:pt idx="417">
                  <c:v>45016</c:v>
                </c:pt>
                <c:pt idx="418">
                  <c:v>45019</c:v>
                </c:pt>
                <c:pt idx="419">
                  <c:v>45021</c:v>
                </c:pt>
                <c:pt idx="420">
                  <c:v>45022</c:v>
                </c:pt>
                <c:pt idx="421">
                  <c:v>45026</c:v>
                </c:pt>
                <c:pt idx="422">
                  <c:v>45027</c:v>
                </c:pt>
                <c:pt idx="423">
                  <c:v>45028</c:v>
                </c:pt>
                <c:pt idx="424">
                  <c:v>45029</c:v>
                </c:pt>
                <c:pt idx="425">
                  <c:v>45033</c:v>
                </c:pt>
                <c:pt idx="426">
                  <c:v>45034</c:v>
                </c:pt>
                <c:pt idx="427">
                  <c:v>45035</c:v>
                </c:pt>
                <c:pt idx="428">
                  <c:v>45036</c:v>
                </c:pt>
                <c:pt idx="429">
                  <c:v>45037</c:v>
                </c:pt>
                <c:pt idx="430">
                  <c:v>45040</c:v>
                </c:pt>
                <c:pt idx="431">
                  <c:v>45041</c:v>
                </c:pt>
                <c:pt idx="432">
                  <c:v>45042</c:v>
                </c:pt>
                <c:pt idx="433">
                  <c:v>45043</c:v>
                </c:pt>
                <c:pt idx="434">
                  <c:v>45044</c:v>
                </c:pt>
                <c:pt idx="435">
                  <c:v>45048</c:v>
                </c:pt>
                <c:pt idx="436">
                  <c:v>45049</c:v>
                </c:pt>
                <c:pt idx="437">
                  <c:v>45050</c:v>
                </c:pt>
                <c:pt idx="438">
                  <c:v>45051</c:v>
                </c:pt>
                <c:pt idx="439">
                  <c:v>45054</c:v>
                </c:pt>
                <c:pt idx="440">
                  <c:v>45055</c:v>
                </c:pt>
                <c:pt idx="441">
                  <c:v>45056</c:v>
                </c:pt>
                <c:pt idx="442">
                  <c:v>45057</c:v>
                </c:pt>
                <c:pt idx="443">
                  <c:v>45058</c:v>
                </c:pt>
                <c:pt idx="444">
                  <c:v>45061</c:v>
                </c:pt>
                <c:pt idx="445">
                  <c:v>45062</c:v>
                </c:pt>
                <c:pt idx="446">
                  <c:v>45063</c:v>
                </c:pt>
                <c:pt idx="447">
                  <c:v>45064</c:v>
                </c:pt>
                <c:pt idx="448">
                  <c:v>45065</c:v>
                </c:pt>
                <c:pt idx="449">
                  <c:v>45068</c:v>
                </c:pt>
                <c:pt idx="450">
                  <c:v>45069</c:v>
                </c:pt>
                <c:pt idx="451">
                  <c:v>45070</c:v>
                </c:pt>
                <c:pt idx="452">
                  <c:v>45071</c:v>
                </c:pt>
                <c:pt idx="453">
                  <c:v>45072</c:v>
                </c:pt>
                <c:pt idx="454">
                  <c:v>45075</c:v>
                </c:pt>
                <c:pt idx="455">
                  <c:v>45076</c:v>
                </c:pt>
                <c:pt idx="456">
                  <c:v>45077</c:v>
                </c:pt>
                <c:pt idx="457">
                  <c:v>45078</c:v>
                </c:pt>
                <c:pt idx="458">
                  <c:v>45079</c:v>
                </c:pt>
                <c:pt idx="459">
                  <c:v>45082</c:v>
                </c:pt>
                <c:pt idx="460">
                  <c:v>45083</c:v>
                </c:pt>
                <c:pt idx="461">
                  <c:v>45084</c:v>
                </c:pt>
                <c:pt idx="462">
                  <c:v>45085</c:v>
                </c:pt>
                <c:pt idx="463">
                  <c:v>45086</c:v>
                </c:pt>
                <c:pt idx="464">
                  <c:v>45089</c:v>
                </c:pt>
                <c:pt idx="465">
                  <c:v>45090</c:v>
                </c:pt>
                <c:pt idx="466">
                  <c:v>45091</c:v>
                </c:pt>
                <c:pt idx="467">
                  <c:v>45092</c:v>
                </c:pt>
                <c:pt idx="468">
                  <c:v>45093</c:v>
                </c:pt>
                <c:pt idx="469">
                  <c:v>45096</c:v>
                </c:pt>
                <c:pt idx="470">
                  <c:v>45097</c:v>
                </c:pt>
                <c:pt idx="471">
                  <c:v>45098</c:v>
                </c:pt>
                <c:pt idx="472">
                  <c:v>45099</c:v>
                </c:pt>
                <c:pt idx="473">
                  <c:v>45100</c:v>
                </c:pt>
                <c:pt idx="474">
                  <c:v>45103</c:v>
                </c:pt>
                <c:pt idx="475">
                  <c:v>45104</c:v>
                </c:pt>
                <c:pt idx="476">
                  <c:v>45105</c:v>
                </c:pt>
                <c:pt idx="477">
                  <c:v>45107</c:v>
                </c:pt>
                <c:pt idx="478">
                  <c:v>45110</c:v>
                </c:pt>
                <c:pt idx="479">
                  <c:v>45111</c:v>
                </c:pt>
                <c:pt idx="480">
                  <c:v>45112</c:v>
                </c:pt>
                <c:pt idx="481">
                  <c:v>45113</c:v>
                </c:pt>
                <c:pt idx="482">
                  <c:v>45114</c:v>
                </c:pt>
                <c:pt idx="483">
                  <c:v>45117</c:v>
                </c:pt>
                <c:pt idx="484">
                  <c:v>45118</c:v>
                </c:pt>
                <c:pt idx="485">
                  <c:v>45119</c:v>
                </c:pt>
                <c:pt idx="486">
                  <c:v>45120</c:v>
                </c:pt>
                <c:pt idx="487">
                  <c:v>45121</c:v>
                </c:pt>
                <c:pt idx="488">
                  <c:v>45124</c:v>
                </c:pt>
                <c:pt idx="489">
                  <c:v>45125</c:v>
                </c:pt>
                <c:pt idx="490">
                  <c:v>45126</c:v>
                </c:pt>
                <c:pt idx="491">
                  <c:v>45127</c:v>
                </c:pt>
                <c:pt idx="492">
                  <c:v>45128</c:v>
                </c:pt>
                <c:pt idx="493">
                  <c:v>45131</c:v>
                </c:pt>
                <c:pt idx="494">
                  <c:v>45132</c:v>
                </c:pt>
                <c:pt idx="495">
                  <c:v>45133</c:v>
                </c:pt>
                <c:pt idx="496">
                  <c:v>45134</c:v>
                </c:pt>
                <c:pt idx="497">
                  <c:v>45135</c:v>
                </c:pt>
                <c:pt idx="498">
                  <c:v>45138</c:v>
                </c:pt>
                <c:pt idx="499">
                  <c:v>45139</c:v>
                </c:pt>
                <c:pt idx="500">
                  <c:v>45140</c:v>
                </c:pt>
                <c:pt idx="501">
                  <c:v>45141</c:v>
                </c:pt>
                <c:pt idx="502">
                  <c:v>45142</c:v>
                </c:pt>
                <c:pt idx="503">
                  <c:v>45145</c:v>
                </c:pt>
                <c:pt idx="504">
                  <c:v>45146</c:v>
                </c:pt>
                <c:pt idx="505">
                  <c:v>45147</c:v>
                </c:pt>
                <c:pt idx="506">
                  <c:v>45148</c:v>
                </c:pt>
                <c:pt idx="507">
                  <c:v>45149</c:v>
                </c:pt>
                <c:pt idx="508">
                  <c:v>45152</c:v>
                </c:pt>
                <c:pt idx="509">
                  <c:v>45154</c:v>
                </c:pt>
                <c:pt idx="510">
                  <c:v>45155</c:v>
                </c:pt>
                <c:pt idx="511">
                  <c:v>45156</c:v>
                </c:pt>
                <c:pt idx="512">
                  <c:v>45159</c:v>
                </c:pt>
                <c:pt idx="513">
                  <c:v>45160</c:v>
                </c:pt>
                <c:pt idx="514">
                  <c:v>45161</c:v>
                </c:pt>
                <c:pt idx="515">
                  <c:v>45162</c:v>
                </c:pt>
                <c:pt idx="516">
                  <c:v>45163</c:v>
                </c:pt>
                <c:pt idx="517">
                  <c:v>45166</c:v>
                </c:pt>
                <c:pt idx="518">
                  <c:v>45167</c:v>
                </c:pt>
                <c:pt idx="519">
                  <c:v>45168</c:v>
                </c:pt>
                <c:pt idx="520">
                  <c:v>45169</c:v>
                </c:pt>
                <c:pt idx="521">
                  <c:v>45170</c:v>
                </c:pt>
                <c:pt idx="522">
                  <c:v>45173</c:v>
                </c:pt>
                <c:pt idx="523">
                  <c:v>45174</c:v>
                </c:pt>
                <c:pt idx="524">
                  <c:v>45175</c:v>
                </c:pt>
                <c:pt idx="525">
                  <c:v>45176</c:v>
                </c:pt>
                <c:pt idx="526">
                  <c:v>45177</c:v>
                </c:pt>
                <c:pt idx="527">
                  <c:v>45180</c:v>
                </c:pt>
                <c:pt idx="528">
                  <c:v>45181</c:v>
                </c:pt>
                <c:pt idx="529">
                  <c:v>45182</c:v>
                </c:pt>
                <c:pt idx="530">
                  <c:v>45183</c:v>
                </c:pt>
                <c:pt idx="531">
                  <c:v>45184</c:v>
                </c:pt>
                <c:pt idx="532">
                  <c:v>45187</c:v>
                </c:pt>
                <c:pt idx="533">
                  <c:v>45189</c:v>
                </c:pt>
                <c:pt idx="534">
                  <c:v>45190</c:v>
                </c:pt>
                <c:pt idx="535">
                  <c:v>45191</c:v>
                </c:pt>
                <c:pt idx="536">
                  <c:v>45194</c:v>
                </c:pt>
                <c:pt idx="537">
                  <c:v>45195</c:v>
                </c:pt>
                <c:pt idx="538">
                  <c:v>45196</c:v>
                </c:pt>
                <c:pt idx="539">
                  <c:v>45197</c:v>
                </c:pt>
                <c:pt idx="540">
                  <c:v>45198</c:v>
                </c:pt>
                <c:pt idx="541">
                  <c:v>45202</c:v>
                </c:pt>
                <c:pt idx="542">
                  <c:v>45203</c:v>
                </c:pt>
                <c:pt idx="543">
                  <c:v>45204</c:v>
                </c:pt>
                <c:pt idx="544">
                  <c:v>45205</c:v>
                </c:pt>
                <c:pt idx="545">
                  <c:v>45208</c:v>
                </c:pt>
                <c:pt idx="546">
                  <c:v>45209</c:v>
                </c:pt>
                <c:pt idx="547">
                  <c:v>45210</c:v>
                </c:pt>
                <c:pt idx="548">
                  <c:v>45211</c:v>
                </c:pt>
                <c:pt idx="549">
                  <c:v>45212</c:v>
                </c:pt>
                <c:pt idx="550">
                  <c:v>45215</c:v>
                </c:pt>
                <c:pt idx="551">
                  <c:v>45216</c:v>
                </c:pt>
                <c:pt idx="552">
                  <c:v>45217</c:v>
                </c:pt>
                <c:pt idx="553">
                  <c:v>45218</c:v>
                </c:pt>
                <c:pt idx="554">
                  <c:v>45219</c:v>
                </c:pt>
                <c:pt idx="555">
                  <c:v>45222</c:v>
                </c:pt>
                <c:pt idx="556">
                  <c:v>45224</c:v>
                </c:pt>
                <c:pt idx="557">
                  <c:v>45225</c:v>
                </c:pt>
                <c:pt idx="558">
                  <c:v>45226</c:v>
                </c:pt>
                <c:pt idx="559">
                  <c:v>45229</c:v>
                </c:pt>
                <c:pt idx="560">
                  <c:v>45230</c:v>
                </c:pt>
                <c:pt idx="561">
                  <c:v>45231</c:v>
                </c:pt>
                <c:pt idx="562">
                  <c:v>45232</c:v>
                </c:pt>
                <c:pt idx="563">
                  <c:v>45233</c:v>
                </c:pt>
                <c:pt idx="564">
                  <c:v>45236</c:v>
                </c:pt>
                <c:pt idx="565">
                  <c:v>45237</c:v>
                </c:pt>
                <c:pt idx="566">
                  <c:v>45238</c:v>
                </c:pt>
                <c:pt idx="567">
                  <c:v>45239</c:v>
                </c:pt>
                <c:pt idx="568">
                  <c:v>45240</c:v>
                </c:pt>
                <c:pt idx="569">
                  <c:v>45243</c:v>
                </c:pt>
                <c:pt idx="570">
                  <c:v>45245</c:v>
                </c:pt>
                <c:pt idx="571">
                  <c:v>45246</c:v>
                </c:pt>
                <c:pt idx="572">
                  <c:v>45247</c:v>
                </c:pt>
                <c:pt idx="573">
                  <c:v>45250</c:v>
                </c:pt>
                <c:pt idx="574">
                  <c:v>45251</c:v>
                </c:pt>
                <c:pt idx="575">
                  <c:v>45252</c:v>
                </c:pt>
                <c:pt idx="576">
                  <c:v>45253</c:v>
                </c:pt>
                <c:pt idx="577">
                  <c:v>45254</c:v>
                </c:pt>
                <c:pt idx="578">
                  <c:v>45258</c:v>
                </c:pt>
                <c:pt idx="579">
                  <c:v>45259</c:v>
                </c:pt>
                <c:pt idx="580">
                  <c:v>45260</c:v>
                </c:pt>
                <c:pt idx="581">
                  <c:v>45261</c:v>
                </c:pt>
                <c:pt idx="582">
                  <c:v>45264</c:v>
                </c:pt>
                <c:pt idx="583">
                  <c:v>45265</c:v>
                </c:pt>
                <c:pt idx="584">
                  <c:v>45266</c:v>
                </c:pt>
                <c:pt idx="585">
                  <c:v>45267</c:v>
                </c:pt>
                <c:pt idx="586">
                  <c:v>45268</c:v>
                </c:pt>
                <c:pt idx="587">
                  <c:v>45271</c:v>
                </c:pt>
                <c:pt idx="588">
                  <c:v>45272</c:v>
                </c:pt>
                <c:pt idx="589">
                  <c:v>45273</c:v>
                </c:pt>
                <c:pt idx="590">
                  <c:v>45274</c:v>
                </c:pt>
                <c:pt idx="591">
                  <c:v>45275</c:v>
                </c:pt>
                <c:pt idx="592">
                  <c:v>45278</c:v>
                </c:pt>
                <c:pt idx="593">
                  <c:v>45279</c:v>
                </c:pt>
                <c:pt idx="594">
                  <c:v>45280</c:v>
                </c:pt>
                <c:pt idx="595">
                  <c:v>45281</c:v>
                </c:pt>
                <c:pt idx="596">
                  <c:v>45282</c:v>
                </c:pt>
                <c:pt idx="597">
                  <c:v>45286</c:v>
                </c:pt>
                <c:pt idx="598">
                  <c:v>45287</c:v>
                </c:pt>
                <c:pt idx="599">
                  <c:v>45288</c:v>
                </c:pt>
                <c:pt idx="600">
                  <c:v>45289</c:v>
                </c:pt>
                <c:pt idx="601">
                  <c:v>45292</c:v>
                </c:pt>
                <c:pt idx="602">
                  <c:v>45293</c:v>
                </c:pt>
                <c:pt idx="603">
                  <c:v>45294</c:v>
                </c:pt>
                <c:pt idx="604">
                  <c:v>45295</c:v>
                </c:pt>
                <c:pt idx="605">
                  <c:v>45296</c:v>
                </c:pt>
                <c:pt idx="606">
                  <c:v>45299</c:v>
                </c:pt>
                <c:pt idx="607">
                  <c:v>45300</c:v>
                </c:pt>
                <c:pt idx="608">
                  <c:v>45301</c:v>
                </c:pt>
                <c:pt idx="609">
                  <c:v>45302</c:v>
                </c:pt>
                <c:pt idx="610">
                  <c:v>45303</c:v>
                </c:pt>
                <c:pt idx="611">
                  <c:v>45306</c:v>
                </c:pt>
                <c:pt idx="612">
                  <c:v>45307</c:v>
                </c:pt>
                <c:pt idx="613">
                  <c:v>45308</c:v>
                </c:pt>
                <c:pt idx="614">
                  <c:v>45309</c:v>
                </c:pt>
                <c:pt idx="615">
                  <c:v>45310</c:v>
                </c:pt>
                <c:pt idx="616">
                  <c:v>45314</c:v>
                </c:pt>
                <c:pt idx="617">
                  <c:v>45315</c:v>
                </c:pt>
                <c:pt idx="618">
                  <c:v>45316</c:v>
                </c:pt>
                <c:pt idx="619">
                  <c:v>45320</c:v>
                </c:pt>
                <c:pt idx="620">
                  <c:v>45321</c:v>
                </c:pt>
                <c:pt idx="621">
                  <c:v>45322</c:v>
                </c:pt>
                <c:pt idx="622">
                  <c:v>45323</c:v>
                </c:pt>
                <c:pt idx="623">
                  <c:v>45324</c:v>
                </c:pt>
                <c:pt idx="624">
                  <c:v>45327</c:v>
                </c:pt>
                <c:pt idx="625">
                  <c:v>45328</c:v>
                </c:pt>
                <c:pt idx="626">
                  <c:v>45329</c:v>
                </c:pt>
                <c:pt idx="627">
                  <c:v>45330</c:v>
                </c:pt>
                <c:pt idx="628">
                  <c:v>45331</c:v>
                </c:pt>
                <c:pt idx="629">
                  <c:v>45334</c:v>
                </c:pt>
                <c:pt idx="630">
                  <c:v>45335</c:v>
                </c:pt>
                <c:pt idx="631">
                  <c:v>45336</c:v>
                </c:pt>
                <c:pt idx="632">
                  <c:v>45337</c:v>
                </c:pt>
                <c:pt idx="633">
                  <c:v>45338</c:v>
                </c:pt>
                <c:pt idx="634">
                  <c:v>45341</c:v>
                </c:pt>
                <c:pt idx="635">
                  <c:v>45342</c:v>
                </c:pt>
                <c:pt idx="636">
                  <c:v>45343</c:v>
                </c:pt>
                <c:pt idx="637">
                  <c:v>45344</c:v>
                </c:pt>
                <c:pt idx="638">
                  <c:v>45345</c:v>
                </c:pt>
                <c:pt idx="639">
                  <c:v>45348</c:v>
                </c:pt>
                <c:pt idx="640">
                  <c:v>45349</c:v>
                </c:pt>
                <c:pt idx="641">
                  <c:v>45350</c:v>
                </c:pt>
                <c:pt idx="642">
                  <c:v>45351</c:v>
                </c:pt>
                <c:pt idx="643">
                  <c:v>45352</c:v>
                </c:pt>
                <c:pt idx="644">
                  <c:v>45355</c:v>
                </c:pt>
                <c:pt idx="645">
                  <c:v>45356</c:v>
                </c:pt>
                <c:pt idx="646">
                  <c:v>45357</c:v>
                </c:pt>
                <c:pt idx="647">
                  <c:v>45358</c:v>
                </c:pt>
                <c:pt idx="648">
                  <c:v>45362</c:v>
                </c:pt>
                <c:pt idx="649">
                  <c:v>45363</c:v>
                </c:pt>
                <c:pt idx="650">
                  <c:v>45364</c:v>
                </c:pt>
                <c:pt idx="651">
                  <c:v>45365</c:v>
                </c:pt>
                <c:pt idx="652">
                  <c:v>45366</c:v>
                </c:pt>
                <c:pt idx="653">
                  <c:v>45369</c:v>
                </c:pt>
                <c:pt idx="654">
                  <c:v>45370</c:v>
                </c:pt>
                <c:pt idx="655">
                  <c:v>45371</c:v>
                </c:pt>
                <c:pt idx="656">
                  <c:v>45372</c:v>
                </c:pt>
                <c:pt idx="657">
                  <c:v>45373</c:v>
                </c:pt>
                <c:pt idx="658">
                  <c:v>45377</c:v>
                </c:pt>
                <c:pt idx="659">
                  <c:v>45378</c:v>
                </c:pt>
                <c:pt idx="660">
                  <c:v>45379</c:v>
                </c:pt>
                <c:pt idx="661">
                  <c:v>45383</c:v>
                </c:pt>
                <c:pt idx="662">
                  <c:v>45384</c:v>
                </c:pt>
                <c:pt idx="663">
                  <c:v>45385</c:v>
                </c:pt>
                <c:pt idx="664">
                  <c:v>45386</c:v>
                </c:pt>
                <c:pt idx="665">
                  <c:v>45387</c:v>
                </c:pt>
                <c:pt idx="666">
                  <c:v>45390</c:v>
                </c:pt>
                <c:pt idx="667">
                  <c:v>45391</c:v>
                </c:pt>
                <c:pt idx="668">
                  <c:v>45392</c:v>
                </c:pt>
                <c:pt idx="669">
                  <c:v>45394</c:v>
                </c:pt>
                <c:pt idx="670">
                  <c:v>45397</c:v>
                </c:pt>
                <c:pt idx="671">
                  <c:v>45398</c:v>
                </c:pt>
                <c:pt idx="672">
                  <c:v>45400</c:v>
                </c:pt>
                <c:pt idx="673">
                  <c:v>45401</c:v>
                </c:pt>
                <c:pt idx="674">
                  <c:v>45404</c:v>
                </c:pt>
                <c:pt idx="675">
                  <c:v>45405</c:v>
                </c:pt>
                <c:pt idx="676">
                  <c:v>45406</c:v>
                </c:pt>
                <c:pt idx="677">
                  <c:v>45407</c:v>
                </c:pt>
                <c:pt idx="678">
                  <c:v>45408</c:v>
                </c:pt>
                <c:pt idx="679">
                  <c:v>45411</c:v>
                </c:pt>
                <c:pt idx="680">
                  <c:v>45412</c:v>
                </c:pt>
                <c:pt idx="681">
                  <c:v>45414</c:v>
                </c:pt>
                <c:pt idx="682">
                  <c:v>45415</c:v>
                </c:pt>
                <c:pt idx="683">
                  <c:v>45418</c:v>
                </c:pt>
                <c:pt idx="684">
                  <c:v>45419</c:v>
                </c:pt>
                <c:pt idx="685">
                  <c:v>45420</c:v>
                </c:pt>
                <c:pt idx="686">
                  <c:v>45421</c:v>
                </c:pt>
                <c:pt idx="687">
                  <c:v>45422</c:v>
                </c:pt>
                <c:pt idx="688">
                  <c:v>45425</c:v>
                </c:pt>
                <c:pt idx="689">
                  <c:v>45426</c:v>
                </c:pt>
                <c:pt idx="690">
                  <c:v>45427</c:v>
                </c:pt>
                <c:pt idx="691">
                  <c:v>45428</c:v>
                </c:pt>
                <c:pt idx="692">
                  <c:v>45429</c:v>
                </c:pt>
                <c:pt idx="693">
                  <c:v>45433</c:v>
                </c:pt>
                <c:pt idx="694">
                  <c:v>45434</c:v>
                </c:pt>
                <c:pt idx="695">
                  <c:v>45435</c:v>
                </c:pt>
                <c:pt idx="696">
                  <c:v>45436</c:v>
                </c:pt>
                <c:pt idx="697">
                  <c:v>45439</c:v>
                </c:pt>
                <c:pt idx="698">
                  <c:v>45440</c:v>
                </c:pt>
                <c:pt idx="699">
                  <c:v>45441</c:v>
                </c:pt>
                <c:pt idx="700">
                  <c:v>45442</c:v>
                </c:pt>
                <c:pt idx="701">
                  <c:v>45443</c:v>
                </c:pt>
                <c:pt idx="702">
                  <c:v>45446</c:v>
                </c:pt>
                <c:pt idx="703">
                  <c:v>45447</c:v>
                </c:pt>
                <c:pt idx="704">
                  <c:v>45448</c:v>
                </c:pt>
                <c:pt idx="705">
                  <c:v>45449</c:v>
                </c:pt>
                <c:pt idx="706">
                  <c:v>45450</c:v>
                </c:pt>
                <c:pt idx="707">
                  <c:v>45453</c:v>
                </c:pt>
                <c:pt idx="708">
                  <c:v>45454</c:v>
                </c:pt>
                <c:pt idx="709">
                  <c:v>45455</c:v>
                </c:pt>
                <c:pt idx="710">
                  <c:v>45456</c:v>
                </c:pt>
                <c:pt idx="711">
                  <c:v>45457</c:v>
                </c:pt>
                <c:pt idx="712">
                  <c:v>45461</c:v>
                </c:pt>
                <c:pt idx="713">
                  <c:v>45462</c:v>
                </c:pt>
                <c:pt idx="714">
                  <c:v>45463</c:v>
                </c:pt>
                <c:pt idx="715">
                  <c:v>45464</c:v>
                </c:pt>
                <c:pt idx="716">
                  <c:v>45467</c:v>
                </c:pt>
                <c:pt idx="717">
                  <c:v>45468</c:v>
                </c:pt>
                <c:pt idx="718">
                  <c:v>45469</c:v>
                </c:pt>
                <c:pt idx="719">
                  <c:v>45470</c:v>
                </c:pt>
                <c:pt idx="720">
                  <c:v>45471</c:v>
                </c:pt>
                <c:pt idx="721">
                  <c:v>45474</c:v>
                </c:pt>
                <c:pt idx="722">
                  <c:v>45475</c:v>
                </c:pt>
                <c:pt idx="723">
                  <c:v>45476</c:v>
                </c:pt>
                <c:pt idx="724">
                  <c:v>45477</c:v>
                </c:pt>
                <c:pt idx="725">
                  <c:v>45478</c:v>
                </c:pt>
                <c:pt idx="726">
                  <c:v>45481</c:v>
                </c:pt>
                <c:pt idx="727">
                  <c:v>45482</c:v>
                </c:pt>
                <c:pt idx="728">
                  <c:v>45483</c:v>
                </c:pt>
                <c:pt idx="729">
                  <c:v>45484</c:v>
                </c:pt>
                <c:pt idx="730">
                  <c:v>45485</c:v>
                </c:pt>
                <c:pt idx="731">
                  <c:v>45488</c:v>
                </c:pt>
                <c:pt idx="732">
                  <c:v>45489</c:v>
                </c:pt>
                <c:pt idx="733">
                  <c:v>45491</c:v>
                </c:pt>
                <c:pt idx="734">
                  <c:v>45492</c:v>
                </c:pt>
                <c:pt idx="735">
                  <c:v>45495</c:v>
                </c:pt>
                <c:pt idx="736">
                  <c:v>45496</c:v>
                </c:pt>
                <c:pt idx="737">
                  <c:v>45497</c:v>
                </c:pt>
                <c:pt idx="738">
                  <c:v>45498</c:v>
                </c:pt>
                <c:pt idx="739">
                  <c:v>45499</c:v>
                </c:pt>
              </c:numCache>
            </c:numRef>
          </c:cat>
          <c:val>
            <c:numRef>
              <c:f>'[1]SUNPHARMA.NS (3)'!$C$2:$C$741</c:f>
              <c:numCache>
                <c:formatCode>General</c:formatCode>
                <c:ptCount val="740"/>
                <c:pt idx="0">
                  <c:v>3332667</c:v>
                </c:pt>
                <c:pt idx="1">
                  <c:v>4397443</c:v>
                </c:pt>
                <c:pt idx="2">
                  <c:v>35893710</c:v>
                </c:pt>
                <c:pt idx="3">
                  <c:v>18661462</c:v>
                </c:pt>
                <c:pt idx="4">
                  <c:v>14678219</c:v>
                </c:pt>
                <c:pt idx="5">
                  <c:v>5796169</c:v>
                </c:pt>
                <c:pt idx="6">
                  <c:v>5026619</c:v>
                </c:pt>
                <c:pt idx="7">
                  <c:v>4064324</c:v>
                </c:pt>
                <c:pt idx="8">
                  <c:v>2873586</c:v>
                </c:pt>
                <c:pt idx="9">
                  <c:v>5656020</c:v>
                </c:pt>
                <c:pt idx="10">
                  <c:v>4275776</c:v>
                </c:pt>
                <c:pt idx="11">
                  <c:v>2821380</c:v>
                </c:pt>
                <c:pt idx="12">
                  <c:v>4319920</c:v>
                </c:pt>
                <c:pt idx="13">
                  <c:v>2310304</c:v>
                </c:pt>
                <c:pt idx="14">
                  <c:v>5686055</c:v>
                </c:pt>
                <c:pt idx="15">
                  <c:v>4036305</c:v>
                </c:pt>
                <c:pt idx="16">
                  <c:v>6238261</c:v>
                </c:pt>
                <c:pt idx="17">
                  <c:v>2375417</c:v>
                </c:pt>
                <c:pt idx="18">
                  <c:v>2732537</c:v>
                </c:pt>
                <c:pt idx="19">
                  <c:v>2254852</c:v>
                </c:pt>
                <c:pt idx="20">
                  <c:v>1735864</c:v>
                </c:pt>
                <c:pt idx="21">
                  <c:v>2432862</c:v>
                </c:pt>
                <c:pt idx="22">
                  <c:v>3617125</c:v>
                </c:pt>
                <c:pt idx="23">
                  <c:v>7435465</c:v>
                </c:pt>
                <c:pt idx="24">
                  <c:v>2811619</c:v>
                </c:pt>
                <c:pt idx="25">
                  <c:v>2679549</c:v>
                </c:pt>
                <c:pt idx="26">
                  <c:v>2860730</c:v>
                </c:pt>
                <c:pt idx="27">
                  <c:v>4613445</c:v>
                </c:pt>
                <c:pt idx="28">
                  <c:v>3851664</c:v>
                </c:pt>
                <c:pt idx="29">
                  <c:v>2548562</c:v>
                </c:pt>
                <c:pt idx="30">
                  <c:v>2008287</c:v>
                </c:pt>
                <c:pt idx="31">
                  <c:v>1935832</c:v>
                </c:pt>
                <c:pt idx="32">
                  <c:v>1996844</c:v>
                </c:pt>
                <c:pt idx="33">
                  <c:v>1393824</c:v>
                </c:pt>
                <c:pt idx="34">
                  <c:v>1353677</c:v>
                </c:pt>
                <c:pt idx="35">
                  <c:v>4052622</c:v>
                </c:pt>
                <c:pt idx="36">
                  <c:v>2206369</c:v>
                </c:pt>
                <c:pt idx="37">
                  <c:v>2123997</c:v>
                </c:pt>
                <c:pt idx="38">
                  <c:v>1817865</c:v>
                </c:pt>
                <c:pt idx="39">
                  <c:v>2109768</c:v>
                </c:pt>
                <c:pt idx="40">
                  <c:v>1777859</c:v>
                </c:pt>
                <c:pt idx="41">
                  <c:v>2862731</c:v>
                </c:pt>
                <c:pt idx="42">
                  <c:v>4938824</c:v>
                </c:pt>
                <c:pt idx="43">
                  <c:v>18565413</c:v>
                </c:pt>
                <c:pt idx="44">
                  <c:v>10478553</c:v>
                </c:pt>
                <c:pt idx="45">
                  <c:v>5730355</c:v>
                </c:pt>
                <c:pt idx="46">
                  <c:v>4007435</c:v>
                </c:pt>
                <c:pt idx="47">
                  <c:v>2987134</c:v>
                </c:pt>
                <c:pt idx="48">
                  <c:v>2910453</c:v>
                </c:pt>
                <c:pt idx="49">
                  <c:v>4089061</c:v>
                </c:pt>
                <c:pt idx="50">
                  <c:v>2753935</c:v>
                </c:pt>
                <c:pt idx="51">
                  <c:v>2988841</c:v>
                </c:pt>
                <c:pt idx="52">
                  <c:v>2407031</c:v>
                </c:pt>
                <c:pt idx="53">
                  <c:v>4113083</c:v>
                </c:pt>
                <c:pt idx="54">
                  <c:v>2300231</c:v>
                </c:pt>
                <c:pt idx="55">
                  <c:v>2632795</c:v>
                </c:pt>
                <c:pt idx="56">
                  <c:v>2029762</c:v>
                </c:pt>
                <c:pt idx="57">
                  <c:v>2089252</c:v>
                </c:pt>
                <c:pt idx="58">
                  <c:v>3155655</c:v>
                </c:pt>
                <c:pt idx="59">
                  <c:v>1709523</c:v>
                </c:pt>
                <c:pt idx="60">
                  <c:v>2129988</c:v>
                </c:pt>
                <c:pt idx="61">
                  <c:v>1628608</c:v>
                </c:pt>
                <c:pt idx="62">
                  <c:v>3569869</c:v>
                </c:pt>
                <c:pt idx="63">
                  <c:v>1647229</c:v>
                </c:pt>
                <c:pt idx="64">
                  <c:v>4321416</c:v>
                </c:pt>
                <c:pt idx="65">
                  <c:v>1935341</c:v>
                </c:pt>
                <c:pt idx="66">
                  <c:v>17608860</c:v>
                </c:pt>
                <c:pt idx="67">
                  <c:v>9452138</c:v>
                </c:pt>
                <c:pt idx="68">
                  <c:v>485870</c:v>
                </c:pt>
                <c:pt idx="69">
                  <c:v>4280584</c:v>
                </c:pt>
                <c:pt idx="70">
                  <c:v>3232291</c:v>
                </c:pt>
                <c:pt idx="71">
                  <c:v>2900645</c:v>
                </c:pt>
                <c:pt idx="72">
                  <c:v>2107377</c:v>
                </c:pt>
                <c:pt idx="73">
                  <c:v>2076523</c:v>
                </c:pt>
                <c:pt idx="74">
                  <c:v>2109222</c:v>
                </c:pt>
                <c:pt idx="75">
                  <c:v>1512946</c:v>
                </c:pt>
                <c:pt idx="76">
                  <c:v>1662900</c:v>
                </c:pt>
                <c:pt idx="77">
                  <c:v>3177648</c:v>
                </c:pt>
                <c:pt idx="78">
                  <c:v>2894426</c:v>
                </c:pt>
                <c:pt idx="79">
                  <c:v>2739763</c:v>
                </c:pt>
                <c:pt idx="80">
                  <c:v>2404041</c:v>
                </c:pt>
                <c:pt idx="81">
                  <c:v>1861259</c:v>
                </c:pt>
                <c:pt idx="82">
                  <c:v>5432649</c:v>
                </c:pt>
                <c:pt idx="83">
                  <c:v>4664270</c:v>
                </c:pt>
                <c:pt idx="84">
                  <c:v>5505266</c:v>
                </c:pt>
                <c:pt idx="85">
                  <c:v>3687799</c:v>
                </c:pt>
                <c:pt idx="86">
                  <c:v>4896650</c:v>
                </c:pt>
                <c:pt idx="87">
                  <c:v>3135454</c:v>
                </c:pt>
                <c:pt idx="88">
                  <c:v>2577704</c:v>
                </c:pt>
                <c:pt idx="89">
                  <c:v>2583462</c:v>
                </c:pt>
                <c:pt idx="90">
                  <c:v>2530785</c:v>
                </c:pt>
                <c:pt idx="91">
                  <c:v>2604449</c:v>
                </c:pt>
                <c:pt idx="92">
                  <c:v>2950388</c:v>
                </c:pt>
                <c:pt idx="93">
                  <c:v>2491218</c:v>
                </c:pt>
                <c:pt idx="94">
                  <c:v>3224172</c:v>
                </c:pt>
                <c:pt idx="95">
                  <c:v>6231786</c:v>
                </c:pt>
                <c:pt idx="96">
                  <c:v>6186549</c:v>
                </c:pt>
                <c:pt idx="97">
                  <c:v>7171030</c:v>
                </c:pt>
                <c:pt idx="98">
                  <c:v>7474026</c:v>
                </c:pt>
                <c:pt idx="99">
                  <c:v>5599344</c:v>
                </c:pt>
                <c:pt idx="100">
                  <c:v>5871235</c:v>
                </c:pt>
                <c:pt idx="101">
                  <c:v>4277384</c:v>
                </c:pt>
                <c:pt idx="102">
                  <c:v>3076272</c:v>
                </c:pt>
                <c:pt idx="103">
                  <c:v>3598487</c:v>
                </c:pt>
                <c:pt idx="104">
                  <c:v>5477769</c:v>
                </c:pt>
                <c:pt idx="105">
                  <c:v>8748856</c:v>
                </c:pt>
                <c:pt idx="106">
                  <c:v>5179861</c:v>
                </c:pt>
                <c:pt idx="107">
                  <c:v>3346523</c:v>
                </c:pt>
                <c:pt idx="108">
                  <c:v>3726756</c:v>
                </c:pt>
                <c:pt idx="109">
                  <c:v>3027262</c:v>
                </c:pt>
                <c:pt idx="110">
                  <c:v>2436343</c:v>
                </c:pt>
                <c:pt idx="111">
                  <c:v>2423850</c:v>
                </c:pt>
                <c:pt idx="112">
                  <c:v>1475374</c:v>
                </c:pt>
                <c:pt idx="113">
                  <c:v>4837873</c:v>
                </c:pt>
                <c:pt idx="114">
                  <c:v>4950526</c:v>
                </c:pt>
                <c:pt idx="115">
                  <c:v>3953446</c:v>
                </c:pt>
                <c:pt idx="116">
                  <c:v>7395140</c:v>
                </c:pt>
                <c:pt idx="117">
                  <c:v>2351963</c:v>
                </c:pt>
                <c:pt idx="118">
                  <c:v>1750754</c:v>
                </c:pt>
                <c:pt idx="119">
                  <c:v>3354708</c:v>
                </c:pt>
                <c:pt idx="120">
                  <c:v>1677779</c:v>
                </c:pt>
                <c:pt idx="121">
                  <c:v>2886894</c:v>
                </c:pt>
                <c:pt idx="122">
                  <c:v>3218477</c:v>
                </c:pt>
                <c:pt idx="123">
                  <c:v>5300160</c:v>
                </c:pt>
                <c:pt idx="124">
                  <c:v>3779497</c:v>
                </c:pt>
                <c:pt idx="125">
                  <c:v>3593525</c:v>
                </c:pt>
                <c:pt idx="126">
                  <c:v>5073701</c:v>
                </c:pt>
                <c:pt idx="127">
                  <c:v>8041517</c:v>
                </c:pt>
                <c:pt idx="128">
                  <c:v>12337459</c:v>
                </c:pt>
                <c:pt idx="129">
                  <c:v>4404741</c:v>
                </c:pt>
                <c:pt idx="130">
                  <c:v>2292825</c:v>
                </c:pt>
                <c:pt idx="131">
                  <c:v>4222492</c:v>
                </c:pt>
                <c:pt idx="132">
                  <c:v>3494623</c:v>
                </c:pt>
                <c:pt idx="133">
                  <c:v>4766558</c:v>
                </c:pt>
                <c:pt idx="134">
                  <c:v>2874380</c:v>
                </c:pt>
                <c:pt idx="135">
                  <c:v>3159839</c:v>
                </c:pt>
                <c:pt idx="136">
                  <c:v>2682532</c:v>
                </c:pt>
                <c:pt idx="137">
                  <c:v>5163415</c:v>
                </c:pt>
                <c:pt idx="138">
                  <c:v>3219287</c:v>
                </c:pt>
                <c:pt idx="139">
                  <c:v>2136415</c:v>
                </c:pt>
                <c:pt idx="140">
                  <c:v>2275289</c:v>
                </c:pt>
                <c:pt idx="141">
                  <c:v>1797851</c:v>
                </c:pt>
                <c:pt idx="142">
                  <c:v>2305713</c:v>
                </c:pt>
                <c:pt idx="143">
                  <c:v>3171552</c:v>
                </c:pt>
                <c:pt idx="144">
                  <c:v>1979574</c:v>
                </c:pt>
                <c:pt idx="145">
                  <c:v>3679222</c:v>
                </c:pt>
                <c:pt idx="146">
                  <c:v>2098988</c:v>
                </c:pt>
                <c:pt idx="147">
                  <c:v>4123139</c:v>
                </c:pt>
                <c:pt idx="148">
                  <c:v>3807036</c:v>
                </c:pt>
                <c:pt idx="149">
                  <c:v>2657776</c:v>
                </c:pt>
                <c:pt idx="150">
                  <c:v>4082674</c:v>
                </c:pt>
                <c:pt idx="151">
                  <c:v>3065234</c:v>
                </c:pt>
                <c:pt idx="152">
                  <c:v>4864275</c:v>
                </c:pt>
                <c:pt idx="153">
                  <c:v>7276355</c:v>
                </c:pt>
                <c:pt idx="154">
                  <c:v>2899758</c:v>
                </c:pt>
                <c:pt idx="155">
                  <c:v>7194497</c:v>
                </c:pt>
                <c:pt idx="156">
                  <c:v>3861194</c:v>
                </c:pt>
                <c:pt idx="157">
                  <c:v>4039746</c:v>
                </c:pt>
                <c:pt idx="158">
                  <c:v>3134307</c:v>
                </c:pt>
                <c:pt idx="159">
                  <c:v>5484100</c:v>
                </c:pt>
                <c:pt idx="160">
                  <c:v>3878744</c:v>
                </c:pt>
                <c:pt idx="161">
                  <c:v>2174495</c:v>
                </c:pt>
                <c:pt idx="162">
                  <c:v>2578669</c:v>
                </c:pt>
                <c:pt idx="163">
                  <c:v>3141478</c:v>
                </c:pt>
                <c:pt idx="164">
                  <c:v>1571676</c:v>
                </c:pt>
                <c:pt idx="165">
                  <c:v>1545077</c:v>
                </c:pt>
                <c:pt idx="166">
                  <c:v>3177777</c:v>
                </c:pt>
                <c:pt idx="167">
                  <c:v>2084073</c:v>
                </c:pt>
                <c:pt idx="168">
                  <c:v>1901705</c:v>
                </c:pt>
                <c:pt idx="169">
                  <c:v>1184766</c:v>
                </c:pt>
                <c:pt idx="170">
                  <c:v>1876408</c:v>
                </c:pt>
                <c:pt idx="171">
                  <c:v>2911697</c:v>
                </c:pt>
                <c:pt idx="172">
                  <c:v>1881754</c:v>
                </c:pt>
                <c:pt idx="173">
                  <c:v>2728625</c:v>
                </c:pt>
                <c:pt idx="174">
                  <c:v>1453271</c:v>
                </c:pt>
                <c:pt idx="175">
                  <c:v>1102625</c:v>
                </c:pt>
                <c:pt idx="176">
                  <c:v>1420380</c:v>
                </c:pt>
                <c:pt idx="177">
                  <c:v>1825531</c:v>
                </c:pt>
                <c:pt idx="178">
                  <c:v>1287320</c:v>
                </c:pt>
                <c:pt idx="179">
                  <c:v>2001066</c:v>
                </c:pt>
                <c:pt idx="180">
                  <c:v>1455897</c:v>
                </c:pt>
                <c:pt idx="181">
                  <c:v>2410164</c:v>
                </c:pt>
                <c:pt idx="182">
                  <c:v>1745381</c:v>
                </c:pt>
                <c:pt idx="183">
                  <c:v>1146270</c:v>
                </c:pt>
                <c:pt idx="184">
                  <c:v>3142879</c:v>
                </c:pt>
                <c:pt idx="185">
                  <c:v>1586283</c:v>
                </c:pt>
                <c:pt idx="186">
                  <c:v>3150038</c:v>
                </c:pt>
                <c:pt idx="187">
                  <c:v>4290688</c:v>
                </c:pt>
                <c:pt idx="188">
                  <c:v>2119174</c:v>
                </c:pt>
                <c:pt idx="189">
                  <c:v>3925917</c:v>
                </c:pt>
                <c:pt idx="190">
                  <c:v>4462293</c:v>
                </c:pt>
                <c:pt idx="191">
                  <c:v>2350532</c:v>
                </c:pt>
                <c:pt idx="192">
                  <c:v>2522123</c:v>
                </c:pt>
                <c:pt idx="193">
                  <c:v>6975331</c:v>
                </c:pt>
                <c:pt idx="194">
                  <c:v>2768829</c:v>
                </c:pt>
                <c:pt idx="195">
                  <c:v>2700591</c:v>
                </c:pt>
                <c:pt idx="196">
                  <c:v>4870689</c:v>
                </c:pt>
                <c:pt idx="197">
                  <c:v>2739020</c:v>
                </c:pt>
                <c:pt idx="198">
                  <c:v>2317400</c:v>
                </c:pt>
                <c:pt idx="199">
                  <c:v>2878378</c:v>
                </c:pt>
                <c:pt idx="200">
                  <c:v>2715634</c:v>
                </c:pt>
                <c:pt idx="201">
                  <c:v>2877917</c:v>
                </c:pt>
                <c:pt idx="202">
                  <c:v>2195036</c:v>
                </c:pt>
                <c:pt idx="203">
                  <c:v>2911410</c:v>
                </c:pt>
                <c:pt idx="204">
                  <c:v>2405811</c:v>
                </c:pt>
                <c:pt idx="205">
                  <c:v>4113170</c:v>
                </c:pt>
                <c:pt idx="206">
                  <c:v>2374509</c:v>
                </c:pt>
                <c:pt idx="207">
                  <c:v>3541617</c:v>
                </c:pt>
                <c:pt idx="208">
                  <c:v>24360628</c:v>
                </c:pt>
                <c:pt idx="209">
                  <c:v>5999099</c:v>
                </c:pt>
                <c:pt idx="210">
                  <c:v>3553217</c:v>
                </c:pt>
                <c:pt idx="211">
                  <c:v>2618353</c:v>
                </c:pt>
                <c:pt idx="212">
                  <c:v>2095566</c:v>
                </c:pt>
                <c:pt idx="213">
                  <c:v>3031449</c:v>
                </c:pt>
                <c:pt idx="214">
                  <c:v>3208941</c:v>
                </c:pt>
                <c:pt idx="215">
                  <c:v>2297715</c:v>
                </c:pt>
                <c:pt idx="216">
                  <c:v>2124778</c:v>
                </c:pt>
                <c:pt idx="217">
                  <c:v>2191412</c:v>
                </c:pt>
                <c:pt idx="218">
                  <c:v>2461692</c:v>
                </c:pt>
                <c:pt idx="219">
                  <c:v>2008725</c:v>
                </c:pt>
                <c:pt idx="220">
                  <c:v>2327414</c:v>
                </c:pt>
                <c:pt idx="221">
                  <c:v>5719089</c:v>
                </c:pt>
                <c:pt idx="222">
                  <c:v>2745302</c:v>
                </c:pt>
                <c:pt idx="223">
                  <c:v>1342717</c:v>
                </c:pt>
                <c:pt idx="224">
                  <c:v>2032073</c:v>
                </c:pt>
                <c:pt idx="225">
                  <c:v>1778752</c:v>
                </c:pt>
                <c:pt idx="226">
                  <c:v>1404748</c:v>
                </c:pt>
                <c:pt idx="227">
                  <c:v>2980249</c:v>
                </c:pt>
                <c:pt idx="228">
                  <c:v>2823691</c:v>
                </c:pt>
                <c:pt idx="229">
                  <c:v>2975927</c:v>
                </c:pt>
                <c:pt idx="230">
                  <c:v>3809670</c:v>
                </c:pt>
                <c:pt idx="231">
                  <c:v>2316527</c:v>
                </c:pt>
                <c:pt idx="232">
                  <c:v>2097164</c:v>
                </c:pt>
                <c:pt idx="233">
                  <c:v>2682730</c:v>
                </c:pt>
                <c:pt idx="234">
                  <c:v>2364840</c:v>
                </c:pt>
                <c:pt idx="235">
                  <c:v>2327906</c:v>
                </c:pt>
                <c:pt idx="236">
                  <c:v>2927832</c:v>
                </c:pt>
                <c:pt idx="237">
                  <c:v>1768048</c:v>
                </c:pt>
                <c:pt idx="238">
                  <c:v>1695338</c:v>
                </c:pt>
                <c:pt idx="239">
                  <c:v>2663538</c:v>
                </c:pt>
                <c:pt idx="240">
                  <c:v>4934156</c:v>
                </c:pt>
                <c:pt idx="241">
                  <c:v>1413559</c:v>
                </c:pt>
                <c:pt idx="242">
                  <c:v>2866600</c:v>
                </c:pt>
                <c:pt idx="243">
                  <c:v>1604458</c:v>
                </c:pt>
                <c:pt idx="244">
                  <c:v>2885666</c:v>
                </c:pt>
                <c:pt idx="245">
                  <c:v>2321107</c:v>
                </c:pt>
                <c:pt idx="246">
                  <c:v>1939758</c:v>
                </c:pt>
                <c:pt idx="247">
                  <c:v>2419358</c:v>
                </c:pt>
                <c:pt idx="248">
                  <c:v>1560211</c:v>
                </c:pt>
                <c:pt idx="249">
                  <c:v>2797789</c:v>
                </c:pt>
                <c:pt idx="250">
                  <c:v>3183169</c:v>
                </c:pt>
                <c:pt idx="251">
                  <c:v>11315800</c:v>
                </c:pt>
                <c:pt idx="252">
                  <c:v>4219890</c:v>
                </c:pt>
                <c:pt idx="253">
                  <c:v>2043767</c:v>
                </c:pt>
                <c:pt idx="254">
                  <c:v>2863168</c:v>
                </c:pt>
                <c:pt idx="255">
                  <c:v>3151481</c:v>
                </c:pt>
                <c:pt idx="256">
                  <c:v>3317738</c:v>
                </c:pt>
                <c:pt idx="257">
                  <c:v>2677742</c:v>
                </c:pt>
                <c:pt idx="258">
                  <c:v>3077870</c:v>
                </c:pt>
                <c:pt idx="259">
                  <c:v>1526395</c:v>
                </c:pt>
                <c:pt idx="260">
                  <c:v>1384417</c:v>
                </c:pt>
                <c:pt idx="261">
                  <c:v>1635836</c:v>
                </c:pt>
                <c:pt idx="262">
                  <c:v>1828327</c:v>
                </c:pt>
                <c:pt idx="263">
                  <c:v>2989998</c:v>
                </c:pt>
                <c:pt idx="264">
                  <c:v>1708425</c:v>
                </c:pt>
                <c:pt idx="265">
                  <c:v>2860170</c:v>
                </c:pt>
                <c:pt idx="266">
                  <c:v>2314528</c:v>
                </c:pt>
                <c:pt idx="267">
                  <c:v>3223687</c:v>
                </c:pt>
                <c:pt idx="268">
                  <c:v>5016244</c:v>
                </c:pt>
                <c:pt idx="269">
                  <c:v>1542618</c:v>
                </c:pt>
                <c:pt idx="270">
                  <c:v>2068888</c:v>
                </c:pt>
                <c:pt idx="271">
                  <c:v>3672052</c:v>
                </c:pt>
                <c:pt idx="272">
                  <c:v>2939235</c:v>
                </c:pt>
                <c:pt idx="273">
                  <c:v>1963435</c:v>
                </c:pt>
                <c:pt idx="274">
                  <c:v>2808538</c:v>
                </c:pt>
                <c:pt idx="275">
                  <c:v>2252661</c:v>
                </c:pt>
                <c:pt idx="276">
                  <c:v>1698682</c:v>
                </c:pt>
                <c:pt idx="277">
                  <c:v>1772605</c:v>
                </c:pt>
                <c:pt idx="278">
                  <c:v>1405210</c:v>
                </c:pt>
                <c:pt idx="279">
                  <c:v>1571387</c:v>
                </c:pt>
                <c:pt idx="280">
                  <c:v>2216354</c:v>
                </c:pt>
                <c:pt idx="281">
                  <c:v>1889322</c:v>
                </c:pt>
                <c:pt idx="282">
                  <c:v>1780723</c:v>
                </c:pt>
                <c:pt idx="283">
                  <c:v>5625488</c:v>
                </c:pt>
                <c:pt idx="284">
                  <c:v>1920725</c:v>
                </c:pt>
                <c:pt idx="285">
                  <c:v>4408042</c:v>
                </c:pt>
                <c:pt idx="286">
                  <c:v>4153228</c:v>
                </c:pt>
                <c:pt idx="287">
                  <c:v>2317690</c:v>
                </c:pt>
                <c:pt idx="288">
                  <c:v>4802181</c:v>
                </c:pt>
                <c:pt idx="289">
                  <c:v>3760536</c:v>
                </c:pt>
                <c:pt idx="290">
                  <c:v>3096645</c:v>
                </c:pt>
                <c:pt idx="291">
                  <c:v>5559336</c:v>
                </c:pt>
                <c:pt idx="292">
                  <c:v>8519098</c:v>
                </c:pt>
                <c:pt idx="293">
                  <c:v>4182345</c:v>
                </c:pt>
                <c:pt idx="294">
                  <c:v>4444578</c:v>
                </c:pt>
                <c:pt idx="295">
                  <c:v>1856830</c:v>
                </c:pt>
                <c:pt idx="296">
                  <c:v>3449485</c:v>
                </c:pt>
                <c:pt idx="297">
                  <c:v>1762328</c:v>
                </c:pt>
                <c:pt idx="298">
                  <c:v>1683827</c:v>
                </c:pt>
                <c:pt idx="299">
                  <c:v>2426935</c:v>
                </c:pt>
                <c:pt idx="300">
                  <c:v>2875040</c:v>
                </c:pt>
                <c:pt idx="301">
                  <c:v>4498223</c:v>
                </c:pt>
                <c:pt idx="302">
                  <c:v>3307000</c:v>
                </c:pt>
                <c:pt idx="303">
                  <c:v>2647369</c:v>
                </c:pt>
                <c:pt idx="304">
                  <c:v>2065146</c:v>
                </c:pt>
                <c:pt idx="305">
                  <c:v>2424533</c:v>
                </c:pt>
                <c:pt idx="306">
                  <c:v>1669666</c:v>
                </c:pt>
                <c:pt idx="307">
                  <c:v>1791608</c:v>
                </c:pt>
                <c:pt idx="308">
                  <c:v>191840</c:v>
                </c:pt>
                <c:pt idx="309">
                  <c:v>2119595</c:v>
                </c:pt>
                <c:pt idx="310">
                  <c:v>4379157</c:v>
                </c:pt>
                <c:pt idx="311">
                  <c:v>3934980</c:v>
                </c:pt>
                <c:pt idx="312">
                  <c:v>3546309</c:v>
                </c:pt>
                <c:pt idx="313">
                  <c:v>5264069</c:v>
                </c:pt>
                <c:pt idx="314">
                  <c:v>5923662</c:v>
                </c:pt>
                <c:pt idx="315">
                  <c:v>2386317</c:v>
                </c:pt>
                <c:pt idx="316">
                  <c:v>1576349</c:v>
                </c:pt>
                <c:pt idx="317">
                  <c:v>2853521</c:v>
                </c:pt>
                <c:pt idx="318">
                  <c:v>2268760</c:v>
                </c:pt>
                <c:pt idx="319">
                  <c:v>2419991</c:v>
                </c:pt>
                <c:pt idx="320">
                  <c:v>2390487</c:v>
                </c:pt>
                <c:pt idx="321">
                  <c:v>1764788</c:v>
                </c:pt>
                <c:pt idx="322">
                  <c:v>1703050</c:v>
                </c:pt>
                <c:pt idx="323">
                  <c:v>1485506</c:v>
                </c:pt>
                <c:pt idx="324">
                  <c:v>1758031</c:v>
                </c:pt>
                <c:pt idx="325">
                  <c:v>1130682</c:v>
                </c:pt>
                <c:pt idx="326">
                  <c:v>1108922</c:v>
                </c:pt>
                <c:pt idx="327">
                  <c:v>1723123</c:v>
                </c:pt>
                <c:pt idx="328">
                  <c:v>1311376</c:v>
                </c:pt>
                <c:pt idx="329">
                  <c:v>1994268</c:v>
                </c:pt>
                <c:pt idx="330">
                  <c:v>1948596</c:v>
                </c:pt>
                <c:pt idx="331">
                  <c:v>1427648</c:v>
                </c:pt>
                <c:pt idx="332">
                  <c:v>1179559</c:v>
                </c:pt>
                <c:pt idx="333">
                  <c:v>3060171</c:v>
                </c:pt>
                <c:pt idx="334">
                  <c:v>1878374</c:v>
                </c:pt>
                <c:pt idx="335">
                  <c:v>2284133</c:v>
                </c:pt>
                <c:pt idx="336">
                  <c:v>2294634</c:v>
                </c:pt>
                <c:pt idx="337">
                  <c:v>1321211</c:v>
                </c:pt>
                <c:pt idx="338">
                  <c:v>2954262</c:v>
                </c:pt>
                <c:pt idx="339">
                  <c:v>10021644</c:v>
                </c:pt>
                <c:pt idx="340">
                  <c:v>4231753</c:v>
                </c:pt>
                <c:pt idx="341">
                  <c:v>1875104</c:v>
                </c:pt>
                <c:pt idx="342">
                  <c:v>1863361</c:v>
                </c:pt>
                <c:pt idx="343">
                  <c:v>1570685</c:v>
                </c:pt>
                <c:pt idx="344">
                  <c:v>1304660</c:v>
                </c:pt>
                <c:pt idx="345">
                  <c:v>2618988</c:v>
                </c:pt>
                <c:pt idx="346">
                  <c:v>1547342</c:v>
                </c:pt>
                <c:pt idx="347">
                  <c:v>1352408</c:v>
                </c:pt>
                <c:pt idx="348">
                  <c:v>2043630</c:v>
                </c:pt>
                <c:pt idx="349">
                  <c:v>5163443</c:v>
                </c:pt>
                <c:pt idx="350">
                  <c:v>3612433</c:v>
                </c:pt>
                <c:pt idx="351">
                  <c:v>2307374</c:v>
                </c:pt>
                <c:pt idx="352">
                  <c:v>1870105</c:v>
                </c:pt>
                <c:pt idx="353">
                  <c:v>1686511</c:v>
                </c:pt>
                <c:pt idx="354">
                  <c:v>2162872</c:v>
                </c:pt>
                <c:pt idx="355">
                  <c:v>1629162</c:v>
                </c:pt>
                <c:pt idx="356">
                  <c:v>1616012</c:v>
                </c:pt>
                <c:pt idx="357">
                  <c:v>1810117</c:v>
                </c:pt>
                <c:pt idx="358">
                  <c:v>2573870</c:v>
                </c:pt>
                <c:pt idx="359">
                  <c:v>2246533</c:v>
                </c:pt>
                <c:pt idx="360">
                  <c:v>1773153</c:v>
                </c:pt>
                <c:pt idx="361">
                  <c:v>1567316</c:v>
                </c:pt>
                <c:pt idx="362">
                  <c:v>1607654</c:v>
                </c:pt>
                <c:pt idx="363">
                  <c:v>3258157</c:v>
                </c:pt>
                <c:pt idx="364">
                  <c:v>1641398</c:v>
                </c:pt>
                <c:pt idx="365">
                  <c:v>1491367</c:v>
                </c:pt>
                <c:pt idx="366">
                  <c:v>1437532</c:v>
                </c:pt>
                <c:pt idx="367">
                  <c:v>1245848</c:v>
                </c:pt>
                <c:pt idx="368">
                  <c:v>1238451</c:v>
                </c:pt>
                <c:pt idx="369">
                  <c:v>824263</c:v>
                </c:pt>
                <c:pt idx="370">
                  <c:v>2963571</c:v>
                </c:pt>
                <c:pt idx="371">
                  <c:v>2106604</c:v>
                </c:pt>
                <c:pt idx="372">
                  <c:v>2088556</c:v>
                </c:pt>
                <c:pt idx="373">
                  <c:v>1753333</c:v>
                </c:pt>
                <c:pt idx="374">
                  <c:v>3448013</c:v>
                </c:pt>
                <c:pt idx="375">
                  <c:v>3320916</c:v>
                </c:pt>
                <c:pt idx="376">
                  <c:v>5265462</c:v>
                </c:pt>
                <c:pt idx="377">
                  <c:v>4717887</c:v>
                </c:pt>
                <c:pt idx="378">
                  <c:v>2117181</c:v>
                </c:pt>
                <c:pt idx="379">
                  <c:v>2332076</c:v>
                </c:pt>
                <c:pt idx="380">
                  <c:v>1215157</c:v>
                </c:pt>
                <c:pt idx="381">
                  <c:v>2360600</c:v>
                </c:pt>
                <c:pt idx="382">
                  <c:v>1815142</c:v>
                </c:pt>
                <c:pt idx="383">
                  <c:v>1474402</c:v>
                </c:pt>
                <c:pt idx="384">
                  <c:v>1530150</c:v>
                </c:pt>
                <c:pt idx="385">
                  <c:v>1355766</c:v>
                </c:pt>
                <c:pt idx="386">
                  <c:v>1832842</c:v>
                </c:pt>
                <c:pt idx="387">
                  <c:v>2251350</c:v>
                </c:pt>
                <c:pt idx="388">
                  <c:v>1678410</c:v>
                </c:pt>
                <c:pt idx="389">
                  <c:v>1847026</c:v>
                </c:pt>
                <c:pt idx="390">
                  <c:v>2157871</c:v>
                </c:pt>
                <c:pt idx="391">
                  <c:v>1771813</c:v>
                </c:pt>
                <c:pt idx="392">
                  <c:v>2605147</c:v>
                </c:pt>
                <c:pt idx="393">
                  <c:v>2835983</c:v>
                </c:pt>
                <c:pt idx="394">
                  <c:v>1823835</c:v>
                </c:pt>
                <c:pt idx="395">
                  <c:v>1548675</c:v>
                </c:pt>
                <c:pt idx="396">
                  <c:v>3819644</c:v>
                </c:pt>
                <c:pt idx="397">
                  <c:v>1862513</c:v>
                </c:pt>
                <c:pt idx="398">
                  <c:v>1510195</c:v>
                </c:pt>
                <c:pt idx="399">
                  <c:v>2215832</c:v>
                </c:pt>
                <c:pt idx="400">
                  <c:v>1989152</c:v>
                </c:pt>
                <c:pt idx="401">
                  <c:v>4734482</c:v>
                </c:pt>
                <c:pt idx="402">
                  <c:v>2994556</c:v>
                </c:pt>
                <c:pt idx="403">
                  <c:v>2001392</c:v>
                </c:pt>
                <c:pt idx="404">
                  <c:v>1412106</c:v>
                </c:pt>
                <c:pt idx="405">
                  <c:v>1879695</c:v>
                </c:pt>
                <c:pt idx="406">
                  <c:v>2189113</c:v>
                </c:pt>
                <c:pt idx="407">
                  <c:v>2228093</c:v>
                </c:pt>
                <c:pt idx="408">
                  <c:v>2218687</c:v>
                </c:pt>
                <c:pt idx="409">
                  <c:v>1955757</c:v>
                </c:pt>
                <c:pt idx="410">
                  <c:v>1687239</c:v>
                </c:pt>
                <c:pt idx="411">
                  <c:v>1626129</c:v>
                </c:pt>
                <c:pt idx="412">
                  <c:v>1857923</c:v>
                </c:pt>
                <c:pt idx="413">
                  <c:v>1534322</c:v>
                </c:pt>
                <c:pt idx="414">
                  <c:v>2473222</c:v>
                </c:pt>
                <c:pt idx="415">
                  <c:v>1394675</c:v>
                </c:pt>
                <c:pt idx="416">
                  <c:v>3045795</c:v>
                </c:pt>
                <c:pt idx="417">
                  <c:v>1822710</c:v>
                </c:pt>
                <c:pt idx="418">
                  <c:v>1671570</c:v>
                </c:pt>
                <c:pt idx="419">
                  <c:v>1544121</c:v>
                </c:pt>
                <c:pt idx="420">
                  <c:v>1423990</c:v>
                </c:pt>
                <c:pt idx="421">
                  <c:v>1110974</c:v>
                </c:pt>
                <c:pt idx="422">
                  <c:v>1786844</c:v>
                </c:pt>
                <c:pt idx="423">
                  <c:v>3246327</c:v>
                </c:pt>
                <c:pt idx="424">
                  <c:v>1445693</c:v>
                </c:pt>
                <c:pt idx="425">
                  <c:v>1768817</c:v>
                </c:pt>
                <c:pt idx="426">
                  <c:v>1217390</c:v>
                </c:pt>
                <c:pt idx="427">
                  <c:v>2174563</c:v>
                </c:pt>
                <c:pt idx="428">
                  <c:v>1638094</c:v>
                </c:pt>
                <c:pt idx="429">
                  <c:v>1216575</c:v>
                </c:pt>
                <c:pt idx="430">
                  <c:v>3485350</c:v>
                </c:pt>
                <c:pt idx="431">
                  <c:v>2377746</c:v>
                </c:pt>
                <c:pt idx="432">
                  <c:v>2911028</c:v>
                </c:pt>
                <c:pt idx="433">
                  <c:v>2777173</c:v>
                </c:pt>
                <c:pt idx="434">
                  <c:v>2009995</c:v>
                </c:pt>
                <c:pt idx="435">
                  <c:v>3152556</c:v>
                </c:pt>
                <c:pt idx="436">
                  <c:v>3087472</c:v>
                </c:pt>
                <c:pt idx="437">
                  <c:v>1197830</c:v>
                </c:pt>
                <c:pt idx="438">
                  <c:v>1062645</c:v>
                </c:pt>
                <c:pt idx="439">
                  <c:v>2676958</c:v>
                </c:pt>
                <c:pt idx="440">
                  <c:v>6902170</c:v>
                </c:pt>
                <c:pt idx="441">
                  <c:v>2180917</c:v>
                </c:pt>
                <c:pt idx="442">
                  <c:v>1296607</c:v>
                </c:pt>
                <c:pt idx="443">
                  <c:v>2014927</c:v>
                </c:pt>
                <c:pt idx="444">
                  <c:v>1814239</c:v>
                </c:pt>
                <c:pt idx="445">
                  <c:v>2625163</c:v>
                </c:pt>
                <c:pt idx="446">
                  <c:v>2956985</c:v>
                </c:pt>
                <c:pt idx="447">
                  <c:v>3014019</c:v>
                </c:pt>
                <c:pt idx="448">
                  <c:v>1309343</c:v>
                </c:pt>
                <c:pt idx="449">
                  <c:v>1382485</c:v>
                </c:pt>
                <c:pt idx="450">
                  <c:v>3057684</c:v>
                </c:pt>
                <c:pt idx="451">
                  <c:v>2953574</c:v>
                </c:pt>
                <c:pt idx="452">
                  <c:v>2331464</c:v>
                </c:pt>
                <c:pt idx="453">
                  <c:v>4137189</c:v>
                </c:pt>
                <c:pt idx="454">
                  <c:v>5344765</c:v>
                </c:pt>
                <c:pt idx="455">
                  <c:v>2624815</c:v>
                </c:pt>
                <c:pt idx="456">
                  <c:v>5595631</c:v>
                </c:pt>
                <c:pt idx="457">
                  <c:v>3261906</c:v>
                </c:pt>
                <c:pt idx="458">
                  <c:v>3734815</c:v>
                </c:pt>
                <c:pt idx="459">
                  <c:v>3629780</c:v>
                </c:pt>
                <c:pt idx="460">
                  <c:v>1632644</c:v>
                </c:pt>
                <c:pt idx="461">
                  <c:v>1608613</c:v>
                </c:pt>
                <c:pt idx="462">
                  <c:v>3395935</c:v>
                </c:pt>
                <c:pt idx="463">
                  <c:v>2306206</c:v>
                </c:pt>
                <c:pt idx="464">
                  <c:v>593319</c:v>
                </c:pt>
                <c:pt idx="465">
                  <c:v>2413311</c:v>
                </c:pt>
                <c:pt idx="466">
                  <c:v>2139387</c:v>
                </c:pt>
                <c:pt idx="467">
                  <c:v>2731724</c:v>
                </c:pt>
                <c:pt idx="468">
                  <c:v>3611214</c:v>
                </c:pt>
                <c:pt idx="469">
                  <c:v>1327862</c:v>
                </c:pt>
                <c:pt idx="470">
                  <c:v>1445688</c:v>
                </c:pt>
                <c:pt idx="471">
                  <c:v>1396686</c:v>
                </c:pt>
                <c:pt idx="472">
                  <c:v>5384143</c:v>
                </c:pt>
                <c:pt idx="473">
                  <c:v>1218237</c:v>
                </c:pt>
                <c:pt idx="474">
                  <c:v>2066932</c:v>
                </c:pt>
                <c:pt idx="475">
                  <c:v>4647465</c:v>
                </c:pt>
                <c:pt idx="476">
                  <c:v>5296330</c:v>
                </c:pt>
                <c:pt idx="477">
                  <c:v>4765060</c:v>
                </c:pt>
                <c:pt idx="478">
                  <c:v>2338356</c:v>
                </c:pt>
                <c:pt idx="479">
                  <c:v>1549174</c:v>
                </c:pt>
                <c:pt idx="480">
                  <c:v>1840716</c:v>
                </c:pt>
                <c:pt idx="481">
                  <c:v>2551103</c:v>
                </c:pt>
                <c:pt idx="482">
                  <c:v>1721224</c:v>
                </c:pt>
                <c:pt idx="483">
                  <c:v>1221769</c:v>
                </c:pt>
                <c:pt idx="484">
                  <c:v>4369937</c:v>
                </c:pt>
                <c:pt idx="485">
                  <c:v>5088473</c:v>
                </c:pt>
                <c:pt idx="486">
                  <c:v>1541690</c:v>
                </c:pt>
                <c:pt idx="487">
                  <c:v>2641580</c:v>
                </c:pt>
                <c:pt idx="488">
                  <c:v>1254025</c:v>
                </c:pt>
                <c:pt idx="489">
                  <c:v>2238739</c:v>
                </c:pt>
                <c:pt idx="490">
                  <c:v>2311282</c:v>
                </c:pt>
                <c:pt idx="491">
                  <c:v>5218991</c:v>
                </c:pt>
                <c:pt idx="492">
                  <c:v>1879610</c:v>
                </c:pt>
                <c:pt idx="493">
                  <c:v>2130036</c:v>
                </c:pt>
                <c:pt idx="494">
                  <c:v>1702900</c:v>
                </c:pt>
                <c:pt idx="495">
                  <c:v>1321572</c:v>
                </c:pt>
                <c:pt idx="496">
                  <c:v>6366612</c:v>
                </c:pt>
                <c:pt idx="497">
                  <c:v>2677679</c:v>
                </c:pt>
                <c:pt idx="498">
                  <c:v>1718336</c:v>
                </c:pt>
                <c:pt idx="499">
                  <c:v>1448567</c:v>
                </c:pt>
                <c:pt idx="500">
                  <c:v>1731918</c:v>
                </c:pt>
                <c:pt idx="501">
                  <c:v>8460399</c:v>
                </c:pt>
                <c:pt idx="502">
                  <c:v>3527805</c:v>
                </c:pt>
                <c:pt idx="503">
                  <c:v>3353219</c:v>
                </c:pt>
                <c:pt idx="504">
                  <c:v>3073468</c:v>
                </c:pt>
                <c:pt idx="505">
                  <c:v>1306791</c:v>
                </c:pt>
                <c:pt idx="506">
                  <c:v>1443067</c:v>
                </c:pt>
                <c:pt idx="507">
                  <c:v>1756630</c:v>
                </c:pt>
                <c:pt idx="508">
                  <c:v>1824622</c:v>
                </c:pt>
                <c:pt idx="509">
                  <c:v>1224080</c:v>
                </c:pt>
                <c:pt idx="510">
                  <c:v>1964341</c:v>
                </c:pt>
                <c:pt idx="511">
                  <c:v>1473774</c:v>
                </c:pt>
                <c:pt idx="512">
                  <c:v>941384</c:v>
                </c:pt>
                <c:pt idx="513">
                  <c:v>1438879</c:v>
                </c:pt>
                <c:pt idx="514">
                  <c:v>3050418</c:v>
                </c:pt>
                <c:pt idx="515">
                  <c:v>1575291</c:v>
                </c:pt>
                <c:pt idx="516">
                  <c:v>1515282</c:v>
                </c:pt>
                <c:pt idx="517">
                  <c:v>1959645</c:v>
                </c:pt>
                <c:pt idx="518">
                  <c:v>1749707</c:v>
                </c:pt>
                <c:pt idx="519">
                  <c:v>1543173</c:v>
                </c:pt>
                <c:pt idx="520">
                  <c:v>4782404</c:v>
                </c:pt>
                <c:pt idx="521">
                  <c:v>2715249</c:v>
                </c:pt>
                <c:pt idx="522">
                  <c:v>1205294</c:v>
                </c:pt>
                <c:pt idx="523">
                  <c:v>1698118</c:v>
                </c:pt>
                <c:pt idx="524">
                  <c:v>2960249</c:v>
                </c:pt>
                <c:pt idx="525">
                  <c:v>1863837</c:v>
                </c:pt>
                <c:pt idx="526">
                  <c:v>1789037</c:v>
                </c:pt>
                <c:pt idx="527">
                  <c:v>2032253</c:v>
                </c:pt>
                <c:pt idx="528">
                  <c:v>3989578</c:v>
                </c:pt>
                <c:pt idx="529">
                  <c:v>2115524</c:v>
                </c:pt>
                <c:pt idx="530">
                  <c:v>2065163</c:v>
                </c:pt>
                <c:pt idx="531">
                  <c:v>2404169</c:v>
                </c:pt>
                <c:pt idx="532">
                  <c:v>962842</c:v>
                </c:pt>
                <c:pt idx="533">
                  <c:v>2303191</c:v>
                </c:pt>
                <c:pt idx="534">
                  <c:v>2088934</c:v>
                </c:pt>
                <c:pt idx="535">
                  <c:v>1585418</c:v>
                </c:pt>
                <c:pt idx="536">
                  <c:v>1009279</c:v>
                </c:pt>
                <c:pt idx="537">
                  <c:v>1966198</c:v>
                </c:pt>
                <c:pt idx="538">
                  <c:v>2332018</c:v>
                </c:pt>
                <c:pt idx="539">
                  <c:v>2685663</c:v>
                </c:pt>
                <c:pt idx="540">
                  <c:v>2288577</c:v>
                </c:pt>
                <c:pt idx="541">
                  <c:v>1946966</c:v>
                </c:pt>
                <c:pt idx="542">
                  <c:v>1803871</c:v>
                </c:pt>
                <c:pt idx="543">
                  <c:v>2348562</c:v>
                </c:pt>
                <c:pt idx="544">
                  <c:v>1056281</c:v>
                </c:pt>
                <c:pt idx="545">
                  <c:v>1080276</c:v>
                </c:pt>
                <c:pt idx="546">
                  <c:v>1092093</c:v>
                </c:pt>
                <c:pt idx="547">
                  <c:v>1456045</c:v>
                </c:pt>
                <c:pt idx="548">
                  <c:v>1221965</c:v>
                </c:pt>
                <c:pt idx="549">
                  <c:v>1934884</c:v>
                </c:pt>
                <c:pt idx="550">
                  <c:v>1144308</c:v>
                </c:pt>
                <c:pt idx="551">
                  <c:v>798807</c:v>
                </c:pt>
                <c:pt idx="552">
                  <c:v>2178517</c:v>
                </c:pt>
                <c:pt idx="553">
                  <c:v>1765065</c:v>
                </c:pt>
                <c:pt idx="554">
                  <c:v>957910</c:v>
                </c:pt>
                <c:pt idx="555">
                  <c:v>702730</c:v>
                </c:pt>
                <c:pt idx="556">
                  <c:v>1800673</c:v>
                </c:pt>
                <c:pt idx="557">
                  <c:v>2223975</c:v>
                </c:pt>
                <c:pt idx="558">
                  <c:v>1250965</c:v>
                </c:pt>
                <c:pt idx="559">
                  <c:v>1078813</c:v>
                </c:pt>
                <c:pt idx="560">
                  <c:v>6475786</c:v>
                </c:pt>
                <c:pt idx="561">
                  <c:v>3973264</c:v>
                </c:pt>
                <c:pt idx="562">
                  <c:v>3454692</c:v>
                </c:pt>
                <c:pt idx="563">
                  <c:v>1741756</c:v>
                </c:pt>
                <c:pt idx="564">
                  <c:v>1428537</c:v>
                </c:pt>
                <c:pt idx="565">
                  <c:v>1811831</c:v>
                </c:pt>
                <c:pt idx="566">
                  <c:v>1702301</c:v>
                </c:pt>
                <c:pt idx="567">
                  <c:v>1849169</c:v>
                </c:pt>
                <c:pt idx="568">
                  <c:v>957539</c:v>
                </c:pt>
                <c:pt idx="569">
                  <c:v>816825</c:v>
                </c:pt>
                <c:pt idx="570">
                  <c:v>2246320</c:v>
                </c:pt>
                <c:pt idx="571">
                  <c:v>2205723</c:v>
                </c:pt>
                <c:pt idx="572">
                  <c:v>891965</c:v>
                </c:pt>
                <c:pt idx="573">
                  <c:v>1054810</c:v>
                </c:pt>
                <c:pt idx="574">
                  <c:v>999135</c:v>
                </c:pt>
                <c:pt idx="575">
                  <c:v>1401782</c:v>
                </c:pt>
                <c:pt idx="576">
                  <c:v>1177434</c:v>
                </c:pt>
                <c:pt idx="577">
                  <c:v>1376695</c:v>
                </c:pt>
                <c:pt idx="578">
                  <c:v>886708</c:v>
                </c:pt>
                <c:pt idx="579">
                  <c:v>1813462</c:v>
                </c:pt>
                <c:pt idx="580">
                  <c:v>4672807</c:v>
                </c:pt>
                <c:pt idx="581">
                  <c:v>1749751</c:v>
                </c:pt>
                <c:pt idx="582">
                  <c:v>1615837</c:v>
                </c:pt>
                <c:pt idx="583">
                  <c:v>930042</c:v>
                </c:pt>
                <c:pt idx="584">
                  <c:v>1704590</c:v>
                </c:pt>
                <c:pt idx="585">
                  <c:v>1478355</c:v>
                </c:pt>
                <c:pt idx="586">
                  <c:v>1612113</c:v>
                </c:pt>
                <c:pt idx="587">
                  <c:v>1172972</c:v>
                </c:pt>
                <c:pt idx="588">
                  <c:v>2832873</c:v>
                </c:pt>
                <c:pt idx="589">
                  <c:v>2448178</c:v>
                </c:pt>
                <c:pt idx="590">
                  <c:v>2341190</c:v>
                </c:pt>
                <c:pt idx="591">
                  <c:v>3474624</c:v>
                </c:pt>
                <c:pt idx="592">
                  <c:v>2135393</c:v>
                </c:pt>
                <c:pt idx="593">
                  <c:v>2187458</c:v>
                </c:pt>
                <c:pt idx="594">
                  <c:v>1837031</c:v>
                </c:pt>
                <c:pt idx="595">
                  <c:v>1916222</c:v>
                </c:pt>
                <c:pt idx="596">
                  <c:v>2058127</c:v>
                </c:pt>
                <c:pt idx="597">
                  <c:v>1796483</c:v>
                </c:pt>
                <c:pt idx="598">
                  <c:v>2005268</c:v>
                </c:pt>
                <c:pt idx="599">
                  <c:v>2043365</c:v>
                </c:pt>
                <c:pt idx="600">
                  <c:v>1840160</c:v>
                </c:pt>
                <c:pt idx="601">
                  <c:v>733452</c:v>
                </c:pt>
                <c:pt idx="602">
                  <c:v>3174447</c:v>
                </c:pt>
                <c:pt idx="603">
                  <c:v>1699057</c:v>
                </c:pt>
                <c:pt idx="604">
                  <c:v>2851729</c:v>
                </c:pt>
                <c:pt idx="605">
                  <c:v>2960339</c:v>
                </c:pt>
                <c:pt idx="606">
                  <c:v>1678133</c:v>
                </c:pt>
                <c:pt idx="607">
                  <c:v>1712486</c:v>
                </c:pt>
                <c:pt idx="608">
                  <c:v>1278475</c:v>
                </c:pt>
                <c:pt idx="609">
                  <c:v>1320281</c:v>
                </c:pt>
                <c:pt idx="610">
                  <c:v>1538242</c:v>
                </c:pt>
                <c:pt idx="611">
                  <c:v>1475983</c:v>
                </c:pt>
                <c:pt idx="612">
                  <c:v>824502</c:v>
                </c:pt>
                <c:pt idx="613">
                  <c:v>2544642</c:v>
                </c:pt>
                <c:pt idx="614">
                  <c:v>2842572</c:v>
                </c:pt>
                <c:pt idx="615">
                  <c:v>1605745</c:v>
                </c:pt>
                <c:pt idx="616">
                  <c:v>4129729</c:v>
                </c:pt>
                <c:pt idx="617">
                  <c:v>1719845</c:v>
                </c:pt>
                <c:pt idx="618">
                  <c:v>1870910</c:v>
                </c:pt>
                <c:pt idx="619">
                  <c:v>3413149</c:v>
                </c:pt>
                <c:pt idx="620">
                  <c:v>1935332</c:v>
                </c:pt>
                <c:pt idx="621">
                  <c:v>5796356</c:v>
                </c:pt>
                <c:pt idx="622">
                  <c:v>2442481</c:v>
                </c:pt>
                <c:pt idx="623">
                  <c:v>1775449</c:v>
                </c:pt>
                <c:pt idx="624">
                  <c:v>3481964</c:v>
                </c:pt>
                <c:pt idx="625">
                  <c:v>1893995</c:v>
                </c:pt>
                <c:pt idx="626">
                  <c:v>2259235</c:v>
                </c:pt>
                <c:pt idx="627">
                  <c:v>2213750</c:v>
                </c:pt>
                <c:pt idx="628">
                  <c:v>6343881</c:v>
                </c:pt>
                <c:pt idx="629">
                  <c:v>4059288</c:v>
                </c:pt>
                <c:pt idx="630">
                  <c:v>4687838</c:v>
                </c:pt>
                <c:pt idx="631">
                  <c:v>2105672</c:v>
                </c:pt>
                <c:pt idx="632">
                  <c:v>2161691</c:v>
                </c:pt>
                <c:pt idx="633">
                  <c:v>3480879</c:v>
                </c:pt>
                <c:pt idx="634">
                  <c:v>777823</c:v>
                </c:pt>
                <c:pt idx="635">
                  <c:v>2230669</c:v>
                </c:pt>
                <c:pt idx="636">
                  <c:v>1993748</c:v>
                </c:pt>
                <c:pt idx="637">
                  <c:v>1981678</c:v>
                </c:pt>
                <c:pt idx="638">
                  <c:v>1340283</c:v>
                </c:pt>
                <c:pt idx="639">
                  <c:v>974892</c:v>
                </c:pt>
                <c:pt idx="640">
                  <c:v>2140963</c:v>
                </c:pt>
                <c:pt idx="641">
                  <c:v>578316</c:v>
                </c:pt>
                <c:pt idx="642">
                  <c:v>2350244</c:v>
                </c:pt>
                <c:pt idx="643">
                  <c:v>4069161</c:v>
                </c:pt>
                <c:pt idx="644">
                  <c:v>2298105</c:v>
                </c:pt>
                <c:pt idx="645">
                  <c:v>1408172</c:v>
                </c:pt>
                <c:pt idx="646">
                  <c:v>1761032</c:v>
                </c:pt>
                <c:pt idx="647">
                  <c:v>2440999</c:v>
                </c:pt>
                <c:pt idx="648">
                  <c:v>2994345</c:v>
                </c:pt>
                <c:pt idx="649">
                  <c:v>1294598</c:v>
                </c:pt>
                <c:pt idx="650">
                  <c:v>2881503</c:v>
                </c:pt>
                <c:pt idx="651">
                  <c:v>3062556</c:v>
                </c:pt>
                <c:pt idx="652">
                  <c:v>3421374</c:v>
                </c:pt>
                <c:pt idx="653">
                  <c:v>2281873</c:v>
                </c:pt>
                <c:pt idx="654">
                  <c:v>3692624</c:v>
                </c:pt>
                <c:pt idx="655">
                  <c:v>3412218</c:v>
                </c:pt>
                <c:pt idx="656">
                  <c:v>2567975</c:v>
                </c:pt>
                <c:pt idx="657">
                  <c:v>4941447</c:v>
                </c:pt>
                <c:pt idx="658">
                  <c:v>3649049</c:v>
                </c:pt>
                <c:pt idx="659">
                  <c:v>2530169</c:v>
                </c:pt>
                <c:pt idx="660">
                  <c:v>4427587</c:v>
                </c:pt>
                <c:pt idx="661">
                  <c:v>1148498</c:v>
                </c:pt>
                <c:pt idx="662">
                  <c:v>1921533</c:v>
                </c:pt>
                <c:pt idx="663">
                  <c:v>2098379</c:v>
                </c:pt>
                <c:pt idx="664">
                  <c:v>2439461</c:v>
                </c:pt>
                <c:pt idx="665">
                  <c:v>1548980</c:v>
                </c:pt>
                <c:pt idx="666">
                  <c:v>1170390</c:v>
                </c:pt>
                <c:pt idx="667">
                  <c:v>1389391</c:v>
                </c:pt>
                <c:pt idx="668">
                  <c:v>1928878</c:v>
                </c:pt>
                <c:pt idx="669">
                  <c:v>8258068</c:v>
                </c:pt>
                <c:pt idx="670">
                  <c:v>2474028</c:v>
                </c:pt>
                <c:pt idx="671">
                  <c:v>2058697</c:v>
                </c:pt>
                <c:pt idx="672">
                  <c:v>3266796</c:v>
                </c:pt>
                <c:pt idx="673">
                  <c:v>2536516</c:v>
                </c:pt>
                <c:pt idx="674">
                  <c:v>1680307</c:v>
                </c:pt>
                <c:pt idx="675">
                  <c:v>9160422</c:v>
                </c:pt>
                <c:pt idx="676">
                  <c:v>4652803</c:v>
                </c:pt>
                <c:pt idx="677">
                  <c:v>3846327</c:v>
                </c:pt>
                <c:pt idx="678">
                  <c:v>1794350</c:v>
                </c:pt>
                <c:pt idx="679">
                  <c:v>1091667</c:v>
                </c:pt>
                <c:pt idx="680">
                  <c:v>1991646</c:v>
                </c:pt>
                <c:pt idx="681">
                  <c:v>2494925</c:v>
                </c:pt>
                <c:pt idx="682">
                  <c:v>3183226</c:v>
                </c:pt>
                <c:pt idx="683">
                  <c:v>1240626</c:v>
                </c:pt>
                <c:pt idx="684">
                  <c:v>1532550</c:v>
                </c:pt>
                <c:pt idx="685">
                  <c:v>1026357</c:v>
                </c:pt>
                <c:pt idx="686">
                  <c:v>1477007</c:v>
                </c:pt>
                <c:pt idx="687">
                  <c:v>1528487</c:v>
                </c:pt>
                <c:pt idx="688">
                  <c:v>1628326</c:v>
                </c:pt>
                <c:pt idx="689">
                  <c:v>2206236</c:v>
                </c:pt>
                <c:pt idx="690">
                  <c:v>1207536</c:v>
                </c:pt>
                <c:pt idx="691">
                  <c:v>2684392</c:v>
                </c:pt>
                <c:pt idx="692">
                  <c:v>1341676</c:v>
                </c:pt>
                <c:pt idx="693">
                  <c:v>1791791</c:v>
                </c:pt>
                <c:pt idx="694">
                  <c:v>3948239</c:v>
                </c:pt>
                <c:pt idx="695">
                  <c:v>11618479</c:v>
                </c:pt>
                <c:pt idx="696">
                  <c:v>5307322</c:v>
                </c:pt>
                <c:pt idx="697">
                  <c:v>3474806</c:v>
                </c:pt>
                <c:pt idx="698">
                  <c:v>2616438</c:v>
                </c:pt>
                <c:pt idx="699">
                  <c:v>2843365</c:v>
                </c:pt>
                <c:pt idx="700">
                  <c:v>3133423</c:v>
                </c:pt>
                <c:pt idx="701">
                  <c:v>5503924</c:v>
                </c:pt>
                <c:pt idx="702">
                  <c:v>1855318</c:v>
                </c:pt>
                <c:pt idx="703">
                  <c:v>5055952</c:v>
                </c:pt>
                <c:pt idx="704">
                  <c:v>2487724</c:v>
                </c:pt>
                <c:pt idx="705">
                  <c:v>3004955</c:v>
                </c:pt>
                <c:pt idx="706">
                  <c:v>3404664</c:v>
                </c:pt>
                <c:pt idx="707">
                  <c:v>1433942</c:v>
                </c:pt>
                <c:pt idx="708">
                  <c:v>1441589</c:v>
                </c:pt>
                <c:pt idx="709">
                  <c:v>994784</c:v>
                </c:pt>
                <c:pt idx="710">
                  <c:v>1412477</c:v>
                </c:pt>
                <c:pt idx="711">
                  <c:v>937490</c:v>
                </c:pt>
                <c:pt idx="712">
                  <c:v>1478241</c:v>
                </c:pt>
                <c:pt idx="713">
                  <c:v>1537367</c:v>
                </c:pt>
                <c:pt idx="714">
                  <c:v>4168375</c:v>
                </c:pt>
                <c:pt idx="715">
                  <c:v>4426556</c:v>
                </c:pt>
                <c:pt idx="716">
                  <c:v>3726155</c:v>
                </c:pt>
                <c:pt idx="717">
                  <c:v>1833311</c:v>
                </c:pt>
                <c:pt idx="718">
                  <c:v>2563493</c:v>
                </c:pt>
                <c:pt idx="719">
                  <c:v>3881458</c:v>
                </c:pt>
                <c:pt idx="720">
                  <c:v>2634599</c:v>
                </c:pt>
                <c:pt idx="721">
                  <c:v>1451094</c:v>
                </c:pt>
                <c:pt idx="722">
                  <c:v>1336816</c:v>
                </c:pt>
                <c:pt idx="723">
                  <c:v>1061099</c:v>
                </c:pt>
                <c:pt idx="724">
                  <c:v>2630823</c:v>
                </c:pt>
                <c:pt idx="725">
                  <c:v>2481046</c:v>
                </c:pt>
                <c:pt idx="726">
                  <c:v>1120204</c:v>
                </c:pt>
                <c:pt idx="727">
                  <c:v>1492840</c:v>
                </c:pt>
                <c:pt idx="728">
                  <c:v>1899956</c:v>
                </c:pt>
                <c:pt idx="729">
                  <c:v>1707500</c:v>
                </c:pt>
                <c:pt idx="730">
                  <c:v>1426598</c:v>
                </c:pt>
                <c:pt idx="731">
                  <c:v>832804</c:v>
                </c:pt>
                <c:pt idx="732">
                  <c:v>688481</c:v>
                </c:pt>
                <c:pt idx="733">
                  <c:v>1665636</c:v>
                </c:pt>
                <c:pt idx="734">
                  <c:v>1649335</c:v>
                </c:pt>
                <c:pt idx="735">
                  <c:v>826636</c:v>
                </c:pt>
                <c:pt idx="736">
                  <c:v>1502677</c:v>
                </c:pt>
                <c:pt idx="737">
                  <c:v>2923358</c:v>
                </c:pt>
                <c:pt idx="738">
                  <c:v>5329712</c:v>
                </c:pt>
                <c:pt idx="739">
                  <c:v>4591049</c:v>
                </c:pt>
              </c:numCache>
            </c:numRef>
          </c:val>
          <c:extLst>
            <c:ext xmlns:c16="http://schemas.microsoft.com/office/drawing/2014/chart" uri="{C3380CC4-5D6E-409C-BE32-E72D297353CC}">
              <c16:uniqueId val="{00000000-63C7-4DD8-B96C-233C0A6DD0A7}"/>
            </c:ext>
          </c:extLst>
        </c:ser>
        <c:dLbls>
          <c:showLegendKey val="0"/>
          <c:showVal val="0"/>
          <c:showCatName val="0"/>
          <c:showSerName val="0"/>
          <c:showPercent val="0"/>
          <c:showBubbleSize val="0"/>
        </c:dLbls>
        <c:axId val="1774955743"/>
        <c:axId val="1774959583"/>
      </c:areaChart>
      <c:dateAx>
        <c:axId val="177495574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59583"/>
        <c:crosses val="autoZero"/>
        <c:auto val="1"/>
        <c:lblOffset val="100"/>
        <c:baseTimeUnit val="days"/>
      </c:dateAx>
      <c:valAx>
        <c:axId val="1774959583"/>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955743"/>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8472428324899333"/>
          <c:y val="7.6770811924150223E-2"/>
          <c:w val="0.56233743361872768"/>
          <c:h val="0.84645837615169961"/>
        </c:manualLayout>
      </c:layout>
      <c:barChart>
        <c:barDir val="bar"/>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Sheet2!$B$23:$B$27</c:f>
              <c:strCache>
                <c:ptCount val="5"/>
                <c:pt idx="0">
                  <c:v>Promoters </c:v>
                </c:pt>
                <c:pt idx="1">
                  <c:v>FIIs </c:v>
                </c:pt>
                <c:pt idx="2">
                  <c:v>DIIs </c:v>
                </c:pt>
                <c:pt idx="3">
                  <c:v>Government </c:v>
                </c:pt>
                <c:pt idx="4">
                  <c:v>Public </c:v>
                </c:pt>
              </c:strCache>
            </c:strRef>
          </c:cat>
          <c:val>
            <c:numRef>
              <c:f>Sheet2!$N$23:$N$27</c:f>
              <c:numCache>
                <c:formatCode>0.00%</c:formatCode>
                <c:ptCount val="5"/>
                <c:pt idx="0">
                  <c:v>0.54479999999999995</c:v>
                </c:pt>
                <c:pt idx="1">
                  <c:v>0.17230000000000001</c:v>
                </c:pt>
                <c:pt idx="2">
                  <c:v>0.19170000000000001</c:v>
                </c:pt>
                <c:pt idx="3">
                  <c:v>1.1000000000000001E-3</c:v>
                </c:pt>
                <c:pt idx="4">
                  <c:v>0.09</c:v>
                </c:pt>
              </c:numCache>
            </c:numRef>
          </c:val>
          <c:extLst>
            <c:ext xmlns:c16="http://schemas.microsoft.com/office/drawing/2014/chart" uri="{C3380CC4-5D6E-409C-BE32-E72D297353CC}">
              <c16:uniqueId val="{00000000-F29B-46E8-BC66-F92B49016ADE}"/>
            </c:ext>
          </c:extLst>
        </c:ser>
        <c:dLbls>
          <c:showLegendKey val="0"/>
          <c:showVal val="0"/>
          <c:showCatName val="0"/>
          <c:showSerName val="0"/>
          <c:showPercent val="0"/>
          <c:showBubbleSize val="0"/>
        </c:dLbls>
        <c:gapWidth val="182"/>
        <c:axId val="214038671"/>
        <c:axId val="211424063"/>
      </c:barChart>
      <c:catAx>
        <c:axId val="214038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24063"/>
        <c:crosses val="autoZero"/>
        <c:auto val="1"/>
        <c:lblAlgn val="ctr"/>
        <c:lblOffset val="100"/>
        <c:noMultiLvlLbl val="0"/>
      </c:catAx>
      <c:valAx>
        <c:axId val="211424063"/>
        <c:scaling>
          <c:orientation val="minMax"/>
        </c:scaling>
        <c:delete val="1"/>
        <c:axPos val="b"/>
        <c:numFmt formatCode="0.00%" sourceLinked="1"/>
        <c:majorTickMark val="none"/>
        <c:minorTickMark val="none"/>
        <c:tickLblPos val="nextTo"/>
        <c:crossAx val="2140386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542925</xdr:colOff>
      <xdr:row>3</xdr:row>
      <xdr:rowOff>148071</xdr:rowOff>
    </xdr:to>
    <xdr:pic>
      <xdr:nvPicPr>
        <xdr:cNvPr id="3" name="Picture 2">
          <a:extLst>
            <a:ext uri="{FF2B5EF4-FFF2-40B4-BE49-F238E27FC236}">
              <a16:creationId xmlns:a16="http://schemas.microsoft.com/office/drawing/2014/main" id="{DECAA3BF-4049-00FB-2CBD-3C953031D2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
          <a:ext cx="542925" cy="690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542925</xdr:colOff>
      <xdr:row>3</xdr:row>
      <xdr:rowOff>148071</xdr:rowOff>
    </xdr:to>
    <xdr:pic>
      <xdr:nvPicPr>
        <xdr:cNvPr id="2" name="Picture 1">
          <a:extLst>
            <a:ext uri="{FF2B5EF4-FFF2-40B4-BE49-F238E27FC236}">
              <a16:creationId xmlns:a16="http://schemas.microsoft.com/office/drawing/2014/main" id="{53D125CA-8F9B-42CD-A568-FFEFCACA7C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
          <a:ext cx="542925" cy="69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652463</xdr:colOff>
      <xdr:row>1</xdr:row>
      <xdr:rowOff>52388</xdr:rowOff>
    </xdr:from>
    <xdr:to>
      <xdr:col>8</xdr:col>
      <xdr:colOff>700088</xdr:colOff>
      <xdr:row>5</xdr:row>
      <xdr:rowOff>138113</xdr:rowOff>
    </xdr:to>
    <xdr:pic>
      <xdr:nvPicPr>
        <xdr:cNvPr id="3" name="Picture 2">
          <a:extLst>
            <a:ext uri="{FF2B5EF4-FFF2-40B4-BE49-F238E27FC236}">
              <a16:creationId xmlns:a16="http://schemas.microsoft.com/office/drawing/2014/main" id="{FCDB5403-D3ED-7949-BFB0-2BE2C2A725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19913" y="233363"/>
          <a:ext cx="762000" cy="1000125"/>
        </a:xfrm>
        <a:prstGeom prst="rect">
          <a:avLst/>
        </a:prstGeom>
      </xdr:spPr>
    </xdr:pic>
    <xdr:clientData/>
  </xdr:twoCellAnchor>
  <xdr:twoCellAnchor>
    <xdr:from>
      <xdr:col>0</xdr:col>
      <xdr:colOff>90970</xdr:colOff>
      <xdr:row>15</xdr:row>
      <xdr:rowOff>8985</xdr:rowOff>
    </xdr:from>
    <xdr:to>
      <xdr:col>1</xdr:col>
      <xdr:colOff>2401372</xdr:colOff>
      <xdr:row>29</xdr:row>
      <xdr:rowOff>67077</xdr:rowOff>
    </xdr:to>
    <xdr:grpSp>
      <xdr:nvGrpSpPr>
        <xdr:cNvPr id="8" name="Group 7">
          <a:extLst>
            <a:ext uri="{FF2B5EF4-FFF2-40B4-BE49-F238E27FC236}">
              <a16:creationId xmlns:a16="http://schemas.microsoft.com/office/drawing/2014/main" id="{5278E1DA-2611-FBA3-FDD0-3AF616C80FF7}"/>
            </a:ext>
          </a:extLst>
        </xdr:cNvPr>
        <xdr:cNvGrpSpPr/>
      </xdr:nvGrpSpPr>
      <xdr:grpSpPr>
        <a:xfrm>
          <a:off x="90970" y="2903120"/>
          <a:ext cx="2463601" cy="2575889"/>
          <a:chOff x="90970" y="3094548"/>
          <a:chExt cx="2731347" cy="2779942"/>
        </a:xfrm>
      </xdr:grpSpPr>
      <xdr:graphicFrame macro="">
        <xdr:nvGraphicFramePr>
          <xdr:cNvPr id="5" name="Chart 4">
            <a:extLst>
              <a:ext uri="{FF2B5EF4-FFF2-40B4-BE49-F238E27FC236}">
                <a16:creationId xmlns:a16="http://schemas.microsoft.com/office/drawing/2014/main" id="{996E6507-FFD6-9FF3-633E-A118236B741F}"/>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7" name="Straight Connector 6">
            <a:extLst>
              <a:ext uri="{FF2B5EF4-FFF2-40B4-BE49-F238E27FC236}">
                <a16:creationId xmlns:a16="http://schemas.microsoft.com/office/drawing/2014/main" id="{E2395056-F7F4-A9C7-1CD2-711A4BDEC1F4}"/>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xdr:colOff>
      <xdr:row>15</xdr:row>
      <xdr:rowOff>20124</xdr:rowOff>
    </xdr:from>
    <xdr:to>
      <xdr:col>5</xdr:col>
      <xdr:colOff>311495</xdr:colOff>
      <xdr:row>29</xdr:row>
      <xdr:rowOff>78216</xdr:rowOff>
    </xdr:to>
    <xdr:grpSp>
      <xdr:nvGrpSpPr>
        <xdr:cNvPr id="9" name="Group 8">
          <a:extLst>
            <a:ext uri="{FF2B5EF4-FFF2-40B4-BE49-F238E27FC236}">
              <a16:creationId xmlns:a16="http://schemas.microsoft.com/office/drawing/2014/main" id="{5B9C0BB0-5EBA-40BC-BF79-30CAE717398B}"/>
            </a:ext>
          </a:extLst>
        </xdr:cNvPr>
        <xdr:cNvGrpSpPr/>
      </xdr:nvGrpSpPr>
      <xdr:grpSpPr>
        <a:xfrm>
          <a:off x="2697641" y="2914259"/>
          <a:ext cx="2459615" cy="2575889"/>
          <a:chOff x="90970" y="3094548"/>
          <a:chExt cx="2731347" cy="2779942"/>
        </a:xfrm>
      </xdr:grpSpPr>
      <xdr:graphicFrame macro="">
        <xdr:nvGraphicFramePr>
          <xdr:cNvPr id="10" name="Chart 9">
            <a:extLst>
              <a:ext uri="{FF2B5EF4-FFF2-40B4-BE49-F238E27FC236}">
                <a16:creationId xmlns:a16="http://schemas.microsoft.com/office/drawing/2014/main" id="{EE305371-EBEC-7AE8-691A-9C5F8FDA3139}"/>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11" name="Straight Connector 10">
            <a:extLst>
              <a:ext uri="{FF2B5EF4-FFF2-40B4-BE49-F238E27FC236}">
                <a16:creationId xmlns:a16="http://schemas.microsoft.com/office/drawing/2014/main" id="{05F93622-C536-2484-5B2C-D25017F6402D}"/>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470144</xdr:colOff>
      <xdr:row>15</xdr:row>
      <xdr:rowOff>18318</xdr:rowOff>
    </xdr:from>
    <xdr:to>
      <xdr:col>9</xdr:col>
      <xdr:colOff>67264</xdr:colOff>
      <xdr:row>29</xdr:row>
      <xdr:rowOff>82516</xdr:rowOff>
    </xdr:to>
    <xdr:grpSp>
      <xdr:nvGrpSpPr>
        <xdr:cNvPr id="24" name="Group 23">
          <a:extLst>
            <a:ext uri="{FF2B5EF4-FFF2-40B4-BE49-F238E27FC236}">
              <a16:creationId xmlns:a16="http://schemas.microsoft.com/office/drawing/2014/main" id="{7C1D65D3-2BC9-4234-86A7-5DF8BAD0AF3F}"/>
            </a:ext>
          </a:extLst>
        </xdr:cNvPr>
        <xdr:cNvGrpSpPr/>
      </xdr:nvGrpSpPr>
      <xdr:grpSpPr>
        <a:xfrm>
          <a:off x="5315905" y="2912453"/>
          <a:ext cx="2461281" cy="2581995"/>
          <a:chOff x="9441" y="3094548"/>
          <a:chExt cx="2731347" cy="2786415"/>
        </a:xfrm>
      </xdr:grpSpPr>
      <xdr:graphicFrame macro="">
        <xdr:nvGraphicFramePr>
          <xdr:cNvPr id="25" name="Chart 24">
            <a:extLst>
              <a:ext uri="{FF2B5EF4-FFF2-40B4-BE49-F238E27FC236}">
                <a16:creationId xmlns:a16="http://schemas.microsoft.com/office/drawing/2014/main" id="{06F9C574-7FB1-62C7-699F-C9F680799088}"/>
              </a:ext>
            </a:extLst>
          </xdr:cNvPr>
          <xdr:cNvGraphicFramePr/>
        </xdr:nvGraphicFramePr>
        <xdr:xfrm>
          <a:off x="9441" y="3154936"/>
          <a:ext cx="2731347" cy="2726027"/>
        </xdr:xfrm>
        <a:graphic>
          <a:graphicData uri="http://schemas.openxmlformats.org/drawingml/2006/chart">
            <c:chart xmlns:c="http://schemas.openxmlformats.org/drawingml/2006/chart" xmlns:r="http://schemas.openxmlformats.org/officeDocument/2006/relationships" r:id="rId4"/>
          </a:graphicData>
        </a:graphic>
      </xdr:graphicFrame>
      <xdr:cxnSp macro="">
        <xdr:nvCxnSpPr>
          <xdr:cNvPr id="26" name="Straight Connector 25">
            <a:extLst>
              <a:ext uri="{FF2B5EF4-FFF2-40B4-BE49-F238E27FC236}">
                <a16:creationId xmlns:a16="http://schemas.microsoft.com/office/drawing/2014/main" id="{3760ADCC-05FA-EF42-2F32-5B0554C544E9}"/>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31</xdr:row>
      <xdr:rowOff>0</xdr:rowOff>
    </xdr:from>
    <xdr:to>
      <xdr:col>1</xdr:col>
      <xdr:colOff>2463047</xdr:colOff>
      <xdr:row>45</xdr:row>
      <xdr:rowOff>89297</xdr:rowOff>
    </xdr:to>
    <xdr:grpSp>
      <xdr:nvGrpSpPr>
        <xdr:cNvPr id="27" name="Group 26">
          <a:extLst>
            <a:ext uri="{FF2B5EF4-FFF2-40B4-BE49-F238E27FC236}">
              <a16:creationId xmlns:a16="http://schemas.microsoft.com/office/drawing/2014/main" id="{9EC98020-D6BD-49AE-A4B2-45912391C3D7}"/>
            </a:ext>
          </a:extLst>
        </xdr:cNvPr>
        <xdr:cNvGrpSpPr/>
      </xdr:nvGrpSpPr>
      <xdr:grpSpPr>
        <a:xfrm>
          <a:off x="153199" y="5771617"/>
          <a:ext cx="2463047" cy="2607095"/>
          <a:chOff x="90970" y="3094548"/>
          <a:chExt cx="2731347" cy="2779942"/>
        </a:xfrm>
      </xdr:grpSpPr>
      <xdr:graphicFrame macro="">
        <xdr:nvGraphicFramePr>
          <xdr:cNvPr id="28" name="Chart 27">
            <a:extLst>
              <a:ext uri="{FF2B5EF4-FFF2-40B4-BE49-F238E27FC236}">
                <a16:creationId xmlns:a16="http://schemas.microsoft.com/office/drawing/2014/main" id="{E095B39C-613D-63B4-F96D-ADEBA5EB6B39}"/>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29" name="Straight Connector 28">
            <a:extLst>
              <a:ext uri="{FF2B5EF4-FFF2-40B4-BE49-F238E27FC236}">
                <a16:creationId xmlns:a16="http://schemas.microsoft.com/office/drawing/2014/main" id="{A51F3F0F-1C24-422E-519C-C5C5C73A2C93}"/>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0</xdr:colOff>
      <xdr:row>31</xdr:row>
      <xdr:rowOff>0</xdr:rowOff>
    </xdr:from>
    <xdr:to>
      <xdr:col>5</xdr:col>
      <xdr:colOff>319921</xdr:colOff>
      <xdr:row>45</xdr:row>
      <xdr:rowOff>59531</xdr:rowOff>
    </xdr:to>
    <xdr:grpSp>
      <xdr:nvGrpSpPr>
        <xdr:cNvPr id="30" name="Group 29">
          <a:extLst>
            <a:ext uri="{FF2B5EF4-FFF2-40B4-BE49-F238E27FC236}">
              <a16:creationId xmlns:a16="http://schemas.microsoft.com/office/drawing/2014/main" id="{9E29FEA8-1A67-4C3E-BD00-3442BB53ACD7}"/>
            </a:ext>
          </a:extLst>
        </xdr:cNvPr>
        <xdr:cNvGrpSpPr/>
      </xdr:nvGrpSpPr>
      <xdr:grpSpPr>
        <a:xfrm>
          <a:off x="2697640" y="5771617"/>
          <a:ext cx="2468042" cy="2577329"/>
          <a:chOff x="90970" y="3094548"/>
          <a:chExt cx="2731347" cy="2779942"/>
        </a:xfrm>
      </xdr:grpSpPr>
      <xdr:graphicFrame macro="">
        <xdr:nvGraphicFramePr>
          <xdr:cNvPr id="31" name="Chart 30">
            <a:extLst>
              <a:ext uri="{FF2B5EF4-FFF2-40B4-BE49-F238E27FC236}">
                <a16:creationId xmlns:a16="http://schemas.microsoft.com/office/drawing/2014/main" id="{A28D5D21-42ED-3FC4-911D-109C00114658}"/>
              </a:ext>
            </a:extLst>
          </xdr:cNvPr>
          <xdr:cNvGraphicFramePr/>
        </xdr:nvGraphicFramePr>
        <xdr:xfrm>
          <a:off x="90970" y="3148463"/>
          <a:ext cx="2731347" cy="2726027"/>
        </xdr:xfrm>
        <a:graphic>
          <a:graphicData uri="http://schemas.openxmlformats.org/drawingml/2006/chart">
            <c:chart xmlns:c="http://schemas.openxmlformats.org/drawingml/2006/chart" xmlns:r="http://schemas.openxmlformats.org/officeDocument/2006/relationships" r:id="rId6"/>
          </a:graphicData>
        </a:graphic>
      </xdr:graphicFrame>
      <xdr:cxnSp macro="">
        <xdr:nvCxnSpPr>
          <xdr:cNvPr id="32" name="Straight Connector 31">
            <a:extLst>
              <a:ext uri="{FF2B5EF4-FFF2-40B4-BE49-F238E27FC236}">
                <a16:creationId xmlns:a16="http://schemas.microsoft.com/office/drawing/2014/main" id="{C124C8EC-2EE4-9698-B9D8-1D792A10287C}"/>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501108</xdr:colOff>
      <xdr:row>30</xdr:row>
      <xdr:rowOff>103531</xdr:rowOff>
    </xdr:from>
    <xdr:to>
      <xdr:col>9</xdr:col>
      <xdr:colOff>119063</xdr:colOff>
      <xdr:row>45</xdr:row>
      <xdr:rowOff>89297</xdr:rowOff>
    </xdr:to>
    <xdr:grpSp>
      <xdr:nvGrpSpPr>
        <xdr:cNvPr id="33" name="Group 32">
          <a:extLst>
            <a:ext uri="{FF2B5EF4-FFF2-40B4-BE49-F238E27FC236}">
              <a16:creationId xmlns:a16="http://schemas.microsoft.com/office/drawing/2014/main" id="{DD3AA063-A386-43B4-9500-CC4BFAB7ED65}"/>
            </a:ext>
          </a:extLst>
        </xdr:cNvPr>
        <xdr:cNvGrpSpPr/>
      </xdr:nvGrpSpPr>
      <xdr:grpSpPr>
        <a:xfrm>
          <a:off x="5346869" y="5695306"/>
          <a:ext cx="2482116" cy="2683406"/>
          <a:chOff x="84715" y="3025717"/>
          <a:chExt cx="2731347" cy="2856695"/>
        </a:xfrm>
      </xdr:grpSpPr>
      <xdr:graphicFrame macro="">
        <xdr:nvGraphicFramePr>
          <xdr:cNvPr id="34" name="Chart 33">
            <a:extLst>
              <a:ext uri="{FF2B5EF4-FFF2-40B4-BE49-F238E27FC236}">
                <a16:creationId xmlns:a16="http://schemas.microsoft.com/office/drawing/2014/main" id="{498B3347-7903-71E9-8AAB-93F0D81D36C3}"/>
              </a:ext>
            </a:extLst>
          </xdr:cNvPr>
          <xdr:cNvGraphicFramePr/>
        </xdr:nvGraphicFramePr>
        <xdr:xfrm>
          <a:off x="84715" y="3025717"/>
          <a:ext cx="2731347" cy="2856695"/>
        </xdr:xfrm>
        <a:graphic>
          <a:graphicData uri="http://schemas.openxmlformats.org/drawingml/2006/chart">
            <c:chart xmlns:c="http://schemas.openxmlformats.org/drawingml/2006/chart" xmlns:r="http://schemas.openxmlformats.org/officeDocument/2006/relationships" r:id="rId7"/>
          </a:graphicData>
        </a:graphic>
      </xdr:graphicFrame>
      <xdr:cxnSp macro="">
        <xdr:nvCxnSpPr>
          <xdr:cNvPr id="35" name="Straight Connector 34">
            <a:extLst>
              <a:ext uri="{FF2B5EF4-FFF2-40B4-BE49-F238E27FC236}">
                <a16:creationId xmlns:a16="http://schemas.microsoft.com/office/drawing/2014/main" id="{7D8AE193-5D1A-47D1-B1C2-C7BC8AABA3E3}"/>
              </a:ext>
            </a:extLst>
          </xdr:cNvPr>
          <xdr:cNvCxnSpPr/>
        </xdr:nvCxnSpPr>
        <xdr:spPr>
          <a:xfrm>
            <a:off x="181236" y="3094548"/>
            <a:ext cx="234530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4477</xdr:colOff>
      <xdr:row>46</xdr:row>
      <xdr:rowOff>221436</xdr:rowOff>
    </xdr:from>
    <xdr:to>
      <xdr:col>8</xdr:col>
      <xdr:colOff>533643</xdr:colOff>
      <xdr:row>56</xdr:row>
      <xdr:rowOff>6919</xdr:rowOff>
    </xdr:to>
    <xdr:sp macro="" textlink="">
      <xdr:nvSpPr>
        <xdr:cNvPr id="36" name="TextBox 35">
          <a:extLst>
            <a:ext uri="{FF2B5EF4-FFF2-40B4-BE49-F238E27FC236}">
              <a16:creationId xmlns:a16="http://schemas.microsoft.com/office/drawing/2014/main" id="{2EF96924-F72A-519C-DF9A-7F5D3C81F5E4}"/>
            </a:ext>
          </a:extLst>
        </xdr:cNvPr>
        <xdr:cNvSpPr txBox="1"/>
      </xdr:nvSpPr>
      <xdr:spPr>
        <a:xfrm>
          <a:off x="158342" y="8673042"/>
          <a:ext cx="7357859" cy="166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Profit jumps 34% YoY to Rs 2,654 crore, meets Street estimates.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Revenue from operations increased 10% year-on-year to Rs 11,983 crore in the fourth quarter.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The pharma major may report an ebitda of 3,302 crore, up 10 per cent YoY and 4 per cent QoQ with a Ebitda margin expanding to 27.3 per cent for the quarter.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 Ebitda margins are seen expanding for the quarter, aiding Ebitda by 10 per cent YoY ranging in Rs 3,200-3,300 crore. PAT is largely to be around 2,800 crore, rising in double digits YoY.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400" b="0" i="0">
              <a:solidFill>
                <a:schemeClr val="dk1"/>
              </a:solidFill>
              <a:effectLst/>
              <a:latin typeface="+mn-lt"/>
              <a:ea typeface="+mn-ea"/>
              <a:cs typeface="+mn-cs"/>
            </a:rPr>
            <a:t>Ebitda and Net Earnings should expand 13 per cent and 17 per cent YoY</a:t>
          </a:r>
        </a:p>
      </xdr:txBody>
    </xdr:sp>
    <xdr:clientData/>
  </xdr:twoCellAnchor>
  <xdr:twoCellAnchor>
    <xdr:from>
      <xdr:col>1</xdr:col>
      <xdr:colOff>32619</xdr:colOff>
      <xdr:row>104</xdr:row>
      <xdr:rowOff>52191</xdr:rowOff>
    </xdr:from>
    <xdr:to>
      <xdr:col>8</xdr:col>
      <xdr:colOff>482774</xdr:colOff>
      <xdr:row>111</xdr:row>
      <xdr:rowOff>26096</xdr:rowOff>
    </xdr:to>
    <xdr:sp macro="" textlink="">
      <xdr:nvSpPr>
        <xdr:cNvPr id="37" name="TextBox 36">
          <a:extLst>
            <a:ext uri="{FF2B5EF4-FFF2-40B4-BE49-F238E27FC236}">
              <a16:creationId xmlns:a16="http://schemas.microsoft.com/office/drawing/2014/main" id="{423AF8B6-64F6-E5C5-7722-235F9AF063B6}"/>
            </a:ext>
          </a:extLst>
        </xdr:cNvPr>
        <xdr:cNvSpPr txBox="1"/>
      </xdr:nvSpPr>
      <xdr:spPr>
        <a:xfrm>
          <a:off x="182671" y="19532773"/>
          <a:ext cx="7300326" cy="12526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IN" sz="1400" b="0" i="0">
              <a:solidFill>
                <a:schemeClr val="dk1"/>
              </a:solidFill>
              <a:effectLst/>
              <a:latin typeface="+mn-lt"/>
              <a:ea typeface="+mn-ea"/>
              <a:cs typeface="+mn-cs"/>
            </a:rPr>
            <a:t>ROA of Avenue Supermart has been increased from 5.57% in FY2018 to 24.38% in FY2024. While the asset efficiency remains constant, the reason for increase in ROA is increased net margin of the company.</a:t>
          </a:r>
        </a:p>
        <a:p>
          <a:pPr marL="171450" indent="-171450">
            <a:buFont typeface="Arial" panose="020B0604020202020204" pitchFamily="34" charset="0"/>
            <a:buChar char="•"/>
          </a:pPr>
          <a:r>
            <a:rPr lang="en-IN" sz="1400" b="0" i="0">
              <a:solidFill>
                <a:schemeClr val="dk1"/>
              </a:solidFill>
              <a:effectLst/>
              <a:latin typeface="+mn-lt"/>
              <a:ea typeface="+mn-ea"/>
              <a:cs typeface="+mn-cs"/>
            </a:rPr>
            <a:t>ROE has increased in past seven years from 5.59% to 16.01%.financial levarage is constantly decreasing throughout the period.</a:t>
          </a:r>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114299</xdr:colOff>
      <xdr:row>2</xdr:row>
      <xdr:rowOff>33932</xdr:rowOff>
    </xdr:from>
    <xdr:to>
      <xdr:col>1</xdr:col>
      <xdr:colOff>857250</xdr:colOff>
      <xdr:row>7</xdr:row>
      <xdr:rowOff>104177</xdr:rowOff>
    </xdr:to>
    <xdr:pic>
      <xdr:nvPicPr>
        <xdr:cNvPr id="3" name="Picture 2">
          <a:extLst>
            <a:ext uri="{FF2B5EF4-FFF2-40B4-BE49-F238E27FC236}">
              <a16:creationId xmlns:a16="http://schemas.microsoft.com/office/drawing/2014/main" id="{9EDE9F07-3A00-84A1-0B52-BE0AB251C2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699" y="214907"/>
          <a:ext cx="742951" cy="975123"/>
        </a:xfrm>
        <a:prstGeom prst="rect">
          <a:avLst/>
        </a:prstGeom>
      </xdr:spPr>
    </xdr:pic>
    <xdr:clientData/>
  </xdr:twoCellAnchor>
  <xdr:twoCellAnchor>
    <xdr:from>
      <xdr:col>1</xdr:col>
      <xdr:colOff>3629025</xdr:colOff>
      <xdr:row>2</xdr:row>
      <xdr:rowOff>114301</xdr:rowOff>
    </xdr:from>
    <xdr:to>
      <xdr:col>9</xdr:col>
      <xdr:colOff>171453</xdr:colOff>
      <xdr:row>8</xdr:row>
      <xdr:rowOff>19049</xdr:rowOff>
    </xdr:to>
    <xdr:sp macro="" textlink="">
      <xdr:nvSpPr>
        <xdr:cNvPr id="5" name="TextBox 4">
          <a:extLst>
            <a:ext uri="{FF2B5EF4-FFF2-40B4-BE49-F238E27FC236}">
              <a16:creationId xmlns:a16="http://schemas.microsoft.com/office/drawing/2014/main" id="{3008C4D4-4662-0F20-E5D0-41A5AB0FD617}"/>
            </a:ext>
          </a:extLst>
        </xdr:cNvPr>
        <xdr:cNvSpPr txBox="1"/>
      </xdr:nvSpPr>
      <xdr:spPr>
        <a:xfrm>
          <a:off x="3781425" y="295277"/>
          <a:ext cx="6686554" cy="9905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a:solidFill>
                <a:schemeClr val="dk1"/>
              </a:solidFill>
              <a:effectLst/>
              <a:latin typeface="+mn-lt"/>
              <a:ea typeface="+mn-ea"/>
              <a:cs typeface="+mn-cs"/>
            </a:rPr>
            <a:t>Sun Pharmaceutical Industries Ltd is engaged in the business of manufacturing, developing and marketing a wide range of branded and generic formulations and Active Pharma Ingredients. The company and its subsidiaries has various manufacturing facilities spread across the world with trading and other incidental and related activities extending to global market.</a:t>
          </a:r>
          <a:r>
            <a:rPr lang="en-IN" sz="1100" b="0" i="0" baseline="0">
              <a:solidFill>
                <a:schemeClr val="dk1"/>
              </a:solidFill>
              <a:effectLst/>
              <a:latin typeface="+mn-lt"/>
              <a:ea typeface="+mn-ea"/>
              <a:cs typeface="+mn-cs"/>
            </a:rPr>
            <a:t> </a:t>
          </a:r>
          <a:endParaRPr lang="en-IN" sz="1100" b="0"/>
        </a:p>
      </xdr:txBody>
    </xdr:sp>
    <xdr:clientData/>
  </xdr:twoCellAnchor>
  <xdr:twoCellAnchor>
    <xdr:from>
      <xdr:col>6</xdr:col>
      <xdr:colOff>176211</xdr:colOff>
      <xdr:row>11</xdr:row>
      <xdr:rowOff>52389</xdr:rowOff>
    </xdr:from>
    <xdr:to>
      <xdr:col>9</xdr:col>
      <xdr:colOff>4763</xdr:colOff>
      <xdr:row>21</xdr:row>
      <xdr:rowOff>33338</xdr:rowOff>
    </xdr:to>
    <xdr:graphicFrame macro="">
      <xdr:nvGraphicFramePr>
        <xdr:cNvPr id="7" name="Chart 6">
          <a:extLst>
            <a:ext uri="{FF2B5EF4-FFF2-40B4-BE49-F238E27FC236}">
              <a16:creationId xmlns:a16="http://schemas.microsoft.com/office/drawing/2014/main" id="{29FF97A8-CBAD-429D-8C88-349B020E6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23</xdr:row>
      <xdr:rowOff>114300</xdr:rowOff>
    </xdr:from>
    <xdr:to>
      <xdr:col>9</xdr:col>
      <xdr:colOff>0</xdr:colOff>
      <xdr:row>30</xdr:row>
      <xdr:rowOff>76200</xdr:rowOff>
    </xdr:to>
    <xdr:graphicFrame macro="">
      <xdr:nvGraphicFramePr>
        <xdr:cNvPr id="8" name="Chart 7">
          <a:extLst>
            <a:ext uri="{FF2B5EF4-FFF2-40B4-BE49-F238E27FC236}">
              <a16:creationId xmlns:a16="http://schemas.microsoft.com/office/drawing/2014/main" id="{3C7B3A4A-D151-4BB3-9323-5B7D822D3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xdr:colOff>
      <xdr:row>33</xdr:row>
      <xdr:rowOff>170596</xdr:rowOff>
    </xdr:from>
    <xdr:to>
      <xdr:col>9</xdr:col>
      <xdr:colOff>71083</xdr:colOff>
      <xdr:row>45</xdr:row>
      <xdr:rowOff>35541</xdr:rowOff>
    </xdr:to>
    <xdr:graphicFrame macro="">
      <xdr:nvGraphicFramePr>
        <xdr:cNvPr id="9" name="Chart 8">
          <a:extLst>
            <a:ext uri="{FF2B5EF4-FFF2-40B4-BE49-F238E27FC236}">
              <a16:creationId xmlns:a16="http://schemas.microsoft.com/office/drawing/2014/main" id="{DC142717-6179-4F60-A46E-18A5F67CE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68036</xdr:colOff>
      <xdr:row>56</xdr:row>
      <xdr:rowOff>136072</xdr:rowOff>
    </xdr:from>
    <xdr:to>
      <xdr:col>8</xdr:col>
      <xdr:colOff>995021</xdr:colOff>
      <xdr:row>65</xdr:row>
      <xdr:rowOff>34017</xdr:rowOff>
    </xdr:to>
    <xdr:sp macro="" textlink="">
      <xdr:nvSpPr>
        <xdr:cNvPr id="10" name="TextBox 9">
          <a:extLst>
            <a:ext uri="{FF2B5EF4-FFF2-40B4-BE49-F238E27FC236}">
              <a16:creationId xmlns:a16="http://schemas.microsoft.com/office/drawing/2014/main" id="{C3638D3B-FA69-7AB2-4875-F6672A470267}"/>
            </a:ext>
          </a:extLst>
        </xdr:cNvPr>
        <xdr:cNvSpPr txBox="1"/>
      </xdr:nvSpPr>
      <xdr:spPr>
        <a:xfrm>
          <a:off x="221116" y="9848170"/>
          <a:ext cx="10035268" cy="1505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b="0" i="0">
              <a:solidFill>
                <a:schemeClr val="dk1"/>
              </a:solidFill>
              <a:effectLst/>
              <a:latin typeface="+mn-lt"/>
              <a:ea typeface="+mn-ea"/>
              <a:cs typeface="+mn-cs"/>
            </a:rPr>
            <a:t>Sun Pharmaceuticals Industries Ltd </a:t>
          </a:r>
          <a:r>
            <a:rPr lang="en-IN" sz="1300"/>
            <a:t>Target high-single digit consolidated topline growth for FY25 and Focus on improving overall return ratios.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IN" sz="1300"/>
            <a:t>Maintain leadership in existing markets through focus on innovative solutions and Enhance presence in high growth markets </a:t>
          </a:r>
          <a:endParaRPr lang="en-IN" sz="1300" b="0" i="0">
            <a:solidFill>
              <a:schemeClr val="dk1"/>
            </a:solidFill>
            <a:effectLst/>
            <a:latin typeface="+mn-lt"/>
            <a:ea typeface="+mn-ea"/>
            <a:cs typeface="+mn-cs"/>
          </a:endParaRPr>
        </a:p>
        <a:p>
          <a:pPr marL="171450" indent="-171450">
            <a:buFont typeface="Arial" panose="020B0604020202020204" pitchFamily="34" charset="0"/>
            <a:buChar char="•"/>
          </a:pPr>
          <a:r>
            <a:rPr lang="en-IN" sz="1300"/>
            <a:t>Unwavering focus on sustainability, built on a legacy rooted in caring for people, communities and the planet. </a:t>
          </a:r>
        </a:p>
        <a:p>
          <a:pPr marL="171450" indent="-171450">
            <a:buFont typeface="Arial" panose="020B0604020202020204" pitchFamily="34" charset="0"/>
            <a:buChar char="•"/>
          </a:pPr>
          <a:r>
            <a:rPr lang="en-IN" sz="1300"/>
            <a:t>Committed to governance, community upliftment, access to affordable healthcare &amp; environment conservation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73818</xdr:colOff>
      <xdr:row>12</xdr:row>
      <xdr:rowOff>0</xdr:rowOff>
    </xdr:from>
    <xdr:to>
      <xdr:col>7</xdr:col>
      <xdr:colOff>185737</xdr:colOff>
      <xdr:row>25</xdr:row>
      <xdr:rowOff>9525</xdr:rowOff>
    </xdr:to>
    <xdr:graphicFrame macro="">
      <xdr:nvGraphicFramePr>
        <xdr:cNvPr id="2" name="Chart 1">
          <a:extLst>
            <a:ext uri="{FF2B5EF4-FFF2-40B4-BE49-F238E27FC236}">
              <a16:creationId xmlns:a16="http://schemas.microsoft.com/office/drawing/2014/main" id="{FC1F01B5-8AF9-0EAD-8235-0844BE115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dit%20Saini\Downloads\SUNPHARMA.NS%20(3).csv" TargetMode="External"/><Relationship Id="rId1" Type="http://schemas.openxmlformats.org/officeDocument/2006/relationships/externalLinkPath" Target="/Users/Udit%20Saini/Downloads/SUNPHARMA.NS%20(3).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NPHARMA.NS (3)"/>
      <sheetName val="Sheet1"/>
    </sheetNames>
    <sheetDataSet>
      <sheetData sheetId="0">
        <row r="2">
          <cell r="A2">
            <v>44405</v>
          </cell>
          <cell r="B2">
            <v>665.05395499999997</v>
          </cell>
          <cell r="C2">
            <v>3332667</v>
          </cell>
        </row>
        <row r="3">
          <cell r="A3">
            <v>44406</v>
          </cell>
          <cell r="B3">
            <v>679.75116000000003</v>
          </cell>
          <cell r="C3">
            <v>4397443</v>
          </cell>
        </row>
        <row r="4">
          <cell r="A4">
            <v>44407</v>
          </cell>
          <cell r="B4">
            <v>748.35497999999995</v>
          </cell>
          <cell r="C4">
            <v>35893710</v>
          </cell>
        </row>
        <row r="5">
          <cell r="A5">
            <v>44410</v>
          </cell>
          <cell r="B5">
            <v>749.37017800000001</v>
          </cell>
          <cell r="C5">
            <v>18661462</v>
          </cell>
        </row>
        <row r="6">
          <cell r="A6">
            <v>44411</v>
          </cell>
          <cell r="B6">
            <v>768.51538100000005</v>
          </cell>
          <cell r="C6">
            <v>14678219</v>
          </cell>
        </row>
        <row r="7">
          <cell r="A7">
            <v>44412</v>
          </cell>
          <cell r="B7">
            <v>759.76470900000004</v>
          </cell>
          <cell r="C7">
            <v>5796169</v>
          </cell>
        </row>
        <row r="8">
          <cell r="A8">
            <v>44413</v>
          </cell>
          <cell r="B8">
            <v>760.15136700000005</v>
          </cell>
          <cell r="C8">
            <v>5026619</v>
          </cell>
        </row>
        <row r="9">
          <cell r="A9">
            <v>44414</v>
          </cell>
          <cell r="B9">
            <v>759.23278800000003</v>
          </cell>
          <cell r="C9">
            <v>4064324</v>
          </cell>
        </row>
        <row r="10">
          <cell r="A10">
            <v>44417</v>
          </cell>
          <cell r="B10">
            <v>762.71380599999998</v>
          </cell>
          <cell r="C10">
            <v>2873586</v>
          </cell>
        </row>
        <row r="11">
          <cell r="A11">
            <v>44418</v>
          </cell>
          <cell r="B11">
            <v>767.11328100000003</v>
          </cell>
          <cell r="C11">
            <v>5656020</v>
          </cell>
        </row>
        <row r="12">
          <cell r="A12">
            <v>44419</v>
          </cell>
          <cell r="B12">
            <v>753.76971400000002</v>
          </cell>
          <cell r="C12">
            <v>4275776</v>
          </cell>
        </row>
        <row r="13">
          <cell r="A13">
            <v>44420</v>
          </cell>
          <cell r="B13">
            <v>752.89947500000005</v>
          </cell>
          <cell r="C13">
            <v>2821380</v>
          </cell>
        </row>
        <row r="14">
          <cell r="A14">
            <v>44421</v>
          </cell>
          <cell r="B14">
            <v>752.56103499999995</v>
          </cell>
          <cell r="C14">
            <v>4319920</v>
          </cell>
        </row>
        <row r="15">
          <cell r="A15">
            <v>44424</v>
          </cell>
          <cell r="B15">
            <v>754.97833300000002</v>
          </cell>
          <cell r="C15">
            <v>2310304</v>
          </cell>
        </row>
        <row r="16">
          <cell r="A16">
            <v>44425</v>
          </cell>
          <cell r="B16">
            <v>758.21752900000001</v>
          </cell>
          <cell r="C16">
            <v>5686055</v>
          </cell>
        </row>
        <row r="17">
          <cell r="A17">
            <v>44426</v>
          </cell>
          <cell r="B17">
            <v>757.00891100000001</v>
          </cell>
          <cell r="C17">
            <v>4036305</v>
          </cell>
        </row>
        <row r="18">
          <cell r="A18">
            <v>44428</v>
          </cell>
          <cell r="B18">
            <v>735.97827099999995</v>
          </cell>
          <cell r="C18">
            <v>6238261</v>
          </cell>
        </row>
        <row r="19">
          <cell r="A19">
            <v>44431</v>
          </cell>
          <cell r="B19">
            <v>736.17205799999999</v>
          </cell>
          <cell r="C19">
            <v>2375417</v>
          </cell>
        </row>
        <row r="20">
          <cell r="A20">
            <v>44432</v>
          </cell>
          <cell r="B20">
            <v>747.80578600000001</v>
          </cell>
          <cell r="C20">
            <v>2732537</v>
          </cell>
        </row>
        <row r="21">
          <cell r="A21">
            <v>44433</v>
          </cell>
          <cell r="B21">
            <v>745.57598900000005</v>
          </cell>
          <cell r="C21">
            <v>2254852</v>
          </cell>
        </row>
        <row r="22">
          <cell r="A22">
            <v>44434</v>
          </cell>
          <cell r="B22">
            <v>737.33544900000004</v>
          </cell>
          <cell r="C22">
            <v>1735864</v>
          </cell>
        </row>
        <row r="23">
          <cell r="A23">
            <v>44435</v>
          </cell>
          <cell r="B23">
            <v>748.24194299999999</v>
          </cell>
          <cell r="C23">
            <v>2432862</v>
          </cell>
        </row>
        <row r="24">
          <cell r="A24">
            <v>44438</v>
          </cell>
          <cell r="B24">
            <v>763.17199700000003</v>
          </cell>
          <cell r="C24">
            <v>3617125</v>
          </cell>
        </row>
        <row r="25">
          <cell r="A25">
            <v>44439</v>
          </cell>
          <cell r="B25">
            <v>769.81292699999995</v>
          </cell>
          <cell r="C25">
            <v>7435465</v>
          </cell>
        </row>
        <row r="26">
          <cell r="A26">
            <v>44440</v>
          </cell>
          <cell r="B26">
            <v>764.43231200000002</v>
          </cell>
          <cell r="C26">
            <v>2811619</v>
          </cell>
        </row>
        <row r="27">
          <cell r="A27">
            <v>44441</v>
          </cell>
          <cell r="B27">
            <v>765.83807400000001</v>
          </cell>
          <cell r="C27">
            <v>2679549</v>
          </cell>
        </row>
        <row r="28">
          <cell r="A28">
            <v>44442</v>
          </cell>
          <cell r="B28">
            <v>765.30499299999997</v>
          </cell>
          <cell r="C28">
            <v>2860730</v>
          </cell>
        </row>
        <row r="29">
          <cell r="A29">
            <v>44445</v>
          </cell>
          <cell r="B29">
            <v>760.31201199999998</v>
          </cell>
          <cell r="C29">
            <v>4613445</v>
          </cell>
        </row>
        <row r="30">
          <cell r="A30">
            <v>44446</v>
          </cell>
          <cell r="B30">
            <v>746.40002400000003</v>
          </cell>
          <cell r="C30">
            <v>3851664</v>
          </cell>
        </row>
        <row r="31">
          <cell r="A31">
            <v>44447</v>
          </cell>
          <cell r="B31">
            <v>753.71972700000003</v>
          </cell>
          <cell r="C31">
            <v>2548562</v>
          </cell>
        </row>
        <row r="32">
          <cell r="A32">
            <v>44448</v>
          </cell>
          <cell r="B32">
            <v>752.604736</v>
          </cell>
          <cell r="C32">
            <v>2008287</v>
          </cell>
        </row>
        <row r="33">
          <cell r="A33">
            <v>44452</v>
          </cell>
          <cell r="B33">
            <v>756.48266599999999</v>
          </cell>
          <cell r="C33">
            <v>1935832</v>
          </cell>
        </row>
        <row r="34">
          <cell r="A34">
            <v>44453</v>
          </cell>
          <cell r="B34">
            <v>757.54913299999998</v>
          </cell>
          <cell r="C34">
            <v>1996844</v>
          </cell>
        </row>
        <row r="35">
          <cell r="A35">
            <v>44454</v>
          </cell>
          <cell r="B35">
            <v>756.82195999999999</v>
          </cell>
          <cell r="C35">
            <v>1393824</v>
          </cell>
        </row>
        <row r="36">
          <cell r="A36">
            <v>44455</v>
          </cell>
          <cell r="B36">
            <v>757.20977800000003</v>
          </cell>
          <cell r="C36">
            <v>1353677</v>
          </cell>
        </row>
        <row r="37">
          <cell r="A37">
            <v>44456</v>
          </cell>
          <cell r="B37">
            <v>746.40002400000003</v>
          </cell>
          <cell r="C37">
            <v>4052622</v>
          </cell>
        </row>
        <row r="38">
          <cell r="A38">
            <v>44459</v>
          </cell>
          <cell r="B38">
            <v>733.40911900000003</v>
          </cell>
          <cell r="C38">
            <v>2206369</v>
          </cell>
        </row>
        <row r="39">
          <cell r="A39">
            <v>44460</v>
          </cell>
          <cell r="B39">
            <v>741.16491699999995</v>
          </cell>
          <cell r="C39">
            <v>2123997</v>
          </cell>
        </row>
        <row r="40">
          <cell r="A40">
            <v>44461</v>
          </cell>
          <cell r="B40">
            <v>746.59387200000003</v>
          </cell>
          <cell r="C40">
            <v>1817865</v>
          </cell>
        </row>
        <row r="41">
          <cell r="A41">
            <v>44462</v>
          </cell>
          <cell r="B41">
            <v>746.35156300000006</v>
          </cell>
          <cell r="C41">
            <v>2109768</v>
          </cell>
        </row>
        <row r="42">
          <cell r="A42">
            <v>44463</v>
          </cell>
          <cell r="B42">
            <v>746.93328899999995</v>
          </cell>
          <cell r="C42">
            <v>1777859</v>
          </cell>
        </row>
        <row r="43">
          <cell r="A43">
            <v>44466</v>
          </cell>
          <cell r="B43">
            <v>739.75915499999996</v>
          </cell>
          <cell r="C43">
            <v>2862731</v>
          </cell>
        </row>
        <row r="44">
          <cell r="A44">
            <v>44467</v>
          </cell>
          <cell r="B44">
            <v>751.44134499999996</v>
          </cell>
          <cell r="C44">
            <v>4938824</v>
          </cell>
        </row>
        <row r="45">
          <cell r="A45">
            <v>44468</v>
          </cell>
          <cell r="B45">
            <v>786.53643799999998</v>
          </cell>
          <cell r="C45">
            <v>18565413</v>
          </cell>
        </row>
        <row r="46">
          <cell r="A46">
            <v>44469</v>
          </cell>
          <cell r="B46">
            <v>793.27423099999999</v>
          </cell>
          <cell r="C46">
            <v>10478553</v>
          </cell>
        </row>
        <row r="47">
          <cell r="A47">
            <v>44470</v>
          </cell>
          <cell r="B47">
            <v>801.36938499999997</v>
          </cell>
          <cell r="C47">
            <v>5730355</v>
          </cell>
        </row>
        <row r="48">
          <cell r="A48">
            <v>44473</v>
          </cell>
          <cell r="B48">
            <v>806.60449200000005</v>
          </cell>
          <cell r="C48">
            <v>4007435</v>
          </cell>
        </row>
        <row r="49">
          <cell r="A49">
            <v>44474</v>
          </cell>
          <cell r="B49">
            <v>795.45556599999998</v>
          </cell>
          <cell r="C49">
            <v>2987134</v>
          </cell>
        </row>
        <row r="50">
          <cell r="A50">
            <v>44475</v>
          </cell>
          <cell r="B50">
            <v>776.16296399999999</v>
          </cell>
          <cell r="C50">
            <v>2910453</v>
          </cell>
        </row>
        <row r="51">
          <cell r="A51">
            <v>44476</v>
          </cell>
          <cell r="B51">
            <v>798.12170400000002</v>
          </cell>
          <cell r="C51">
            <v>4089061</v>
          </cell>
        </row>
        <row r="52">
          <cell r="A52">
            <v>44477</v>
          </cell>
          <cell r="B52">
            <v>796.328125</v>
          </cell>
          <cell r="C52">
            <v>2753935</v>
          </cell>
        </row>
        <row r="53">
          <cell r="A53">
            <v>44480</v>
          </cell>
          <cell r="B53">
            <v>807.13775599999997</v>
          </cell>
          <cell r="C53">
            <v>2988841</v>
          </cell>
        </row>
        <row r="54">
          <cell r="A54">
            <v>44481</v>
          </cell>
          <cell r="B54">
            <v>804.37481700000001</v>
          </cell>
          <cell r="C54">
            <v>2407031</v>
          </cell>
        </row>
        <row r="55">
          <cell r="A55">
            <v>44482</v>
          </cell>
          <cell r="B55">
            <v>816.83252000000005</v>
          </cell>
          <cell r="C55">
            <v>4113083</v>
          </cell>
        </row>
        <row r="56">
          <cell r="A56">
            <v>44483</v>
          </cell>
          <cell r="B56">
            <v>815.62066700000003</v>
          </cell>
          <cell r="C56">
            <v>2300231</v>
          </cell>
        </row>
        <row r="57">
          <cell r="A57">
            <v>44487</v>
          </cell>
          <cell r="B57">
            <v>810.38549799999998</v>
          </cell>
          <cell r="C57">
            <v>2632795</v>
          </cell>
        </row>
        <row r="58">
          <cell r="A58">
            <v>44488</v>
          </cell>
          <cell r="B58">
            <v>802.096497</v>
          </cell>
          <cell r="C58">
            <v>2029762</v>
          </cell>
        </row>
        <row r="59">
          <cell r="A59">
            <v>44489</v>
          </cell>
          <cell r="B59">
            <v>790.026611</v>
          </cell>
          <cell r="C59">
            <v>2089252</v>
          </cell>
        </row>
        <row r="60">
          <cell r="A60">
            <v>44490</v>
          </cell>
          <cell r="B60">
            <v>793.41973900000005</v>
          </cell>
          <cell r="C60">
            <v>3155655</v>
          </cell>
        </row>
        <row r="61">
          <cell r="A61">
            <v>44491</v>
          </cell>
          <cell r="B61">
            <v>787.74829099999999</v>
          </cell>
          <cell r="C61">
            <v>1709523</v>
          </cell>
        </row>
        <row r="62">
          <cell r="A62">
            <v>44494</v>
          </cell>
          <cell r="B62">
            <v>788.37854000000004</v>
          </cell>
          <cell r="C62">
            <v>2129988</v>
          </cell>
        </row>
        <row r="63">
          <cell r="A63">
            <v>44495</v>
          </cell>
          <cell r="B63">
            <v>788.66931199999999</v>
          </cell>
          <cell r="C63">
            <v>1628608</v>
          </cell>
        </row>
        <row r="64">
          <cell r="A64">
            <v>44496</v>
          </cell>
          <cell r="B64">
            <v>799.91510000000005</v>
          </cell>
          <cell r="C64">
            <v>3569869</v>
          </cell>
        </row>
        <row r="65">
          <cell r="A65">
            <v>44497</v>
          </cell>
          <cell r="B65">
            <v>782.949341</v>
          </cell>
          <cell r="C65">
            <v>1647229</v>
          </cell>
        </row>
        <row r="66">
          <cell r="A66">
            <v>44498</v>
          </cell>
          <cell r="B66">
            <v>770.73394800000005</v>
          </cell>
          <cell r="C66">
            <v>4321416</v>
          </cell>
        </row>
        <row r="67">
          <cell r="A67">
            <v>44501</v>
          </cell>
          <cell r="B67">
            <v>787.021118</v>
          </cell>
          <cell r="C67">
            <v>1935341</v>
          </cell>
        </row>
        <row r="68">
          <cell r="A68">
            <v>44502</v>
          </cell>
          <cell r="B68">
            <v>790.51135299999999</v>
          </cell>
          <cell r="C68">
            <v>17608860</v>
          </cell>
        </row>
        <row r="69">
          <cell r="A69">
            <v>44503</v>
          </cell>
          <cell r="B69">
            <v>763.89910899999995</v>
          </cell>
          <cell r="C69">
            <v>9452138</v>
          </cell>
        </row>
        <row r="70">
          <cell r="A70">
            <v>44504</v>
          </cell>
          <cell r="B70">
            <v>771.17028800000003</v>
          </cell>
          <cell r="C70">
            <v>485870</v>
          </cell>
        </row>
        <row r="71">
          <cell r="A71">
            <v>44508</v>
          </cell>
          <cell r="B71">
            <v>775.58136000000002</v>
          </cell>
          <cell r="C71">
            <v>4280584</v>
          </cell>
        </row>
        <row r="72">
          <cell r="A72">
            <v>44509</v>
          </cell>
          <cell r="B72">
            <v>776.89007600000002</v>
          </cell>
          <cell r="C72">
            <v>3232291</v>
          </cell>
        </row>
        <row r="73">
          <cell r="A73">
            <v>44510</v>
          </cell>
          <cell r="B73">
            <v>786.34252900000001</v>
          </cell>
          <cell r="C73">
            <v>2900645</v>
          </cell>
        </row>
        <row r="74">
          <cell r="A74">
            <v>44511</v>
          </cell>
          <cell r="B74">
            <v>770.58843999999999</v>
          </cell>
          <cell r="C74">
            <v>2107377</v>
          </cell>
        </row>
        <row r="75">
          <cell r="A75">
            <v>44512</v>
          </cell>
          <cell r="B75">
            <v>781.88287400000002</v>
          </cell>
          <cell r="C75">
            <v>2076523</v>
          </cell>
        </row>
        <row r="76">
          <cell r="A76">
            <v>44515</v>
          </cell>
          <cell r="B76">
            <v>785.95477300000005</v>
          </cell>
          <cell r="C76">
            <v>2109222</v>
          </cell>
        </row>
        <row r="77">
          <cell r="A77">
            <v>44516</v>
          </cell>
          <cell r="B77">
            <v>774.07867399999998</v>
          </cell>
          <cell r="C77">
            <v>1512946</v>
          </cell>
        </row>
        <row r="78">
          <cell r="A78">
            <v>44517</v>
          </cell>
          <cell r="B78">
            <v>767.19531300000006</v>
          </cell>
          <cell r="C78">
            <v>1662900</v>
          </cell>
        </row>
        <row r="79">
          <cell r="A79">
            <v>44518</v>
          </cell>
          <cell r="B79">
            <v>766.51666299999999</v>
          </cell>
          <cell r="C79">
            <v>3177648</v>
          </cell>
        </row>
        <row r="80">
          <cell r="A80">
            <v>44522</v>
          </cell>
          <cell r="B80">
            <v>747.22406000000001</v>
          </cell>
          <cell r="C80">
            <v>2894426</v>
          </cell>
        </row>
        <row r="81">
          <cell r="A81">
            <v>44523</v>
          </cell>
          <cell r="B81">
            <v>761.23309300000005</v>
          </cell>
          <cell r="C81">
            <v>2739763</v>
          </cell>
        </row>
        <row r="82">
          <cell r="A82">
            <v>44524</v>
          </cell>
          <cell r="B82">
            <v>755.17382799999996</v>
          </cell>
          <cell r="C82">
            <v>2404041</v>
          </cell>
        </row>
        <row r="83">
          <cell r="A83">
            <v>44525</v>
          </cell>
          <cell r="B83">
            <v>759.00329599999998</v>
          </cell>
          <cell r="C83">
            <v>1861259</v>
          </cell>
        </row>
        <row r="84">
          <cell r="A84">
            <v>44526</v>
          </cell>
          <cell r="B84">
            <v>743.879456</v>
          </cell>
          <cell r="C84">
            <v>5432649</v>
          </cell>
        </row>
        <row r="85">
          <cell r="A85">
            <v>44529</v>
          </cell>
          <cell r="B85">
            <v>728.12542699999995</v>
          </cell>
          <cell r="C85">
            <v>4664270</v>
          </cell>
        </row>
        <row r="86">
          <cell r="A86">
            <v>44530</v>
          </cell>
          <cell r="B86">
            <v>730.597534</v>
          </cell>
          <cell r="C86">
            <v>5505266</v>
          </cell>
        </row>
        <row r="87">
          <cell r="A87">
            <v>44531</v>
          </cell>
          <cell r="B87">
            <v>722.59930399999996</v>
          </cell>
          <cell r="C87">
            <v>3687799</v>
          </cell>
        </row>
        <row r="88">
          <cell r="A88">
            <v>44532</v>
          </cell>
          <cell r="B88">
            <v>742.86151099999995</v>
          </cell>
          <cell r="C88">
            <v>4896650</v>
          </cell>
        </row>
        <row r="89">
          <cell r="A89">
            <v>44533</v>
          </cell>
          <cell r="B89">
            <v>728.85247800000002</v>
          </cell>
          <cell r="C89">
            <v>3135454</v>
          </cell>
        </row>
        <row r="90">
          <cell r="A90">
            <v>44536</v>
          </cell>
          <cell r="B90">
            <v>714.649719</v>
          </cell>
          <cell r="C90">
            <v>2577704</v>
          </cell>
        </row>
        <row r="91">
          <cell r="A91">
            <v>44537</v>
          </cell>
          <cell r="B91">
            <v>720.99981700000001</v>
          </cell>
          <cell r="C91">
            <v>2583462</v>
          </cell>
        </row>
        <row r="92">
          <cell r="A92">
            <v>44538</v>
          </cell>
          <cell r="B92">
            <v>734.42700200000002</v>
          </cell>
          <cell r="C92">
            <v>2530785</v>
          </cell>
        </row>
        <row r="93">
          <cell r="A93">
            <v>44539</v>
          </cell>
          <cell r="B93">
            <v>736.55987500000003</v>
          </cell>
          <cell r="C93">
            <v>2604449</v>
          </cell>
        </row>
        <row r="94">
          <cell r="A94">
            <v>44540</v>
          </cell>
          <cell r="B94">
            <v>738.11102300000005</v>
          </cell>
          <cell r="C94">
            <v>2950388</v>
          </cell>
        </row>
        <row r="95">
          <cell r="A95">
            <v>44543</v>
          </cell>
          <cell r="B95">
            <v>739.32281499999999</v>
          </cell>
          <cell r="C95">
            <v>2491218</v>
          </cell>
        </row>
        <row r="96">
          <cell r="A96">
            <v>44544</v>
          </cell>
          <cell r="B96">
            <v>732.97283900000002</v>
          </cell>
          <cell r="C96">
            <v>3224172</v>
          </cell>
        </row>
        <row r="97">
          <cell r="A97">
            <v>44545</v>
          </cell>
          <cell r="B97">
            <v>751.44134499999996</v>
          </cell>
          <cell r="C97">
            <v>6231786</v>
          </cell>
        </row>
        <row r="98">
          <cell r="A98">
            <v>44546</v>
          </cell>
          <cell r="B98">
            <v>741.11639400000001</v>
          </cell>
          <cell r="C98">
            <v>6186549</v>
          </cell>
        </row>
        <row r="99">
          <cell r="A99">
            <v>44547</v>
          </cell>
          <cell r="B99">
            <v>745.47900400000003</v>
          </cell>
          <cell r="C99">
            <v>7171030</v>
          </cell>
        </row>
        <row r="100">
          <cell r="A100">
            <v>44550</v>
          </cell>
          <cell r="B100">
            <v>740.63171399999999</v>
          </cell>
          <cell r="C100">
            <v>7474026</v>
          </cell>
        </row>
        <row r="101">
          <cell r="A101">
            <v>44551</v>
          </cell>
          <cell r="B101">
            <v>754.78594999999996</v>
          </cell>
          <cell r="C101">
            <v>5599344</v>
          </cell>
        </row>
        <row r="102">
          <cell r="A102">
            <v>44552</v>
          </cell>
          <cell r="B102">
            <v>773.15765399999998</v>
          </cell>
          <cell r="C102">
            <v>5871235</v>
          </cell>
        </row>
        <row r="103">
          <cell r="A103">
            <v>44553</v>
          </cell>
          <cell r="B103">
            <v>768.26178000000004</v>
          </cell>
          <cell r="C103">
            <v>4277384</v>
          </cell>
        </row>
        <row r="104">
          <cell r="A104">
            <v>44554</v>
          </cell>
          <cell r="B104">
            <v>761.42694100000006</v>
          </cell>
          <cell r="C104">
            <v>3076272</v>
          </cell>
        </row>
        <row r="105">
          <cell r="A105">
            <v>44557</v>
          </cell>
          <cell r="B105">
            <v>769.86144999999999</v>
          </cell>
          <cell r="C105">
            <v>3598487</v>
          </cell>
        </row>
        <row r="106">
          <cell r="A106">
            <v>44558</v>
          </cell>
          <cell r="B106">
            <v>790.22045900000001</v>
          </cell>
          <cell r="C106">
            <v>5477769</v>
          </cell>
        </row>
        <row r="107">
          <cell r="A107">
            <v>44559</v>
          </cell>
          <cell r="B107">
            <v>813.19702099999995</v>
          </cell>
          <cell r="C107">
            <v>8748856</v>
          </cell>
        </row>
        <row r="108">
          <cell r="A108">
            <v>44560</v>
          </cell>
          <cell r="B108">
            <v>808.97985800000004</v>
          </cell>
          <cell r="C108">
            <v>5179861</v>
          </cell>
        </row>
        <row r="109">
          <cell r="A109">
            <v>44561</v>
          </cell>
          <cell r="B109">
            <v>819.88647500000002</v>
          </cell>
          <cell r="C109">
            <v>3346523</v>
          </cell>
        </row>
        <row r="110">
          <cell r="A110">
            <v>44564</v>
          </cell>
          <cell r="B110">
            <v>823.03723100000002</v>
          </cell>
          <cell r="C110">
            <v>3726756</v>
          </cell>
        </row>
        <row r="111">
          <cell r="A111">
            <v>44565</v>
          </cell>
          <cell r="B111">
            <v>812.13055399999996</v>
          </cell>
          <cell r="C111">
            <v>3027262</v>
          </cell>
        </row>
        <row r="112">
          <cell r="A112">
            <v>44566</v>
          </cell>
          <cell r="B112">
            <v>809.60992399999998</v>
          </cell>
          <cell r="C112">
            <v>2436343</v>
          </cell>
        </row>
        <row r="113">
          <cell r="A113">
            <v>44567</v>
          </cell>
          <cell r="B113">
            <v>804.27783199999999</v>
          </cell>
          <cell r="C113">
            <v>2423850</v>
          </cell>
        </row>
        <row r="114">
          <cell r="A114">
            <v>44568</v>
          </cell>
          <cell r="B114">
            <v>803.64776600000005</v>
          </cell>
          <cell r="C114">
            <v>1475374</v>
          </cell>
        </row>
        <row r="115">
          <cell r="A115">
            <v>44571</v>
          </cell>
          <cell r="B115">
            <v>801.46636999999998</v>
          </cell>
          <cell r="C115">
            <v>4837873</v>
          </cell>
        </row>
        <row r="116">
          <cell r="A116">
            <v>44572</v>
          </cell>
          <cell r="B116">
            <v>806.99237100000005</v>
          </cell>
          <cell r="C116">
            <v>4950526</v>
          </cell>
        </row>
        <row r="117">
          <cell r="A117">
            <v>44573</v>
          </cell>
          <cell r="B117">
            <v>810.676331</v>
          </cell>
          <cell r="C117">
            <v>3953446</v>
          </cell>
        </row>
        <row r="118">
          <cell r="A118">
            <v>44574</v>
          </cell>
          <cell r="B118">
            <v>839.08196999999996</v>
          </cell>
          <cell r="C118">
            <v>7395140</v>
          </cell>
        </row>
        <row r="119">
          <cell r="A119">
            <v>44575</v>
          </cell>
          <cell r="B119">
            <v>833.50756799999999</v>
          </cell>
          <cell r="C119">
            <v>2351963</v>
          </cell>
        </row>
        <row r="120">
          <cell r="A120">
            <v>44578</v>
          </cell>
          <cell r="B120">
            <v>827.15747099999999</v>
          </cell>
          <cell r="C120">
            <v>1750754</v>
          </cell>
        </row>
        <row r="121">
          <cell r="A121">
            <v>44579</v>
          </cell>
          <cell r="B121">
            <v>820.85595699999999</v>
          </cell>
          <cell r="C121">
            <v>3354708</v>
          </cell>
        </row>
        <row r="122">
          <cell r="A122">
            <v>44580</v>
          </cell>
          <cell r="B122">
            <v>812.90618900000004</v>
          </cell>
          <cell r="C122">
            <v>1677779</v>
          </cell>
        </row>
        <row r="123">
          <cell r="A123">
            <v>44581</v>
          </cell>
          <cell r="B123">
            <v>794.97088599999995</v>
          </cell>
          <cell r="C123">
            <v>2886894</v>
          </cell>
        </row>
        <row r="124">
          <cell r="A124">
            <v>44582</v>
          </cell>
          <cell r="B124">
            <v>784.06433100000004</v>
          </cell>
          <cell r="C124">
            <v>3218477</v>
          </cell>
        </row>
        <row r="125">
          <cell r="A125">
            <v>44585</v>
          </cell>
          <cell r="B125">
            <v>776.40533400000004</v>
          </cell>
          <cell r="C125">
            <v>5300160</v>
          </cell>
        </row>
        <row r="126">
          <cell r="A126">
            <v>44586</v>
          </cell>
          <cell r="B126">
            <v>783.38555899999994</v>
          </cell>
          <cell r="C126">
            <v>3779497</v>
          </cell>
        </row>
        <row r="127">
          <cell r="A127">
            <v>44588</v>
          </cell>
          <cell r="B127">
            <v>787.31195100000002</v>
          </cell>
          <cell r="C127">
            <v>3593525</v>
          </cell>
        </row>
        <row r="128">
          <cell r="A128">
            <v>44589</v>
          </cell>
          <cell r="B128">
            <v>802.096497</v>
          </cell>
          <cell r="C128">
            <v>5073701</v>
          </cell>
        </row>
        <row r="129">
          <cell r="A129">
            <v>44592</v>
          </cell>
          <cell r="B129">
            <v>809.02825900000005</v>
          </cell>
          <cell r="C129">
            <v>8041517</v>
          </cell>
        </row>
        <row r="130">
          <cell r="A130">
            <v>44593</v>
          </cell>
          <cell r="B130">
            <v>864.53082300000005</v>
          </cell>
          <cell r="C130">
            <v>12337459</v>
          </cell>
        </row>
        <row r="131">
          <cell r="A131">
            <v>44594</v>
          </cell>
          <cell r="B131">
            <v>863.46435499999995</v>
          </cell>
          <cell r="C131">
            <v>4404741</v>
          </cell>
        </row>
        <row r="132">
          <cell r="A132">
            <v>44595</v>
          </cell>
          <cell r="B132">
            <v>856.58111599999995</v>
          </cell>
          <cell r="C132">
            <v>2292825</v>
          </cell>
        </row>
        <row r="133">
          <cell r="A133">
            <v>44596</v>
          </cell>
          <cell r="B133">
            <v>866.663635</v>
          </cell>
          <cell r="C133">
            <v>4222492</v>
          </cell>
        </row>
        <row r="134">
          <cell r="A134">
            <v>44599</v>
          </cell>
          <cell r="B134">
            <v>859.974243</v>
          </cell>
          <cell r="C134">
            <v>3494623</v>
          </cell>
        </row>
        <row r="135">
          <cell r="A135">
            <v>44600</v>
          </cell>
          <cell r="B135">
            <v>866.80914299999995</v>
          </cell>
          <cell r="C135">
            <v>4766558</v>
          </cell>
        </row>
        <row r="136">
          <cell r="A136">
            <v>44601</v>
          </cell>
          <cell r="B136">
            <v>866.17394999999999</v>
          </cell>
          <cell r="C136">
            <v>2874380</v>
          </cell>
        </row>
        <row r="137">
          <cell r="A137">
            <v>44602</v>
          </cell>
          <cell r="B137">
            <v>873.84442100000001</v>
          </cell>
          <cell r="C137">
            <v>3159839</v>
          </cell>
        </row>
        <row r="138">
          <cell r="A138">
            <v>44603</v>
          </cell>
          <cell r="B138">
            <v>859.96923800000002</v>
          </cell>
          <cell r="C138">
            <v>2682532</v>
          </cell>
        </row>
        <row r="139">
          <cell r="A139">
            <v>44606</v>
          </cell>
          <cell r="B139">
            <v>845.06805399999996</v>
          </cell>
          <cell r="C139">
            <v>5163415</v>
          </cell>
        </row>
        <row r="140">
          <cell r="A140">
            <v>44607</v>
          </cell>
          <cell r="B140">
            <v>856.74468999999999</v>
          </cell>
          <cell r="C140">
            <v>3219287</v>
          </cell>
        </row>
        <row r="141">
          <cell r="A141">
            <v>44608</v>
          </cell>
          <cell r="B141">
            <v>848.97644000000003</v>
          </cell>
          <cell r="C141">
            <v>2136415</v>
          </cell>
        </row>
        <row r="142">
          <cell r="A142">
            <v>44609</v>
          </cell>
          <cell r="B142">
            <v>842.82055700000001</v>
          </cell>
          <cell r="C142">
            <v>2275289</v>
          </cell>
        </row>
        <row r="143">
          <cell r="A143">
            <v>44610</v>
          </cell>
          <cell r="B143">
            <v>843.16265899999996</v>
          </cell>
          <cell r="C143">
            <v>1797851</v>
          </cell>
        </row>
        <row r="144">
          <cell r="A144">
            <v>44613</v>
          </cell>
          <cell r="B144">
            <v>824.54834000000005</v>
          </cell>
          <cell r="C144">
            <v>2305713</v>
          </cell>
        </row>
        <row r="145">
          <cell r="A145">
            <v>44614</v>
          </cell>
          <cell r="B145">
            <v>826.45373500000005</v>
          </cell>
          <cell r="C145">
            <v>3171552</v>
          </cell>
        </row>
        <row r="146">
          <cell r="A146">
            <v>44615</v>
          </cell>
          <cell r="B146">
            <v>821.03063999999995</v>
          </cell>
          <cell r="C146">
            <v>1979574</v>
          </cell>
        </row>
        <row r="147">
          <cell r="A147">
            <v>44616</v>
          </cell>
          <cell r="B147">
            <v>799.53387499999997</v>
          </cell>
          <cell r="C147">
            <v>3679222</v>
          </cell>
        </row>
        <row r="148">
          <cell r="A148">
            <v>44617</v>
          </cell>
          <cell r="B148">
            <v>812.52972399999999</v>
          </cell>
          <cell r="C148">
            <v>2098988</v>
          </cell>
        </row>
        <row r="149">
          <cell r="A149">
            <v>44620</v>
          </cell>
          <cell r="B149">
            <v>824.59722899999997</v>
          </cell>
          <cell r="C149">
            <v>4123139</v>
          </cell>
        </row>
        <row r="150">
          <cell r="A150">
            <v>44622</v>
          </cell>
          <cell r="B150">
            <v>802.12329099999999</v>
          </cell>
          <cell r="C150">
            <v>3807036</v>
          </cell>
        </row>
        <row r="151">
          <cell r="A151">
            <v>44623</v>
          </cell>
          <cell r="B151">
            <v>802.12329099999999</v>
          </cell>
          <cell r="C151">
            <v>2657776</v>
          </cell>
        </row>
        <row r="152">
          <cell r="A152">
            <v>44624</v>
          </cell>
          <cell r="B152">
            <v>810.67321800000002</v>
          </cell>
          <cell r="C152">
            <v>4082674</v>
          </cell>
        </row>
        <row r="153">
          <cell r="A153">
            <v>44627</v>
          </cell>
          <cell r="B153">
            <v>803.83331299999998</v>
          </cell>
          <cell r="C153">
            <v>3065234</v>
          </cell>
        </row>
        <row r="154">
          <cell r="A154">
            <v>44628</v>
          </cell>
          <cell r="B154">
            <v>835.44335899999999</v>
          </cell>
          <cell r="C154">
            <v>4864275</v>
          </cell>
        </row>
        <row r="155">
          <cell r="A155">
            <v>44629</v>
          </cell>
          <cell r="B155">
            <v>848.39025900000001</v>
          </cell>
          <cell r="C155">
            <v>7276355</v>
          </cell>
        </row>
        <row r="156">
          <cell r="A156">
            <v>44630</v>
          </cell>
          <cell r="B156">
            <v>849.66046100000005</v>
          </cell>
          <cell r="C156">
            <v>2899758</v>
          </cell>
        </row>
        <row r="157">
          <cell r="A157">
            <v>44631</v>
          </cell>
          <cell r="B157">
            <v>881.36828600000001</v>
          </cell>
          <cell r="C157">
            <v>7194497</v>
          </cell>
        </row>
        <row r="158">
          <cell r="A158">
            <v>44634</v>
          </cell>
          <cell r="B158">
            <v>871.84124799999995</v>
          </cell>
          <cell r="C158">
            <v>3861194</v>
          </cell>
        </row>
        <row r="159">
          <cell r="A159">
            <v>44635</v>
          </cell>
          <cell r="B159">
            <v>871.25506600000006</v>
          </cell>
          <cell r="C159">
            <v>4039746</v>
          </cell>
        </row>
        <row r="160">
          <cell r="A160">
            <v>44636</v>
          </cell>
          <cell r="B160">
            <v>868.86108400000001</v>
          </cell>
          <cell r="C160">
            <v>3134307</v>
          </cell>
        </row>
        <row r="161">
          <cell r="A161">
            <v>44637</v>
          </cell>
          <cell r="B161">
            <v>890.74859600000002</v>
          </cell>
          <cell r="C161">
            <v>5484100</v>
          </cell>
        </row>
        <row r="162">
          <cell r="A162">
            <v>44641</v>
          </cell>
          <cell r="B162">
            <v>892.89837599999998</v>
          </cell>
          <cell r="C162">
            <v>3878744</v>
          </cell>
        </row>
        <row r="163">
          <cell r="A163">
            <v>44642</v>
          </cell>
          <cell r="B163">
            <v>893.19146699999999</v>
          </cell>
          <cell r="C163">
            <v>2174495</v>
          </cell>
        </row>
        <row r="164">
          <cell r="A164">
            <v>44643</v>
          </cell>
          <cell r="B164">
            <v>880.19567900000004</v>
          </cell>
          <cell r="C164">
            <v>2578669</v>
          </cell>
        </row>
        <row r="165">
          <cell r="A165">
            <v>44644</v>
          </cell>
          <cell r="B165">
            <v>888.06158400000004</v>
          </cell>
          <cell r="C165">
            <v>3141478</v>
          </cell>
        </row>
        <row r="166">
          <cell r="A166">
            <v>44645</v>
          </cell>
          <cell r="B166">
            <v>881.71026600000005</v>
          </cell>
          <cell r="C166">
            <v>1571676</v>
          </cell>
        </row>
        <row r="167">
          <cell r="A167">
            <v>44648</v>
          </cell>
          <cell r="B167">
            <v>885.17913799999997</v>
          </cell>
          <cell r="C167">
            <v>1545077</v>
          </cell>
        </row>
        <row r="168">
          <cell r="A168">
            <v>44649</v>
          </cell>
          <cell r="B168">
            <v>898.32141100000001</v>
          </cell>
          <cell r="C168">
            <v>3177777</v>
          </cell>
        </row>
        <row r="169">
          <cell r="A169">
            <v>44650</v>
          </cell>
          <cell r="B169">
            <v>899.54284700000005</v>
          </cell>
          <cell r="C169">
            <v>2084073</v>
          </cell>
        </row>
        <row r="170">
          <cell r="A170">
            <v>44651</v>
          </cell>
          <cell r="B170">
            <v>893.82665999999995</v>
          </cell>
          <cell r="C170">
            <v>1901705</v>
          </cell>
        </row>
        <row r="171">
          <cell r="A171">
            <v>44652</v>
          </cell>
          <cell r="B171">
            <v>887.91510000000005</v>
          </cell>
          <cell r="C171">
            <v>1184766</v>
          </cell>
        </row>
        <row r="172">
          <cell r="A172">
            <v>44655</v>
          </cell>
          <cell r="B172">
            <v>904.86810300000002</v>
          </cell>
          <cell r="C172">
            <v>1876408</v>
          </cell>
        </row>
        <row r="173">
          <cell r="A173">
            <v>44656</v>
          </cell>
          <cell r="B173">
            <v>907.848389</v>
          </cell>
          <cell r="C173">
            <v>2911697</v>
          </cell>
        </row>
        <row r="174">
          <cell r="A174">
            <v>44657</v>
          </cell>
          <cell r="B174">
            <v>906.87127699999996</v>
          </cell>
          <cell r="C174">
            <v>1881754</v>
          </cell>
        </row>
        <row r="175">
          <cell r="A175">
            <v>44658</v>
          </cell>
          <cell r="B175">
            <v>909.65606700000001</v>
          </cell>
          <cell r="C175">
            <v>2728625</v>
          </cell>
        </row>
        <row r="176">
          <cell r="A176">
            <v>44659</v>
          </cell>
          <cell r="B176">
            <v>903.45129399999996</v>
          </cell>
          <cell r="C176">
            <v>1453271</v>
          </cell>
        </row>
        <row r="177">
          <cell r="A177">
            <v>44662</v>
          </cell>
          <cell r="B177">
            <v>904.23309300000005</v>
          </cell>
          <cell r="C177">
            <v>1102625</v>
          </cell>
        </row>
        <row r="178">
          <cell r="A178">
            <v>44663</v>
          </cell>
          <cell r="B178">
            <v>900.22674600000005</v>
          </cell>
          <cell r="C178">
            <v>1420380</v>
          </cell>
        </row>
        <row r="179">
          <cell r="A179">
            <v>44664</v>
          </cell>
          <cell r="B179">
            <v>915.323486</v>
          </cell>
          <cell r="C179">
            <v>1825531</v>
          </cell>
        </row>
        <row r="180">
          <cell r="A180">
            <v>44669</v>
          </cell>
          <cell r="B180">
            <v>906.285034</v>
          </cell>
          <cell r="C180">
            <v>1287320</v>
          </cell>
        </row>
        <row r="181">
          <cell r="A181">
            <v>44670</v>
          </cell>
          <cell r="B181">
            <v>900.91076699999996</v>
          </cell>
          <cell r="C181">
            <v>2001066</v>
          </cell>
        </row>
        <row r="182">
          <cell r="A182">
            <v>44671</v>
          </cell>
          <cell r="B182">
            <v>902.37652600000001</v>
          </cell>
          <cell r="C182">
            <v>1455897</v>
          </cell>
        </row>
        <row r="183">
          <cell r="A183">
            <v>44672</v>
          </cell>
          <cell r="B183">
            <v>922.50524900000005</v>
          </cell>
          <cell r="C183">
            <v>2410164</v>
          </cell>
        </row>
        <row r="184">
          <cell r="A184">
            <v>44673</v>
          </cell>
          <cell r="B184">
            <v>903.64679000000001</v>
          </cell>
          <cell r="C184">
            <v>1745381</v>
          </cell>
        </row>
        <row r="185">
          <cell r="A185">
            <v>44676</v>
          </cell>
          <cell r="B185">
            <v>879.41406300000006</v>
          </cell>
          <cell r="C185">
            <v>1146270</v>
          </cell>
        </row>
        <row r="186">
          <cell r="A186">
            <v>44677</v>
          </cell>
          <cell r="B186">
            <v>897.05114700000001</v>
          </cell>
          <cell r="C186">
            <v>3142879</v>
          </cell>
        </row>
        <row r="187">
          <cell r="A187">
            <v>44678</v>
          </cell>
          <cell r="B187">
            <v>885.37451199999998</v>
          </cell>
          <cell r="C187">
            <v>1586283</v>
          </cell>
        </row>
        <row r="188">
          <cell r="A188">
            <v>44679</v>
          </cell>
          <cell r="B188">
            <v>899.93359399999997</v>
          </cell>
          <cell r="C188">
            <v>3150038</v>
          </cell>
        </row>
        <row r="189">
          <cell r="A189">
            <v>44680</v>
          </cell>
          <cell r="B189">
            <v>907.40875200000005</v>
          </cell>
          <cell r="C189">
            <v>4290688</v>
          </cell>
        </row>
        <row r="190">
          <cell r="A190">
            <v>44683</v>
          </cell>
          <cell r="B190">
            <v>902.27874799999995</v>
          </cell>
          <cell r="C190">
            <v>2119174</v>
          </cell>
        </row>
        <row r="191">
          <cell r="A191">
            <v>44685</v>
          </cell>
          <cell r="B191">
            <v>880.29345699999999</v>
          </cell>
          <cell r="C191">
            <v>3925917</v>
          </cell>
        </row>
        <row r="192">
          <cell r="A192">
            <v>44686</v>
          </cell>
          <cell r="B192">
            <v>858.06384300000002</v>
          </cell>
          <cell r="C192">
            <v>4462293</v>
          </cell>
        </row>
        <row r="193">
          <cell r="A193">
            <v>44687</v>
          </cell>
          <cell r="B193">
            <v>863.09600799999998</v>
          </cell>
          <cell r="C193">
            <v>2350532</v>
          </cell>
        </row>
        <row r="194">
          <cell r="A194">
            <v>44690</v>
          </cell>
          <cell r="B194">
            <v>865.14794900000004</v>
          </cell>
          <cell r="C194">
            <v>2522123</v>
          </cell>
        </row>
        <row r="195">
          <cell r="A195">
            <v>44691</v>
          </cell>
          <cell r="B195">
            <v>842.13659700000005</v>
          </cell>
          <cell r="C195">
            <v>6975331</v>
          </cell>
        </row>
        <row r="196">
          <cell r="A196">
            <v>44692</v>
          </cell>
          <cell r="B196">
            <v>835.24786400000005</v>
          </cell>
          <cell r="C196">
            <v>2768829</v>
          </cell>
        </row>
        <row r="197">
          <cell r="A197">
            <v>44693</v>
          </cell>
          <cell r="B197">
            <v>830.55767800000001</v>
          </cell>
          <cell r="C197">
            <v>2700591</v>
          </cell>
        </row>
        <row r="198">
          <cell r="A198">
            <v>44694</v>
          </cell>
          <cell r="B198">
            <v>862.31433100000004</v>
          </cell>
          <cell r="C198">
            <v>4870689</v>
          </cell>
        </row>
        <row r="199">
          <cell r="A199">
            <v>44697</v>
          </cell>
          <cell r="B199">
            <v>865.34338400000001</v>
          </cell>
          <cell r="C199">
            <v>2739020</v>
          </cell>
        </row>
        <row r="200">
          <cell r="A200">
            <v>44698</v>
          </cell>
          <cell r="B200">
            <v>871.35278300000004</v>
          </cell>
          <cell r="C200">
            <v>2317400</v>
          </cell>
        </row>
        <row r="201">
          <cell r="A201">
            <v>44699</v>
          </cell>
          <cell r="B201">
            <v>878.58349599999997</v>
          </cell>
          <cell r="C201">
            <v>2878378</v>
          </cell>
        </row>
        <row r="202">
          <cell r="A202">
            <v>44700</v>
          </cell>
          <cell r="B202">
            <v>864.36627199999998</v>
          </cell>
          <cell r="C202">
            <v>2715634</v>
          </cell>
        </row>
        <row r="203">
          <cell r="A203">
            <v>44701</v>
          </cell>
          <cell r="B203">
            <v>894.70605499999999</v>
          </cell>
          <cell r="C203">
            <v>2877917</v>
          </cell>
        </row>
        <row r="204">
          <cell r="A204">
            <v>44704</v>
          </cell>
          <cell r="B204">
            <v>900.959656</v>
          </cell>
          <cell r="C204">
            <v>2195036</v>
          </cell>
        </row>
        <row r="205">
          <cell r="A205">
            <v>44705</v>
          </cell>
          <cell r="B205">
            <v>889.08764599999995</v>
          </cell>
          <cell r="C205">
            <v>2911410</v>
          </cell>
        </row>
        <row r="206">
          <cell r="A206">
            <v>44706</v>
          </cell>
          <cell r="B206">
            <v>890.35784899999999</v>
          </cell>
          <cell r="C206">
            <v>2405811</v>
          </cell>
        </row>
        <row r="207">
          <cell r="A207">
            <v>44707</v>
          </cell>
          <cell r="B207">
            <v>879.36517300000003</v>
          </cell>
          <cell r="C207">
            <v>4113170</v>
          </cell>
        </row>
        <row r="208">
          <cell r="A208">
            <v>44708</v>
          </cell>
          <cell r="B208">
            <v>883.22485400000005</v>
          </cell>
          <cell r="C208">
            <v>2374509</v>
          </cell>
        </row>
        <row r="209">
          <cell r="A209">
            <v>44711</v>
          </cell>
          <cell r="B209">
            <v>867.981628</v>
          </cell>
          <cell r="C209">
            <v>3541617</v>
          </cell>
        </row>
        <row r="210">
          <cell r="A210">
            <v>44712</v>
          </cell>
          <cell r="B210">
            <v>840.91522199999997</v>
          </cell>
          <cell r="C210">
            <v>24360628</v>
          </cell>
        </row>
        <row r="211">
          <cell r="A211">
            <v>44713</v>
          </cell>
          <cell r="B211">
            <v>820.05352800000003</v>
          </cell>
          <cell r="C211">
            <v>5999099</v>
          </cell>
        </row>
        <row r="212">
          <cell r="A212">
            <v>44714</v>
          </cell>
          <cell r="B212">
            <v>839.88922100000002</v>
          </cell>
          <cell r="C212">
            <v>3553217</v>
          </cell>
        </row>
        <row r="213">
          <cell r="A213">
            <v>44715</v>
          </cell>
          <cell r="B213">
            <v>845.31225600000005</v>
          </cell>
          <cell r="C213">
            <v>2618353</v>
          </cell>
        </row>
        <row r="214">
          <cell r="A214">
            <v>44718</v>
          </cell>
          <cell r="B214">
            <v>840.13348399999995</v>
          </cell>
          <cell r="C214">
            <v>2095566</v>
          </cell>
        </row>
        <row r="215">
          <cell r="A215">
            <v>44719</v>
          </cell>
          <cell r="B215">
            <v>828.84771699999999</v>
          </cell>
          <cell r="C215">
            <v>3031449</v>
          </cell>
        </row>
        <row r="216">
          <cell r="A216">
            <v>44720</v>
          </cell>
          <cell r="B216">
            <v>827.87060499999995</v>
          </cell>
          <cell r="C216">
            <v>3208941</v>
          </cell>
        </row>
        <row r="217">
          <cell r="A217">
            <v>44721</v>
          </cell>
          <cell r="B217">
            <v>839.20526099999995</v>
          </cell>
          <cell r="C217">
            <v>2297715</v>
          </cell>
        </row>
        <row r="218">
          <cell r="A218">
            <v>44722</v>
          </cell>
          <cell r="B218">
            <v>826.35607900000002</v>
          </cell>
          <cell r="C218">
            <v>2124778</v>
          </cell>
        </row>
        <row r="219">
          <cell r="A219">
            <v>44725</v>
          </cell>
          <cell r="B219">
            <v>810.526611</v>
          </cell>
          <cell r="C219">
            <v>2191412</v>
          </cell>
        </row>
        <row r="220">
          <cell r="A220">
            <v>44726</v>
          </cell>
          <cell r="B220">
            <v>806.17834500000004</v>
          </cell>
          <cell r="C220">
            <v>2461692</v>
          </cell>
        </row>
        <row r="221">
          <cell r="A221">
            <v>44727</v>
          </cell>
          <cell r="B221">
            <v>803.49127199999998</v>
          </cell>
          <cell r="C221">
            <v>2008725</v>
          </cell>
        </row>
        <row r="222">
          <cell r="A222">
            <v>44728</v>
          </cell>
          <cell r="B222">
            <v>795.96740699999998</v>
          </cell>
          <cell r="C222">
            <v>2327414</v>
          </cell>
        </row>
        <row r="223">
          <cell r="A223">
            <v>44729</v>
          </cell>
          <cell r="B223">
            <v>775.25231900000006</v>
          </cell>
          <cell r="C223">
            <v>5719089</v>
          </cell>
        </row>
        <row r="224">
          <cell r="A224">
            <v>44732</v>
          </cell>
          <cell r="B224">
            <v>786.88006600000006</v>
          </cell>
          <cell r="C224">
            <v>2745302</v>
          </cell>
        </row>
        <row r="225">
          <cell r="A225">
            <v>44733</v>
          </cell>
          <cell r="B225">
            <v>798.75225799999998</v>
          </cell>
          <cell r="C225">
            <v>1342717</v>
          </cell>
        </row>
        <row r="226">
          <cell r="A226">
            <v>44734</v>
          </cell>
          <cell r="B226">
            <v>790.788635</v>
          </cell>
          <cell r="C226">
            <v>2032073</v>
          </cell>
        </row>
        <row r="227">
          <cell r="A227">
            <v>44735</v>
          </cell>
          <cell r="B227">
            <v>806.03179899999998</v>
          </cell>
          <cell r="C227">
            <v>1778752</v>
          </cell>
        </row>
        <row r="228">
          <cell r="A228">
            <v>44736</v>
          </cell>
          <cell r="B228">
            <v>805.73870799999997</v>
          </cell>
          <cell r="C228">
            <v>1404748</v>
          </cell>
        </row>
        <row r="229">
          <cell r="A229">
            <v>44739</v>
          </cell>
          <cell r="B229">
            <v>816.53601100000003</v>
          </cell>
          <cell r="C229">
            <v>2980249</v>
          </cell>
        </row>
        <row r="230">
          <cell r="A230">
            <v>44740</v>
          </cell>
          <cell r="B230">
            <v>809.647156</v>
          </cell>
          <cell r="C230">
            <v>2823691</v>
          </cell>
        </row>
        <row r="231">
          <cell r="A231">
            <v>44741</v>
          </cell>
          <cell r="B231">
            <v>819.51617399999998</v>
          </cell>
          <cell r="C231">
            <v>2975927</v>
          </cell>
        </row>
        <row r="232">
          <cell r="A232">
            <v>44742</v>
          </cell>
          <cell r="B232">
            <v>811.60150099999998</v>
          </cell>
          <cell r="C232">
            <v>3809670</v>
          </cell>
        </row>
        <row r="233">
          <cell r="A233">
            <v>44743</v>
          </cell>
          <cell r="B233">
            <v>810.28234899999995</v>
          </cell>
          <cell r="C233">
            <v>2316527</v>
          </cell>
        </row>
        <row r="234">
          <cell r="A234">
            <v>44746</v>
          </cell>
          <cell r="B234">
            <v>810.42895499999997</v>
          </cell>
          <cell r="C234">
            <v>2097164</v>
          </cell>
        </row>
        <row r="235">
          <cell r="A235">
            <v>44747</v>
          </cell>
          <cell r="B235">
            <v>816.68243399999994</v>
          </cell>
          <cell r="C235">
            <v>2682730</v>
          </cell>
        </row>
        <row r="236">
          <cell r="A236">
            <v>44748</v>
          </cell>
          <cell r="B236">
            <v>818.53906300000006</v>
          </cell>
          <cell r="C236">
            <v>2364840</v>
          </cell>
        </row>
        <row r="237">
          <cell r="A237">
            <v>44749</v>
          </cell>
          <cell r="B237">
            <v>830.02032499999996</v>
          </cell>
          <cell r="C237">
            <v>2327906</v>
          </cell>
        </row>
        <row r="238">
          <cell r="A238">
            <v>44750</v>
          </cell>
          <cell r="B238">
            <v>838.08154300000001</v>
          </cell>
          <cell r="C238">
            <v>2927832</v>
          </cell>
        </row>
        <row r="239">
          <cell r="A239">
            <v>44753</v>
          </cell>
          <cell r="B239">
            <v>837.64190699999995</v>
          </cell>
          <cell r="C239">
            <v>1768048</v>
          </cell>
        </row>
        <row r="240">
          <cell r="A240">
            <v>44754</v>
          </cell>
          <cell r="B240">
            <v>832.12109399999997</v>
          </cell>
          <cell r="C240">
            <v>1695338</v>
          </cell>
        </row>
        <row r="241">
          <cell r="A241">
            <v>44755</v>
          </cell>
          <cell r="B241">
            <v>840.47552499999995</v>
          </cell>
          <cell r="C241">
            <v>2663538</v>
          </cell>
        </row>
        <row r="242">
          <cell r="A242">
            <v>44756</v>
          </cell>
          <cell r="B242">
            <v>859.77374299999997</v>
          </cell>
          <cell r="C242">
            <v>4934156</v>
          </cell>
        </row>
        <row r="243">
          <cell r="A243">
            <v>44757</v>
          </cell>
          <cell r="B243">
            <v>858.308044</v>
          </cell>
          <cell r="C243">
            <v>1413559</v>
          </cell>
        </row>
        <row r="244">
          <cell r="A244">
            <v>44760</v>
          </cell>
          <cell r="B244">
            <v>862.607483</v>
          </cell>
          <cell r="C244">
            <v>2866600</v>
          </cell>
        </row>
        <row r="245">
          <cell r="A245">
            <v>44761</v>
          </cell>
          <cell r="B245">
            <v>855.27905299999998</v>
          </cell>
          <cell r="C245">
            <v>1604458</v>
          </cell>
        </row>
        <row r="246">
          <cell r="A246">
            <v>44762</v>
          </cell>
          <cell r="B246">
            <v>847.65734899999995</v>
          </cell>
          <cell r="C246">
            <v>2885666</v>
          </cell>
        </row>
        <row r="247">
          <cell r="A247">
            <v>44763</v>
          </cell>
          <cell r="B247">
            <v>849.75824</v>
          </cell>
          <cell r="C247">
            <v>2321107</v>
          </cell>
        </row>
        <row r="248">
          <cell r="A248">
            <v>44764</v>
          </cell>
          <cell r="B248">
            <v>854.497253</v>
          </cell>
          <cell r="C248">
            <v>1939758</v>
          </cell>
        </row>
        <row r="249">
          <cell r="A249">
            <v>44767</v>
          </cell>
          <cell r="B249">
            <v>848.487976</v>
          </cell>
          <cell r="C249">
            <v>2419358</v>
          </cell>
        </row>
        <row r="250">
          <cell r="A250">
            <v>44768</v>
          </cell>
          <cell r="B250">
            <v>847.80395499999997</v>
          </cell>
          <cell r="C250">
            <v>1560211</v>
          </cell>
        </row>
        <row r="251">
          <cell r="A251">
            <v>44769</v>
          </cell>
          <cell r="B251">
            <v>873.551331</v>
          </cell>
          <cell r="C251">
            <v>2797789</v>
          </cell>
        </row>
        <row r="252">
          <cell r="A252">
            <v>44770</v>
          </cell>
          <cell r="B252">
            <v>874.38183600000002</v>
          </cell>
          <cell r="C252">
            <v>3183169</v>
          </cell>
        </row>
        <row r="253">
          <cell r="A253">
            <v>44771</v>
          </cell>
          <cell r="B253">
            <v>921.62591599999996</v>
          </cell>
          <cell r="C253">
            <v>11315800</v>
          </cell>
        </row>
        <row r="254">
          <cell r="A254">
            <v>44774</v>
          </cell>
          <cell r="B254">
            <v>897.68633999999997</v>
          </cell>
          <cell r="C254">
            <v>4219890</v>
          </cell>
        </row>
        <row r="255">
          <cell r="A255">
            <v>44775</v>
          </cell>
          <cell r="B255">
            <v>896.26946999999996</v>
          </cell>
          <cell r="C255">
            <v>2043767</v>
          </cell>
        </row>
        <row r="256">
          <cell r="A256">
            <v>44776</v>
          </cell>
          <cell r="B256">
            <v>876.48266599999999</v>
          </cell>
          <cell r="C256">
            <v>2863168</v>
          </cell>
        </row>
        <row r="257">
          <cell r="A257">
            <v>44777</v>
          </cell>
          <cell r="B257">
            <v>897.490906</v>
          </cell>
          <cell r="C257">
            <v>3151481</v>
          </cell>
        </row>
        <row r="258">
          <cell r="A258">
            <v>44778</v>
          </cell>
          <cell r="B258">
            <v>894.99920699999996</v>
          </cell>
          <cell r="C258">
            <v>3317738</v>
          </cell>
        </row>
        <row r="259">
          <cell r="A259">
            <v>44781</v>
          </cell>
          <cell r="B259">
            <v>889.57611099999997</v>
          </cell>
          <cell r="C259">
            <v>2677742</v>
          </cell>
        </row>
        <row r="260">
          <cell r="A260">
            <v>44783</v>
          </cell>
          <cell r="B260">
            <v>898.66351299999997</v>
          </cell>
          <cell r="C260">
            <v>3077870</v>
          </cell>
        </row>
        <row r="261">
          <cell r="A261">
            <v>44784</v>
          </cell>
          <cell r="B261">
            <v>899.98254399999996</v>
          </cell>
          <cell r="C261">
            <v>1526395</v>
          </cell>
        </row>
        <row r="262">
          <cell r="A262">
            <v>44785</v>
          </cell>
          <cell r="B262">
            <v>892.55639599999995</v>
          </cell>
          <cell r="C262">
            <v>1384417</v>
          </cell>
        </row>
        <row r="263">
          <cell r="A263">
            <v>44789</v>
          </cell>
          <cell r="B263">
            <v>893.68005400000004</v>
          </cell>
          <cell r="C263">
            <v>1635836</v>
          </cell>
        </row>
        <row r="264">
          <cell r="A264">
            <v>44790</v>
          </cell>
          <cell r="B264">
            <v>899.73834199999999</v>
          </cell>
          <cell r="C264">
            <v>1828327</v>
          </cell>
        </row>
        <row r="265">
          <cell r="A265">
            <v>44791</v>
          </cell>
          <cell r="B265">
            <v>895.78094499999997</v>
          </cell>
          <cell r="C265">
            <v>2989998</v>
          </cell>
        </row>
        <row r="266">
          <cell r="A266">
            <v>44792</v>
          </cell>
          <cell r="B266">
            <v>883.62469499999997</v>
          </cell>
          <cell r="C266">
            <v>1708425</v>
          </cell>
        </row>
        <row r="267">
          <cell r="A267">
            <v>44795</v>
          </cell>
          <cell r="B267">
            <v>863.23376499999995</v>
          </cell>
          <cell r="C267">
            <v>2860170</v>
          </cell>
        </row>
        <row r="268">
          <cell r="A268">
            <v>44796</v>
          </cell>
          <cell r="B268">
            <v>870.92944299999999</v>
          </cell>
          <cell r="C268">
            <v>2314528</v>
          </cell>
        </row>
        <row r="269">
          <cell r="A269">
            <v>44797</v>
          </cell>
          <cell r="B269">
            <v>863.67492700000003</v>
          </cell>
          <cell r="C269">
            <v>3223687</v>
          </cell>
        </row>
        <row r="270">
          <cell r="A270">
            <v>44798</v>
          </cell>
          <cell r="B270">
            <v>860.04766800000004</v>
          </cell>
          <cell r="C270">
            <v>5016244</v>
          </cell>
        </row>
        <row r="271">
          <cell r="A271">
            <v>44799</v>
          </cell>
          <cell r="B271">
            <v>862.84167500000001</v>
          </cell>
          <cell r="C271">
            <v>1542618</v>
          </cell>
        </row>
        <row r="272">
          <cell r="A272">
            <v>44802</v>
          </cell>
          <cell r="B272">
            <v>861.95935099999997</v>
          </cell>
          <cell r="C272">
            <v>2068888</v>
          </cell>
        </row>
        <row r="273">
          <cell r="A273">
            <v>44803</v>
          </cell>
          <cell r="B273">
            <v>875.487976</v>
          </cell>
          <cell r="C273">
            <v>3672052</v>
          </cell>
        </row>
        <row r="274">
          <cell r="A274">
            <v>44805</v>
          </cell>
          <cell r="B274">
            <v>854.70489499999996</v>
          </cell>
          <cell r="C274">
            <v>2939235</v>
          </cell>
        </row>
        <row r="275">
          <cell r="A275">
            <v>44806</v>
          </cell>
          <cell r="B275">
            <v>852.45007299999997</v>
          </cell>
          <cell r="C275">
            <v>1963435</v>
          </cell>
        </row>
        <row r="276">
          <cell r="A276">
            <v>44809</v>
          </cell>
          <cell r="B276">
            <v>867.20416299999999</v>
          </cell>
          <cell r="C276">
            <v>2808538</v>
          </cell>
        </row>
        <row r="277">
          <cell r="A277">
            <v>44810</v>
          </cell>
          <cell r="B277">
            <v>870.29217500000004</v>
          </cell>
          <cell r="C277">
            <v>2252661</v>
          </cell>
        </row>
        <row r="278">
          <cell r="A278">
            <v>44811</v>
          </cell>
          <cell r="B278">
            <v>876.17419400000006</v>
          </cell>
          <cell r="C278">
            <v>1698682</v>
          </cell>
        </row>
        <row r="279">
          <cell r="A279">
            <v>44812</v>
          </cell>
          <cell r="B279">
            <v>876.71337900000003</v>
          </cell>
          <cell r="C279">
            <v>1772605</v>
          </cell>
        </row>
        <row r="280">
          <cell r="A280">
            <v>44813</v>
          </cell>
          <cell r="B280">
            <v>872.49792500000001</v>
          </cell>
          <cell r="C280">
            <v>1405210</v>
          </cell>
        </row>
        <row r="281">
          <cell r="A281">
            <v>44816</v>
          </cell>
          <cell r="B281">
            <v>870.24316399999998</v>
          </cell>
          <cell r="C281">
            <v>1571387</v>
          </cell>
        </row>
        <row r="282">
          <cell r="A282">
            <v>44817</v>
          </cell>
          <cell r="B282">
            <v>872.64495799999997</v>
          </cell>
          <cell r="C282">
            <v>2216354</v>
          </cell>
        </row>
        <row r="283">
          <cell r="A283">
            <v>44818</v>
          </cell>
          <cell r="B283">
            <v>866.37085000000002</v>
          </cell>
          <cell r="C283">
            <v>1889322</v>
          </cell>
        </row>
        <row r="284">
          <cell r="A284">
            <v>44819</v>
          </cell>
          <cell r="B284">
            <v>857.106628</v>
          </cell>
          <cell r="C284">
            <v>1780723</v>
          </cell>
        </row>
        <row r="285">
          <cell r="A285">
            <v>44820</v>
          </cell>
          <cell r="B285">
            <v>850.97961399999997</v>
          </cell>
          <cell r="C285">
            <v>5625488</v>
          </cell>
        </row>
        <row r="286">
          <cell r="A286">
            <v>44823</v>
          </cell>
          <cell r="B286">
            <v>857.64581299999998</v>
          </cell>
          <cell r="C286">
            <v>1920725</v>
          </cell>
        </row>
        <row r="287">
          <cell r="A287">
            <v>44824</v>
          </cell>
          <cell r="B287">
            <v>894.01629600000001</v>
          </cell>
          <cell r="C287">
            <v>4408042</v>
          </cell>
        </row>
        <row r="288">
          <cell r="A288">
            <v>44825</v>
          </cell>
          <cell r="B288">
            <v>887.49707000000001</v>
          </cell>
          <cell r="C288">
            <v>4153228</v>
          </cell>
        </row>
        <row r="289">
          <cell r="A289">
            <v>44826</v>
          </cell>
          <cell r="B289">
            <v>890.14398200000005</v>
          </cell>
          <cell r="C289">
            <v>2317690</v>
          </cell>
        </row>
        <row r="290">
          <cell r="A290">
            <v>44827</v>
          </cell>
          <cell r="B290">
            <v>902.986267</v>
          </cell>
          <cell r="C290">
            <v>4802181</v>
          </cell>
        </row>
        <row r="291">
          <cell r="A291">
            <v>44830</v>
          </cell>
          <cell r="B291">
            <v>882.98754899999994</v>
          </cell>
          <cell r="C291">
            <v>3760536</v>
          </cell>
        </row>
        <row r="292">
          <cell r="A292">
            <v>44831</v>
          </cell>
          <cell r="B292">
            <v>879.50732400000004</v>
          </cell>
          <cell r="C292">
            <v>3096645</v>
          </cell>
        </row>
        <row r="293">
          <cell r="A293">
            <v>44832</v>
          </cell>
          <cell r="B293">
            <v>899.80023200000005</v>
          </cell>
          <cell r="C293">
            <v>5559336</v>
          </cell>
        </row>
        <row r="294">
          <cell r="A294">
            <v>44833</v>
          </cell>
          <cell r="B294">
            <v>912.39758300000005</v>
          </cell>
          <cell r="C294">
            <v>8519098</v>
          </cell>
        </row>
        <row r="295">
          <cell r="A295">
            <v>44834</v>
          </cell>
          <cell r="B295">
            <v>929.99462900000003</v>
          </cell>
          <cell r="C295">
            <v>4182345</v>
          </cell>
        </row>
        <row r="296">
          <cell r="A296">
            <v>44837</v>
          </cell>
          <cell r="B296">
            <v>925.92620799999997</v>
          </cell>
          <cell r="C296">
            <v>4444578</v>
          </cell>
        </row>
        <row r="297">
          <cell r="A297">
            <v>44838</v>
          </cell>
          <cell r="B297">
            <v>925.97515899999996</v>
          </cell>
          <cell r="C297">
            <v>1856830</v>
          </cell>
        </row>
        <row r="298">
          <cell r="A298">
            <v>44840</v>
          </cell>
          <cell r="B298">
            <v>935.14135699999997</v>
          </cell>
          <cell r="C298">
            <v>3449485</v>
          </cell>
        </row>
        <row r="299">
          <cell r="A299">
            <v>44841</v>
          </cell>
          <cell r="B299">
            <v>936.36682099999996</v>
          </cell>
          <cell r="C299">
            <v>1762328</v>
          </cell>
        </row>
        <row r="300">
          <cell r="A300">
            <v>44844</v>
          </cell>
          <cell r="B300">
            <v>927.44567900000004</v>
          </cell>
          <cell r="C300">
            <v>1683827</v>
          </cell>
        </row>
        <row r="301">
          <cell r="A301">
            <v>44845</v>
          </cell>
          <cell r="B301">
            <v>926.17126499999995</v>
          </cell>
          <cell r="C301">
            <v>2426935</v>
          </cell>
        </row>
        <row r="302">
          <cell r="A302">
            <v>44846</v>
          </cell>
          <cell r="B302">
            <v>936.75885000000005</v>
          </cell>
          <cell r="C302">
            <v>2875040</v>
          </cell>
        </row>
        <row r="303">
          <cell r="A303">
            <v>44847</v>
          </cell>
          <cell r="B303">
            <v>949.35620100000006</v>
          </cell>
          <cell r="C303">
            <v>4498223</v>
          </cell>
        </row>
        <row r="304">
          <cell r="A304">
            <v>44848</v>
          </cell>
          <cell r="B304">
            <v>957.10089100000005</v>
          </cell>
          <cell r="C304">
            <v>3307000</v>
          </cell>
        </row>
        <row r="305">
          <cell r="A305">
            <v>44851</v>
          </cell>
          <cell r="B305">
            <v>960.72808799999996</v>
          </cell>
          <cell r="C305">
            <v>2647369</v>
          </cell>
        </row>
        <row r="306">
          <cell r="A306">
            <v>44852</v>
          </cell>
          <cell r="B306">
            <v>959.11047399999995</v>
          </cell>
          <cell r="C306">
            <v>2065146</v>
          </cell>
        </row>
        <row r="307">
          <cell r="A307">
            <v>44853</v>
          </cell>
          <cell r="B307">
            <v>957.68902600000001</v>
          </cell>
          <cell r="C307">
            <v>2424533</v>
          </cell>
        </row>
        <row r="308">
          <cell r="A308">
            <v>44854</v>
          </cell>
          <cell r="B308">
            <v>961.07116699999995</v>
          </cell>
          <cell r="C308">
            <v>1669666</v>
          </cell>
        </row>
        <row r="309">
          <cell r="A309">
            <v>44855</v>
          </cell>
          <cell r="B309">
            <v>958.47332800000004</v>
          </cell>
          <cell r="C309">
            <v>1791608</v>
          </cell>
        </row>
        <row r="310">
          <cell r="A310">
            <v>44858</v>
          </cell>
          <cell r="B310">
            <v>967.59045400000002</v>
          </cell>
          <cell r="C310">
            <v>191840</v>
          </cell>
        </row>
        <row r="311">
          <cell r="A311">
            <v>44859</v>
          </cell>
          <cell r="B311">
            <v>972.05090299999995</v>
          </cell>
          <cell r="C311">
            <v>2119595</v>
          </cell>
        </row>
        <row r="312">
          <cell r="A312">
            <v>44861</v>
          </cell>
          <cell r="B312">
            <v>991.75567599999999</v>
          </cell>
          <cell r="C312">
            <v>4379157</v>
          </cell>
        </row>
        <row r="313">
          <cell r="A313">
            <v>44862</v>
          </cell>
          <cell r="B313">
            <v>970.53137200000003</v>
          </cell>
          <cell r="C313">
            <v>3934980</v>
          </cell>
        </row>
        <row r="314">
          <cell r="A314">
            <v>44865</v>
          </cell>
          <cell r="B314">
            <v>996.90240500000004</v>
          </cell>
          <cell r="C314">
            <v>3546309</v>
          </cell>
        </row>
        <row r="315">
          <cell r="A315">
            <v>44866</v>
          </cell>
          <cell r="B315">
            <v>1016.215027</v>
          </cell>
          <cell r="C315">
            <v>5264069</v>
          </cell>
        </row>
        <row r="316">
          <cell r="A316">
            <v>44867</v>
          </cell>
          <cell r="B316">
            <v>1031.262939</v>
          </cell>
          <cell r="C316">
            <v>5923662</v>
          </cell>
        </row>
        <row r="317">
          <cell r="A317">
            <v>44868</v>
          </cell>
          <cell r="B317">
            <v>1023.665588</v>
          </cell>
          <cell r="C317">
            <v>2386317</v>
          </cell>
        </row>
        <row r="318">
          <cell r="A318">
            <v>44869</v>
          </cell>
          <cell r="B318">
            <v>1019.450256</v>
          </cell>
          <cell r="C318">
            <v>1576349</v>
          </cell>
        </row>
        <row r="319">
          <cell r="A319">
            <v>44872</v>
          </cell>
          <cell r="B319">
            <v>1008.127258</v>
          </cell>
          <cell r="C319">
            <v>2853521</v>
          </cell>
        </row>
        <row r="320">
          <cell r="A320">
            <v>44874</v>
          </cell>
          <cell r="B320">
            <v>993.61822500000005</v>
          </cell>
          <cell r="C320">
            <v>2268760</v>
          </cell>
        </row>
        <row r="321">
          <cell r="A321">
            <v>44875</v>
          </cell>
          <cell r="B321">
            <v>990.77533000000005</v>
          </cell>
          <cell r="C321">
            <v>2419991</v>
          </cell>
        </row>
        <row r="322">
          <cell r="A322">
            <v>44876</v>
          </cell>
          <cell r="B322">
            <v>993.61822500000005</v>
          </cell>
          <cell r="C322">
            <v>2390487</v>
          </cell>
        </row>
        <row r="323">
          <cell r="A323">
            <v>44879</v>
          </cell>
          <cell r="B323">
            <v>996.90240500000004</v>
          </cell>
          <cell r="C323">
            <v>1764788</v>
          </cell>
        </row>
        <row r="324">
          <cell r="A324">
            <v>44880</v>
          </cell>
          <cell r="B324">
            <v>996.06909199999996</v>
          </cell>
          <cell r="C324">
            <v>1703050</v>
          </cell>
        </row>
        <row r="325">
          <cell r="A325">
            <v>44881</v>
          </cell>
          <cell r="B325">
            <v>998.61804199999995</v>
          </cell>
          <cell r="C325">
            <v>1485506</v>
          </cell>
        </row>
        <row r="326">
          <cell r="A326">
            <v>44882</v>
          </cell>
          <cell r="B326">
            <v>993.42224099999999</v>
          </cell>
          <cell r="C326">
            <v>1758031</v>
          </cell>
        </row>
        <row r="327">
          <cell r="A327">
            <v>44883</v>
          </cell>
          <cell r="B327">
            <v>989.74597200000005</v>
          </cell>
          <cell r="C327">
            <v>1130682</v>
          </cell>
        </row>
        <row r="328">
          <cell r="A328">
            <v>44886</v>
          </cell>
          <cell r="B328">
            <v>983.42279099999996</v>
          </cell>
          <cell r="C328">
            <v>1108922</v>
          </cell>
        </row>
        <row r="329">
          <cell r="A329">
            <v>44887</v>
          </cell>
          <cell r="B329">
            <v>990.23608400000001</v>
          </cell>
          <cell r="C329">
            <v>1723123</v>
          </cell>
        </row>
        <row r="330">
          <cell r="A330">
            <v>44888</v>
          </cell>
          <cell r="B330">
            <v>997.63769500000001</v>
          </cell>
          <cell r="C330">
            <v>1311376</v>
          </cell>
        </row>
        <row r="331">
          <cell r="A331">
            <v>44889</v>
          </cell>
          <cell r="B331">
            <v>1014.744507</v>
          </cell>
          <cell r="C331">
            <v>1994268</v>
          </cell>
        </row>
        <row r="332">
          <cell r="A332">
            <v>44890</v>
          </cell>
          <cell r="B332">
            <v>1013.519104</v>
          </cell>
          <cell r="C332">
            <v>1948596</v>
          </cell>
        </row>
        <row r="333">
          <cell r="A333">
            <v>44893</v>
          </cell>
          <cell r="B333">
            <v>1014.401428</v>
          </cell>
          <cell r="C333">
            <v>1427648</v>
          </cell>
        </row>
        <row r="334">
          <cell r="A334">
            <v>44894</v>
          </cell>
          <cell r="B334">
            <v>1029.2044679999999</v>
          </cell>
          <cell r="C334">
            <v>1179559</v>
          </cell>
        </row>
        <row r="335">
          <cell r="A335">
            <v>44895</v>
          </cell>
          <cell r="B335">
            <v>1025.479126</v>
          </cell>
          <cell r="C335">
            <v>3060171</v>
          </cell>
        </row>
        <row r="336">
          <cell r="A336">
            <v>44896</v>
          </cell>
          <cell r="B336">
            <v>1025.8713379999999</v>
          </cell>
          <cell r="C336">
            <v>1878374</v>
          </cell>
        </row>
        <row r="337">
          <cell r="A337">
            <v>44897</v>
          </cell>
          <cell r="B337">
            <v>1019.548218</v>
          </cell>
          <cell r="C337">
            <v>2284133</v>
          </cell>
        </row>
        <row r="338">
          <cell r="A338">
            <v>44900</v>
          </cell>
          <cell r="B338">
            <v>1018.959961</v>
          </cell>
          <cell r="C338">
            <v>2294634</v>
          </cell>
        </row>
        <row r="339">
          <cell r="A339">
            <v>44901</v>
          </cell>
          <cell r="B339">
            <v>1013.225037</v>
          </cell>
          <cell r="C339">
            <v>1321211</v>
          </cell>
        </row>
        <row r="340">
          <cell r="A340">
            <v>44902</v>
          </cell>
          <cell r="B340">
            <v>997.73565699999995</v>
          </cell>
          <cell r="C340">
            <v>2954262</v>
          </cell>
        </row>
        <row r="341">
          <cell r="A341">
            <v>44903</v>
          </cell>
          <cell r="B341">
            <v>961.51232900000002</v>
          </cell>
          <cell r="C341">
            <v>10021644</v>
          </cell>
        </row>
        <row r="342">
          <cell r="A342">
            <v>44904</v>
          </cell>
          <cell r="B342">
            <v>973.325378</v>
          </cell>
          <cell r="C342">
            <v>4231753</v>
          </cell>
        </row>
        <row r="343">
          <cell r="A343">
            <v>44907</v>
          </cell>
          <cell r="B343">
            <v>967.98254399999996</v>
          </cell>
          <cell r="C343">
            <v>1875104</v>
          </cell>
        </row>
        <row r="344">
          <cell r="A344">
            <v>44908</v>
          </cell>
          <cell r="B344">
            <v>975.09002699999996</v>
          </cell>
          <cell r="C344">
            <v>1863361</v>
          </cell>
        </row>
        <row r="345">
          <cell r="A345">
            <v>44909</v>
          </cell>
          <cell r="B345">
            <v>980.57989499999996</v>
          </cell>
          <cell r="C345">
            <v>1570685</v>
          </cell>
        </row>
        <row r="346">
          <cell r="A346">
            <v>44910</v>
          </cell>
          <cell r="B346">
            <v>982.49151600000005</v>
          </cell>
          <cell r="C346">
            <v>1304660</v>
          </cell>
        </row>
        <row r="347">
          <cell r="A347">
            <v>44911</v>
          </cell>
          <cell r="B347">
            <v>974.10968000000003</v>
          </cell>
          <cell r="C347">
            <v>2618988</v>
          </cell>
        </row>
        <row r="348">
          <cell r="A348">
            <v>44914</v>
          </cell>
          <cell r="B348">
            <v>968.52172900000005</v>
          </cell>
          <cell r="C348">
            <v>1547342</v>
          </cell>
        </row>
        <row r="349">
          <cell r="A349">
            <v>44915</v>
          </cell>
          <cell r="B349">
            <v>968.91387899999995</v>
          </cell>
          <cell r="C349">
            <v>1352408</v>
          </cell>
        </row>
        <row r="350">
          <cell r="A350">
            <v>44916</v>
          </cell>
          <cell r="B350">
            <v>985.82464600000003</v>
          </cell>
          <cell r="C350">
            <v>2043630</v>
          </cell>
        </row>
        <row r="351">
          <cell r="A351">
            <v>44917</v>
          </cell>
          <cell r="B351">
            <v>990.77533000000005</v>
          </cell>
          <cell r="C351">
            <v>5163443</v>
          </cell>
        </row>
        <row r="352">
          <cell r="A352">
            <v>44918</v>
          </cell>
          <cell r="B352">
            <v>981.85424799999998</v>
          </cell>
          <cell r="C352">
            <v>3612433</v>
          </cell>
        </row>
        <row r="353">
          <cell r="A353">
            <v>44921</v>
          </cell>
          <cell r="B353">
            <v>980.38372800000002</v>
          </cell>
          <cell r="C353">
            <v>2307374</v>
          </cell>
        </row>
        <row r="354">
          <cell r="A354">
            <v>44922</v>
          </cell>
          <cell r="B354">
            <v>980.48187299999995</v>
          </cell>
          <cell r="C354">
            <v>1870105</v>
          </cell>
        </row>
        <row r="355">
          <cell r="A355">
            <v>44923</v>
          </cell>
          <cell r="B355">
            <v>975.433044</v>
          </cell>
          <cell r="C355">
            <v>1686511</v>
          </cell>
        </row>
        <row r="356">
          <cell r="A356">
            <v>44924</v>
          </cell>
          <cell r="B356">
            <v>980.87396200000001</v>
          </cell>
          <cell r="C356">
            <v>2162872</v>
          </cell>
        </row>
        <row r="357">
          <cell r="A357">
            <v>44925</v>
          </cell>
          <cell r="B357">
            <v>981.70727499999998</v>
          </cell>
          <cell r="C357">
            <v>1629162</v>
          </cell>
        </row>
        <row r="358">
          <cell r="A358">
            <v>44928</v>
          </cell>
          <cell r="B358">
            <v>977.39379899999994</v>
          </cell>
          <cell r="C358">
            <v>1616012</v>
          </cell>
        </row>
        <row r="359">
          <cell r="A359">
            <v>44929</v>
          </cell>
          <cell r="B359">
            <v>989.25579800000003</v>
          </cell>
          <cell r="C359">
            <v>1810117</v>
          </cell>
        </row>
        <row r="360">
          <cell r="A360">
            <v>44930</v>
          </cell>
          <cell r="B360">
            <v>984.35412599999995</v>
          </cell>
          <cell r="C360">
            <v>2573870</v>
          </cell>
        </row>
        <row r="361">
          <cell r="A361">
            <v>44931</v>
          </cell>
          <cell r="B361">
            <v>996.21618699999999</v>
          </cell>
          <cell r="C361">
            <v>2246533</v>
          </cell>
        </row>
        <row r="362">
          <cell r="A362">
            <v>44932</v>
          </cell>
          <cell r="B362">
            <v>988.86370799999997</v>
          </cell>
          <cell r="C362">
            <v>1773153</v>
          </cell>
        </row>
        <row r="363">
          <cell r="A363">
            <v>44935</v>
          </cell>
          <cell r="B363">
            <v>996.85339399999998</v>
          </cell>
          <cell r="C363">
            <v>1567316</v>
          </cell>
        </row>
        <row r="364">
          <cell r="A364">
            <v>44936</v>
          </cell>
          <cell r="B364">
            <v>991.95172100000002</v>
          </cell>
          <cell r="C364">
            <v>1607654</v>
          </cell>
        </row>
        <row r="365">
          <cell r="A365">
            <v>44937</v>
          </cell>
          <cell r="B365">
            <v>1007.78418</v>
          </cell>
          <cell r="C365">
            <v>3258157</v>
          </cell>
        </row>
        <row r="366">
          <cell r="A366">
            <v>44938</v>
          </cell>
          <cell r="B366">
            <v>1012.538696</v>
          </cell>
          <cell r="C366">
            <v>1641398</v>
          </cell>
        </row>
        <row r="367">
          <cell r="A367">
            <v>44939</v>
          </cell>
          <cell r="B367">
            <v>1011.313293</v>
          </cell>
          <cell r="C367">
            <v>1491367</v>
          </cell>
        </row>
        <row r="368">
          <cell r="A368">
            <v>44942</v>
          </cell>
          <cell r="B368">
            <v>1015.087524</v>
          </cell>
          <cell r="C368">
            <v>1437532</v>
          </cell>
        </row>
        <row r="369">
          <cell r="A369">
            <v>44943</v>
          </cell>
          <cell r="B369">
            <v>1012.391663</v>
          </cell>
          <cell r="C369">
            <v>1245848</v>
          </cell>
        </row>
        <row r="370">
          <cell r="A370">
            <v>44944</v>
          </cell>
          <cell r="B370">
            <v>1019.646179</v>
          </cell>
          <cell r="C370">
            <v>1238451</v>
          </cell>
        </row>
        <row r="371">
          <cell r="A371">
            <v>44945</v>
          </cell>
          <cell r="B371">
            <v>1020.087463</v>
          </cell>
          <cell r="C371">
            <v>824263</v>
          </cell>
        </row>
        <row r="372">
          <cell r="A372">
            <v>44946</v>
          </cell>
          <cell r="B372">
            <v>1010.087891</v>
          </cell>
          <cell r="C372">
            <v>2963571</v>
          </cell>
        </row>
        <row r="373">
          <cell r="A373">
            <v>44949</v>
          </cell>
          <cell r="B373">
            <v>1028.665283</v>
          </cell>
          <cell r="C373">
            <v>2106604</v>
          </cell>
        </row>
        <row r="374">
          <cell r="A374">
            <v>44950</v>
          </cell>
          <cell r="B374">
            <v>1020.234375</v>
          </cell>
          <cell r="C374">
            <v>2088556</v>
          </cell>
        </row>
        <row r="375">
          <cell r="A375">
            <v>44951</v>
          </cell>
          <cell r="B375">
            <v>1019.59729</v>
          </cell>
          <cell r="C375">
            <v>1753333</v>
          </cell>
        </row>
        <row r="376">
          <cell r="A376">
            <v>44953</v>
          </cell>
          <cell r="B376">
            <v>1022.881287</v>
          </cell>
          <cell r="C376">
            <v>3448013</v>
          </cell>
        </row>
        <row r="377">
          <cell r="A377">
            <v>44956</v>
          </cell>
          <cell r="B377">
            <v>1031.0180660000001</v>
          </cell>
          <cell r="C377">
            <v>3320916</v>
          </cell>
        </row>
        <row r="378">
          <cell r="A378">
            <v>44957</v>
          </cell>
          <cell r="B378">
            <v>1014.15625</v>
          </cell>
          <cell r="C378">
            <v>5265462</v>
          </cell>
        </row>
        <row r="379">
          <cell r="A379">
            <v>44958</v>
          </cell>
          <cell r="B379">
            <v>994.94177200000001</v>
          </cell>
          <cell r="C379">
            <v>4717887</v>
          </cell>
        </row>
        <row r="380">
          <cell r="A380">
            <v>44959</v>
          </cell>
          <cell r="B380">
            <v>987.78527799999995</v>
          </cell>
          <cell r="C380">
            <v>2117181</v>
          </cell>
        </row>
        <row r="381">
          <cell r="A381">
            <v>44960</v>
          </cell>
          <cell r="B381">
            <v>1007.931213</v>
          </cell>
          <cell r="C381">
            <v>2332076</v>
          </cell>
        </row>
        <row r="382">
          <cell r="A382">
            <v>44963</v>
          </cell>
          <cell r="B382">
            <v>1003.225586</v>
          </cell>
          <cell r="C382">
            <v>1215157</v>
          </cell>
        </row>
        <row r="383">
          <cell r="A383">
            <v>44964</v>
          </cell>
          <cell r="B383">
            <v>986.60888699999998</v>
          </cell>
          <cell r="C383">
            <v>2360600</v>
          </cell>
        </row>
        <row r="384">
          <cell r="A384">
            <v>44965</v>
          </cell>
          <cell r="B384">
            <v>1000.5354610000001</v>
          </cell>
          <cell r="C384">
            <v>1815142</v>
          </cell>
        </row>
        <row r="385">
          <cell r="A385">
            <v>44966</v>
          </cell>
          <cell r="B385">
            <v>994.41162099999997</v>
          </cell>
          <cell r="C385">
            <v>1474402</v>
          </cell>
        </row>
        <row r="386">
          <cell r="A386">
            <v>44967</v>
          </cell>
          <cell r="B386">
            <v>994.21417199999996</v>
          </cell>
          <cell r="C386">
            <v>1530150</v>
          </cell>
        </row>
        <row r="387">
          <cell r="A387">
            <v>44970</v>
          </cell>
          <cell r="B387">
            <v>1002.757751</v>
          </cell>
          <cell r="C387">
            <v>1355766</v>
          </cell>
        </row>
        <row r="388">
          <cell r="A388">
            <v>44971</v>
          </cell>
          <cell r="B388">
            <v>994.36230499999999</v>
          </cell>
          <cell r="C388">
            <v>1832842</v>
          </cell>
        </row>
        <row r="389">
          <cell r="A389">
            <v>44972</v>
          </cell>
          <cell r="B389">
            <v>983.15197799999999</v>
          </cell>
          <cell r="C389">
            <v>2251350</v>
          </cell>
        </row>
        <row r="390">
          <cell r="A390">
            <v>44973</v>
          </cell>
          <cell r="B390">
            <v>982.90502900000001</v>
          </cell>
          <cell r="C390">
            <v>1678410</v>
          </cell>
        </row>
        <row r="391">
          <cell r="A391">
            <v>44974</v>
          </cell>
          <cell r="B391">
            <v>972.38610800000004</v>
          </cell>
          <cell r="C391">
            <v>1847026</v>
          </cell>
        </row>
        <row r="392">
          <cell r="A392">
            <v>44977</v>
          </cell>
          <cell r="B392">
            <v>972.28735400000005</v>
          </cell>
          <cell r="C392">
            <v>2157871</v>
          </cell>
        </row>
        <row r="393">
          <cell r="A393">
            <v>44978</v>
          </cell>
          <cell r="B393">
            <v>959.64477499999998</v>
          </cell>
          <cell r="C393">
            <v>1771813</v>
          </cell>
        </row>
        <row r="394">
          <cell r="A394">
            <v>44979</v>
          </cell>
          <cell r="B394">
            <v>956.63232400000004</v>
          </cell>
          <cell r="C394">
            <v>2605147</v>
          </cell>
        </row>
        <row r="395">
          <cell r="A395">
            <v>44980</v>
          </cell>
          <cell r="B395">
            <v>960.53381300000001</v>
          </cell>
          <cell r="C395">
            <v>2835983</v>
          </cell>
        </row>
        <row r="396">
          <cell r="A396">
            <v>44981</v>
          </cell>
          <cell r="B396">
            <v>958.55835000000002</v>
          </cell>
          <cell r="C396">
            <v>1823835</v>
          </cell>
        </row>
        <row r="397">
          <cell r="A397">
            <v>44984</v>
          </cell>
          <cell r="B397">
            <v>953.17541500000004</v>
          </cell>
          <cell r="C397">
            <v>1548675</v>
          </cell>
        </row>
        <row r="398">
          <cell r="A398">
            <v>44985</v>
          </cell>
          <cell r="B398">
            <v>944.82940699999995</v>
          </cell>
          <cell r="C398">
            <v>3819644</v>
          </cell>
        </row>
        <row r="399">
          <cell r="A399">
            <v>44986</v>
          </cell>
          <cell r="B399">
            <v>947.49615500000004</v>
          </cell>
          <cell r="C399">
            <v>1862513</v>
          </cell>
        </row>
        <row r="400">
          <cell r="A400">
            <v>44987</v>
          </cell>
          <cell r="B400">
            <v>953.42236300000002</v>
          </cell>
          <cell r="C400">
            <v>1510195</v>
          </cell>
        </row>
        <row r="401">
          <cell r="A401">
            <v>44988</v>
          </cell>
          <cell r="B401">
            <v>955.00268600000004</v>
          </cell>
          <cell r="C401">
            <v>2215832</v>
          </cell>
        </row>
        <row r="402">
          <cell r="A402">
            <v>44991</v>
          </cell>
          <cell r="B402">
            <v>953.37298599999997</v>
          </cell>
          <cell r="C402">
            <v>1989152</v>
          </cell>
        </row>
        <row r="403">
          <cell r="A403">
            <v>44993</v>
          </cell>
          <cell r="B403">
            <v>945.71832300000005</v>
          </cell>
          <cell r="C403">
            <v>4734482</v>
          </cell>
        </row>
        <row r="404">
          <cell r="A404">
            <v>44994</v>
          </cell>
          <cell r="B404">
            <v>940.97735599999999</v>
          </cell>
          <cell r="C404">
            <v>2994556</v>
          </cell>
        </row>
        <row r="405">
          <cell r="A405">
            <v>44995</v>
          </cell>
          <cell r="B405">
            <v>943.79235800000004</v>
          </cell>
          <cell r="C405">
            <v>2001392</v>
          </cell>
        </row>
        <row r="406">
          <cell r="A406">
            <v>44998</v>
          </cell>
          <cell r="B406">
            <v>942.36010699999997</v>
          </cell>
          <cell r="C406">
            <v>1412106</v>
          </cell>
        </row>
        <row r="407">
          <cell r="A407">
            <v>44999</v>
          </cell>
          <cell r="B407">
            <v>945.42205799999999</v>
          </cell>
          <cell r="C407">
            <v>1879695</v>
          </cell>
        </row>
        <row r="408">
          <cell r="A408">
            <v>45000</v>
          </cell>
          <cell r="B408">
            <v>939.69335899999999</v>
          </cell>
          <cell r="C408">
            <v>2189113</v>
          </cell>
        </row>
        <row r="409">
          <cell r="A409">
            <v>45001</v>
          </cell>
          <cell r="B409">
            <v>955.49645999999996</v>
          </cell>
          <cell r="C409">
            <v>2228093</v>
          </cell>
        </row>
        <row r="410">
          <cell r="A410">
            <v>45002</v>
          </cell>
          <cell r="B410">
            <v>945.91589399999998</v>
          </cell>
          <cell r="C410">
            <v>2218687</v>
          </cell>
        </row>
        <row r="411">
          <cell r="A411">
            <v>45005</v>
          </cell>
          <cell r="B411">
            <v>949.37280299999998</v>
          </cell>
          <cell r="C411">
            <v>1955757</v>
          </cell>
        </row>
        <row r="412">
          <cell r="A412">
            <v>45006</v>
          </cell>
          <cell r="B412">
            <v>944.43426499999998</v>
          </cell>
          <cell r="C412">
            <v>1687239</v>
          </cell>
        </row>
        <row r="413">
          <cell r="A413">
            <v>45007</v>
          </cell>
          <cell r="B413">
            <v>960.08923300000004</v>
          </cell>
          <cell r="C413">
            <v>1626129</v>
          </cell>
        </row>
        <row r="414">
          <cell r="A414">
            <v>45008</v>
          </cell>
          <cell r="B414">
            <v>965.62042199999996</v>
          </cell>
          <cell r="C414">
            <v>1857923</v>
          </cell>
        </row>
        <row r="415">
          <cell r="A415">
            <v>45009</v>
          </cell>
          <cell r="B415">
            <v>960.879456</v>
          </cell>
          <cell r="C415">
            <v>1534322</v>
          </cell>
        </row>
        <row r="416">
          <cell r="A416">
            <v>45012</v>
          </cell>
          <cell r="B416">
            <v>971.34906000000001</v>
          </cell>
          <cell r="C416">
            <v>2473222</v>
          </cell>
        </row>
        <row r="417">
          <cell r="A417">
            <v>45013</v>
          </cell>
          <cell r="B417">
            <v>972.08978300000001</v>
          </cell>
          <cell r="C417">
            <v>1394675</v>
          </cell>
        </row>
        <row r="418">
          <cell r="A418">
            <v>45014</v>
          </cell>
          <cell r="B418">
            <v>979.69506799999999</v>
          </cell>
          <cell r="C418">
            <v>3045795</v>
          </cell>
        </row>
        <row r="419">
          <cell r="A419">
            <v>45016</v>
          </cell>
          <cell r="B419">
            <v>971.00329599999998</v>
          </cell>
          <cell r="C419">
            <v>1822710</v>
          </cell>
        </row>
        <row r="420">
          <cell r="A420">
            <v>45019</v>
          </cell>
          <cell r="B420">
            <v>967.00311299999998</v>
          </cell>
          <cell r="C420">
            <v>1671570</v>
          </cell>
        </row>
        <row r="421">
          <cell r="A421">
            <v>45021</v>
          </cell>
          <cell r="B421">
            <v>984.88043200000004</v>
          </cell>
          <cell r="C421">
            <v>1544121</v>
          </cell>
        </row>
        <row r="422">
          <cell r="A422">
            <v>45022</v>
          </cell>
          <cell r="B422">
            <v>999.64642300000003</v>
          </cell>
          <cell r="C422">
            <v>1423990</v>
          </cell>
        </row>
        <row r="423">
          <cell r="A423">
            <v>45026</v>
          </cell>
          <cell r="B423">
            <v>996.18951400000003</v>
          </cell>
          <cell r="C423">
            <v>1110974</v>
          </cell>
        </row>
        <row r="424">
          <cell r="A424">
            <v>45027</v>
          </cell>
          <cell r="B424">
            <v>996.83154300000001</v>
          </cell>
          <cell r="C424">
            <v>1786844</v>
          </cell>
        </row>
        <row r="425">
          <cell r="A425">
            <v>45028</v>
          </cell>
          <cell r="B425">
            <v>1004.189941</v>
          </cell>
          <cell r="C425">
            <v>3246327</v>
          </cell>
        </row>
        <row r="426">
          <cell r="A426">
            <v>45029</v>
          </cell>
          <cell r="B426">
            <v>991.15228300000001</v>
          </cell>
          <cell r="C426">
            <v>1445693</v>
          </cell>
        </row>
        <row r="427">
          <cell r="A427">
            <v>45033</v>
          </cell>
          <cell r="B427">
            <v>986.41137700000002</v>
          </cell>
          <cell r="C427">
            <v>1768817</v>
          </cell>
        </row>
        <row r="428">
          <cell r="A428">
            <v>45034</v>
          </cell>
          <cell r="B428">
            <v>992.43627900000001</v>
          </cell>
          <cell r="C428">
            <v>1217390</v>
          </cell>
        </row>
        <row r="429">
          <cell r="A429">
            <v>45035</v>
          </cell>
          <cell r="B429">
            <v>983.25073199999997</v>
          </cell>
          <cell r="C429">
            <v>2174563</v>
          </cell>
        </row>
        <row r="430">
          <cell r="A430">
            <v>45036</v>
          </cell>
          <cell r="B430">
            <v>975.59606900000006</v>
          </cell>
          <cell r="C430">
            <v>1638094</v>
          </cell>
        </row>
        <row r="431">
          <cell r="A431">
            <v>45037</v>
          </cell>
          <cell r="B431">
            <v>977.27520800000002</v>
          </cell>
          <cell r="C431">
            <v>1216575</v>
          </cell>
        </row>
        <row r="432">
          <cell r="A432">
            <v>45040</v>
          </cell>
          <cell r="B432">
            <v>967.10192900000004</v>
          </cell>
          <cell r="C432">
            <v>3485350</v>
          </cell>
        </row>
        <row r="433">
          <cell r="A433">
            <v>45041</v>
          </cell>
          <cell r="B433">
            <v>960.53381300000001</v>
          </cell>
          <cell r="C433">
            <v>2377746</v>
          </cell>
        </row>
        <row r="434">
          <cell r="A434">
            <v>45042</v>
          </cell>
          <cell r="B434">
            <v>959.29913299999998</v>
          </cell>
          <cell r="C434">
            <v>2911028</v>
          </cell>
        </row>
        <row r="435">
          <cell r="A435">
            <v>45043</v>
          </cell>
          <cell r="B435">
            <v>966.65747099999999</v>
          </cell>
          <cell r="C435">
            <v>2777173</v>
          </cell>
        </row>
        <row r="436">
          <cell r="A436">
            <v>45044</v>
          </cell>
          <cell r="B436">
            <v>975.49737500000003</v>
          </cell>
          <cell r="C436">
            <v>2009995</v>
          </cell>
        </row>
        <row r="437">
          <cell r="A437">
            <v>45048</v>
          </cell>
          <cell r="B437">
            <v>961.07696499999997</v>
          </cell>
          <cell r="C437">
            <v>3152556</v>
          </cell>
        </row>
        <row r="438">
          <cell r="A438">
            <v>45049</v>
          </cell>
          <cell r="B438">
            <v>951.74322500000005</v>
          </cell>
          <cell r="C438">
            <v>3087472</v>
          </cell>
        </row>
        <row r="439">
          <cell r="A439">
            <v>45050</v>
          </cell>
          <cell r="B439">
            <v>962.01525900000001</v>
          </cell>
          <cell r="C439">
            <v>1197830</v>
          </cell>
        </row>
        <row r="440">
          <cell r="A440">
            <v>45051</v>
          </cell>
          <cell r="B440">
            <v>958.50897199999997</v>
          </cell>
          <cell r="C440">
            <v>1062645</v>
          </cell>
        </row>
        <row r="441">
          <cell r="A441">
            <v>45054</v>
          </cell>
          <cell r="B441">
            <v>950.014771</v>
          </cell>
          <cell r="C441">
            <v>2676958</v>
          </cell>
        </row>
        <row r="442">
          <cell r="A442">
            <v>45055</v>
          </cell>
          <cell r="B442">
            <v>945.66894500000001</v>
          </cell>
          <cell r="C442">
            <v>6902170</v>
          </cell>
        </row>
        <row r="443">
          <cell r="A443">
            <v>45056</v>
          </cell>
          <cell r="B443">
            <v>942.06384300000002</v>
          </cell>
          <cell r="C443">
            <v>2180917</v>
          </cell>
        </row>
        <row r="444">
          <cell r="A444">
            <v>45057</v>
          </cell>
          <cell r="B444">
            <v>949.22460899999999</v>
          </cell>
          <cell r="C444">
            <v>1296607</v>
          </cell>
        </row>
        <row r="445">
          <cell r="A445">
            <v>45058</v>
          </cell>
          <cell r="B445">
            <v>944.23675500000002</v>
          </cell>
          <cell r="C445">
            <v>2014927</v>
          </cell>
        </row>
        <row r="446">
          <cell r="A446">
            <v>45061</v>
          </cell>
          <cell r="B446">
            <v>941.27374299999997</v>
          </cell>
          <cell r="C446">
            <v>1814239</v>
          </cell>
        </row>
        <row r="447">
          <cell r="A447">
            <v>45062</v>
          </cell>
          <cell r="B447">
            <v>929.37194799999997</v>
          </cell>
          <cell r="C447">
            <v>2625163</v>
          </cell>
        </row>
        <row r="448">
          <cell r="A448">
            <v>45063</v>
          </cell>
          <cell r="B448">
            <v>924.43347200000005</v>
          </cell>
          <cell r="C448">
            <v>2956985</v>
          </cell>
        </row>
        <row r="449">
          <cell r="A449">
            <v>45064</v>
          </cell>
          <cell r="B449">
            <v>918.21099900000002</v>
          </cell>
          <cell r="C449">
            <v>3014019</v>
          </cell>
        </row>
        <row r="450">
          <cell r="A450">
            <v>45065</v>
          </cell>
          <cell r="B450">
            <v>914.457764</v>
          </cell>
          <cell r="C450">
            <v>1309343</v>
          </cell>
        </row>
        <row r="451">
          <cell r="A451">
            <v>45068</v>
          </cell>
          <cell r="B451">
            <v>925.91510000000005</v>
          </cell>
          <cell r="C451">
            <v>1382485</v>
          </cell>
        </row>
        <row r="452">
          <cell r="A452">
            <v>45069</v>
          </cell>
          <cell r="B452">
            <v>920.13696300000004</v>
          </cell>
          <cell r="C452">
            <v>3057684</v>
          </cell>
        </row>
        <row r="453">
          <cell r="A453">
            <v>45070</v>
          </cell>
          <cell r="B453">
            <v>940.43420400000002</v>
          </cell>
          <cell r="C453">
            <v>2953574</v>
          </cell>
        </row>
        <row r="454">
          <cell r="A454">
            <v>45071</v>
          </cell>
          <cell r="B454">
            <v>933.37219200000004</v>
          </cell>
          <cell r="C454">
            <v>2331464</v>
          </cell>
        </row>
        <row r="455">
          <cell r="A455">
            <v>45072</v>
          </cell>
          <cell r="B455">
            <v>957.96575900000005</v>
          </cell>
          <cell r="C455">
            <v>4137189</v>
          </cell>
        </row>
        <row r="456">
          <cell r="A456">
            <v>45075</v>
          </cell>
          <cell r="B456">
            <v>956.53356900000006</v>
          </cell>
          <cell r="C456">
            <v>5344765</v>
          </cell>
        </row>
        <row r="457">
          <cell r="A457">
            <v>45076</v>
          </cell>
          <cell r="B457">
            <v>947.79247999999995</v>
          </cell>
          <cell r="C457">
            <v>2624815</v>
          </cell>
        </row>
        <row r="458">
          <cell r="A458">
            <v>45077</v>
          </cell>
          <cell r="B458">
            <v>963.34863299999995</v>
          </cell>
          <cell r="C458">
            <v>5595631</v>
          </cell>
        </row>
        <row r="459">
          <cell r="A459">
            <v>45078</v>
          </cell>
          <cell r="B459">
            <v>975.54675299999997</v>
          </cell>
          <cell r="C459">
            <v>3261906</v>
          </cell>
        </row>
        <row r="460">
          <cell r="A460">
            <v>45079</v>
          </cell>
          <cell r="B460">
            <v>987.30029300000001</v>
          </cell>
          <cell r="C460">
            <v>3734815</v>
          </cell>
        </row>
        <row r="461">
          <cell r="A461">
            <v>45082</v>
          </cell>
          <cell r="B461">
            <v>996.33770800000002</v>
          </cell>
          <cell r="C461">
            <v>3629780</v>
          </cell>
        </row>
        <row r="462">
          <cell r="A462">
            <v>45083</v>
          </cell>
          <cell r="B462">
            <v>1001.325562</v>
          </cell>
          <cell r="C462">
            <v>1632644</v>
          </cell>
        </row>
        <row r="463">
          <cell r="A463">
            <v>45084</v>
          </cell>
          <cell r="B463">
            <v>1002.115723</v>
          </cell>
          <cell r="C463">
            <v>1608613</v>
          </cell>
        </row>
        <row r="464">
          <cell r="A464">
            <v>45085</v>
          </cell>
          <cell r="B464">
            <v>974.85534700000005</v>
          </cell>
          <cell r="C464">
            <v>3395935</v>
          </cell>
        </row>
        <row r="465">
          <cell r="A465">
            <v>45086</v>
          </cell>
          <cell r="B465">
            <v>971.84283400000004</v>
          </cell>
          <cell r="C465">
            <v>2306206</v>
          </cell>
        </row>
        <row r="466">
          <cell r="A466">
            <v>45089</v>
          </cell>
          <cell r="B466">
            <v>973.32440199999996</v>
          </cell>
          <cell r="C466">
            <v>593319</v>
          </cell>
        </row>
        <row r="467">
          <cell r="A467">
            <v>45090</v>
          </cell>
          <cell r="B467">
            <v>975.94177200000001</v>
          </cell>
          <cell r="C467">
            <v>2413311</v>
          </cell>
        </row>
        <row r="468">
          <cell r="A468">
            <v>45091</v>
          </cell>
          <cell r="B468">
            <v>974.55902100000003</v>
          </cell>
          <cell r="C468">
            <v>2139387</v>
          </cell>
        </row>
        <row r="469">
          <cell r="A469">
            <v>45092</v>
          </cell>
          <cell r="B469">
            <v>976.238159</v>
          </cell>
          <cell r="C469">
            <v>2731724</v>
          </cell>
        </row>
        <row r="470">
          <cell r="A470">
            <v>45093</v>
          </cell>
          <cell r="B470">
            <v>979.79388400000005</v>
          </cell>
          <cell r="C470">
            <v>3611214</v>
          </cell>
        </row>
        <row r="471">
          <cell r="A471">
            <v>45096</v>
          </cell>
          <cell r="B471">
            <v>989.47326699999996</v>
          </cell>
          <cell r="C471">
            <v>1327862</v>
          </cell>
        </row>
        <row r="472">
          <cell r="A472">
            <v>45097</v>
          </cell>
          <cell r="B472">
            <v>979.74438499999997</v>
          </cell>
          <cell r="C472">
            <v>1445688</v>
          </cell>
        </row>
        <row r="473">
          <cell r="A473">
            <v>45098</v>
          </cell>
          <cell r="B473">
            <v>979.69506799999999</v>
          </cell>
          <cell r="C473">
            <v>1396686</v>
          </cell>
        </row>
        <row r="474">
          <cell r="A474">
            <v>45099</v>
          </cell>
          <cell r="B474">
            <v>978.11474599999997</v>
          </cell>
          <cell r="C474">
            <v>5384143</v>
          </cell>
        </row>
        <row r="475">
          <cell r="A475">
            <v>45100</v>
          </cell>
          <cell r="B475">
            <v>979.25061000000005</v>
          </cell>
          <cell r="C475">
            <v>1218237</v>
          </cell>
        </row>
        <row r="476">
          <cell r="A476">
            <v>45103</v>
          </cell>
          <cell r="B476">
            <v>982.707581</v>
          </cell>
          <cell r="C476">
            <v>2066932</v>
          </cell>
        </row>
        <row r="477">
          <cell r="A477">
            <v>45104</v>
          </cell>
          <cell r="B477">
            <v>989.47326699999996</v>
          </cell>
          <cell r="C477">
            <v>4647465</v>
          </cell>
        </row>
        <row r="478">
          <cell r="A478">
            <v>45105</v>
          </cell>
          <cell r="B478">
            <v>1009.227112</v>
          </cell>
          <cell r="C478">
            <v>5296330</v>
          </cell>
        </row>
        <row r="479">
          <cell r="A479">
            <v>45107</v>
          </cell>
          <cell r="B479">
            <v>1038.6604</v>
          </cell>
          <cell r="C479">
            <v>4765060</v>
          </cell>
        </row>
        <row r="480">
          <cell r="A480">
            <v>45110</v>
          </cell>
          <cell r="B480">
            <v>1019.992981</v>
          </cell>
          <cell r="C480">
            <v>2338356</v>
          </cell>
        </row>
        <row r="481">
          <cell r="A481">
            <v>45111</v>
          </cell>
          <cell r="B481">
            <v>1035.8948969999999</v>
          </cell>
          <cell r="C481">
            <v>1549174</v>
          </cell>
        </row>
        <row r="482">
          <cell r="A482">
            <v>45112</v>
          </cell>
          <cell r="B482">
            <v>1031.845337</v>
          </cell>
          <cell r="C482">
            <v>1840716</v>
          </cell>
        </row>
        <row r="483">
          <cell r="A483">
            <v>45113</v>
          </cell>
          <cell r="B483">
            <v>1029.6724850000001</v>
          </cell>
          <cell r="C483">
            <v>2551103</v>
          </cell>
        </row>
        <row r="484">
          <cell r="A484">
            <v>45114</v>
          </cell>
          <cell r="B484">
            <v>1022.956055</v>
          </cell>
          <cell r="C484">
            <v>1721224</v>
          </cell>
        </row>
        <row r="485">
          <cell r="A485">
            <v>45117</v>
          </cell>
          <cell r="B485">
            <v>1032.1417240000001</v>
          </cell>
          <cell r="C485">
            <v>1221769</v>
          </cell>
        </row>
        <row r="486">
          <cell r="A486">
            <v>45118</v>
          </cell>
          <cell r="B486">
            <v>1059.0563959999999</v>
          </cell>
          <cell r="C486">
            <v>4369937</v>
          </cell>
        </row>
        <row r="487">
          <cell r="A487">
            <v>45119</v>
          </cell>
          <cell r="B487">
            <v>1065.4764399999999</v>
          </cell>
          <cell r="C487">
            <v>5088473</v>
          </cell>
        </row>
        <row r="488">
          <cell r="A488">
            <v>45120</v>
          </cell>
          <cell r="B488">
            <v>1062.4145510000001</v>
          </cell>
          <cell r="C488">
            <v>1541690</v>
          </cell>
        </row>
        <row r="489">
          <cell r="A489">
            <v>45121</v>
          </cell>
          <cell r="B489">
            <v>1059.7476810000001</v>
          </cell>
          <cell r="C489">
            <v>2641580</v>
          </cell>
        </row>
        <row r="490">
          <cell r="A490">
            <v>45124</v>
          </cell>
          <cell r="B490">
            <v>1064.3404539999999</v>
          </cell>
          <cell r="C490">
            <v>1254025</v>
          </cell>
        </row>
        <row r="491">
          <cell r="A491">
            <v>45125</v>
          </cell>
          <cell r="B491">
            <v>1054.019043</v>
          </cell>
          <cell r="C491">
            <v>2238739</v>
          </cell>
        </row>
        <row r="492">
          <cell r="A492">
            <v>45126</v>
          </cell>
          <cell r="B492">
            <v>1068.5382079999999</v>
          </cell>
          <cell r="C492">
            <v>2311282</v>
          </cell>
        </row>
        <row r="493">
          <cell r="A493">
            <v>45127</v>
          </cell>
          <cell r="B493">
            <v>1084.1437989999999</v>
          </cell>
          <cell r="C493">
            <v>5218991</v>
          </cell>
        </row>
        <row r="494">
          <cell r="A494">
            <v>45128</v>
          </cell>
          <cell r="B494">
            <v>1083.650024</v>
          </cell>
          <cell r="C494">
            <v>1879610</v>
          </cell>
        </row>
        <row r="495">
          <cell r="A495">
            <v>45131</v>
          </cell>
          <cell r="B495">
            <v>1086.8599850000001</v>
          </cell>
          <cell r="C495">
            <v>2130036</v>
          </cell>
        </row>
        <row r="496">
          <cell r="A496">
            <v>45132</v>
          </cell>
          <cell r="B496">
            <v>1081.575928</v>
          </cell>
          <cell r="C496">
            <v>1702900</v>
          </cell>
        </row>
        <row r="497">
          <cell r="A497">
            <v>45133</v>
          </cell>
          <cell r="B497">
            <v>1098.3172609999999</v>
          </cell>
          <cell r="C497">
            <v>1321572</v>
          </cell>
        </row>
        <row r="498">
          <cell r="A498">
            <v>45134</v>
          </cell>
          <cell r="B498">
            <v>1120.984741</v>
          </cell>
          <cell r="C498">
            <v>6366612</v>
          </cell>
        </row>
        <row r="499">
          <cell r="A499">
            <v>45135</v>
          </cell>
          <cell r="B499">
            <v>1128.5179439999999</v>
          </cell>
          <cell r="C499">
            <v>2677679</v>
          </cell>
        </row>
        <row r="500">
          <cell r="A500">
            <v>45138</v>
          </cell>
          <cell r="B500">
            <v>1133.3251949999999</v>
          </cell>
          <cell r="C500">
            <v>1718336</v>
          </cell>
        </row>
        <row r="501">
          <cell r="A501">
            <v>45139</v>
          </cell>
          <cell r="B501">
            <v>1133.3747559999999</v>
          </cell>
          <cell r="C501">
            <v>1448567</v>
          </cell>
        </row>
        <row r="502">
          <cell r="A502">
            <v>45140</v>
          </cell>
          <cell r="B502">
            <v>1125.246948</v>
          </cell>
          <cell r="C502">
            <v>1731918</v>
          </cell>
        </row>
        <row r="503">
          <cell r="A503">
            <v>45141</v>
          </cell>
          <cell r="B503">
            <v>1130.946289</v>
          </cell>
          <cell r="C503">
            <v>8460399</v>
          </cell>
        </row>
        <row r="504">
          <cell r="A504">
            <v>45142</v>
          </cell>
          <cell r="B504">
            <v>1128.9141850000001</v>
          </cell>
          <cell r="C504">
            <v>3527805</v>
          </cell>
        </row>
        <row r="505">
          <cell r="A505">
            <v>45145</v>
          </cell>
          <cell r="B505">
            <v>1150.571899</v>
          </cell>
          <cell r="C505">
            <v>3353219</v>
          </cell>
        </row>
        <row r="506">
          <cell r="A506">
            <v>45146</v>
          </cell>
          <cell r="B506">
            <v>1138.5289310000001</v>
          </cell>
          <cell r="C506">
            <v>3073468</v>
          </cell>
        </row>
        <row r="507">
          <cell r="A507">
            <v>45147</v>
          </cell>
          <cell r="B507">
            <v>1142.6423339999999</v>
          </cell>
          <cell r="C507">
            <v>1306791</v>
          </cell>
        </row>
        <row r="508">
          <cell r="A508">
            <v>45148</v>
          </cell>
          <cell r="B508">
            <v>1140.164307</v>
          </cell>
          <cell r="C508">
            <v>1443067</v>
          </cell>
        </row>
        <row r="509">
          <cell r="A509">
            <v>45149</v>
          </cell>
          <cell r="B509">
            <v>1122.372437</v>
          </cell>
          <cell r="C509">
            <v>1756630</v>
          </cell>
        </row>
        <row r="510">
          <cell r="A510">
            <v>45152</v>
          </cell>
          <cell r="B510">
            <v>1124.2558590000001</v>
          </cell>
          <cell r="C510">
            <v>1824622</v>
          </cell>
        </row>
        <row r="511">
          <cell r="A511">
            <v>45154</v>
          </cell>
          <cell r="B511">
            <v>1133.572876</v>
          </cell>
          <cell r="C511">
            <v>1224080</v>
          </cell>
        </row>
        <row r="512">
          <cell r="A512">
            <v>45155</v>
          </cell>
          <cell r="B512">
            <v>1134.7128909999999</v>
          </cell>
          <cell r="C512">
            <v>1964341</v>
          </cell>
        </row>
        <row r="513">
          <cell r="A513">
            <v>45156</v>
          </cell>
          <cell r="B513">
            <v>1124.9001459999999</v>
          </cell>
          <cell r="C513">
            <v>1473774</v>
          </cell>
        </row>
        <row r="514">
          <cell r="A514">
            <v>45159</v>
          </cell>
          <cell r="B514">
            <v>1127.3779300000001</v>
          </cell>
          <cell r="C514">
            <v>941384</v>
          </cell>
        </row>
        <row r="515">
          <cell r="A515">
            <v>45160</v>
          </cell>
          <cell r="B515">
            <v>1127.5267329999999</v>
          </cell>
          <cell r="C515">
            <v>1438879</v>
          </cell>
        </row>
        <row r="516">
          <cell r="A516">
            <v>45161</v>
          </cell>
          <cell r="B516">
            <v>1113.798706</v>
          </cell>
          <cell r="C516">
            <v>3050418</v>
          </cell>
        </row>
        <row r="517">
          <cell r="A517">
            <v>45162</v>
          </cell>
          <cell r="B517">
            <v>1108.446289</v>
          </cell>
          <cell r="C517">
            <v>1575291</v>
          </cell>
        </row>
        <row r="518">
          <cell r="A518">
            <v>45163</v>
          </cell>
          <cell r="B518">
            <v>1096.552124</v>
          </cell>
          <cell r="C518">
            <v>1515282</v>
          </cell>
        </row>
        <row r="519">
          <cell r="A519">
            <v>45166</v>
          </cell>
          <cell r="B519">
            <v>1107.157837</v>
          </cell>
          <cell r="C519">
            <v>1959645</v>
          </cell>
        </row>
        <row r="520">
          <cell r="A520">
            <v>45167</v>
          </cell>
          <cell r="B520">
            <v>1101.805298</v>
          </cell>
          <cell r="C520">
            <v>1749707</v>
          </cell>
        </row>
        <row r="521">
          <cell r="A521">
            <v>45168</v>
          </cell>
          <cell r="B521">
            <v>1105.076294</v>
          </cell>
          <cell r="C521">
            <v>1543173</v>
          </cell>
        </row>
        <row r="522">
          <cell r="A522">
            <v>45169</v>
          </cell>
          <cell r="B522">
            <v>1101.805298</v>
          </cell>
          <cell r="C522">
            <v>4782404</v>
          </cell>
        </row>
        <row r="523">
          <cell r="A523">
            <v>45170</v>
          </cell>
          <cell r="B523">
            <v>1099.2282709999999</v>
          </cell>
          <cell r="C523">
            <v>2715249</v>
          </cell>
        </row>
        <row r="524">
          <cell r="A524">
            <v>45173</v>
          </cell>
          <cell r="B524">
            <v>1099.12915</v>
          </cell>
          <cell r="C524">
            <v>1205294</v>
          </cell>
        </row>
        <row r="525">
          <cell r="A525">
            <v>45174</v>
          </cell>
          <cell r="B525">
            <v>1121.926514</v>
          </cell>
          <cell r="C525">
            <v>1698118</v>
          </cell>
        </row>
        <row r="526">
          <cell r="A526">
            <v>45175</v>
          </cell>
          <cell r="B526">
            <v>1132.2844239999999</v>
          </cell>
          <cell r="C526">
            <v>2960249</v>
          </cell>
        </row>
        <row r="527">
          <cell r="A527">
            <v>45176</v>
          </cell>
          <cell r="B527">
            <v>1123.066284</v>
          </cell>
          <cell r="C527">
            <v>1863837</v>
          </cell>
        </row>
        <row r="528">
          <cell r="A528">
            <v>45177</v>
          </cell>
          <cell r="B528">
            <v>1120.4891359999999</v>
          </cell>
          <cell r="C528">
            <v>1789037</v>
          </cell>
        </row>
        <row r="529">
          <cell r="A529">
            <v>45180</v>
          </cell>
          <cell r="B529">
            <v>1126.8824460000001</v>
          </cell>
          <cell r="C529">
            <v>2032253</v>
          </cell>
        </row>
        <row r="530">
          <cell r="A530">
            <v>45181</v>
          </cell>
          <cell r="B530">
            <v>1135.158813</v>
          </cell>
          <cell r="C530">
            <v>3989578</v>
          </cell>
        </row>
        <row r="531">
          <cell r="A531">
            <v>45182</v>
          </cell>
          <cell r="B531">
            <v>1138.6279300000001</v>
          </cell>
          <cell r="C531">
            <v>2115524</v>
          </cell>
        </row>
        <row r="532">
          <cell r="A532">
            <v>45183</v>
          </cell>
          <cell r="B532">
            <v>1133.7216800000001</v>
          </cell>
          <cell r="C532">
            <v>2065163</v>
          </cell>
        </row>
        <row r="533">
          <cell r="A533">
            <v>45184</v>
          </cell>
          <cell r="B533">
            <v>1139.668823</v>
          </cell>
          <cell r="C533">
            <v>2404169</v>
          </cell>
        </row>
        <row r="534">
          <cell r="A534">
            <v>45187</v>
          </cell>
          <cell r="B534">
            <v>1137.5375979999999</v>
          </cell>
          <cell r="C534">
            <v>962842</v>
          </cell>
        </row>
        <row r="535">
          <cell r="A535">
            <v>45189</v>
          </cell>
          <cell r="B535">
            <v>1142.9892580000001</v>
          </cell>
          <cell r="C535">
            <v>2303191</v>
          </cell>
        </row>
        <row r="536">
          <cell r="A536">
            <v>45190</v>
          </cell>
          <cell r="B536">
            <v>1136.0509030000001</v>
          </cell>
          <cell r="C536">
            <v>2088934</v>
          </cell>
        </row>
        <row r="537">
          <cell r="A537">
            <v>45191</v>
          </cell>
          <cell r="B537">
            <v>1122.372437</v>
          </cell>
          <cell r="C537">
            <v>1585418</v>
          </cell>
        </row>
        <row r="538">
          <cell r="A538">
            <v>45194</v>
          </cell>
          <cell r="B538">
            <v>1114.14563</v>
          </cell>
          <cell r="C538">
            <v>1009279</v>
          </cell>
        </row>
        <row r="539">
          <cell r="A539">
            <v>45195</v>
          </cell>
          <cell r="B539">
            <v>1115.9298100000001</v>
          </cell>
          <cell r="C539">
            <v>1966198</v>
          </cell>
        </row>
        <row r="540">
          <cell r="A540">
            <v>45196</v>
          </cell>
          <cell r="B540">
            <v>1129.905518</v>
          </cell>
          <cell r="C540">
            <v>2332018</v>
          </cell>
        </row>
        <row r="541">
          <cell r="A541">
            <v>45197</v>
          </cell>
          <cell r="B541">
            <v>1122.3229980000001</v>
          </cell>
          <cell r="C541">
            <v>2685663</v>
          </cell>
        </row>
        <row r="542">
          <cell r="A542">
            <v>45198</v>
          </cell>
          <cell r="B542">
            <v>1148.4407960000001</v>
          </cell>
          <cell r="C542">
            <v>2288577</v>
          </cell>
        </row>
        <row r="543">
          <cell r="A543">
            <v>45202</v>
          </cell>
          <cell r="B543">
            <v>1131.392212</v>
          </cell>
          <cell r="C543">
            <v>1946966</v>
          </cell>
        </row>
        <row r="544">
          <cell r="A544">
            <v>45203</v>
          </cell>
          <cell r="B544">
            <v>1113.8979489999999</v>
          </cell>
          <cell r="C544">
            <v>1803871</v>
          </cell>
        </row>
        <row r="545">
          <cell r="A545">
            <v>45204</v>
          </cell>
          <cell r="B545">
            <v>1109.2392580000001</v>
          </cell>
          <cell r="C545">
            <v>2348562</v>
          </cell>
        </row>
        <row r="546">
          <cell r="A546">
            <v>45205</v>
          </cell>
          <cell r="B546">
            <v>1117.366943</v>
          </cell>
          <cell r="C546">
            <v>1056281</v>
          </cell>
        </row>
        <row r="547">
          <cell r="A547">
            <v>45208</v>
          </cell>
          <cell r="B547">
            <v>1113.1545410000001</v>
          </cell>
          <cell r="C547">
            <v>1080276</v>
          </cell>
        </row>
        <row r="548">
          <cell r="A548">
            <v>45209</v>
          </cell>
          <cell r="B548">
            <v>1116.5740969999999</v>
          </cell>
          <cell r="C548">
            <v>1092093</v>
          </cell>
        </row>
        <row r="549">
          <cell r="A549">
            <v>45210</v>
          </cell>
          <cell r="B549">
            <v>1118.8041989999999</v>
          </cell>
          <cell r="C549">
            <v>1456045</v>
          </cell>
        </row>
        <row r="550">
          <cell r="A550">
            <v>45211</v>
          </cell>
          <cell r="B550">
            <v>1120.439697</v>
          </cell>
          <cell r="C550">
            <v>1221965</v>
          </cell>
        </row>
        <row r="551">
          <cell r="A551">
            <v>45212</v>
          </cell>
          <cell r="B551">
            <v>1135.208496</v>
          </cell>
          <cell r="C551">
            <v>1934884</v>
          </cell>
        </row>
        <row r="552">
          <cell r="A552">
            <v>45215</v>
          </cell>
          <cell r="B552">
            <v>1125.296509</v>
          </cell>
          <cell r="C552">
            <v>1144308</v>
          </cell>
        </row>
        <row r="553">
          <cell r="A553">
            <v>45216</v>
          </cell>
          <cell r="B553">
            <v>1126.7833250000001</v>
          </cell>
          <cell r="C553">
            <v>798807</v>
          </cell>
        </row>
        <row r="554">
          <cell r="A554">
            <v>45217</v>
          </cell>
          <cell r="B554">
            <v>1143.236938</v>
          </cell>
          <cell r="C554">
            <v>2178517</v>
          </cell>
        </row>
        <row r="555">
          <cell r="A555">
            <v>45218</v>
          </cell>
          <cell r="B555">
            <v>1131.4418949999999</v>
          </cell>
          <cell r="C555">
            <v>1765065</v>
          </cell>
        </row>
        <row r="556">
          <cell r="A556">
            <v>45219</v>
          </cell>
          <cell r="B556">
            <v>1132.1357419999999</v>
          </cell>
          <cell r="C556">
            <v>957910</v>
          </cell>
        </row>
        <row r="557">
          <cell r="A557">
            <v>45222</v>
          </cell>
          <cell r="B557">
            <v>1112.559692</v>
          </cell>
          <cell r="C557">
            <v>702730</v>
          </cell>
        </row>
        <row r="558">
          <cell r="A558">
            <v>45224</v>
          </cell>
          <cell r="B558">
            <v>1110.428711</v>
          </cell>
          <cell r="C558">
            <v>1800673</v>
          </cell>
        </row>
        <row r="559">
          <cell r="A559">
            <v>45225</v>
          </cell>
          <cell r="B559">
            <v>1093.9748540000001</v>
          </cell>
          <cell r="C559">
            <v>2223975</v>
          </cell>
        </row>
        <row r="560">
          <cell r="A560">
            <v>45226</v>
          </cell>
          <cell r="B560">
            <v>1101.5079350000001</v>
          </cell>
          <cell r="C560">
            <v>1250965</v>
          </cell>
        </row>
        <row r="561">
          <cell r="A561">
            <v>45229</v>
          </cell>
          <cell r="B561">
            <v>1105.3735349999999</v>
          </cell>
          <cell r="C561">
            <v>1078813</v>
          </cell>
        </row>
        <row r="562">
          <cell r="A562">
            <v>45230</v>
          </cell>
          <cell r="B562">
            <v>1079.0079350000001</v>
          </cell>
          <cell r="C562">
            <v>6475786</v>
          </cell>
        </row>
        <row r="563">
          <cell r="A563">
            <v>45231</v>
          </cell>
          <cell r="B563">
            <v>1106.364746</v>
          </cell>
          <cell r="C563">
            <v>3973264</v>
          </cell>
        </row>
        <row r="564">
          <cell r="A564">
            <v>45232</v>
          </cell>
          <cell r="B564">
            <v>1122.868164</v>
          </cell>
          <cell r="C564">
            <v>3454692</v>
          </cell>
        </row>
        <row r="565">
          <cell r="A565">
            <v>45233</v>
          </cell>
          <cell r="B565">
            <v>1131.0454099999999</v>
          </cell>
          <cell r="C565">
            <v>1741756</v>
          </cell>
        </row>
        <row r="566">
          <cell r="A566">
            <v>45236</v>
          </cell>
          <cell r="B566">
            <v>1139.866943</v>
          </cell>
          <cell r="C566">
            <v>1428537</v>
          </cell>
        </row>
        <row r="567">
          <cell r="A567">
            <v>45237</v>
          </cell>
          <cell r="B567">
            <v>1160.6324460000001</v>
          </cell>
          <cell r="C567">
            <v>1811831</v>
          </cell>
        </row>
        <row r="568">
          <cell r="A568">
            <v>45238</v>
          </cell>
          <cell r="B568">
            <v>1166.3316649999999</v>
          </cell>
          <cell r="C568">
            <v>1702301</v>
          </cell>
        </row>
        <row r="569">
          <cell r="A569">
            <v>45239</v>
          </cell>
          <cell r="B569">
            <v>1165.8360600000001</v>
          </cell>
          <cell r="C569">
            <v>1849169</v>
          </cell>
        </row>
        <row r="570">
          <cell r="A570">
            <v>45240</v>
          </cell>
          <cell r="B570">
            <v>1168.958374</v>
          </cell>
          <cell r="C570">
            <v>957539</v>
          </cell>
        </row>
        <row r="571">
          <cell r="A571">
            <v>45243</v>
          </cell>
          <cell r="B571">
            <v>1167.4221190000001</v>
          </cell>
          <cell r="C571">
            <v>816825</v>
          </cell>
        </row>
        <row r="572">
          <cell r="A572">
            <v>45245</v>
          </cell>
          <cell r="B572">
            <v>1170.494751</v>
          </cell>
          <cell r="C572">
            <v>2246320</v>
          </cell>
        </row>
        <row r="573">
          <cell r="A573">
            <v>45246</v>
          </cell>
          <cell r="B573">
            <v>1179.0686040000001</v>
          </cell>
          <cell r="C573">
            <v>2205723</v>
          </cell>
        </row>
        <row r="574">
          <cell r="A574">
            <v>45247</v>
          </cell>
          <cell r="B574">
            <v>1184.073975</v>
          </cell>
          <cell r="C574">
            <v>891965</v>
          </cell>
        </row>
        <row r="575">
          <cell r="A575">
            <v>45250</v>
          </cell>
          <cell r="B575">
            <v>1177.5322269999999</v>
          </cell>
          <cell r="C575">
            <v>1054810</v>
          </cell>
        </row>
        <row r="576">
          <cell r="A576">
            <v>45251</v>
          </cell>
          <cell r="B576">
            <v>1190.814087</v>
          </cell>
          <cell r="C576">
            <v>999135</v>
          </cell>
        </row>
        <row r="577">
          <cell r="A577">
            <v>45252</v>
          </cell>
          <cell r="B577">
            <v>1193.4902340000001</v>
          </cell>
          <cell r="C577">
            <v>1401782</v>
          </cell>
        </row>
        <row r="578">
          <cell r="A578">
            <v>45253</v>
          </cell>
          <cell r="B578">
            <v>1188.236938</v>
          </cell>
          <cell r="C578">
            <v>1177434</v>
          </cell>
        </row>
        <row r="579">
          <cell r="A579">
            <v>45254</v>
          </cell>
          <cell r="B579">
            <v>1184.916504</v>
          </cell>
          <cell r="C579">
            <v>1376695</v>
          </cell>
        </row>
        <row r="580">
          <cell r="A580">
            <v>45258</v>
          </cell>
          <cell r="B580">
            <v>1180.852539</v>
          </cell>
          <cell r="C580">
            <v>886708</v>
          </cell>
        </row>
        <row r="581">
          <cell r="A581">
            <v>45259</v>
          </cell>
          <cell r="B581">
            <v>1191.6070560000001</v>
          </cell>
          <cell r="C581">
            <v>1813462</v>
          </cell>
        </row>
        <row r="582">
          <cell r="A582">
            <v>45260</v>
          </cell>
          <cell r="B582">
            <v>1215.0485839999999</v>
          </cell>
          <cell r="C582">
            <v>4672807</v>
          </cell>
        </row>
        <row r="583">
          <cell r="A583">
            <v>45261</v>
          </cell>
          <cell r="B583">
            <v>1220.4011230000001</v>
          </cell>
          <cell r="C583">
            <v>1749751</v>
          </cell>
        </row>
        <row r="584">
          <cell r="A584">
            <v>45264</v>
          </cell>
          <cell r="B584">
            <v>1220.30188</v>
          </cell>
          <cell r="C584">
            <v>1615837</v>
          </cell>
        </row>
        <row r="585">
          <cell r="A585">
            <v>45265</v>
          </cell>
          <cell r="B585">
            <v>1228.6279300000001</v>
          </cell>
          <cell r="C585">
            <v>930042</v>
          </cell>
        </row>
        <row r="586">
          <cell r="A586">
            <v>45266</v>
          </cell>
          <cell r="B586">
            <v>1229.4208980000001</v>
          </cell>
          <cell r="C586">
            <v>1704590</v>
          </cell>
        </row>
        <row r="587">
          <cell r="A587">
            <v>45267</v>
          </cell>
          <cell r="B587">
            <v>1228.380249</v>
          </cell>
          <cell r="C587">
            <v>1478355</v>
          </cell>
        </row>
        <row r="588">
          <cell r="A588">
            <v>45268</v>
          </cell>
          <cell r="B588">
            <v>1224.9110109999999</v>
          </cell>
          <cell r="C588">
            <v>1612113</v>
          </cell>
        </row>
        <row r="589">
          <cell r="A589">
            <v>45271</v>
          </cell>
          <cell r="B589">
            <v>1230.4616699999999</v>
          </cell>
          <cell r="C589">
            <v>1172972</v>
          </cell>
        </row>
        <row r="590">
          <cell r="A590">
            <v>45272</v>
          </cell>
          <cell r="B590">
            <v>1207.267822</v>
          </cell>
          <cell r="C590">
            <v>2832873</v>
          </cell>
        </row>
        <row r="591">
          <cell r="A591">
            <v>45273</v>
          </cell>
          <cell r="B591">
            <v>1222.234741</v>
          </cell>
          <cell r="C591">
            <v>2448178</v>
          </cell>
        </row>
        <row r="592">
          <cell r="A592">
            <v>45274</v>
          </cell>
          <cell r="B592">
            <v>1220.4506839999999</v>
          </cell>
          <cell r="C592">
            <v>2341190</v>
          </cell>
        </row>
        <row r="593">
          <cell r="A593">
            <v>45275</v>
          </cell>
          <cell r="B593">
            <v>1224.8614500000001</v>
          </cell>
          <cell r="C593">
            <v>3474624</v>
          </cell>
        </row>
        <row r="594">
          <cell r="A594">
            <v>45278</v>
          </cell>
          <cell r="B594">
            <v>1241.711548</v>
          </cell>
          <cell r="C594">
            <v>2135393</v>
          </cell>
        </row>
        <row r="595">
          <cell r="A595">
            <v>45279</v>
          </cell>
          <cell r="B595">
            <v>1233.980225</v>
          </cell>
          <cell r="C595">
            <v>2187458</v>
          </cell>
        </row>
        <row r="596">
          <cell r="A596">
            <v>45280</v>
          </cell>
          <cell r="B596">
            <v>1221.2932129999999</v>
          </cell>
          <cell r="C596">
            <v>1837031</v>
          </cell>
        </row>
        <row r="597">
          <cell r="A597">
            <v>45281</v>
          </cell>
          <cell r="B597">
            <v>1222.631226</v>
          </cell>
          <cell r="C597">
            <v>1916222</v>
          </cell>
        </row>
        <row r="598">
          <cell r="A598">
            <v>45282</v>
          </cell>
          <cell r="B598">
            <v>1232.6918949999999</v>
          </cell>
          <cell r="C598">
            <v>2058127</v>
          </cell>
        </row>
        <row r="599">
          <cell r="A599">
            <v>45286</v>
          </cell>
          <cell r="B599">
            <v>1236.5078129999999</v>
          </cell>
          <cell r="C599">
            <v>1796483</v>
          </cell>
        </row>
        <row r="600">
          <cell r="A600">
            <v>45287</v>
          </cell>
          <cell r="B600">
            <v>1241.4141850000001</v>
          </cell>
          <cell r="C600">
            <v>2005268</v>
          </cell>
        </row>
        <row r="601">
          <cell r="A601">
            <v>45288</v>
          </cell>
          <cell r="B601">
            <v>1251.0288089999999</v>
          </cell>
          <cell r="C601">
            <v>2043365</v>
          </cell>
        </row>
        <row r="602">
          <cell r="A602">
            <v>45289</v>
          </cell>
          <cell r="B602">
            <v>1248.352539</v>
          </cell>
          <cell r="C602">
            <v>1840160</v>
          </cell>
        </row>
        <row r="603">
          <cell r="A603">
            <v>45292</v>
          </cell>
          <cell r="B603">
            <v>1249.1455080000001</v>
          </cell>
          <cell r="C603">
            <v>733452</v>
          </cell>
        </row>
        <row r="604">
          <cell r="A604">
            <v>45293</v>
          </cell>
          <cell r="B604">
            <v>1284.778687</v>
          </cell>
          <cell r="C604">
            <v>3174447</v>
          </cell>
        </row>
        <row r="605">
          <cell r="A605">
            <v>45294</v>
          </cell>
          <cell r="B605">
            <v>1287.1575929999999</v>
          </cell>
          <cell r="C605">
            <v>1699057</v>
          </cell>
        </row>
        <row r="606">
          <cell r="A606">
            <v>45295</v>
          </cell>
          <cell r="B606">
            <v>1301.3811040000001</v>
          </cell>
          <cell r="C606">
            <v>2851729</v>
          </cell>
        </row>
        <row r="607">
          <cell r="A607">
            <v>45296</v>
          </cell>
          <cell r="B607">
            <v>1288.74353</v>
          </cell>
          <cell r="C607">
            <v>2960339</v>
          </cell>
        </row>
        <row r="608">
          <cell r="A608">
            <v>45299</v>
          </cell>
          <cell r="B608">
            <v>1293.7985839999999</v>
          </cell>
          <cell r="C608">
            <v>1678133</v>
          </cell>
        </row>
        <row r="609">
          <cell r="A609">
            <v>45300</v>
          </cell>
          <cell r="B609">
            <v>1312.333862</v>
          </cell>
          <cell r="C609">
            <v>1712486</v>
          </cell>
        </row>
        <row r="610">
          <cell r="A610">
            <v>45301</v>
          </cell>
          <cell r="B610">
            <v>1313.1762699999999</v>
          </cell>
          <cell r="C610">
            <v>1278475</v>
          </cell>
        </row>
        <row r="611">
          <cell r="A611">
            <v>45302</v>
          </cell>
          <cell r="B611">
            <v>1304.6521</v>
          </cell>
          <cell r="C611">
            <v>1320281</v>
          </cell>
        </row>
        <row r="612">
          <cell r="A612">
            <v>45303</v>
          </cell>
          <cell r="B612">
            <v>1314.2664789999999</v>
          </cell>
          <cell r="C612">
            <v>1538242</v>
          </cell>
        </row>
        <row r="613">
          <cell r="A613">
            <v>45306</v>
          </cell>
          <cell r="B613">
            <v>1317.6367190000001</v>
          </cell>
          <cell r="C613">
            <v>1475983</v>
          </cell>
        </row>
        <row r="614">
          <cell r="A614">
            <v>45307</v>
          </cell>
          <cell r="B614">
            <v>1301.8767089999999</v>
          </cell>
          <cell r="C614">
            <v>824502</v>
          </cell>
        </row>
        <row r="615">
          <cell r="A615">
            <v>45308</v>
          </cell>
          <cell r="B615">
            <v>1287.554077</v>
          </cell>
          <cell r="C615">
            <v>2544642</v>
          </cell>
        </row>
        <row r="616">
          <cell r="A616">
            <v>45309</v>
          </cell>
          <cell r="B616">
            <v>1323.980225</v>
          </cell>
          <cell r="C616">
            <v>2842572</v>
          </cell>
        </row>
        <row r="617">
          <cell r="A617">
            <v>45310</v>
          </cell>
          <cell r="B617">
            <v>1323.831543</v>
          </cell>
          <cell r="C617">
            <v>1605745</v>
          </cell>
        </row>
        <row r="618">
          <cell r="A618">
            <v>45314</v>
          </cell>
          <cell r="B618">
            <v>1366.155518</v>
          </cell>
          <cell r="C618">
            <v>4129729</v>
          </cell>
        </row>
        <row r="619">
          <cell r="A619">
            <v>45315</v>
          </cell>
          <cell r="B619">
            <v>1369.921875</v>
          </cell>
          <cell r="C619">
            <v>1719845</v>
          </cell>
        </row>
        <row r="620">
          <cell r="A620">
            <v>45316</v>
          </cell>
          <cell r="B620">
            <v>1356.24353</v>
          </cell>
          <cell r="C620">
            <v>1870910</v>
          </cell>
        </row>
        <row r="621">
          <cell r="A621">
            <v>45320</v>
          </cell>
          <cell r="B621">
            <v>1388.5067140000001</v>
          </cell>
          <cell r="C621">
            <v>3413149</v>
          </cell>
        </row>
        <row r="622">
          <cell r="A622">
            <v>45321</v>
          </cell>
          <cell r="B622">
            <v>1359.663086</v>
          </cell>
          <cell r="C622">
            <v>1935332</v>
          </cell>
        </row>
        <row r="623">
          <cell r="A623">
            <v>45322</v>
          </cell>
          <cell r="B623">
            <v>1405.951538</v>
          </cell>
          <cell r="C623">
            <v>5796356</v>
          </cell>
        </row>
        <row r="624">
          <cell r="A624">
            <v>45323</v>
          </cell>
          <cell r="B624">
            <v>1395.544067</v>
          </cell>
          <cell r="C624">
            <v>2442481</v>
          </cell>
        </row>
        <row r="625">
          <cell r="A625">
            <v>45324</v>
          </cell>
          <cell r="B625">
            <v>1404.1674800000001</v>
          </cell>
          <cell r="C625">
            <v>1775449</v>
          </cell>
        </row>
        <row r="626">
          <cell r="A626">
            <v>45327</v>
          </cell>
          <cell r="B626">
            <v>1450.9021</v>
          </cell>
          <cell r="C626">
            <v>3481964</v>
          </cell>
        </row>
        <row r="627">
          <cell r="A627">
            <v>45328</v>
          </cell>
          <cell r="B627">
            <v>1462.1024170000001</v>
          </cell>
          <cell r="C627">
            <v>1893995</v>
          </cell>
        </row>
        <row r="628">
          <cell r="A628">
            <v>45329</v>
          </cell>
          <cell r="B628">
            <v>1483.0164789999999</v>
          </cell>
          <cell r="C628">
            <v>2259235</v>
          </cell>
        </row>
        <row r="629">
          <cell r="A629">
            <v>45330</v>
          </cell>
          <cell r="B629">
            <v>1486.386475</v>
          </cell>
          <cell r="C629">
            <v>2213750</v>
          </cell>
        </row>
        <row r="630">
          <cell r="A630">
            <v>45331</v>
          </cell>
          <cell r="B630">
            <v>1529.948486</v>
          </cell>
          <cell r="C630">
            <v>6343881</v>
          </cell>
        </row>
        <row r="631">
          <cell r="A631">
            <v>45334</v>
          </cell>
          <cell r="B631">
            <v>1529.599487</v>
          </cell>
          <cell r="C631">
            <v>4059288</v>
          </cell>
        </row>
        <row r="632">
          <cell r="A632">
            <v>45335</v>
          </cell>
          <cell r="B632">
            <v>1537.3249510000001</v>
          </cell>
          <cell r="C632">
            <v>4687838</v>
          </cell>
        </row>
        <row r="633">
          <cell r="A633">
            <v>45336</v>
          </cell>
          <cell r="B633">
            <v>1515.5938719999999</v>
          </cell>
          <cell r="C633">
            <v>2105672</v>
          </cell>
        </row>
        <row r="634">
          <cell r="A634">
            <v>45337</v>
          </cell>
          <cell r="B634">
            <v>1505.1270750000001</v>
          </cell>
          <cell r="C634">
            <v>2161691</v>
          </cell>
        </row>
        <row r="635">
          <cell r="A635">
            <v>45338</v>
          </cell>
          <cell r="B635">
            <v>1505.17688</v>
          </cell>
          <cell r="C635">
            <v>3480879</v>
          </cell>
        </row>
        <row r="636">
          <cell r="A636">
            <v>45341</v>
          </cell>
          <cell r="B636">
            <v>1525.2631839999999</v>
          </cell>
          <cell r="C636">
            <v>777823</v>
          </cell>
        </row>
        <row r="637">
          <cell r="A637">
            <v>45342</v>
          </cell>
          <cell r="B637">
            <v>1533.8360600000001</v>
          </cell>
          <cell r="C637">
            <v>2230669</v>
          </cell>
        </row>
        <row r="638">
          <cell r="A638">
            <v>45343</v>
          </cell>
          <cell r="B638">
            <v>1538.52124</v>
          </cell>
          <cell r="C638">
            <v>1993748</v>
          </cell>
        </row>
        <row r="639">
          <cell r="A639">
            <v>45344</v>
          </cell>
          <cell r="B639">
            <v>1553.125</v>
          </cell>
          <cell r="C639">
            <v>1981678</v>
          </cell>
        </row>
        <row r="640">
          <cell r="A640">
            <v>45345</v>
          </cell>
          <cell r="B640">
            <v>1556.3148189999999</v>
          </cell>
          <cell r="C640">
            <v>1340283</v>
          </cell>
        </row>
        <row r="641">
          <cell r="A641">
            <v>45348</v>
          </cell>
          <cell r="B641">
            <v>1552.0283199999999</v>
          </cell>
          <cell r="C641">
            <v>974892</v>
          </cell>
        </row>
        <row r="642">
          <cell r="A642">
            <v>45349</v>
          </cell>
          <cell r="B642">
            <v>1577.7468260000001</v>
          </cell>
          <cell r="C642">
            <v>2140963</v>
          </cell>
        </row>
        <row r="643">
          <cell r="A643">
            <v>45350</v>
          </cell>
          <cell r="B643">
            <v>1568.8748780000001</v>
          </cell>
          <cell r="C643">
            <v>578316</v>
          </cell>
        </row>
        <row r="644">
          <cell r="A644">
            <v>45351</v>
          </cell>
          <cell r="B644">
            <v>1572.961914</v>
          </cell>
          <cell r="C644">
            <v>2350244</v>
          </cell>
        </row>
        <row r="645">
          <cell r="A645">
            <v>45352</v>
          </cell>
          <cell r="B645">
            <v>1554.3210449999999</v>
          </cell>
          <cell r="C645">
            <v>4069161</v>
          </cell>
        </row>
        <row r="646">
          <cell r="A646">
            <v>45355</v>
          </cell>
          <cell r="B646">
            <v>1547.193726</v>
          </cell>
          <cell r="C646">
            <v>2298105</v>
          </cell>
        </row>
        <row r="647">
          <cell r="A647">
            <v>45356</v>
          </cell>
          <cell r="B647">
            <v>1569.223755</v>
          </cell>
          <cell r="C647">
            <v>1408172</v>
          </cell>
        </row>
        <row r="648">
          <cell r="A648">
            <v>45357</v>
          </cell>
          <cell r="B648">
            <v>1598.9296879999999</v>
          </cell>
          <cell r="C648">
            <v>1761032</v>
          </cell>
        </row>
        <row r="649">
          <cell r="A649">
            <v>45358</v>
          </cell>
          <cell r="B649">
            <v>1600.624268</v>
          </cell>
          <cell r="C649">
            <v>2440999</v>
          </cell>
        </row>
        <row r="650">
          <cell r="A650">
            <v>45362</v>
          </cell>
          <cell r="B650">
            <v>1588.5625</v>
          </cell>
          <cell r="C650">
            <v>2994345</v>
          </cell>
        </row>
        <row r="651">
          <cell r="A651">
            <v>45363</v>
          </cell>
          <cell r="B651">
            <v>1579.2919919999999</v>
          </cell>
          <cell r="C651">
            <v>1294598</v>
          </cell>
        </row>
        <row r="652">
          <cell r="A652">
            <v>45364</v>
          </cell>
          <cell r="B652">
            <v>1553.673096</v>
          </cell>
          <cell r="C652">
            <v>2881503</v>
          </cell>
        </row>
        <row r="653">
          <cell r="A653">
            <v>45365</v>
          </cell>
          <cell r="B653">
            <v>1565.2364500000001</v>
          </cell>
          <cell r="C653">
            <v>3062556</v>
          </cell>
        </row>
        <row r="654">
          <cell r="A654">
            <v>45366</v>
          </cell>
          <cell r="B654">
            <v>1543.30603</v>
          </cell>
          <cell r="C654">
            <v>3421374</v>
          </cell>
        </row>
        <row r="655">
          <cell r="A655">
            <v>45369</v>
          </cell>
          <cell r="B655">
            <v>1566.283203</v>
          </cell>
          <cell r="C655">
            <v>2281873</v>
          </cell>
        </row>
        <row r="656">
          <cell r="A656">
            <v>45370</v>
          </cell>
          <cell r="B656">
            <v>1543.5551760000001</v>
          </cell>
          <cell r="C656">
            <v>3692624</v>
          </cell>
        </row>
        <row r="657">
          <cell r="A657">
            <v>45371</v>
          </cell>
          <cell r="B657">
            <v>1544.452393</v>
          </cell>
          <cell r="C657">
            <v>3412218</v>
          </cell>
        </row>
        <row r="658">
          <cell r="A658">
            <v>45372</v>
          </cell>
          <cell r="B658">
            <v>1560.252197</v>
          </cell>
          <cell r="C658">
            <v>2567975</v>
          </cell>
        </row>
        <row r="659">
          <cell r="A659">
            <v>45373</v>
          </cell>
          <cell r="B659">
            <v>1603.8142089999999</v>
          </cell>
          <cell r="C659">
            <v>4941447</v>
          </cell>
        </row>
        <row r="660">
          <cell r="A660">
            <v>45377</v>
          </cell>
          <cell r="B660">
            <v>1593.0482179999999</v>
          </cell>
          <cell r="C660">
            <v>3649049</v>
          </cell>
        </row>
        <row r="661">
          <cell r="A661">
            <v>45378</v>
          </cell>
          <cell r="B661">
            <v>1599.0792240000001</v>
          </cell>
          <cell r="C661">
            <v>2530169</v>
          </cell>
        </row>
        <row r="662">
          <cell r="A662">
            <v>45379</v>
          </cell>
          <cell r="B662">
            <v>1615.4273679999999</v>
          </cell>
          <cell r="C662">
            <v>4427587</v>
          </cell>
        </row>
        <row r="663">
          <cell r="A663">
            <v>45383</v>
          </cell>
          <cell r="B663">
            <v>1624.0998540000001</v>
          </cell>
          <cell r="C663">
            <v>1148498</v>
          </cell>
        </row>
        <row r="664">
          <cell r="A664">
            <v>45384</v>
          </cell>
          <cell r="B664">
            <v>1617.121948</v>
          </cell>
          <cell r="C664">
            <v>1921533</v>
          </cell>
        </row>
        <row r="665">
          <cell r="A665">
            <v>45385</v>
          </cell>
          <cell r="B665">
            <v>1614.7294919999999</v>
          </cell>
          <cell r="C665">
            <v>2098379</v>
          </cell>
        </row>
        <row r="666">
          <cell r="A666">
            <v>45386</v>
          </cell>
          <cell r="B666">
            <v>1614.2310789999999</v>
          </cell>
          <cell r="C666">
            <v>2439461</v>
          </cell>
        </row>
        <row r="667">
          <cell r="A667">
            <v>45387</v>
          </cell>
          <cell r="B667">
            <v>1603.913818</v>
          </cell>
          <cell r="C667">
            <v>1548980</v>
          </cell>
        </row>
        <row r="668">
          <cell r="A668">
            <v>45390</v>
          </cell>
          <cell r="B668">
            <v>1594.643188</v>
          </cell>
          <cell r="C668">
            <v>1170390</v>
          </cell>
        </row>
        <row r="669">
          <cell r="A669">
            <v>45391</v>
          </cell>
          <cell r="B669">
            <v>1597.4842530000001</v>
          </cell>
          <cell r="C669">
            <v>1389391</v>
          </cell>
        </row>
        <row r="670">
          <cell r="A670">
            <v>45392</v>
          </cell>
          <cell r="B670">
            <v>1598.9794919999999</v>
          </cell>
          <cell r="C670">
            <v>1928878</v>
          </cell>
        </row>
        <row r="671">
          <cell r="A671">
            <v>45394</v>
          </cell>
          <cell r="B671">
            <v>1535.1319579999999</v>
          </cell>
          <cell r="C671">
            <v>8258068</v>
          </cell>
        </row>
        <row r="672">
          <cell r="A672">
            <v>45397</v>
          </cell>
          <cell r="B672">
            <v>1535.181885</v>
          </cell>
          <cell r="C672">
            <v>2474028</v>
          </cell>
        </row>
        <row r="673">
          <cell r="A673">
            <v>45398</v>
          </cell>
          <cell r="B673">
            <v>1532.689697</v>
          </cell>
          <cell r="C673">
            <v>2058697</v>
          </cell>
        </row>
        <row r="674">
          <cell r="A674">
            <v>45400</v>
          </cell>
          <cell r="B674">
            <v>1511.606567</v>
          </cell>
          <cell r="C674">
            <v>3266796</v>
          </cell>
        </row>
        <row r="675">
          <cell r="A675">
            <v>45401</v>
          </cell>
          <cell r="B675">
            <v>1517.986328</v>
          </cell>
          <cell r="C675">
            <v>2536516</v>
          </cell>
        </row>
        <row r="676">
          <cell r="A676">
            <v>45404</v>
          </cell>
          <cell r="B676">
            <v>1535.231567</v>
          </cell>
          <cell r="C676">
            <v>1680307</v>
          </cell>
        </row>
        <row r="677">
          <cell r="A677">
            <v>45405</v>
          </cell>
          <cell r="B677">
            <v>1479.956909</v>
          </cell>
          <cell r="C677">
            <v>9160422</v>
          </cell>
        </row>
        <row r="678">
          <cell r="A678">
            <v>45406</v>
          </cell>
          <cell r="B678">
            <v>1481.053467</v>
          </cell>
          <cell r="C678">
            <v>4652803</v>
          </cell>
        </row>
        <row r="679">
          <cell r="A679">
            <v>45407</v>
          </cell>
          <cell r="B679">
            <v>1515.3447269999999</v>
          </cell>
          <cell r="C679">
            <v>3846327</v>
          </cell>
        </row>
        <row r="680">
          <cell r="A680">
            <v>45408</v>
          </cell>
          <cell r="B680">
            <v>1501.78772</v>
          </cell>
          <cell r="C680">
            <v>1794350</v>
          </cell>
        </row>
        <row r="681">
          <cell r="A681">
            <v>45411</v>
          </cell>
          <cell r="B681">
            <v>1516.790039</v>
          </cell>
          <cell r="C681">
            <v>1091667</v>
          </cell>
        </row>
        <row r="682">
          <cell r="A682">
            <v>45412</v>
          </cell>
          <cell r="B682">
            <v>1497.3516850000001</v>
          </cell>
          <cell r="C682">
            <v>1991646</v>
          </cell>
        </row>
        <row r="683">
          <cell r="A683">
            <v>45414</v>
          </cell>
          <cell r="B683">
            <v>1514.1983640000001</v>
          </cell>
          <cell r="C683">
            <v>2494925</v>
          </cell>
        </row>
        <row r="684">
          <cell r="A684">
            <v>45415</v>
          </cell>
          <cell r="B684">
            <v>1506.373169</v>
          </cell>
          <cell r="C684">
            <v>3183226</v>
          </cell>
        </row>
        <row r="685">
          <cell r="A685">
            <v>45418</v>
          </cell>
          <cell r="B685">
            <v>1524.316284</v>
          </cell>
          <cell r="C685">
            <v>1240626</v>
          </cell>
        </row>
        <row r="686">
          <cell r="A686">
            <v>45419</v>
          </cell>
          <cell r="B686">
            <v>1510.559814</v>
          </cell>
          <cell r="C686">
            <v>1532550</v>
          </cell>
        </row>
        <row r="687">
          <cell r="A687">
            <v>45420</v>
          </cell>
          <cell r="B687">
            <v>1516.939697</v>
          </cell>
          <cell r="C687">
            <v>1026357</v>
          </cell>
        </row>
        <row r="688">
          <cell r="A688">
            <v>45421</v>
          </cell>
          <cell r="B688">
            <v>1489.925293</v>
          </cell>
          <cell r="C688">
            <v>1477007</v>
          </cell>
        </row>
        <row r="689">
          <cell r="A689">
            <v>45422</v>
          </cell>
          <cell r="B689">
            <v>1501.78772</v>
          </cell>
          <cell r="C689">
            <v>1528487</v>
          </cell>
        </row>
        <row r="690">
          <cell r="A690">
            <v>45425</v>
          </cell>
          <cell r="B690">
            <v>1520.2292480000001</v>
          </cell>
          <cell r="C690">
            <v>1628326</v>
          </cell>
        </row>
        <row r="691">
          <cell r="A691">
            <v>45426</v>
          </cell>
          <cell r="B691">
            <v>1540.365356</v>
          </cell>
          <cell r="C691">
            <v>2206236</v>
          </cell>
        </row>
        <row r="692">
          <cell r="A692">
            <v>45427</v>
          </cell>
          <cell r="B692">
            <v>1522.5717770000001</v>
          </cell>
          <cell r="C692">
            <v>1207536</v>
          </cell>
        </row>
        <row r="693">
          <cell r="A693">
            <v>45428</v>
          </cell>
          <cell r="B693">
            <v>1531.443726</v>
          </cell>
          <cell r="C693">
            <v>2684392</v>
          </cell>
        </row>
        <row r="694">
          <cell r="A694">
            <v>45429</v>
          </cell>
          <cell r="B694">
            <v>1526.5592039999999</v>
          </cell>
          <cell r="C694">
            <v>1341676</v>
          </cell>
        </row>
        <row r="695">
          <cell r="A695">
            <v>45433</v>
          </cell>
          <cell r="B695">
            <v>1536.078857</v>
          </cell>
          <cell r="C695">
            <v>1791791</v>
          </cell>
        </row>
        <row r="696">
          <cell r="A696">
            <v>45434</v>
          </cell>
          <cell r="B696">
            <v>1534.4342039999999</v>
          </cell>
          <cell r="C696">
            <v>3948239</v>
          </cell>
        </row>
        <row r="697">
          <cell r="A697">
            <v>45435</v>
          </cell>
          <cell r="B697">
            <v>1490.3739009999999</v>
          </cell>
          <cell r="C697">
            <v>11618479</v>
          </cell>
        </row>
        <row r="698">
          <cell r="A698">
            <v>45436</v>
          </cell>
          <cell r="B698">
            <v>1482.000366</v>
          </cell>
          <cell r="C698">
            <v>5307322</v>
          </cell>
        </row>
        <row r="699">
          <cell r="A699">
            <v>45439</v>
          </cell>
          <cell r="B699">
            <v>1461.4157709999999</v>
          </cell>
          <cell r="C699">
            <v>3474806</v>
          </cell>
        </row>
        <row r="700">
          <cell r="A700">
            <v>45440</v>
          </cell>
          <cell r="B700">
            <v>1460.269409</v>
          </cell>
          <cell r="C700">
            <v>2616438</v>
          </cell>
        </row>
        <row r="701">
          <cell r="A701">
            <v>45441</v>
          </cell>
          <cell r="B701">
            <v>1474.2749020000001</v>
          </cell>
          <cell r="C701">
            <v>2843365</v>
          </cell>
        </row>
        <row r="702">
          <cell r="A702">
            <v>45442</v>
          </cell>
          <cell r="B702">
            <v>1454.4876710000001</v>
          </cell>
          <cell r="C702">
            <v>3133423</v>
          </cell>
        </row>
        <row r="703">
          <cell r="A703">
            <v>45443</v>
          </cell>
          <cell r="B703">
            <v>1455.185547</v>
          </cell>
          <cell r="C703">
            <v>5503924</v>
          </cell>
        </row>
        <row r="704">
          <cell r="A704">
            <v>45446</v>
          </cell>
          <cell r="B704">
            <v>1448.456909</v>
          </cell>
          <cell r="C704">
            <v>1855318</v>
          </cell>
        </row>
        <row r="705">
          <cell r="A705">
            <v>45447</v>
          </cell>
          <cell r="B705">
            <v>1425.330078</v>
          </cell>
          <cell r="C705">
            <v>5055952</v>
          </cell>
        </row>
        <row r="706">
          <cell r="A706">
            <v>45448</v>
          </cell>
          <cell r="B706">
            <v>1482.5986330000001</v>
          </cell>
          <cell r="C706">
            <v>2487724</v>
          </cell>
        </row>
        <row r="707">
          <cell r="A707">
            <v>45449</v>
          </cell>
          <cell r="B707">
            <v>1468.044678</v>
          </cell>
          <cell r="C707">
            <v>3004955</v>
          </cell>
        </row>
        <row r="708">
          <cell r="A708">
            <v>45450</v>
          </cell>
          <cell r="B708">
            <v>1502.0866699999999</v>
          </cell>
          <cell r="C708">
            <v>3404664</v>
          </cell>
        </row>
        <row r="709">
          <cell r="A709">
            <v>45453</v>
          </cell>
          <cell r="B709">
            <v>1508.3170170000001</v>
          </cell>
          <cell r="C709">
            <v>1433942</v>
          </cell>
        </row>
        <row r="710">
          <cell r="A710">
            <v>45454</v>
          </cell>
          <cell r="B710">
            <v>1495.009155</v>
          </cell>
          <cell r="C710">
            <v>1441589</v>
          </cell>
        </row>
        <row r="711">
          <cell r="A711">
            <v>45455</v>
          </cell>
          <cell r="B711">
            <v>1502.0866699999999</v>
          </cell>
          <cell r="C711">
            <v>994784</v>
          </cell>
        </row>
        <row r="712">
          <cell r="A712">
            <v>45456</v>
          </cell>
          <cell r="B712">
            <v>1506.0242920000001</v>
          </cell>
          <cell r="C712">
            <v>1412477</v>
          </cell>
        </row>
        <row r="713">
          <cell r="A713">
            <v>45457</v>
          </cell>
          <cell r="B713">
            <v>1511.207764</v>
          </cell>
          <cell r="C713">
            <v>937490</v>
          </cell>
        </row>
        <row r="714">
          <cell r="A714">
            <v>45461</v>
          </cell>
          <cell r="B714">
            <v>1516.1420900000001</v>
          </cell>
          <cell r="C714">
            <v>1478241</v>
          </cell>
        </row>
        <row r="715">
          <cell r="A715">
            <v>45462</v>
          </cell>
          <cell r="B715">
            <v>1499.2457280000001</v>
          </cell>
          <cell r="C715">
            <v>1537367</v>
          </cell>
        </row>
        <row r="716">
          <cell r="A716">
            <v>45463</v>
          </cell>
          <cell r="B716">
            <v>1466.3500979999999</v>
          </cell>
          <cell r="C716">
            <v>4168375</v>
          </cell>
        </row>
        <row r="717">
          <cell r="A717">
            <v>45464</v>
          </cell>
          <cell r="B717">
            <v>1462.611938</v>
          </cell>
          <cell r="C717">
            <v>4426556</v>
          </cell>
        </row>
        <row r="718">
          <cell r="A718">
            <v>45467</v>
          </cell>
          <cell r="B718">
            <v>1489.7757570000001</v>
          </cell>
          <cell r="C718">
            <v>3726155</v>
          </cell>
        </row>
        <row r="719">
          <cell r="A719">
            <v>45468</v>
          </cell>
          <cell r="B719">
            <v>1500.4418949999999</v>
          </cell>
          <cell r="C719">
            <v>1833311</v>
          </cell>
        </row>
        <row r="720">
          <cell r="A720">
            <v>45469</v>
          </cell>
          <cell r="B720">
            <v>1516.341553</v>
          </cell>
          <cell r="C720">
            <v>2563493</v>
          </cell>
        </row>
        <row r="721">
          <cell r="A721">
            <v>45470</v>
          </cell>
          <cell r="B721">
            <v>1511.4570309999999</v>
          </cell>
          <cell r="C721">
            <v>3881458</v>
          </cell>
        </row>
        <row r="722">
          <cell r="A722">
            <v>45471</v>
          </cell>
          <cell r="B722">
            <v>1516.0424800000001</v>
          </cell>
          <cell r="C722">
            <v>2634599</v>
          </cell>
        </row>
        <row r="723">
          <cell r="A723">
            <v>45474</v>
          </cell>
          <cell r="B723">
            <v>1515.2947999999999</v>
          </cell>
          <cell r="C723">
            <v>1451094</v>
          </cell>
        </row>
        <row r="724">
          <cell r="A724">
            <v>45475</v>
          </cell>
          <cell r="B724">
            <v>1519.232422</v>
          </cell>
          <cell r="C724">
            <v>1336816</v>
          </cell>
        </row>
        <row r="725">
          <cell r="A725">
            <v>45476</v>
          </cell>
          <cell r="B725">
            <v>1529.1010739999999</v>
          </cell>
          <cell r="C725">
            <v>1061099</v>
          </cell>
        </row>
        <row r="726">
          <cell r="A726">
            <v>45477</v>
          </cell>
          <cell r="B726">
            <v>1552.975342</v>
          </cell>
          <cell r="C726">
            <v>2630823</v>
          </cell>
        </row>
        <row r="727">
          <cell r="A727">
            <v>45478</v>
          </cell>
          <cell r="B727">
            <v>1563.442139</v>
          </cell>
          <cell r="C727">
            <v>2481046</v>
          </cell>
        </row>
        <row r="728">
          <cell r="A728">
            <v>45481</v>
          </cell>
          <cell r="B728">
            <v>1551.4801030000001</v>
          </cell>
          <cell r="C728">
            <v>1120204</v>
          </cell>
        </row>
        <row r="729">
          <cell r="A729">
            <v>45482</v>
          </cell>
          <cell r="B729">
            <v>1580.388428</v>
          </cell>
          <cell r="C729">
            <v>1492840</v>
          </cell>
        </row>
        <row r="730">
          <cell r="A730">
            <v>45483</v>
          </cell>
          <cell r="B730">
            <v>1593.496948</v>
          </cell>
          <cell r="C730">
            <v>1899956</v>
          </cell>
        </row>
        <row r="731">
          <cell r="A731">
            <v>45484</v>
          </cell>
          <cell r="B731">
            <v>1576.75</v>
          </cell>
          <cell r="C731">
            <v>1707500</v>
          </cell>
        </row>
        <row r="732">
          <cell r="A732">
            <v>45485</v>
          </cell>
          <cell r="B732">
            <v>1577.3000489999999</v>
          </cell>
          <cell r="C732">
            <v>1426598</v>
          </cell>
        </row>
        <row r="733">
          <cell r="A733">
            <v>45488</v>
          </cell>
          <cell r="B733">
            <v>1586.1999510000001</v>
          </cell>
          <cell r="C733">
            <v>832804</v>
          </cell>
        </row>
        <row r="734">
          <cell r="A734">
            <v>45489</v>
          </cell>
          <cell r="B734">
            <v>1579.3000489999999</v>
          </cell>
          <cell r="C734">
            <v>688481</v>
          </cell>
        </row>
        <row r="735">
          <cell r="A735">
            <v>45491</v>
          </cell>
          <cell r="B735">
            <v>1594.25</v>
          </cell>
          <cell r="C735">
            <v>1665636</v>
          </cell>
        </row>
        <row r="736">
          <cell r="A736">
            <v>45492</v>
          </cell>
          <cell r="B736">
            <v>1568.650024</v>
          </cell>
          <cell r="C736">
            <v>1649335</v>
          </cell>
        </row>
        <row r="737">
          <cell r="A737">
            <v>45495</v>
          </cell>
          <cell r="B737">
            <v>1587.349976</v>
          </cell>
          <cell r="C737">
            <v>826636</v>
          </cell>
        </row>
        <row r="738">
          <cell r="A738">
            <v>45496</v>
          </cell>
          <cell r="B738">
            <v>1601.599976</v>
          </cell>
          <cell r="C738">
            <v>1502677</v>
          </cell>
        </row>
        <row r="739">
          <cell r="A739">
            <v>45497</v>
          </cell>
          <cell r="B739">
            <v>1619.4499510000001</v>
          </cell>
          <cell r="C739">
            <v>2923358</v>
          </cell>
        </row>
        <row r="740">
          <cell r="A740">
            <v>45498</v>
          </cell>
          <cell r="B740">
            <v>1665.8000489999999</v>
          </cell>
          <cell r="C740">
            <v>5329712</v>
          </cell>
        </row>
        <row r="741">
          <cell r="A741">
            <v>45499</v>
          </cell>
          <cell r="B741">
            <v>1714.25</v>
          </cell>
          <cell r="C741">
            <v>4591049</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19"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screener.i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www.screener.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screener.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screener.in/exce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5"/>
  <sheetViews>
    <sheetView zoomScale="71" zoomScaleNormal="120" zoomScaleSheetLayoutView="100" zoomScalePageLayoutView="120" workbookViewId="0">
      <pane xSplit="1" ySplit="4" topLeftCell="C5" activePane="bottomRight" state="frozen"/>
      <selection activeCell="I2" sqref="I2"/>
      <selection pane="topRight" activeCell="I2" sqref="I2"/>
      <selection pane="bottomLeft" activeCell="I2" sqref="I2"/>
      <selection pane="bottomRight" activeCell="M15" sqref="M15"/>
    </sheetView>
  </sheetViews>
  <sheetFormatPr defaultColWidth="8.796875" defaultRowHeight="14.25" x14ac:dyDescent="0.45"/>
  <cols>
    <col min="1" max="1" width="20.6640625" customWidth="1"/>
    <col min="2" max="6" width="13.46484375" customWidth="1"/>
    <col min="7" max="7" width="14.796875" bestFit="1" customWidth="1"/>
    <col min="8" max="11" width="13.46484375" customWidth="1"/>
    <col min="12" max="12" width="13.33203125" customWidth="1"/>
    <col min="13" max="14" width="12.1328125" customWidth="1"/>
  </cols>
  <sheetData>
    <row r="1" spans="1:14" s="2" customFormat="1" x14ac:dyDescent="0.45">
      <c r="A1" s="2" t="str">
        <f>'Data Sheet'!B1</f>
        <v>SUN PHARMACEUTICALS INDUSTRIES LTD</v>
      </c>
      <c r="H1" t="str">
        <f>UPDATE</f>
        <v/>
      </c>
      <c r="J1" s="3"/>
      <c r="K1" s="3"/>
      <c r="M1" s="2" t="s">
        <v>1</v>
      </c>
    </row>
    <row r="3" spans="1:14" s="2" customFormat="1" x14ac:dyDescent="0.45">
      <c r="A3" s="11" t="s">
        <v>2</v>
      </c>
      <c r="B3" s="12">
        <f>'Data Sheet'!B16</f>
        <v>42094</v>
      </c>
      <c r="C3" s="12">
        <f>'Data Sheet'!C16</f>
        <v>42460</v>
      </c>
      <c r="D3" s="12">
        <f>'Data Sheet'!D16</f>
        <v>42825</v>
      </c>
      <c r="E3" s="12">
        <f>'Data Sheet'!E16</f>
        <v>43190</v>
      </c>
      <c r="F3" s="12">
        <f>'Data Sheet'!F16</f>
        <v>43555</v>
      </c>
      <c r="G3" s="12">
        <f>'Data Sheet'!G16</f>
        <v>43921</v>
      </c>
      <c r="H3" s="12">
        <f>'Data Sheet'!H16</f>
        <v>44286</v>
      </c>
      <c r="I3" s="12">
        <f>'Data Sheet'!I16</f>
        <v>44651</v>
      </c>
      <c r="J3" s="12">
        <f>'Data Sheet'!J16</f>
        <v>45016</v>
      </c>
      <c r="K3" s="12">
        <f>'Data Sheet'!K16</f>
        <v>45382</v>
      </c>
      <c r="L3" s="13" t="s">
        <v>3</v>
      </c>
      <c r="M3" s="13" t="s">
        <v>4</v>
      </c>
      <c r="N3" s="13" t="s">
        <v>5</v>
      </c>
    </row>
    <row r="4" spans="1:14" s="2" customFormat="1" x14ac:dyDescent="0.45">
      <c r="A4" s="2" t="s">
        <v>6</v>
      </c>
      <c r="B4" s="1">
        <f>'Data Sheet'!B17</f>
        <v>27392.01</v>
      </c>
      <c r="C4" s="1">
        <f>'Data Sheet'!C17</f>
        <v>28487.03</v>
      </c>
      <c r="D4" s="1">
        <f>'Data Sheet'!D17</f>
        <v>31578.44</v>
      </c>
      <c r="E4" s="1">
        <f>'Data Sheet'!E17</f>
        <v>26489.46</v>
      </c>
      <c r="F4" s="1">
        <f>'Data Sheet'!F17</f>
        <v>29065.91</v>
      </c>
      <c r="G4" s="1">
        <f>'Data Sheet'!G17</f>
        <v>32837.5</v>
      </c>
      <c r="H4" s="1">
        <f>'Data Sheet'!H17</f>
        <v>33498.14</v>
      </c>
      <c r="I4" s="1">
        <f>'Data Sheet'!I17</f>
        <v>38654.49</v>
      </c>
      <c r="J4" s="1">
        <f>'Data Sheet'!J17</f>
        <v>43885.68</v>
      </c>
      <c r="K4" s="1">
        <f>'Data Sheet'!K17</f>
        <v>48496.85</v>
      </c>
      <c r="L4" s="1">
        <f>SUM(Quarters!H4:K4)</f>
        <v>48496.85</v>
      </c>
      <c r="M4" s="1">
        <f>$K4+M23*K4</f>
        <v>54862.779974617573</v>
      </c>
      <c r="N4" s="1">
        <f>$K4+N23*L4</f>
        <v>51562.157634433985</v>
      </c>
    </row>
    <row r="5" spans="1:14" x14ac:dyDescent="0.45">
      <c r="A5" t="s">
        <v>7</v>
      </c>
      <c r="B5" s="6">
        <f>SUM('Data Sheet'!B18,'Data Sheet'!B20:B24, -1*'Data Sheet'!B19)</f>
        <v>19498.190000000002</v>
      </c>
      <c r="C5" s="6">
        <f>SUM('Data Sheet'!C18,'Data Sheet'!C20:C24, -1*'Data Sheet'!C19)</f>
        <v>20313.13</v>
      </c>
      <c r="D5" s="6">
        <f>SUM('Data Sheet'!D18,'Data Sheet'!D20:D24, -1*'Data Sheet'!D19)</f>
        <v>21476.420000000002</v>
      </c>
      <c r="E5" s="6">
        <f>SUM('Data Sheet'!E18,'Data Sheet'!E20:E24, -1*'Data Sheet'!E19)</f>
        <v>20858.04</v>
      </c>
      <c r="F5" s="6">
        <f>SUM('Data Sheet'!F18,'Data Sheet'!F20:F24, -1*'Data Sheet'!F19)</f>
        <v>22688.929999999997</v>
      </c>
      <c r="G5" s="6">
        <f>SUM('Data Sheet'!G18,'Data Sheet'!G20:G24, -1*'Data Sheet'!G19)</f>
        <v>25854.659999999996</v>
      </c>
      <c r="H5" s="6">
        <f>SUM('Data Sheet'!H18,'Data Sheet'!H20:H24, -1*'Data Sheet'!H19)</f>
        <v>25028.18</v>
      </c>
      <c r="I5" s="6">
        <f>SUM('Data Sheet'!I18,'Data Sheet'!I20:I24, -1*'Data Sheet'!I19)</f>
        <v>28396.920000000002</v>
      </c>
      <c r="J5" s="6">
        <f>SUM('Data Sheet'!J18,'Data Sheet'!J20:J24, -1*'Data Sheet'!J19)</f>
        <v>32235.24</v>
      </c>
      <c r="K5" s="6">
        <f>SUM('Data Sheet'!K18,'Data Sheet'!K20:K24, -1*'Data Sheet'!K19)</f>
        <v>35479.08</v>
      </c>
      <c r="L5" s="6">
        <f>SUM(Quarters!H5:K5)</f>
        <v>35473.72</v>
      </c>
      <c r="M5" s="6">
        <f t="shared" ref="M5:N5" si="0">M4-M6</f>
        <v>40130.171242899094</v>
      </c>
      <c r="N5" s="6">
        <f t="shared" si="0"/>
        <v>38843.886365344988</v>
      </c>
    </row>
    <row r="6" spans="1:14" s="2" customFormat="1" x14ac:dyDescent="0.45">
      <c r="A6" s="2" t="s">
        <v>8</v>
      </c>
      <c r="B6" s="1">
        <f>B4-B5</f>
        <v>7893.8199999999961</v>
      </c>
      <c r="C6" s="1">
        <f t="shared" ref="C6:K6" si="1">C4-C5</f>
        <v>8173.8999999999978</v>
      </c>
      <c r="D6" s="1">
        <f t="shared" si="1"/>
        <v>10102.019999999997</v>
      </c>
      <c r="E6" s="1">
        <f t="shared" si="1"/>
        <v>5631.4199999999983</v>
      </c>
      <c r="F6" s="1">
        <f t="shared" si="1"/>
        <v>6376.9800000000032</v>
      </c>
      <c r="G6" s="1">
        <f t="shared" si="1"/>
        <v>6982.8400000000038</v>
      </c>
      <c r="H6" s="1">
        <f t="shared" si="1"/>
        <v>8469.9599999999991</v>
      </c>
      <c r="I6" s="1">
        <f t="shared" si="1"/>
        <v>10257.569999999996</v>
      </c>
      <c r="J6" s="1">
        <f t="shared" si="1"/>
        <v>11650.439999999999</v>
      </c>
      <c r="K6" s="1">
        <f t="shared" si="1"/>
        <v>13017.769999999997</v>
      </c>
      <c r="L6" s="1">
        <f>SUM(Quarters!H6:K6)</f>
        <v>13023.13</v>
      </c>
      <c r="M6" s="1">
        <f>M4*M24</f>
        <v>14732.608731718479</v>
      </c>
      <c r="N6" s="1">
        <f>N4*N24</f>
        <v>12718.271269088998</v>
      </c>
    </row>
    <row r="7" spans="1:14" x14ac:dyDescent="0.45">
      <c r="A7" t="s">
        <v>9</v>
      </c>
      <c r="B7" s="6">
        <f>'Data Sheet'!B25</f>
        <v>282.79000000000002</v>
      </c>
      <c r="C7" s="6">
        <f>'Data Sheet'!C25</f>
        <v>-42.5</v>
      </c>
      <c r="D7" s="6">
        <f>'Data Sheet'!D25</f>
        <v>610.4</v>
      </c>
      <c r="E7" s="6">
        <f>'Data Sheet'!E25</f>
        <v>-135.03</v>
      </c>
      <c r="F7" s="6">
        <f>'Data Sheet'!F25</f>
        <v>-258.27999999999997</v>
      </c>
      <c r="G7" s="6">
        <f>'Data Sheet'!G25</f>
        <v>382.26</v>
      </c>
      <c r="H7" s="6">
        <f>'Data Sheet'!H25</f>
        <v>-3449.21</v>
      </c>
      <c r="I7" s="6">
        <f>'Data Sheet'!I25</f>
        <v>-3505.16</v>
      </c>
      <c r="J7" s="6">
        <f>'Data Sheet'!J25</f>
        <v>459.42</v>
      </c>
      <c r="K7" s="6">
        <f>'Data Sheet'!K25</f>
        <v>865.23</v>
      </c>
      <c r="L7" s="6">
        <f>SUM(Quarters!H7:K7)</f>
        <v>859.87</v>
      </c>
      <c r="M7" s="6">
        <v>0</v>
      </c>
      <c r="N7" s="6">
        <v>0</v>
      </c>
    </row>
    <row r="8" spans="1:14" x14ac:dyDescent="0.45">
      <c r="A8" t="s">
        <v>10</v>
      </c>
      <c r="B8" s="6">
        <f>'Data Sheet'!B26</f>
        <v>1194.72</v>
      </c>
      <c r="C8" s="6">
        <f>'Data Sheet'!C26</f>
        <v>1037.53</v>
      </c>
      <c r="D8" s="6">
        <f>'Data Sheet'!D26</f>
        <v>1264.75</v>
      </c>
      <c r="E8" s="6">
        <f>'Data Sheet'!E26</f>
        <v>1499.84</v>
      </c>
      <c r="F8" s="6">
        <f>'Data Sheet'!F26</f>
        <v>1753.25</v>
      </c>
      <c r="G8" s="6">
        <f>'Data Sheet'!G26</f>
        <v>2052.7800000000002</v>
      </c>
      <c r="H8" s="6">
        <f>'Data Sheet'!H26</f>
        <v>2079.9499999999998</v>
      </c>
      <c r="I8" s="6">
        <f>'Data Sheet'!I26</f>
        <v>2143.7399999999998</v>
      </c>
      <c r="J8" s="6">
        <f>'Data Sheet'!J26</f>
        <v>2529.4299999999998</v>
      </c>
      <c r="K8" s="6">
        <f>'Data Sheet'!K26</f>
        <v>2556.64</v>
      </c>
      <c r="L8" s="6">
        <f>SUM(Quarters!H8:K8)</f>
        <v>2556.6400000000003</v>
      </c>
      <c r="M8" s="6">
        <f>+$L8</f>
        <v>2556.6400000000003</v>
      </c>
      <c r="N8" s="6">
        <f>+$L8</f>
        <v>2556.6400000000003</v>
      </c>
    </row>
    <row r="9" spans="1:14" x14ac:dyDescent="0.45">
      <c r="A9" t="s">
        <v>11</v>
      </c>
      <c r="B9" s="6">
        <f>'Data Sheet'!B27</f>
        <v>578.99</v>
      </c>
      <c r="C9" s="6">
        <f>'Data Sheet'!C27</f>
        <v>523.24</v>
      </c>
      <c r="D9" s="6">
        <f>'Data Sheet'!D27</f>
        <v>399.8</v>
      </c>
      <c r="E9" s="6">
        <f>'Data Sheet'!E27</f>
        <v>517.57000000000005</v>
      </c>
      <c r="F9" s="6">
        <f>'Data Sheet'!F27</f>
        <v>555.25</v>
      </c>
      <c r="G9" s="6">
        <f>'Data Sheet'!G27</f>
        <v>302.73</v>
      </c>
      <c r="H9" s="6">
        <f>'Data Sheet'!H27</f>
        <v>141.43</v>
      </c>
      <c r="I9" s="6">
        <f>'Data Sheet'!I27</f>
        <v>127.35</v>
      </c>
      <c r="J9" s="6">
        <f>'Data Sheet'!J27</f>
        <v>172</v>
      </c>
      <c r="K9" s="6">
        <f>'Data Sheet'!K27</f>
        <v>238.47</v>
      </c>
      <c r="L9" s="6">
        <f>SUM(Quarters!H9:K9)</f>
        <v>238.46999999999997</v>
      </c>
      <c r="M9" s="6">
        <f>+$L9</f>
        <v>238.46999999999997</v>
      </c>
      <c r="N9" s="6">
        <f>+$L9</f>
        <v>238.46999999999997</v>
      </c>
    </row>
    <row r="10" spans="1:14" x14ac:dyDescent="0.45">
      <c r="A10" t="s">
        <v>12</v>
      </c>
      <c r="B10" s="6">
        <f>'Data Sheet'!B28</f>
        <v>6402.9</v>
      </c>
      <c r="C10" s="6">
        <f>'Data Sheet'!C28</f>
        <v>6570.63</v>
      </c>
      <c r="D10" s="6">
        <f>'Data Sheet'!D28</f>
        <v>9047.8700000000008</v>
      </c>
      <c r="E10" s="6">
        <f>'Data Sheet'!E28</f>
        <v>3478.98</v>
      </c>
      <c r="F10" s="6">
        <f>'Data Sheet'!F28</f>
        <v>3810.2</v>
      </c>
      <c r="G10" s="6">
        <f>'Data Sheet'!G28</f>
        <v>5009.59</v>
      </c>
      <c r="H10" s="6">
        <f>'Data Sheet'!H28</f>
        <v>2799.37</v>
      </c>
      <c r="I10" s="6">
        <f>'Data Sheet'!I28</f>
        <v>4481.32</v>
      </c>
      <c r="J10" s="6">
        <f>'Data Sheet'!J28</f>
        <v>9408.43</v>
      </c>
      <c r="K10" s="6">
        <f>'Data Sheet'!K28</f>
        <v>11087.89</v>
      </c>
      <c r="L10" s="6">
        <f>SUM(Quarters!H10:K10)</f>
        <v>11087.890000000001</v>
      </c>
      <c r="M10" s="6">
        <f>M6+M7-SUM(M8:M9)</f>
        <v>11937.498731718479</v>
      </c>
      <c r="N10" s="6">
        <f>N6+N7-SUM(N8:N9)</f>
        <v>9923.1612690889979</v>
      </c>
    </row>
    <row r="11" spans="1:14" x14ac:dyDescent="0.45">
      <c r="A11" t="s">
        <v>13</v>
      </c>
      <c r="B11" s="6">
        <f>'Data Sheet'!B29</f>
        <v>914.69</v>
      </c>
      <c r="C11" s="6">
        <f>'Data Sheet'!C29</f>
        <v>913.77</v>
      </c>
      <c r="D11" s="6">
        <f>'Data Sheet'!D29</f>
        <v>1211.57</v>
      </c>
      <c r="E11" s="6">
        <f>'Data Sheet'!E29</f>
        <v>911.04</v>
      </c>
      <c r="F11" s="6">
        <f>'Data Sheet'!F29</f>
        <v>600.88</v>
      </c>
      <c r="G11" s="6">
        <f>'Data Sheet'!G29</f>
        <v>822.8</v>
      </c>
      <c r="H11" s="6">
        <f>'Data Sheet'!H29</f>
        <v>514.69000000000005</v>
      </c>
      <c r="I11" s="6">
        <f>'Data Sheet'!I29</f>
        <v>1075.5</v>
      </c>
      <c r="J11" s="6">
        <f>'Data Sheet'!J29</f>
        <v>847.59</v>
      </c>
      <c r="K11" s="6">
        <f>'Data Sheet'!K29</f>
        <v>1439.45</v>
      </c>
      <c r="L11" s="6">
        <f>SUM(Quarters!H11:K11)</f>
        <v>1439.45</v>
      </c>
      <c r="M11" s="7">
        <f>IF($L10&gt;0,$L11/$L10,0)</f>
        <v>0.12982181461035416</v>
      </c>
      <c r="N11" s="7">
        <f>IF($L10&gt;0,$L11/$L10,0)</f>
        <v>0.12982181461035416</v>
      </c>
    </row>
    <row r="12" spans="1:14" s="2" customFormat="1" x14ac:dyDescent="0.45">
      <c r="A12" s="2" t="s">
        <v>14</v>
      </c>
      <c r="B12" s="1">
        <f>'Data Sheet'!B30</f>
        <v>4539.38</v>
      </c>
      <c r="C12" s="1">
        <f>'Data Sheet'!C30</f>
        <v>4545.71</v>
      </c>
      <c r="D12" s="1">
        <f>'Data Sheet'!D30</f>
        <v>6964.37</v>
      </c>
      <c r="E12" s="1">
        <f>'Data Sheet'!E30</f>
        <v>2095.6999999999998</v>
      </c>
      <c r="F12" s="1">
        <f>'Data Sheet'!F30</f>
        <v>2665.42</v>
      </c>
      <c r="G12" s="1">
        <f>'Data Sheet'!G30</f>
        <v>3764.93</v>
      </c>
      <c r="H12" s="1">
        <f>'Data Sheet'!H30</f>
        <v>2903.82</v>
      </c>
      <c r="I12" s="1">
        <f>'Data Sheet'!I30</f>
        <v>3272.73</v>
      </c>
      <c r="J12" s="1">
        <f>'Data Sheet'!J30</f>
        <v>8473.58</v>
      </c>
      <c r="K12" s="1">
        <f>'Data Sheet'!K30</f>
        <v>9576.3799999999992</v>
      </c>
      <c r="L12" s="1">
        <f>SUM(Quarters!H12:K12)</f>
        <v>9576.380000000001</v>
      </c>
      <c r="M12" s="1">
        <f>M10-M11*M10</f>
        <v>10387.750984457984</v>
      </c>
      <c r="N12" s="1">
        <f>N10-N11*N10</f>
        <v>8634.91846646468</v>
      </c>
    </row>
    <row r="13" spans="1:14" x14ac:dyDescent="0.45">
      <c r="A13" t="s">
        <v>57</v>
      </c>
      <c r="B13" s="6">
        <f>IF('Data Sheet'!B93&gt;0,B12/'Data Sheet'!B93,0)</f>
        <v>21.916666666666668</v>
      </c>
      <c r="C13" s="6">
        <f>IF('Data Sheet'!C93&gt;0,C12/'Data Sheet'!C93,0)</f>
        <v>18.887730086840904</v>
      </c>
      <c r="D13" s="6">
        <f>IF('Data Sheet'!D93&gt;0,D12/'Data Sheet'!D93,0)</f>
        <v>29.026674446713624</v>
      </c>
      <c r="E13" s="6">
        <f>IF('Data Sheet'!E93&gt;0,E12/'Data Sheet'!E93,0)</f>
        <v>8.7346309340224231</v>
      </c>
      <c r="F13" s="6">
        <f>IF('Data Sheet'!F93&gt;0,F12/'Data Sheet'!F93,0)</f>
        <v>11.109156837410911</v>
      </c>
      <c r="G13" s="6">
        <f>IF('Data Sheet'!G93&gt;0,G12/'Data Sheet'!G93,0)</f>
        <v>15.691785103988662</v>
      </c>
      <c r="H13" s="6">
        <f>IF('Data Sheet'!H93&gt;0,H12/'Data Sheet'!H93,0)</f>
        <v>12.102779977493435</v>
      </c>
      <c r="I13" s="6">
        <f>IF('Data Sheet'!I93&gt;0,I12/'Data Sheet'!I93,0)</f>
        <v>13.640353436418955</v>
      </c>
      <c r="J13" s="6">
        <f>IF('Data Sheet'!J93&gt;0,J12/'Data Sheet'!J93,0)</f>
        <v>35.316884091193266</v>
      </c>
      <c r="K13" s="6">
        <f>IF('Data Sheet'!K93&gt;0,K12/'Data Sheet'!K93,0)</f>
        <v>39.913224690534733</v>
      </c>
      <c r="L13" s="6">
        <f>IF('Data Sheet'!$B6&gt;0,'Profit &amp; Loss'!L12/'Data Sheet'!$B6,0)</f>
        <v>39.912642967717453</v>
      </c>
      <c r="M13" s="6">
        <f>IF('Data Sheet'!$B6&gt;0,'Profit &amp; Loss'!M12/'Data Sheet'!$B6,0)</f>
        <v>43.294292444559105</v>
      </c>
      <c r="N13" s="6">
        <f>IF('Data Sheet'!$B6&gt;0,'Profit &amp; Loss'!N12/'Data Sheet'!$B6,0)</f>
        <v>35.988799296535333</v>
      </c>
    </row>
    <row r="14" spans="1:14" x14ac:dyDescent="0.45">
      <c r="A14" t="s">
        <v>16</v>
      </c>
      <c r="B14" s="6">
        <f>IF(B15&gt;0,B15/B13,"")</f>
        <v>46.717870722433453</v>
      </c>
      <c r="C14" s="6">
        <f t="shared" ref="C14:K14" si="2">IF(C15&gt;0,C15/C13,"")</f>
        <v>43.41442810914026</v>
      </c>
      <c r="D14" s="6">
        <f t="shared" si="2"/>
        <v>23.70750398097746</v>
      </c>
      <c r="E14" s="6">
        <f t="shared" si="2"/>
        <v>56.682417807892357</v>
      </c>
      <c r="F14" s="6">
        <f t="shared" si="2"/>
        <v>43.104081345529039</v>
      </c>
      <c r="G14" s="6">
        <f t="shared" si="2"/>
        <v>22.451237871620457</v>
      </c>
      <c r="H14" s="6">
        <f t="shared" si="2"/>
        <v>49.393610485498407</v>
      </c>
      <c r="I14" s="6">
        <f t="shared" si="2"/>
        <v>67.062045295517805</v>
      </c>
      <c r="J14" s="6">
        <f t="shared" si="2"/>
        <v>27.836544058119472</v>
      </c>
      <c r="K14" s="6">
        <f t="shared" si="2"/>
        <v>40.60183091105408</v>
      </c>
      <c r="L14" s="6">
        <f t="shared" ref="L14" si="3">IF(L13&gt;0,L15/L13,0)</f>
        <v>39.302082832970278</v>
      </c>
      <c r="M14" s="6">
        <f>M25</f>
        <v>43.700625774415407</v>
      </c>
      <c r="N14" s="6">
        <f>N25</f>
        <v>39.302082832970278</v>
      </c>
    </row>
    <row r="15" spans="1:14" s="2" customFormat="1" x14ac:dyDescent="0.45">
      <c r="A15" s="2" t="s">
        <v>58</v>
      </c>
      <c r="B15" s="1">
        <f>'Data Sheet'!B90</f>
        <v>1023.9</v>
      </c>
      <c r="C15" s="1">
        <f>'Data Sheet'!C90</f>
        <v>820</v>
      </c>
      <c r="D15" s="1">
        <f>'Data Sheet'!D90</f>
        <v>688.15</v>
      </c>
      <c r="E15" s="1">
        <f>'Data Sheet'!E90</f>
        <v>495.1</v>
      </c>
      <c r="F15" s="1">
        <f>'Data Sheet'!F90</f>
        <v>478.85</v>
      </c>
      <c r="G15" s="1">
        <f>'Data Sheet'!G90</f>
        <v>352.3</v>
      </c>
      <c r="H15" s="1">
        <f>'Data Sheet'!H90</f>
        <v>597.79999999999995</v>
      </c>
      <c r="I15" s="1">
        <f>'Data Sheet'!I90</f>
        <v>914.75</v>
      </c>
      <c r="J15" s="1">
        <f>'Data Sheet'!J90</f>
        <v>983.1</v>
      </c>
      <c r="K15" s="1">
        <f>'Data Sheet'!K90</f>
        <v>1620.55</v>
      </c>
      <c r="L15" s="1">
        <f>'Data Sheet'!B8</f>
        <v>1568.65</v>
      </c>
      <c r="M15" s="8">
        <f>M13*M14</f>
        <v>1891.9876722877777</v>
      </c>
      <c r="N15" s="9">
        <f>N13*N14</f>
        <v>1414.4347710115742</v>
      </c>
    </row>
    <row r="17" spans="1:14" s="2" customFormat="1" x14ac:dyDescent="0.45">
      <c r="A17" s="2" t="s">
        <v>15</v>
      </c>
    </row>
    <row r="18" spans="1:14" x14ac:dyDescent="0.45">
      <c r="A18" t="s">
        <v>17</v>
      </c>
      <c r="B18" s="5">
        <f>IF('Data Sheet'!B30&gt;0, 'Data Sheet'!B31/'Data Sheet'!B30, 0)</f>
        <v>0.13688212927756654</v>
      </c>
      <c r="C18" s="5">
        <f>IF('Data Sheet'!C30&gt;0, 'Data Sheet'!C31/'Data Sheet'!C30, 0)</f>
        <v>5.2942224646974838E-2</v>
      </c>
      <c r="D18" s="5">
        <f>IF('Data Sheet'!D30&gt;0, 'Data Sheet'!D31/'Data Sheet'!D30, 0)</f>
        <v>0.12057946375623352</v>
      </c>
      <c r="E18" s="5">
        <f>IF('Data Sheet'!E30&gt;0, 'Data Sheet'!E31/'Data Sheet'!E30, 0)</f>
        <v>0.22897361263539631</v>
      </c>
      <c r="F18" s="5">
        <f>IF('Data Sheet'!F30&gt;0, 'Data Sheet'!F31/'Data Sheet'!F30, 0)</f>
        <v>0.24754447704301757</v>
      </c>
      <c r="G18" s="5">
        <f>IF('Data Sheet'!G30&gt;0, 'Data Sheet'!G31/'Data Sheet'!G30, 0)</f>
        <v>0.25491044986228167</v>
      </c>
      <c r="H18" s="5">
        <f>IF('Data Sheet'!H30&gt;0, 'Data Sheet'!H31/'Data Sheet'!H30, 0)</f>
        <v>0.61969405817164969</v>
      </c>
      <c r="I18" s="5">
        <f>IF('Data Sheet'!I30&gt;0, 'Data Sheet'!I31/'Data Sheet'!I30, 0)</f>
        <v>0.73311883351208329</v>
      </c>
      <c r="J18" s="5">
        <f>IF('Data Sheet'!J30&gt;0, 'Data Sheet'!J31/'Data Sheet'!J30, 0)</f>
        <v>0.32562388034337314</v>
      </c>
      <c r="K18" s="5">
        <f>IF('Data Sheet'!K30&gt;0, 'Data Sheet'!K31/'Data Sheet'!K30, 0)</f>
        <v>0.33823428059454619</v>
      </c>
    </row>
    <row r="19" spans="1:14" x14ac:dyDescent="0.45">
      <c r="A19" t="s">
        <v>18</v>
      </c>
      <c r="B19" s="5">
        <f t="shared" ref="B19:L19" si="4">IF(B6&gt;0,B6/B4,0)</f>
        <v>0.28817965530824485</v>
      </c>
      <c r="C19" s="5">
        <f t="shared" ref="C19:K19" si="5">IF(C6&gt;0,C6/C4,0)</f>
        <v>0.28693408895205985</v>
      </c>
      <c r="D19" s="5">
        <f t="shared" si="5"/>
        <v>0.31990243976586547</v>
      </c>
      <c r="E19" s="5">
        <f t="shared" si="5"/>
        <v>0.21259097014435169</v>
      </c>
      <c r="F19" s="5">
        <f t="shared" si="5"/>
        <v>0.21939722513418652</v>
      </c>
      <c r="G19" s="5">
        <f t="shared" si="5"/>
        <v>0.21264834411876676</v>
      </c>
      <c r="H19" s="5">
        <f t="shared" si="5"/>
        <v>0.25284866562740499</v>
      </c>
      <c r="I19" s="5">
        <f t="shared" si="5"/>
        <v>0.26536555003053969</v>
      </c>
      <c r="J19" s="5">
        <f t="shared" si="5"/>
        <v>0.26547247302536953</v>
      </c>
      <c r="K19" s="5">
        <f t="shared" si="5"/>
        <v>0.26842506265870869</v>
      </c>
      <c r="L19" s="5">
        <f t="shared" si="4"/>
        <v>0.26853558530090099</v>
      </c>
    </row>
    <row r="20" spans="1:14" x14ac:dyDescent="0.45">
      <c r="B20" s="5"/>
      <c r="C20" s="5"/>
      <c r="D20" s="5"/>
      <c r="E20" s="5"/>
      <c r="F20" s="5"/>
      <c r="G20" s="5"/>
      <c r="H20" s="5"/>
      <c r="I20" s="5"/>
      <c r="J20" s="5"/>
      <c r="K20" s="5"/>
      <c r="L20" s="5"/>
    </row>
    <row r="21" spans="1:14" x14ac:dyDescent="0.45">
      <c r="B21" s="5"/>
      <c r="C21" s="5"/>
      <c r="D21" s="5"/>
      <c r="E21" s="5"/>
      <c r="F21" s="5"/>
      <c r="G21" s="5"/>
      <c r="H21" s="5"/>
      <c r="I21" s="5"/>
      <c r="J21" s="5"/>
      <c r="K21" s="5"/>
      <c r="L21" s="5"/>
    </row>
    <row r="22" spans="1:14" s="2" customFormat="1" x14ac:dyDescent="0.45">
      <c r="A22" s="11"/>
      <c r="B22" s="12"/>
      <c r="C22" s="12"/>
      <c r="D22" s="12"/>
      <c r="E22" s="12"/>
      <c r="F22" s="12"/>
      <c r="G22" s="12" t="s">
        <v>19</v>
      </c>
      <c r="H22" s="12" t="s">
        <v>65</v>
      </c>
      <c r="I22" s="12" t="s">
        <v>66</v>
      </c>
      <c r="J22" s="12" t="s">
        <v>67</v>
      </c>
      <c r="K22" s="12" t="s">
        <v>68</v>
      </c>
      <c r="L22" s="13" t="s">
        <v>69</v>
      </c>
      <c r="M22" s="13" t="s">
        <v>20</v>
      </c>
      <c r="N22" s="13" t="s">
        <v>21</v>
      </c>
    </row>
    <row r="23" spans="1:14" s="2" customFormat="1" x14ac:dyDescent="0.45">
      <c r="A23"/>
      <c r="B23"/>
      <c r="C23"/>
      <c r="D23"/>
      <c r="E23"/>
      <c r="F23"/>
      <c r="G23" t="s">
        <v>22</v>
      </c>
      <c r="H23" s="5">
        <f>IF(B4=0,"",POWER($K4/B4,1/9)-1)</f>
        <v>6.5529589267993238E-2</v>
      </c>
      <c r="I23" s="5">
        <f>IF(D4=0,"",POWER($K4/D4,1/7)-1)</f>
        <v>6.3206324419709414E-2</v>
      </c>
      <c r="J23" s="5">
        <f>IF(F4=0,"",POWER($K4/F4,1/5)-1)</f>
        <v>0.10781163295773566</v>
      </c>
      <c r="K23" s="5">
        <f>IF(H4=0,"",POWER($K4/H4, 1/3)-1)</f>
        <v>0.13126481358310027</v>
      </c>
      <c r="L23" s="5">
        <f>IF(ISERROR(MAX(IF(J4=0,"",(K4-J4)/J4),IF(K4=0,"",(L4-K4)/K4))),"",MAX(IF(J4=0,"",(K4-J4)/J4),IF(K4=0,"",(L4-K4)/K4)))</f>
        <v>0.10507231516066284</v>
      </c>
      <c r="M23" s="16">
        <f>MAX(K23:L23)</f>
        <v>0.13126481358310027</v>
      </c>
      <c r="N23" s="16">
        <f>MIN(H23:L23)</f>
        <v>6.3206324419709414E-2</v>
      </c>
    </row>
    <row r="24" spans="1:14" x14ac:dyDescent="0.45">
      <c r="G24" t="s">
        <v>18</v>
      </c>
      <c r="H24" s="5">
        <f>IF(SUM(B4:$K$4)=0,"",SUMPRODUCT(B19:$K$19,B4:$K$4)/SUM(B4:$K$4))</f>
        <v>0.26016595124745473</v>
      </c>
      <c r="I24" s="5">
        <f>IF(SUM(E4:$K$4)=0,"",SUMPRODUCT(E19:$K$19,E4:$K$4)/SUM(E4:$K$4))</f>
        <v>0.24665901995915598</v>
      </c>
      <c r="J24" s="5">
        <f>IF(SUM(G4:$K$4)=0,"",SUMPRODUCT(G19:$K$19,G4:$K$4)/SUM(G4:$K$4))</f>
        <v>0.25524598999679082</v>
      </c>
      <c r="K24" s="5">
        <f>IF(SUM(I4:$K$4)=0, "", SUMPRODUCT(I19:$K$19,I4:$K$4)/SUM(I4:$K$4))</f>
        <v>0.26653368643456632</v>
      </c>
      <c r="L24" s="5">
        <f>L19</f>
        <v>0.26853558530090099</v>
      </c>
      <c r="M24" s="16">
        <f>MAX(K24:L24)</f>
        <v>0.26853558530090099</v>
      </c>
      <c r="N24" s="16">
        <f>MIN(H24:L24)</f>
        <v>0.24665901995915598</v>
      </c>
    </row>
    <row r="25" spans="1:14" x14ac:dyDescent="0.45">
      <c r="G25" t="s">
        <v>23</v>
      </c>
      <c r="H25" s="6">
        <f>IF(ISERROR(AVERAGEIF(B14:$L14,"&gt;0")),"",AVERAGEIF(B14:$L14,"&gt;0"))</f>
        <v>41.843059401886642</v>
      </c>
      <c r="I25" s="6">
        <f>IF(ISERROR(AVERAGEIF(E14:$L14,"&gt;0")),"",AVERAGEIF(E14:$L14,"&gt;0"))</f>
        <v>43.304231326025239</v>
      </c>
      <c r="J25" s="6">
        <f>IF(ISERROR(AVERAGEIF(G14:$L14,"&gt;0")),"",AVERAGEIF(G14:$L14,"&gt;0"))</f>
        <v>41.107891909130082</v>
      </c>
      <c r="K25" s="6">
        <f>IF(ISERROR(AVERAGEIF(I14:$L14,"&gt;0")),"",AVERAGEIF(I14:$L14,"&gt;0"))</f>
        <v>43.700625774415407</v>
      </c>
      <c r="L25" s="6">
        <f>L14</f>
        <v>39.302082832970278</v>
      </c>
      <c r="M25" s="1">
        <f>MAX(K25:L25)</f>
        <v>43.700625774415407</v>
      </c>
      <c r="N25" s="1">
        <f>MIN(H25:L25)</f>
        <v>39.302082832970278</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2F0B-8901-40C7-B211-43BD91F9506E}">
  <dimension ref="B1:J50"/>
  <sheetViews>
    <sheetView showGridLines="0" zoomScale="56" workbookViewId="0">
      <selection sqref="A1:I50"/>
    </sheetView>
  </sheetViews>
  <sheetFormatPr defaultRowHeight="14.25" x14ac:dyDescent="0.45"/>
  <cols>
    <col min="1" max="1" width="2.1328125" customWidth="1"/>
    <col min="2" max="2" width="35.59765625" customWidth="1"/>
    <col min="3" max="9" width="10" customWidth="1"/>
  </cols>
  <sheetData>
    <row r="1" spans="2:10" x14ac:dyDescent="0.45">
      <c r="B1" s="39"/>
      <c r="C1" s="39"/>
      <c r="D1" s="39"/>
      <c r="E1" s="39"/>
      <c r="F1" s="39"/>
      <c r="G1" s="39"/>
      <c r="H1" s="39"/>
      <c r="I1" s="39"/>
    </row>
    <row r="3" spans="2:10" ht="23.25" x14ac:dyDescent="0.7">
      <c r="B3" s="54" t="s">
        <v>152</v>
      </c>
    </row>
    <row r="5" spans="2:10" ht="15.75" x14ac:dyDescent="0.5">
      <c r="B5" s="62" t="s">
        <v>154</v>
      </c>
      <c r="C5" s="62"/>
      <c r="D5" s="62"/>
      <c r="E5" s="62"/>
      <c r="F5" s="62"/>
      <c r="G5" s="62"/>
      <c r="H5" s="62"/>
      <c r="I5" s="62"/>
    </row>
    <row r="6" spans="2:10" x14ac:dyDescent="0.45">
      <c r="B6" s="46"/>
      <c r="C6" s="45">
        <v>43190</v>
      </c>
      <c r="D6" s="45">
        <v>43555</v>
      </c>
      <c r="E6" s="45">
        <v>43921</v>
      </c>
      <c r="F6" s="45">
        <v>44286</v>
      </c>
      <c r="G6" s="45">
        <v>44651</v>
      </c>
      <c r="H6" s="45">
        <v>45016</v>
      </c>
      <c r="I6" s="45">
        <v>45382</v>
      </c>
    </row>
    <row r="8" spans="2:10" x14ac:dyDescent="0.45">
      <c r="B8" t="s">
        <v>30</v>
      </c>
      <c r="C8" s="47">
        <f>'Data Sheet'!E65-'Data Sheet'!E60</f>
        <v>20238.699999999997</v>
      </c>
      <c r="D8" s="47">
        <f>'Data Sheet'!F65-'Data Sheet'!F60</f>
        <v>20773.199999999997</v>
      </c>
      <c r="E8" s="47">
        <f>'Data Sheet'!G65-'Data Sheet'!G60</f>
        <v>19368.97</v>
      </c>
      <c r="F8" s="47">
        <f>'Data Sheet'!H65-'Data Sheet'!H60</f>
        <v>17599.099999999999</v>
      </c>
      <c r="G8" s="47">
        <f>'Data Sheet'!I65-'Data Sheet'!I60</f>
        <v>12500.970000000001</v>
      </c>
      <c r="H8" s="47">
        <f>'Data Sheet'!J65-'Data Sheet'!J60</f>
        <v>19018.309999999998</v>
      </c>
      <c r="I8" s="47">
        <f>'Data Sheet'!K65-'Data Sheet'!K60</f>
        <v>23349.39</v>
      </c>
      <c r="J8" s="47"/>
    </row>
    <row r="9" spans="2:10" x14ac:dyDescent="0.45">
      <c r="B9" t="s">
        <v>128</v>
      </c>
      <c r="C9" s="47">
        <f>'Data Sheet'!E66</f>
        <v>64297.39</v>
      </c>
      <c r="D9" s="47">
        <f>'Data Sheet'!F66</f>
        <v>64589.53</v>
      </c>
      <c r="E9" s="47">
        <f>'Data Sheet'!G66</f>
        <v>68194.320000000007</v>
      </c>
      <c r="F9" s="47">
        <f>'Data Sheet'!H66</f>
        <v>67622.22</v>
      </c>
      <c r="G9" s="47">
        <f>'Data Sheet'!I66</f>
        <v>69775.91</v>
      </c>
      <c r="H9" s="47">
        <f>'Data Sheet'!J66</f>
        <v>80711.899999999994</v>
      </c>
      <c r="I9" s="47">
        <f>'Data Sheet'!K66</f>
        <v>85307.82</v>
      </c>
    </row>
    <row r="10" spans="2:10" x14ac:dyDescent="0.45">
      <c r="B10" s="48" t="s">
        <v>153</v>
      </c>
      <c r="C10" s="49">
        <f>C8/C9</f>
        <v>0.31476705353047763</v>
      </c>
      <c r="D10" s="49">
        <f t="shared" ref="D10:I10" si="0">D8/D9</f>
        <v>0.32161868959257017</v>
      </c>
      <c r="E10" s="49">
        <f t="shared" si="0"/>
        <v>0.28402614763223683</v>
      </c>
      <c r="F10" s="49">
        <f t="shared" si="0"/>
        <v>0.26025617023516823</v>
      </c>
      <c r="G10" s="49">
        <f t="shared" si="0"/>
        <v>0.17915882429910265</v>
      </c>
      <c r="H10" s="49">
        <f t="shared" si="0"/>
        <v>0.23563204434538151</v>
      </c>
      <c r="I10" s="49">
        <f t="shared" si="0"/>
        <v>0.27370749832782032</v>
      </c>
    </row>
    <row r="12" spans="2:10" ht="15.75" x14ac:dyDescent="0.5">
      <c r="B12" s="62" t="s">
        <v>155</v>
      </c>
      <c r="C12" s="62"/>
      <c r="D12" s="62"/>
      <c r="E12" s="62"/>
      <c r="F12" s="62"/>
      <c r="G12" s="62"/>
      <c r="H12" s="62"/>
      <c r="I12" s="62"/>
    </row>
    <row r="13" spans="2:10" x14ac:dyDescent="0.45">
      <c r="B13" s="46"/>
      <c r="C13" s="45">
        <v>43190</v>
      </c>
      <c r="D13" s="45">
        <v>43555</v>
      </c>
      <c r="E13" s="45">
        <v>43921</v>
      </c>
      <c r="F13" s="45">
        <v>44286</v>
      </c>
      <c r="G13" s="45">
        <v>44651</v>
      </c>
      <c r="H13" s="45">
        <v>45016</v>
      </c>
      <c r="I13" s="45">
        <v>45382</v>
      </c>
    </row>
    <row r="15" spans="2:10" x14ac:dyDescent="0.45">
      <c r="B15" t="s">
        <v>117</v>
      </c>
      <c r="C15">
        <f>fs!F47*fs!F41*fs!F39</f>
        <v>2223.1100000000006</v>
      </c>
      <c r="D15">
        <f>fs!G47*fs!G41*fs!G39</f>
        <v>2807.7900000000013</v>
      </c>
      <c r="E15">
        <f>fs!H47*fs!H41*fs!H39</f>
        <v>2844.8100000000009</v>
      </c>
      <c r="F15">
        <f>fs!I47*fs!I41*fs!I39</f>
        <v>3934.4099999999989</v>
      </c>
      <c r="G15">
        <f>fs!J47*fs!J41*fs!J39</f>
        <v>4511.6799999999957</v>
      </c>
      <c r="H15">
        <f>fs!K47*fs!K41*fs!K39</f>
        <v>5342.2200000000012</v>
      </c>
      <c r="I15">
        <f>fs!L47*fs!L41*fs!L39</f>
        <v>5544.149999999996</v>
      </c>
    </row>
    <row r="16" spans="2:10" x14ac:dyDescent="0.45">
      <c r="B16" t="s">
        <v>128</v>
      </c>
      <c r="C16" s="47">
        <f>C9</f>
        <v>64297.39</v>
      </c>
      <c r="D16" s="47">
        <f t="shared" ref="D16:I16" si="1">D9</f>
        <v>64589.53</v>
      </c>
      <c r="E16" s="47">
        <f t="shared" si="1"/>
        <v>68194.320000000007</v>
      </c>
      <c r="F16" s="47">
        <f t="shared" si="1"/>
        <v>67622.22</v>
      </c>
      <c r="G16" s="47">
        <f t="shared" si="1"/>
        <v>69775.91</v>
      </c>
      <c r="H16" s="47">
        <f t="shared" si="1"/>
        <v>80711.899999999994</v>
      </c>
      <c r="I16" s="47">
        <f t="shared" si="1"/>
        <v>85307.82</v>
      </c>
    </row>
    <row r="17" spans="2:9" x14ac:dyDescent="0.45">
      <c r="B17" s="48" t="s">
        <v>156</v>
      </c>
      <c r="C17" s="49">
        <f>C15/C16</f>
        <v>3.4575431444417895E-2</v>
      </c>
      <c r="D17" s="49">
        <f t="shared" ref="D17:I17" si="2">D15/D16</f>
        <v>4.3471287064637279E-2</v>
      </c>
      <c r="E17" s="49">
        <f t="shared" si="2"/>
        <v>4.17162309119E-2</v>
      </c>
      <c r="F17" s="49">
        <f t="shared" si="2"/>
        <v>5.8182206972796795E-2</v>
      </c>
      <c r="G17" s="49">
        <f t="shared" si="2"/>
        <v>6.4659565170844716E-2</v>
      </c>
      <c r="H17" s="49">
        <f t="shared" si="2"/>
        <v>6.6188752835703302E-2</v>
      </c>
      <c r="I17" s="49">
        <f t="shared" si="2"/>
        <v>6.4989938788729981E-2</v>
      </c>
    </row>
    <row r="19" spans="2:9" ht="15.75" x14ac:dyDescent="0.5">
      <c r="B19" s="62" t="s">
        <v>157</v>
      </c>
      <c r="C19" s="62"/>
      <c r="D19" s="62"/>
      <c r="E19" s="62"/>
      <c r="F19" s="62"/>
      <c r="G19" s="62"/>
      <c r="H19" s="62"/>
      <c r="I19" s="62"/>
    </row>
    <row r="20" spans="2:9" x14ac:dyDescent="0.45">
      <c r="B20" s="46"/>
      <c r="C20" s="45">
        <v>43190</v>
      </c>
      <c r="D20" s="45">
        <v>43555</v>
      </c>
      <c r="E20" s="45">
        <v>43921</v>
      </c>
      <c r="F20" s="45">
        <v>44286</v>
      </c>
      <c r="G20" s="45">
        <v>44651</v>
      </c>
      <c r="H20" s="45">
        <v>45016</v>
      </c>
      <c r="I20" s="45">
        <v>45382</v>
      </c>
    </row>
    <row r="22" spans="2:9" x14ac:dyDescent="0.45">
      <c r="B22" t="s">
        <v>158</v>
      </c>
      <c r="C22" s="47">
        <f>fs!F21-fs!F27</f>
        <v>4131.58</v>
      </c>
      <c r="D22" s="47">
        <f>fs!G21-fs!G27</f>
        <v>4623.7300000000014</v>
      </c>
      <c r="E22" s="47">
        <f>fs!H21-fs!H27</f>
        <v>4930.0600000000013</v>
      </c>
      <c r="F22" s="47">
        <f>fs!I21-fs!I27</f>
        <v>6390.0099999999993</v>
      </c>
      <c r="G22" s="47">
        <f>fs!J21-fs!J27</f>
        <v>8113.8299999999963</v>
      </c>
      <c r="H22" s="47">
        <f>fs!K21-fs!K27</f>
        <v>9121.010000000002</v>
      </c>
      <c r="I22" s="47">
        <f>fs!L21-fs!L27</f>
        <v>10461.129999999996</v>
      </c>
    </row>
    <row r="23" spans="2:9" x14ac:dyDescent="0.45">
      <c r="B23" t="s">
        <v>128</v>
      </c>
      <c r="C23" s="47">
        <f>C16</f>
        <v>64297.39</v>
      </c>
      <c r="D23" s="47">
        <f t="shared" ref="D23:I23" si="3">D16</f>
        <v>64589.53</v>
      </c>
      <c r="E23" s="47">
        <f t="shared" si="3"/>
        <v>68194.320000000007</v>
      </c>
      <c r="F23" s="47">
        <f t="shared" si="3"/>
        <v>67622.22</v>
      </c>
      <c r="G23" s="47">
        <f t="shared" si="3"/>
        <v>69775.91</v>
      </c>
      <c r="H23" s="47">
        <f t="shared" si="3"/>
        <v>80711.899999999994</v>
      </c>
      <c r="I23" s="47">
        <f t="shared" si="3"/>
        <v>85307.82</v>
      </c>
    </row>
    <row r="24" spans="2:9" x14ac:dyDescent="0.45">
      <c r="B24" s="48" t="s">
        <v>159</v>
      </c>
      <c r="C24" s="49">
        <f>C22/C23</f>
        <v>6.4257351659219752E-2</v>
      </c>
      <c r="D24" s="49">
        <f t="shared" ref="D24:I24" si="4">D22/D23</f>
        <v>7.1586370112926997E-2</v>
      </c>
      <c r="E24" s="49">
        <f t="shared" si="4"/>
        <v>7.2294290785508253E-2</v>
      </c>
      <c r="F24" s="49">
        <f t="shared" si="4"/>
        <v>9.4495714574292289E-2</v>
      </c>
      <c r="G24" s="49">
        <f t="shared" si="4"/>
        <v>0.11628411582163523</v>
      </c>
      <c r="H24" s="49">
        <f t="shared" si="4"/>
        <v>0.11300700392383282</v>
      </c>
      <c r="I24" s="49">
        <f t="shared" si="4"/>
        <v>0.12262803105272171</v>
      </c>
    </row>
    <row r="26" spans="2:9" ht="15.75" x14ac:dyDescent="0.5">
      <c r="B26" s="62" t="s">
        <v>160</v>
      </c>
      <c r="C26" s="62"/>
      <c r="D26" s="62"/>
      <c r="E26" s="62"/>
      <c r="F26" s="62"/>
      <c r="G26" s="62"/>
      <c r="H26" s="62"/>
      <c r="I26" s="62"/>
    </row>
    <row r="27" spans="2:9" x14ac:dyDescent="0.45">
      <c r="B27" s="46"/>
      <c r="C27" s="45">
        <v>43190</v>
      </c>
      <c r="D27" s="45">
        <v>43555</v>
      </c>
      <c r="E27" s="45">
        <v>43921</v>
      </c>
      <c r="F27" s="45">
        <v>44286</v>
      </c>
      <c r="G27" s="45">
        <v>44651</v>
      </c>
      <c r="H27" s="45">
        <v>45016</v>
      </c>
      <c r="I27" s="45">
        <v>45382</v>
      </c>
    </row>
    <row r="29" spans="2:9" x14ac:dyDescent="0.45">
      <c r="B29" t="s">
        <v>161</v>
      </c>
      <c r="C29" s="47">
        <f>'Data Sheet'!E90*'Data Sheet'!E93</f>
        <v>118789.34300000001</v>
      </c>
      <c r="D29" s="47">
        <f>'Data Sheet'!F90*'Data Sheet'!F93</f>
        <v>114890.48050000001</v>
      </c>
      <c r="E29" s="47">
        <f>'Data Sheet'!G90*'Data Sheet'!G93</f>
        <v>84527.339000000007</v>
      </c>
      <c r="F29" s="47">
        <f>'Data Sheet'!H90*'Data Sheet'!H93</f>
        <v>143430.15399999998</v>
      </c>
      <c r="G29" s="47">
        <f>'Data Sheet'!I90*'Data Sheet'!I93</f>
        <v>219475.9675</v>
      </c>
      <c r="H29" s="47">
        <f>'Data Sheet'!J90*'Data Sheet'!J93</f>
        <v>235875.18300000002</v>
      </c>
      <c r="I29" s="47">
        <f>'Data Sheet'!K90*'Data Sheet'!K93</f>
        <v>388818.56150000001</v>
      </c>
    </row>
    <row r="30" spans="2:9" x14ac:dyDescent="0.45">
      <c r="B30" t="s">
        <v>162</v>
      </c>
      <c r="C30" s="47">
        <f>'Data Sheet'!E60</f>
        <v>15598.01</v>
      </c>
      <c r="D30" s="47">
        <f>'Data Sheet'!F60</f>
        <v>12666.11</v>
      </c>
      <c r="E30" s="47">
        <f>'Data Sheet'!G60</f>
        <v>14614.99</v>
      </c>
      <c r="F30" s="47">
        <f>'Data Sheet'!H60</f>
        <v>17290.86</v>
      </c>
      <c r="G30" s="47">
        <f>'Data Sheet'!I60</f>
        <v>20474.39</v>
      </c>
      <c r="H30" s="47">
        <f>'Data Sheet'!J60</f>
        <v>17830.650000000001</v>
      </c>
      <c r="I30" s="47">
        <f>'Data Sheet'!K60</f>
        <v>18367.400000000001</v>
      </c>
    </row>
    <row r="31" spans="2:9" x14ac:dyDescent="0.45">
      <c r="B31" s="48" t="s">
        <v>163</v>
      </c>
      <c r="C31" s="49">
        <f>C29/C30</f>
        <v>7.6156729608456466</v>
      </c>
      <c r="D31" s="49">
        <f t="shared" ref="D31:I31" si="5">D29/D30</f>
        <v>9.0706997254879358</v>
      </c>
      <c r="E31" s="49">
        <f t="shared" si="5"/>
        <v>5.7836056678793488</v>
      </c>
      <c r="F31" s="49">
        <f t="shared" si="5"/>
        <v>8.2951428673877405</v>
      </c>
      <c r="G31" s="49">
        <f t="shared" si="5"/>
        <v>10.719536332950579</v>
      </c>
      <c r="H31" s="49">
        <f t="shared" si="5"/>
        <v>13.228636252744572</v>
      </c>
      <c r="I31" s="49">
        <f t="shared" si="5"/>
        <v>21.168949415812797</v>
      </c>
    </row>
    <row r="33" spans="2:9" ht="15.75" x14ac:dyDescent="0.5">
      <c r="B33" s="62" t="s">
        <v>164</v>
      </c>
      <c r="C33" s="62"/>
      <c r="D33" s="62"/>
      <c r="E33" s="62"/>
      <c r="F33" s="62"/>
      <c r="G33" s="62"/>
      <c r="H33" s="62"/>
      <c r="I33" s="62"/>
    </row>
    <row r="34" spans="2:9" x14ac:dyDescent="0.45">
      <c r="B34" s="46"/>
      <c r="C34" s="45">
        <v>43190</v>
      </c>
      <c r="D34" s="45">
        <v>43555</v>
      </c>
      <c r="E34" s="45">
        <v>43921</v>
      </c>
      <c r="F34" s="45">
        <v>44286</v>
      </c>
      <c r="G34" s="45">
        <v>44651</v>
      </c>
      <c r="H34" s="45">
        <v>45016</v>
      </c>
      <c r="I34" s="45">
        <v>45382</v>
      </c>
    </row>
    <row r="36" spans="2:9" x14ac:dyDescent="0.45">
      <c r="B36" t="s">
        <v>165</v>
      </c>
      <c r="C36" s="47">
        <f>'Data Sheet'!E17</f>
        <v>26489.46</v>
      </c>
      <c r="D36" s="47">
        <f>'Data Sheet'!F17</f>
        <v>29065.91</v>
      </c>
      <c r="E36" s="47">
        <f>'Data Sheet'!G17</f>
        <v>32837.5</v>
      </c>
      <c r="F36" s="47">
        <f>'Data Sheet'!H17</f>
        <v>33498.14</v>
      </c>
      <c r="G36" s="47">
        <f>'Data Sheet'!I17</f>
        <v>38654.49</v>
      </c>
      <c r="H36" s="47">
        <f>'Data Sheet'!J17</f>
        <v>43885.68</v>
      </c>
      <c r="I36" s="47">
        <f>'Data Sheet'!K17</f>
        <v>48496.85</v>
      </c>
    </row>
    <row r="37" spans="2:9" x14ac:dyDescent="0.45">
      <c r="B37" t="s">
        <v>128</v>
      </c>
      <c r="C37" s="47">
        <f>C16</f>
        <v>64297.39</v>
      </c>
      <c r="D37" s="47">
        <f t="shared" ref="D37:I37" si="6">D16</f>
        <v>64589.53</v>
      </c>
      <c r="E37" s="47">
        <f t="shared" si="6"/>
        <v>68194.320000000007</v>
      </c>
      <c r="F37" s="47">
        <f t="shared" si="6"/>
        <v>67622.22</v>
      </c>
      <c r="G37" s="47">
        <f t="shared" si="6"/>
        <v>69775.91</v>
      </c>
      <c r="H37" s="47">
        <f t="shared" si="6"/>
        <v>80711.899999999994</v>
      </c>
      <c r="I37" s="47">
        <f t="shared" si="6"/>
        <v>85307.82</v>
      </c>
    </row>
    <row r="38" spans="2:9" x14ac:dyDescent="0.45">
      <c r="B38" s="48" t="s">
        <v>146</v>
      </c>
      <c r="C38" s="49">
        <f>C36/C37</f>
        <v>0.41198344131853565</v>
      </c>
      <c r="D38" s="49">
        <f t="shared" ref="D38:I38" si="7">D36/D37</f>
        <v>0.45000962230256203</v>
      </c>
      <c r="E38" s="49">
        <f t="shared" si="7"/>
        <v>0.48152837362407891</v>
      </c>
      <c r="F38" s="49">
        <f t="shared" si="7"/>
        <v>0.49537178755740346</v>
      </c>
      <c r="G38" s="49">
        <f t="shared" si="7"/>
        <v>0.55398044969961691</v>
      </c>
      <c r="H38" s="49">
        <f t="shared" si="7"/>
        <v>0.54373246076476955</v>
      </c>
      <c r="I38" s="49">
        <f t="shared" si="7"/>
        <v>0.56849243129176197</v>
      </c>
    </row>
    <row r="40" spans="2:9" ht="15.75" x14ac:dyDescent="0.5">
      <c r="B40" s="62" t="s">
        <v>166</v>
      </c>
      <c r="C40" s="62"/>
      <c r="D40" s="62"/>
      <c r="E40" s="62"/>
      <c r="F40" s="62"/>
      <c r="G40" s="62"/>
      <c r="H40" s="62"/>
      <c r="I40" s="62"/>
    </row>
    <row r="41" spans="2:9" x14ac:dyDescent="0.45">
      <c r="B41" s="46"/>
      <c r="C41" s="45">
        <v>43190</v>
      </c>
      <c r="D41" s="45">
        <v>43555</v>
      </c>
      <c r="E41" s="45">
        <v>43921</v>
      </c>
      <c r="F41" s="45">
        <v>44286</v>
      </c>
      <c r="G41" s="45">
        <v>44651</v>
      </c>
      <c r="H41" s="45">
        <v>45016</v>
      </c>
      <c r="I41" s="45">
        <v>45382</v>
      </c>
    </row>
    <row r="43" spans="2:9" x14ac:dyDescent="0.45">
      <c r="B43" s="56" t="s">
        <v>167</v>
      </c>
      <c r="C43" s="57">
        <f>C10*1.2+C17*1.4+C24*3.3+C31*0.6+C38*1</f>
        <v>5.6195625465601067</v>
      </c>
      <c r="D43" s="57">
        <f t="shared" ref="D43:I43" si="8">D10*1.2+D17*1.4+D24*3.3+D31*0.6+D38*1</f>
        <v>6.575466708369559</v>
      </c>
      <c r="E43" s="57">
        <f t="shared" si="8"/>
        <v>4.5894970343792094</v>
      </c>
      <c r="F43" s="57">
        <f t="shared" si="8"/>
        <v>6.1780558601293292</v>
      </c>
      <c r="G43" s="57">
        <f t="shared" si="8"/>
        <v>7.6749538120794663</v>
      </c>
      <c r="H43" s="57">
        <f t="shared" si="8"/>
        <v>9.2292600325446017</v>
      </c>
      <c r="I43" s="57">
        <f t="shared" si="8"/>
        <v>14.093969495551027</v>
      </c>
    </row>
    <row r="44" spans="2:9" x14ac:dyDescent="0.45">
      <c r="B44" s="2" t="s">
        <v>168</v>
      </c>
      <c r="C44" s="55" t="str">
        <f>IF(C43&lt;1.81,"distressed",IF(C43&gt;3,"Strong","Grey Zone"))</f>
        <v>Strong</v>
      </c>
      <c r="D44" s="55" t="str">
        <f t="shared" ref="D44:I44" si="9">IF(D43&lt;1.81,"distressed",IF(D43&gt;3,"Strong","Grey Zone"))</f>
        <v>Strong</v>
      </c>
      <c r="E44" s="55" t="str">
        <f t="shared" si="9"/>
        <v>Strong</v>
      </c>
      <c r="F44" s="55" t="str">
        <f t="shared" si="9"/>
        <v>Strong</v>
      </c>
      <c r="G44" s="55" t="str">
        <f t="shared" si="9"/>
        <v>Strong</v>
      </c>
      <c r="H44" s="55" t="str">
        <f t="shared" si="9"/>
        <v>Strong</v>
      </c>
      <c r="I44" s="55" t="str">
        <f t="shared" si="9"/>
        <v>Strong</v>
      </c>
    </row>
    <row r="45" spans="2:9" x14ac:dyDescent="0.45">
      <c r="B45" s="2"/>
      <c r="C45" s="55"/>
      <c r="D45" s="55"/>
      <c r="E45" s="55"/>
      <c r="F45" s="55"/>
      <c r="G45" s="55"/>
      <c r="H45" s="55"/>
      <c r="I45" s="55"/>
    </row>
    <row r="47" spans="2:9" x14ac:dyDescent="0.45">
      <c r="B47" s="63" t="s">
        <v>150</v>
      </c>
      <c r="C47" s="63"/>
      <c r="D47" s="63"/>
      <c r="E47" s="63"/>
      <c r="F47" s="63"/>
      <c r="G47" s="63"/>
      <c r="H47" s="63"/>
      <c r="I47" s="63"/>
    </row>
    <row r="48" spans="2:9" x14ac:dyDescent="0.45">
      <c r="B48" s="63"/>
      <c r="C48" s="63"/>
      <c r="D48" s="63"/>
      <c r="E48" s="63"/>
      <c r="F48" s="63"/>
      <c r="G48" s="63"/>
      <c r="H48" s="63"/>
      <c r="I48" s="63"/>
    </row>
    <row r="50" spans="2:9" x14ac:dyDescent="0.45">
      <c r="B50" s="39"/>
      <c r="C50" s="39"/>
      <c r="D50" s="39"/>
      <c r="E50" s="39"/>
      <c r="F50" s="39"/>
      <c r="G50" s="39"/>
      <c r="H50" s="39"/>
      <c r="I50" s="39"/>
    </row>
  </sheetData>
  <mergeCells count="7">
    <mergeCell ref="B47:I48"/>
    <mergeCell ref="B5:I5"/>
    <mergeCell ref="B12:I12"/>
    <mergeCell ref="B19:I19"/>
    <mergeCell ref="B26:I26"/>
    <mergeCell ref="B33:I33"/>
    <mergeCell ref="B40:I40"/>
  </mergeCells>
  <pageMargins left="0.74803149606299213" right="0.70866141732283472" top="1.0629921259842521" bottom="0.59055118110236227" header="0.31496062992125984" footer="0.31496062992125984"/>
  <pageSetup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8F6F9-7629-4473-8523-7492C3CB1BDF}">
  <sheetPr>
    <pageSetUpPr fitToPage="1"/>
  </sheetPr>
  <dimension ref="B1:J56"/>
  <sheetViews>
    <sheetView showGridLines="0" tabSelected="1" zoomScale="56" workbookViewId="0">
      <selection activeCell="O55" sqref="O55"/>
    </sheetView>
  </sheetViews>
  <sheetFormatPr defaultRowHeight="14.25" x14ac:dyDescent="0.45"/>
  <cols>
    <col min="1" max="1" width="2.1328125" customWidth="1"/>
    <col min="2" max="2" width="62.59765625" customWidth="1"/>
    <col min="3" max="3" width="12.53125" customWidth="1"/>
    <col min="4" max="4" width="10.59765625" customWidth="1"/>
    <col min="5" max="5" width="8.9296875" customWidth="1"/>
    <col min="6" max="6" width="9.73046875" customWidth="1"/>
    <col min="7" max="7" width="2.59765625" customWidth="1"/>
    <col min="8" max="8" width="20.53125" customWidth="1"/>
    <col min="9" max="9" width="14.265625" customWidth="1"/>
    <col min="10" max="10" width="1.59765625" customWidth="1"/>
  </cols>
  <sheetData>
    <row r="1" spans="2:10" ht="18" x14ac:dyDescent="0.55000000000000004">
      <c r="B1" s="94" t="s">
        <v>227</v>
      </c>
      <c r="C1" s="94"/>
      <c r="D1" s="94"/>
      <c r="E1" s="94"/>
      <c r="F1" s="94"/>
      <c r="G1" s="94"/>
      <c r="H1" s="94"/>
      <c r="I1" s="94"/>
    </row>
    <row r="2" spans="2:10" ht="8.25" customHeight="1" x14ac:dyDescent="0.45">
      <c r="B2" s="71"/>
      <c r="C2" s="71"/>
      <c r="D2" s="71"/>
      <c r="E2" s="71"/>
      <c r="F2" s="71"/>
      <c r="G2" s="71"/>
      <c r="H2" s="71"/>
      <c r="I2" s="71"/>
    </row>
    <row r="9" spans="2:10" x14ac:dyDescent="0.45">
      <c r="B9" s="66" t="s">
        <v>169</v>
      </c>
      <c r="C9" s="65"/>
      <c r="D9" s="65"/>
      <c r="E9" s="65"/>
      <c r="F9" s="65"/>
      <c r="G9" s="65"/>
      <c r="H9" s="65"/>
      <c r="I9" s="65"/>
    </row>
    <row r="10" spans="2:10" x14ac:dyDescent="0.45">
      <c r="B10" s="67" t="s">
        <v>170</v>
      </c>
      <c r="C10" s="68">
        <v>44286</v>
      </c>
      <c r="D10" s="68">
        <v>44651</v>
      </c>
      <c r="E10" s="68">
        <v>45016</v>
      </c>
      <c r="F10" s="68">
        <v>45382</v>
      </c>
      <c r="H10" s="88" t="s">
        <v>174</v>
      </c>
      <c r="I10" s="88"/>
    </row>
    <row r="11" spans="2:10" ht="6" customHeight="1" x14ac:dyDescent="0.45">
      <c r="B11" s="69"/>
      <c r="C11" s="70"/>
      <c r="D11" s="70"/>
      <c r="E11" s="70"/>
      <c r="F11" s="70"/>
      <c r="G11" s="71"/>
      <c r="H11" s="72"/>
      <c r="I11" s="72"/>
      <c r="J11" s="71"/>
    </row>
    <row r="12" spans="2:10" x14ac:dyDescent="0.45">
      <c r="B12" s="73" t="s">
        <v>165</v>
      </c>
      <c r="C12" s="74">
        <f>fs!I9</f>
        <v>33498.14</v>
      </c>
      <c r="D12" s="74">
        <f>fs!J9</f>
        <v>38654.49</v>
      </c>
      <c r="E12" s="74">
        <f>fs!K9</f>
        <v>43885.68</v>
      </c>
      <c r="F12" s="74">
        <f>fs!L9</f>
        <v>48496.85</v>
      </c>
    </row>
    <row r="13" spans="2:10" x14ac:dyDescent="0.45">
      <c r="B13" s="73" t="s">
        <v>22</v>
      </c>
      <c r="C13" s="75">
        <f>fs!I10</f>
        <v>2.0118462124095959E-2</v>
      </c>
      <c r="D13" s="75">
        <f>fs!J10</f>
        <v>0.15392944205260339</v>
      </c>
      <c r="E13" s="75">
        <f>fs!K10</f>
        <v>0.1353320144697292</v>
      </c>
      <c r="F13" s="75">
        <f>fs!L10</f>
        <v>0.10507231516066295</v>
      </c>
    </row>
    <row r="14" spans="2:10" x14ac:dyDescent="0.45">
      <c r="B14" s="73" t="s">
        <v>98</v>
      </c>
      <c r="C14" s="74">
        <f>fs!I15</f>
        <v>15594.96</v>
      </c>
      <c r="D14" s="74">
        <f>fs!J15</f>
        <v>18418.629999999997</v>
      </c>
      <c r="E14" s="74">
        <f>fs!K15</f>
        <v>22160.670000000002</v>
      </c>
      <c r="F14" s="74">
        <f>fs!L15</f>
        <v>25457.779999999995</v>
      </c>
    </row>
    <row r="15" spans="2:10" x14ac:dyDescent="0.45">
      <c r="B15" s="73" t="s">
        <v>171</v>
      </c>
      <c r="C15" s="75">
        <f>fs!I16</f>
        <v>0.46554704231339411</v>
      </c>
      <c r="D15" s="75">
        <f>fs!J16</f>
        <v>0.4764939338224356</v>
      </c>
      <c r="E15" s="75">
        <f>fs!K16</f>
        <v>0.50496357809654546</v>
      </c>
      <c r="F15" s="75">
        <f>fs!L16</f>
        <v>0.52493677424410035</v>
      </c>
    </row>
    <row r="16" spans="2:10" x14ac:dyDescent="0.45">
      <c r="B16" s="73" t="s">
        <v>111</v>
      </c>
      <c r="C16" s="75">
        <f>fs!I22</f>
        <v>0.25284866562740499</v>
      </c>
      <c r="D16" s="75">
        <f>fs!J22</f>
        <v>0.26536555003053969</v>
      </c>
      <c r="E16" s="75">
        <f>fs!K22</f>
        <v>0.26547247302536958</v>
      </c>
      <c r="F16" s="75">
        <f>fs!L22</f>
        <v>0.26842506265870869</v>
      </c>
    </row>
    <row r="17" spans="2:9" x14ac:dyDescent="0.45">
      <c r="B17" s="73" t="s">
        <v>172</v>
      </c>
      <c r="C17" s="76">
        <f>(fs!I21-fs!I27)/fs!I9</f>
        <v>0.1907571584571561</v>
      </c>
      <c r="D17" s="76">
        <f>(fs!J21-fs!J27)/fs!J9</f>
        <v>0.20990653349714344</v>
      </c>
      <c r="E17" s="76">
        <f>(fs!K21-fs!K27)/fs!K9</f>
        <v>0.20783567669453912</v>
      </c>
      <c r="F17" s="76">
        <f>(fs!L21-fs!L27)/fs!L9</f>
        <v>0.21570741192469192</v>
      </c>
    </row>
    <row r="18" spans="2:9" x14ac:dyDescent="0.45">
      <c r="B18" s="73" t="s">
        <v>141</v>
      </c>
      <c r="C18" s="75">
        <f>fs!I37</f>
        <v>0.17117039931172295</v>
      </c>
      <c r="D18" s="75">
        <f>fs!J37</f>
        <v>0.17878854435797747</v>
      </c>
      <c r="E18" s="75">
        <f>fs!K37</f>
        <v>0.18460281349178143</v>
      </c>
      <c r="F18" s="75">
        <f>fs!L37</f>
        <v>0.18110887614350202</v>
      </c>
    </row>
    <row r="19" spans="2:9" x14ac:dyDescent="0.45">
      <c r="B19" s="73" t="s">
        <v>104</v>
      </c>
      <c r="C19" s="74">
        <f>fs!I41</f>
        <v>23.898178635435332</v>
      </c>
      <c r="D19" s="74">
        <f>fs!J41</f>
        <v>28.804151210769788</v>
      </c>
      <c r="E19" s="74">
        <f>fs!K41</f>
        <v>33.765765014795988</v>
      </c>
      <c r="F19" s="74">
        <f>fs!L41</f>
        <v>36.607385487433817</v>
      </c>
    </row>
    <row r="20" spans="2:9" x14ac:dyDescent="0.45">
      <c r="B20" s="73" t="s">
        <v>173</v>
      </c>
      <c r="C20" s="75">
        <f>fs!I42</f>
        <v>0.50712177325451457</v>
      </c>
      <c r="D20" s="75">
        <f>fs!J42</f>
        <v>0.2052864634654652</v>
      </c>
      <c r="E20" s="75">
        <f>fs!K42</f>
        <v>0.17225342860202275</v>
      </c>
      <c r="F20" s="75">
        <f>fs!L42</f>
        <v>8.4156851514918918E-2</v>
      </c>
    </row>
    <row r="21" spans="2:9" x14ac:dyDescent="0.45">
      <c r="B21" s="89"/>
      <c r="C21" s="90"/>
      <c r="D21" s="90"/>
      <c r="E21" s="90"/>
      <c r="F21" s="90"/>
    </row>
    <row r="23" spans="2:9" x14ac:dyDescent="0.45">
      <c r="B23" s="67" t="s">
        <v>179</v>
      </c>
      <c r="C23" s="68">
        <v>44286</v>
      </c>
      <c r="D23" s="68">
        <v>44651</v>
      </c>
      <c r="E23" s="68">
        <v>45016</v>
      </c>
      <c r="F23" s="68">
        <v>45382</v>
      </c>
      <c r="H23" s="88" t="s">
        <v>186</v>
      </c>
      <c r="I23" s="88"/>
    </row>
    <row r="24" spans="2:9" ht="6.4" customHeight="1" x14ac:dyDescent="0.45"/>
    <row r="25" spans="2:9" x14ac:dyDescent="0.45">
      <c r="B25" s="73" t="s">
        <v>180</v>
      </c>
      <c r="C25" s="78">
        <f>'Data Sheet'!H100</f>
        <v>48.506182890124023</v>
      </c>
      <c r="D25" s="78">
        <f>'Data Sheet'!I100</f>
        <v>65.918336526386227</v>
      </c>
      <c r="E25" s="78">
        <f>'Data Sheet'!J100</f>
        <v>27.968197975353984</v>
      </c>
      <c r="F25" s="78">
        <f>'Data Sheet'!K100</f>
        <v>39.845072094048071</v>
      </c>
    </row>
    <row r="26" spans="2:9" x14ac:dyDescent="0.45">
      <c r="B26" s="73" t="s">
        <v>181</v>
      </c>
      <c r="C26" s="78">
        <f>'Data Sheet'!H98/fs!I21</f>
        <v>16.629738983419045</v>
      </c>
      <c r="D26" s="78">
        <f>'Data Sheet'!I98/fs!J21</f>
        <v>21.031581310193356</v>
      </c>
      <c r="E26" s="78">
        <f>'Data Sheet'!J98/fs!K21</f>
        <v>20.34178649046731</v>
      </c>
      <c r="F26" s="78">
        <f>'Data Sheet'!K98/fs!L21</f>
        <v>29.31159111737265</v>
      </c>
    </row>
    <row r="27" spans="2:9" x14ac:dyDescent="0.45">
      <c r="B27" s="73" t="s">
        <v>182</v>
      </c>
      <c r="C27" s="78">
        <f>'Data Sheet'!H98/'Data Sheet'!H17</f>
        <v>4.2048073116895432</v>
      </c>
      <c r="D27" s="78">
        <f>'Data Sheet'!I98/'Data Sheet'!I17</f>
        <v>5.5810571423914785</v>
      </c>
      <c r="E27" s="78">
        <f>'Data Sheet'!J98/'Data Sheet'!J17</f>
        <v>5.4001843653784105</v>
      </c>
      <c r="F27" s="78">
        <f>'Data Sheet'!K98/'Data Sheet'!K17</f>
        <v>7.8679656823072017</v>
      </c>
    </row>
    <row r="28" spans="2:9" x14ac:dyDescent="0.45">
      <c r="B28" s="73" t="s">
        <v>183</v>
      </c>
      <c r="C28" s="78">
        <f>'Data Sheet'!H104</f>
        <v>3.0869903608867135</v>
      </c>
      <c r="D28" s="78">
        <f>'Data Sheet'!I104</f>
        <v>4.5713474371199068</v>
      </c>
      <c r="E28" s="78">
        <f>'Data Sheet'!J104</f>
        <v>4.2124043626456329</v>
      </c>
      <c r="F28" s="78">
        <f>'Data Sheet'!K104</f>
        <v>6.1070898310342532</v>
      </c>
    </row>
    <row r="29" spans="2:9" x14ac:dyDescent="0.45">
      <c r="B29" s="73" t="s">
        <v>59</v>
      </c>
      <c r="C29" s="76">
        <f>'Data Sheet'!H102</f>
        <v>6.2497767029867785E-2</v>
      </c>
      <c r="D29" s="76">
        <f>'Data Sheet'!I102</f>
        <v>6.8165941211241865E-2</v>
      </c>
      <c r="E29" s="76">
        <f>'Data Sheet'!J102</f>
        <v>0.15132641300050112</v>
      </c>
      <c r="F29" s="76">
        <f>'Data Sheet'!K102</f>
        <v>0.15041414867258027</v>
      </c>
    </row>
    <row r="30" spans="2:9" x14ac:dyDescent="0.45">
      <c r="B30" s="73" t="s">
        <v>184</v>
      </c>
      <c r="C30" s="76">
        <f>(fs!I21-fs!I27)/SUM('Data Sheet'!H57:H59)</f>
        <v>0.12695881851791804</v>
      </c>
      <c r="D30" s="76">
        <f>(fs!J21-fs!J27)/SUM('Data Sheet'!I57:I59)</f>
        <v>0.16457565608524841</v>
      </c>
      <c r="E30" s="76">
        <f>(fs!K21-fs!K27)/SUM('Data Sheet'!J57:J59)</f>
        <v>0.1450513467846139</v>
      </c>
      <c r="F30" s="76">
        <f>(fs!L21-fs!L27)/SUM('Data Sheet'!K57:K59)</f>
        <v>0.15627523699433013</v>
      </c>
    </row>
    <row r="33" spans="2:9" x14ac:dyDescent="0.45">
      <c r="B33" s="67" t="s">
        <v>197</v>
      </c>
      <c r="C33" s="81" t="s">
        <v>198</v>
      </c>
      <c r="D33" s="81" t="s">
        <v>199</v>
      </c>
      <c r="E33" s="82" t="s">
        <v>200</v>
      </c>
      <c r="F33" s="82"/>
      <c r="H33" s="88" t="s">
        <v>206</v>
      </c>
      <c r="I33" s="88"/>
    </row>
    <row r="35" spans="2:9" x14ac:dyDescent="0.45">
      <c r="B35" s="73" t="s">
        <v>187</v>
      </c>
      <c r="C35" s="83">
        <f>Sheet2!G7</f>
        <v>96.705173200000004</v>
      </c>
      <c r="D35" s="73">
        <f>Sheet2!D7</f>
        <v>40.299999999999997</v>
      </c>
      <c r="E35" s="84"/>
      <c r="F35" s="84">
        <f>Sheet2!H7</f>
        <v>165752.6668648</v>
      </c>
    </row>
    <row r="36" spans="2:9" x14ac:dyDescent="0.45">
      <c r="B36" s="73" t="s">
        <v>188</v>
      </c>
      <c r="C36" s="83">
        <f>Sheet2!G8</f>
        <v>23.038515499999999</v>
      </c>
      <c r="D36" s="73">
        <f>Sheet2!D8</f>
        <v>9.6</v>
      </c>
      <c r="E36" s="84"/>
      <c r="F36" s="84">
        <f>Sheet2!H8</f>
        <v>39488.015566999995</v>
      </c>
    </row>
    <row r="37" spans="2:9" x14ac:dyDescent="0.45">
      <c r="B37" s="73" t="s">
        <v>189</v>
      </c>
      <c r="C37" s="83">
        <f>Sheet2!G9</f>
        <v>9.7529930999999994</v>
      </c>
      <c r="D37" s="73">
        <f>Sheet2!D9</f>
        <v>4.0599999999999996</v>
      </c>
      <c r="E37" s="84"/>
      <c r="F37" s="84">
        <f>Sheet2!H9</f>
        <v>16716.630173400001</v>
      </c>
    </row>
    <row r="38" spans="2:9" x14ac:dyDescent="0.45">
      <c r="B38" s="73" t="s">
        <v>190</v>
      </c>
      <c r="C38" s="83">
        <f>Sheet2!G10</f>
        <v>7.4399715000000004</v>
      </c>
      <c r="D38" s="73">
        <f>Sheet2!D10</f>
        <v>3.1</v>
      </c>
      <c r="E38" s="84"/>
      <c r="F38" s="84">
        <f>Sheet2!H10</f>
        <v>12752.111151000001</v>
      </c>
    </row>
    <row r="39" spans="2:9" x14ac:dyDescent="0.45">
      <c r="B39" s="73" t="s">
        <v>191</v>
      </c>
      <c r="C39" s="83">
        <f>Sheet2!G11</f>
        <v>5.0359780000000001</v>
      </c>
      <c r="D39" s="73">
        <f>Sheet2!D11</f>
        <v>2.1</v>
      </c>
      <c r="E39" s="84"/>
      <c r="F39" s="84">
        <f>Sheet2!H11</f>
        <v>8631.6662919999999</v>
      </c>
    </row>
    <row r="40" spans="2:9" x14ac:dyDescent="0.45">
      <c r="B40" s="73" t="s">
        <v>192</v>
      </c>
      <c r="C40" s="83">
        <f>Sheet2!G12</f>
        <v>4.015396</v>
      </c>
      <c r="D40" s="73">
        <f>Sheet2!D12</f>
        <v>1.67</v>
      </c>
      <c r="E40" s="84"/>
      <c r="F40" s="84">
        <f>Sheet2!H12</f>
        <v>6882.3887439999999</v>
      </c>
    </row>
    <row r="41" spans="2:9" x14ac:dyDescent="0.45">
      <c r="B41" s="73" t="s">
        <v>193</v>
      </c>
      <c r="C41" s="83">
        <f>Sheet2!G13</f>
        <v>2.8830352000000001</v>
      </c>
      <c r="D41" s="73">
        <f>Sheet2!D13</f>
        <v>1.2</v>
      </c>
      <c r="E41" s="84"/>
      <c r="F41" s="84">
        <f>Sheet2!H13</f>
        <v>4941.5223328000002</v>
      </c>
    </row>
    <row r="42" spans="2:9" x14ac:dyDescent="0.45">
      <c r="B42" s="73" t="s">
        <v>194</v>
      </c>
      <c r="C42" s="83">
        <f>Sheet2!G14</f>
        <v>2.8462518999999999</v>
      </c>
      <c r="D42" s="73">
        <f>Sheet2!D14</f>
        <v>1.19</v>
      </c>
      <c r="E42" s="84"/>
      <c r="F42" s="84">
        <f>Sheet2!H14</f>
        <v>4878.4757565999998</v>
      </c>
    </row>
    <row r="43" spans="2:9" x14ac:dyDescent="0.45">
      <c r="B43" s="73" t="s">
        <v>195</v>
      </c>
      <c r="C43" s="83">
        <f>Sheet2!G15</f>
        <v>2.4418497000000001</v>
      </c>
      <c r="D43" s="73">
        <f>Sheet2!D15</f>
        <v>1.02</v>
      </c>
      <c r="E43" s="84"/>
      <c r="F43" s="84">
        <f>Sheet2!H15</f>
        <v>4185.3303857999999</v>
      </c>
    </row>
    <row r="44" spans="2:9" x14ac:dyDescent="0.45">
      <c r="B44" s="73" t="s">
        <v>196</v>
      </c>
      <c r="C44" s="83">
        <f>Sheet2!G16</f>
        <v>2.4323188999999998</v>
      </c>
      <c r="D44" s="73">
        <f>Sheet2!D16</f>
        <v>1.01</v>
      </c>
      <c r="E44" s="84"/>
      <c r="F44" s="84">
        <f>Sheet2!H16</f>
        <v>4168.9945945999998</v>
      </c>
    </row>
    <row r="45" spans="2:9" x14ac:dyDescent="0.45">
      <c r="B45" s="89"/>
      <c r="C45" s="91"/>
      <c r="D45" s="89"/>
      <c r="E45" s="92"/>
      <c r="F45" s="92"/>
    </row>
    <row r="47" spans="2:9" x14ac:dyDescent="0.45">
      <c r="B47" s="67" t="s">
        <v>213</v>
      </c>
      <c r="C47" s="81"/>
      <c r="D47" s="81" t="s">
        <v>214</v>
      </c>
      <c r="E47" s="82" t="s">
        <v>215</v>
      </c>
      <c r="F47" s="82"/>
      <c r="H47" s="85" t="s">
        <v>207</v>
      </c>
      <c r="I47" s="85"/>
    </row>
    <row r="48" spans="2:9" ht="6.4" customHeight="1" x14ac:dyDescent="0.45"/>
    <row r="49" spans="2:9" x14ac:dyDescent="0.45">
      <c r="B49" s="73" t="s">
        <v>220</v>
      </c>
      <c r="C49" s="87" t="s">
        <v>224</v>
      </c>
      <c r="D49" s="87"/>
      <c r="E49" s="73"/>
      <c r="F49" s="73">
        <v>12.55</v>
      </c>
      <c r="H49" t="s">
        <v>208</v>
      </c>
      <c r="I49">
        <f>'Data Sheet'!B8</f>
        <v>1568.65</v>
      </c>
    </row>
    <row r="50" spans="2:9" x14ac:dyDescent="0.45">
      <c r="B50" s="73" t="s">
        <v>221</v>
      </c>
      <c r="C50" s="87" t="s">
        <v>225</v>
      </c>
      <c r="D50" s="87"/>
      <c r="E50" s="73"/>
      <c r="F50" s="73">
        <v>89.38</v>
      </c>
      <c r="H50" t="s">
        <v>209</v>
      </c>
      <c r="I50" s="77">
        <f>'Data Sheet'!B6</f>
        <v>239.93349695598124</v>
      </c>
    </row>
    <row r="51" spans="2:9" x14ac:dyDescent="0.45">
      <c r="B51" s="73" t="s">
        <v>222</v>
      </c>
      <c r="C51" s="87" t="s">
        <v>226</v>
      </c>
      <c r="D51" s="87"/>
      <c r="E51" s="73"/>
      <c r="F51" s="73">
        <v>7.8</v>
      </c>
      <c r="H51" s="2" t="s">
        <v>79</v>
      </c>
      <c r="I51" s="86">
        <f>I50*I49</f>
        <v>376371.68</v>
      </c>
    </row>
    <row r="52" spans="2:9" x14ac:dyDescent="0.45">
      <c r="B52" s="73" t="s">
        <v>223</v>
      </c>
      <c r="C52" s="87" t="s">
        <v>226</v>
      </c>
      <c r="D52" s="87"/>
      <c r="E52" s="73"/>
      <c r="F52" s="73">
        <v>7.53</v>
      </c>
      <c r="H52" t="s">
        <v>210</v>
      </c>
      <c r="I52">
        <f>'Data Sheet'!K69</f>
        <v>10520.68</v>
      </c>
    </row>
    <row r="53" spans="2:9" x14ac:dyDescent="0.45">
      <c r="H53" t="s">
        <v>211</v>
      </c>
      <c r="I53">
        <f>'Data Sheet'!K59</f>
        <v>3273.67</v>
      </c>
    </row>
    <row r="54" spans="2:9" x14ac:dyDescent="0.45">
      <c r="H54" s="2" t="s">
        <v>212</v>
      </c>
      <c r="I54" s="86">
        <f>I51-I52+I53</f>
        <v>369124.67</v>
      </c>
    </row>
    <row r="56" spans="2:9" ht="15.75" x14ac:dyDescent="0.5">
      <c r="B56" s="93" t="s">
        <v>228</v>
      </c>
      <c r="C56" s="93"/>
      <c r="D56" s="93"/>
      <c r="E56" s="93"/>
      <c r="F56" s="93"/>
      <c r="G56" s="93"/>
      <c r="H56" s="93"/>
      <c r="I56" s="93"/>
    </row>
  </sheetData>
  <mergeCells count="10">
    <mergeCell ref="C50:D50"/>
    <mergeCell ref="C51:D51"/>
    <mergeCell ref="C52:D52"/>
    <mergeCell ref="C49:D49"/>
    <mergeCell ref="H10:I10"/>
    <mergeCell ref="H23:I23"/>
    <mergeCell ref="E33:F33"/>
    <mergeCell ref="H33:I33"/>
    <mergeCell ref="H47:I47"/>
    <mergeCell ref="E47:F47"/>
  </mergeCells>
  <printOptions verticalCentered="1"/>
  <pageMargins left="0.70866141732283472" right="0.70866141732283472" top="0.74803149606299213" bottom="0.74803149606299213" header="0.31496062992125984" footer="0.31496062992125984"/>
  <pageSetup scale="58" orientation="portrait" r:id="rId1"/>
  <ignoredErrors>
    <ignoredError sqref="C30:F30" formulaRange="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109FA-C84A-43AD-A370-1C328604ABEF}">
  <dimension ref="B4:N37"/>
  <sheetViews>
    <sheetView topLeftCell="A15" workbookViewId="0">
      <selection activeCell="C34" sqref="C34"/>
    </sheetView>
  </sheetViews>
  <sheetFormatPr defaultRowHeight="14.25" x14ac:dyDescent="0.45"/>
  <cols>
    <col min="1" max="1" width="2.796875" customWidth="1"/>
    <col min="2" max="2" width="57.06640625" customWidth="1"/>
    <col min="3" max="3" width="17.265625" customWidth="1"/>
    <col min="4" max="4" width="26.86328125" customWidth="1"/>
  </cols>
  <sheetData>
    <row r="4" spans="2:10" x14ac:dyDescent="0.45">
      <c r="J4">
        <v>10000000</v>
      </c>
    </row>
    <row r="5" spans="2:10" x14ac:dyDescent="0.45">
      <c r="J5">
        <v>1714</v>
      </c>
    </row>
    <row r="7" spans="2:10" x14ac:dyDescent="0.45">
      <c r="B7" t="s">
        <v>187</v>
      </c>
      <c r="C7" s="79">
        <v>967051732</v>
      </c>
      <c r="D7">
        <v>40.299999999999997</v>
      </c>
      <c r="E7" s="80">
        <v>45444</v>
      </c>
      <c r="G7">
        <f>C7/$J$4</f>
        <v>96.705173200000004</v>
      </c>
      <c r="H7">
        <f>G7*$J$5</f>
        <v>165752.6668648</v>
      </c>
    </row>
    <row r="8" spans="2:10" x14ac:dyDescent="0.45">
      <c r="B8" t="s">
        <v>188</v>
      </c>
      <c r="C8" s="79">
        <v>230385155</v>
      </c>
      <c r="D8">
        <v>9.6</v>
      </c>
      <c r="E8" s="80">
        <v>45444</v>
      </c>
      <c r="G8">
        <f t="shared" ref="G8:G16" si="0">C8/$J$4</f>
        <v>23.038515499999999</v>
      </c>
      <c r="H8">
        <f t="shared" ref="H8:H16" si="1">G8*$J$5</f>
        <v>39488.015566999995</v>
      </c>
    </row>
    <row r="9" spans="2:10" x14ac:dyDescent="0.45">
      <c r="B9" t="s">
        <v>189</v>
      </c>
      <c r="C9" s="79">
        <v>97529931</v>
      </c>
      <c r="D9">
        <v>4.0599999999999996</v>
      </c>
      <c r="E9" s="80">
        <v>45444</v>
      </c>
      <c r="G9">
        <f t="shared" si="0"/>
        <v>9.7529930999999994</v>
      </c>
      <c r="H9">
        <f t="shared" si="1"/>
        <v>16716.630173400001</v>
      </c>
    </row>
    <row r="10" spans="2:10" x14ac:dyDescent="0.45">
      <c r="B10" t="s">
        <v>190</v>
      </c>
      <c r="C10" s="79">
        <v>74399715</v>
      </c>
      <c r="D10">
        <v>3.1</v>
      </c>
      <c r="E10" s="80">
        <v>45444</v>
      </c>
      <c r="G10">
        <f t="shared" si="0"/>
        <v>7.4399715000000004</v>
      </c>
      <c r="H10">
        <f t="shared" si="1"/>
        <v>12752.111151000001</v>
      </c>
    </row>
    <row r="11" spans="2:10" x14ac:dyDescent="0.45">
      <c r="B11" t="s">
        <v>191</v>
      </c>
      <c r="C11" s="79">
        <v>50359780</v>
      </c>
      <c r="D11">
        <v>2.1</v>
      </c>
      <c r="E11" s="80">
        <v>45444</v>
      </c>
      <c r="G11">
        <f t="shared" si="0"/>
        <v>5.0359780000000001</v>
      </c>
      <c r="H11">
        <f t="shared" si="1"/>
        <v>8631.6662919999999</v>
      </c>
    </row>
    <row r="12" spans="2:10" x14ac:dyDescent="0.45">
      <c r="B12" t="s">
        <v>192</v>
      </c>
      <c r="C12" s="79">
        <v>40153960</v>
      </c>
      <c r="D12">
        <v>1.67</v>
      </c>
      <c r="E12" s="80">
        <v>45444</v>
      </c>
      <c r="G12">
        <f t="shared" si="0"/>
        <v>4.015396</v>
      </c>
      <c r="H12">
        <f t="shared" si="1"/>
        <v>6882.3887439999999</v>
      </c>
    </row>
    <row r="13" spans="2:10" x14ac:dyDescent="0.45">
      <c r="B13" t="s">
        <v>193</v>
      </c>
      <c r="C13" s="79">
        <v>28830352</v>
      </c>
      <c r="D13">
        <v>1.2</v>
      </c>
      <c r="E13" s="80">
        <v>45444</v>
      </c>
      <c r="G13">
        <f t="shared" si="0"/>
        <v>2.8830352000000001</v>
      </c>
      <c r="H13">
        <f t="shared" si="1"/>
        <v>4941.5223328000002</v>
      </c>
    </row>
    <row r="14" spans="2:10" x14ac:dyDescent="0.45">
      <c r="B14" t="s">
        <v>194</v>
      </c>
      <c r="C14" s="79">
        <v>28462519</v>
      </c>
      <c r="D14">
        <v>1.19</v>
      </c>
      <c r="E14" s="80">
        <v>45444</v>
      </c>
      <c r="G14">
        <f t="shared" si="0"/>
        <v>2.8462518999999999</v>
      </c>
      <c r="H14">
        <f t="shared" si="1"/>
        <v>4878.4757565999998</v>
      </c>
    </row>
    <row r="15" spans="2:10" x14ac:dyDescent="0.45">
      <c r="B15" t="s">
        <v>195</v>
      </c>
      <c r="C15" s="79">
        <v>24418497</v>
      </c>
      <c r="D15">
        <v>1.02</v>
      </c>
      <c r="E15" s="80">
        <v>45444</v>
      </c>
      <c r="G15">
        <f t="shared" si="0"/>
        <v>2.4418497000000001</v>
      </c>
      <c r="H15">
        <f t="shared" si="1"/>
        <v>4185.3303857999999</v>
      </c>
    </row>
    <row r="16" spans="2:10" x14ac:dyDescent="0.45">
      <c r="B16" t="s">
        <v>196</v>
      </c>
      <c r="C16" s="79">
        <v>24323189</v>
      </c>
      <c r="D16">
        <v>1.01</v>
      </c>
      <c r="E16" s="80">
        <v>45444</v>
      </c>
      <c r="G16">
        <f t="shared" si="0"/>
        <v>2.4323188999999998</v>
      </c>
      <c r="H16">
        <f t="shared" si="1"/>
        <v>4168.9945945999998</v>
      </c>
    </row>
    <row r="23" spans="2:14" x14ac:dyDescent="0.45">
      <c r="B23" t="s">
        <v>201</v>
      </c>
      <c r="C23" s="5">
        <v>0.54479999999999995</v>
      </c>
      <c r="D23" s="5">
        <v>0.54479999999999995</v>
      </c>
      <c r="E23" s="5">
        <v>0.54479999999999995</v>
      </c>
      <c r="F23" s="5">
        <v>0.54479999999999995</v>
      </c>
      <c r="G23" s="5">
        <v>0.54479999999999995</v>
      </c>
      <c r="H23" s="5">
        <v>0.54479999999999995</v>
      </c>
      <c r="I23" s="5">
        <v>0.54479999999999995</v>
      </c>
      <c r="J23" s="5">
        <v>0.54479999999999995</v>
      </c>
      <c r="K23" s="5">
        <v>0.54479999999999995</v>
      </c>
      <c r="L23" s="5">
        <v>0.54479999999999995</v>
      </c>
      <c r="M23" s="5">
        <v>0.54479999999999995</v>
      </c>
      <c r="N23" s="5">
        <v>0.54479999999999995</v>
      </c>
    </row>
    <row r="24" spans="2:14" x14ac:dyDescent="0.45">
      <c r="B24" t="s">
        <v>202</v>
      </c>
      <c r="C24" s="5">
        <v>0.1207</v>
      </c>
      <c r="D24" s="5">
        <v>0.13</v>
      </c>
      <c r="E24" s="5">
        <v>0.1444</v>
      </c>
      <c r="F24" s="5">
        <v>0.14949999999999999</v>
      </c>
      <c r="G24" s="5">
        <v>0.16</v>
      </c>
      <c r="H24" s="5">
        <v>0.16869999999999999</v>
      </c>
      <c r="I24" s="5">
        <v>0.16880000000000001</v>
      </c>
      <c r="J24" s="5">
        <v>0.1648</v>
      </c>
      <c r="K24" s="5">
        <v>0.1678</v>
      </c>
      <c r="L24" s="5">
        <v>0.17080000000000001</v>
      </c>
      <c r="M24" s="5">
        <v>0.1772</v>
      </c>
      <c r="N24" s="5">
        <v>0.17230000000000001</v>
      </c>
    </row>
    <row r="25" spans="2:14" x14ac:dyDescent="0.45">
      <c r="B25" t="s">
        <v>203</v>
      </c>
      <c r="C25" s="5">
        <v>0.21729999999999999</v>
      </c>
      <c r="D25" s="5">
        <v>0.2099</v>
      </c>
      <c r="E25" s="5">
        <v>0.20019999999999999</v>
      </c>
      <c r="F25" s="5">
        <v>0.1966</v>
      </c>
      <c r="G25" s="5">
        <v>0.19639999999999999</v>
      </c>
      <c r="H25" s="5">
        <v>0.1908</v>
      </c>
      <c r="I25" s="5">
        <v>0.1918</v>
      </c>
      <c r="J25" s="5">
        <v>0.19650000000000001</v>
      </c>
      <c r="K25" s="5">
        <v>0.1956</v>
      </c>
      <c r="L25" s="5">
        <v>0.19420000000000001</v>
      </c>
      <c r="M25" s="5">
        <v>0.18709999999999999</v>
      </c>
      <c r="N25" s="5">
        <v>0.19170000000000001</v>
      </c>
    </row>
    <row r="26" spans="2:14" x14ac:dyDescent="0.45">
      <c r="B26" t="s">
        <v>204</v>
      </c>
      <c r="C26" s="5">
        <v>0</v>
      </c>
      <c r="D26" s="5">
        <v>0</v>
      </c>
      <c r="E26" s="5">
        <v>0</v>
      </c>
      <c r="F26" s="5">
        <v>0</v>
      </c>
      <c r="G26" s="5">
        <v>5.9999999999999995E-4</v>
      </c>
      <c r="H26" s="5">
        <v>5.9999999999999995E-4</v>
      </c>
      <c r="I26" s="5">
        <v>5.9999999999999995E-4</v>
      </c>
      <c r="J26" s="5">
        <v>8.9999999999999998E-4</v>
      </c>
      <c r="K26" s="5">
        <v>1E-3</v>
      </c>
      <c r="L26" s="5">
        <v>1.1000000000000001E-3</v>
      </c>
      <c r="M26" s="5">
        <v>1.1000000000000001E-3</v>
      </c>
      <c r="N26" s="5">
        <v>1.1000000000000001E-3</v>
      </c>
    </row>
    <row r="27" spans="2:14" x14ac:dyDescent="0.45">
      <c r="B27" t="s">
        <v>205</v>
      </c>
      <c r="C27" s="5">
        <v>0.1172</v>
      </c>
      <c r="D27" s="5">
        <v>0.1153</v>
      </c>
      <c r="E27" s="5">
        <v>0.1106</v>
      </c>
      <c r="F27" s="5">
        <v>0.1091</v>
      </c>
      <c r="G27" s="5">
        <v>9.8000000000000004E-2</v>
      </c>
      <c r="H27" s="5">
        <v>9.5200000000000007E-2</v>
      </c>
      <c r="I27" s="5">
        <v>9.3799999999999994E-2</v>
      </c>
      <c r="J27" s="5">
        <v>9.2799999999999994E-2</v>
      </c>
      <c r="K27" s="5">
        <v>9.0499999999999997E-2</v>
      </c>
      <c r="L27" s="5">
        <v>8.9200000000000002E-2</v>
      </c>
      <c r="M27" s="5">
        <v>8.9700000000000002E-2</v>
      </c>
      <c r="N27" s="5">
        <v>0.09</v>
      </c>
    </row>
    <row r="34" spans="3:3" x14ac:dyDescent="0.45">
      <c r="C34" t="s">
        <v>216</v>
      </c>
    </row>
    <row r="35" spans="3:3" x14ac:dyDescent="0.45">
      <c r="C35" t="s">
        <v>217</v>
      </c>
    </row>
    <row r="36" spans="3:3" x14ac:dyDescent="0.45">
      <c r="C36" t="s">
        <v>218</v>
      </c>
    </row>
    <row r="37" spans="3:3" x14ac:dyDescent="0.45">
      <c r="C37" t="s">
        <v>219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81" workbookViewId="0">
      <pane xSplit="1" ySplit="3" topLeftCell="C4" activePane="bottomRight" state="frozen"/>
      <selection pane="topRight" activeCell="B1" sqref="B1"/>
      <selection pane="bottomLeft" activeCell="A4" sqref="A4"/>
      <selection pane="bottomRight" activeCell="K5" sqref="K5"/>
    </sheetView>
  </sheetViews>
  <sheetFormatPr defaultColWidth="8.796875" defaultRowHeight="14.25" x14ac:dyDescent="0.45"/>
  <cols>
    <col min="1" max="1" width="20.6640625" customWidth="1"/>
    <col min="2" max="11" width="13.46484375" bestFit="1" customWidth="1"/>
  </cols>
  <sheetData>
    <row r="1" spans="1:11" s="2" customFormat="1" x14ac:dyDescent="0.45">
      <c r="A1" s="2" t="str">
        <f>'Profit &amp; Loss'!A1</f>
        <v>SUN PHARMACEUTICALS INDUSTRIES LTD</v>
      </c>
      <c r="E1" t="str">
        <f>UPDATE</f>
        <v/>
      </c>
      <c r="J1" s="2" t="s">
        <v>1</v>
      </c>
    </row>
    <row r="3" spans="1:11" s="2" customFormat="1" x14ac:dyDescent="0.45">
      <c r="A3" s="11" t="s">
        <v>2</v>
      </c>
      <c r="B3" s="12">
        <f>'Data Sheet'!B41</f>
        <v>44561</v>
      </c>
      <c r="C3" s="12">
        <f>'Data Sheet'!C41</f>
        <v>44651</v>
      </c>
      <c r="D3" s="12">
        <f>'Data Sheet'!D41</f>
        <v>44742</v>
      </c>
      <c r="E3" s="12">
        <f>'Data Sheet'!E41</f>
        <v>44834</v>
      </c>
      <c r="F3" s="12">
        <f>'Data Sheet'!F41</f>
        <v>44926</v>
      </c>
      <c r="G3" s="12">
        <f>'Data Sheet'!G41</f>
        <v>45016</v>
      </c>
      <c r="H3" s="12">
        <f>'Data Sheet'!H41</f>
        <v>45107</v>
      </c>
      <c r="I3" s="12">
        <f>'Data Sheet'!I41</f>
        <v>45199</v>
      </c>
      <c r="J3" s="12">
        <f>'Data Sheet'!J41</f>
        <v>45291</v>
      </c>
      <c r="K3" s="12">
        <f>'Data Sheet'!K41</f>
        <v>45382</v>
      </c>
    </row>
    <row r="4" spans="1:11" s="2" customFormat="1" x14ac:dyDescent="0.45">
      <c r="A4" s="2" t="s">
        <v>6</v>
      </c>
      <c r="B4" s="1">
        <f>'Data Sheet'!B42</f>
        <v>9863.06</v>
      </c>
      <c r="C4" s="1">
        <f>'Data Sheet'!C42</f>
        <v>9446.76</v>
      </c>
      <c r="D4" s="1">
        <f>'Data Sheet'!D42</f>
        <v>10761.76</v>
      </c>
      <c r="E4" s="1">
        <f>'Data Sheet'!E42</f>
        <v>10952.28</v>
      </c>
      <c r="F4" s="1">
        <f>'Data Sheet'!F42</f>
        <v>11240.97</v>
      </c>
      <c r="G4" s="1">
        <f>'Data Sheet'!G42</f>
        <v>10930.67</v>
      </c>
      <c r="H4" s="1">
        <f>'Data Sheet'!H42</f>
        <v>11940.84</v>
      </c>
      <c r="I4" s="1">
        <f>'Data Sheet'!I42</f>
        <v>12192.41</v>
      </c>
      <c r="J4" s="1">
        <f>'Data Sheet'!J42</f>
        <v>12380.7</v>
      </c>
      <c r="K4" s="1">
        <f>'Data Sheet'!K42</f>
        <v>11982.9</v>
      </c>
    </row>
    <row r="5" spans="1:11" x14ac:dyDescent="0.45">
      <c r="A5" t="s">
        <v>7</v>
      </c>
      <c r="B5" s="6">
        <f>'Data Sheet'!B43</f>
        <v>7256.73</v>
      </c>
      <c r="C5" s="6">
        <f>'Data Sheet'!C43</f>
        <v>7106.39</v>
      </c>
      <c r="D5" s="6">
        <f>'Data Sheet'!D43</f>
        <v>7877.37</v>
      </c>
      <c r="E5" s="6">
        <f>'Data Sheet'!E43</f>
        <v>7995.73</v>
      </c>
      <c r="F5" s="6">
        <f>'Data Sheet'!F43</f>
        <v>8237.25</v>
      </c>
      <c r="G5" s="6">
        <f>'Data Sheet'!G43</f>
        <v>8128.54</v>
      </c>
      <c r="H5" s="6">
        <f>'Data Sheet'!H43</f>
        <v>8609.07</v>
      </c>
      <c r="I5" s="6">
        <f>'Data Sheet'!I43</f>
        <v>9013.0300000000007</v>
      </c>
      <c r="J5" s="6">
        <f>'Data Sheet'!J43</f>
        <v>8903.8700000000008</v>
      </c>
      <c r="K5" s="6">
        <f>'Data Sheet'!K43</f>
        <v>8947.75</v>
      </c>
    </row>
    <row r="6" spans="1:11" s="2" customFormat="1" x14ac:dyDescent="0.45">
      <c r="A6" s="2" t="s">
        <v>8</v>
      </c>
      <c r="B6" s="1">
        <f>'Data Sheet'!B50</f>
        <v>2606.33</v>
      </c>
      <c r="C6" s="1">
        <f>'Data Sheet'!C50</f>
        <v>2340.37</v>
      </c>
      <c r="D6" s="1">
        <f>'Data Sheet'!D50</f>
        <v>2884.39</v>
      </c>
      <c r="E6" s="1">
        <f>'Data Sheet'!E50</f>
        <v>2956.55</v>
      </c>
      <c r="F6" s="1">
        <f>'Data Sheet'!F50</f>
        <v>3003.72</v>
      </c>
      <c r="G6" s="1">
        <f>'Data Sheet'!G50</f>
        <v>2802.13</v>
      </c>
      <c r="H6" s="1">
        <f>'Data Sheet'!H50</f>
        <v>3331.77</v>
      </c>
      <c r="I6" s="1">
        <f>'Data Sheet'!I50</f>
        <v>3179.38</v>
      </c>
      <c r="J6" s="1">
        <f>'Data Sheet'!J50</f>
        <v>3476.83</v>
      </c>
      <c r="K6" s="1">
        <f>'Data Sheet'!K50</f>
        <v>3035.15</v>
      </c>
    </row>
    <row r="7" spans="1:11" x14ac:dyDescent="0.45">
      <c r="A7" t="s">
        <v>9</v>
      </c>
      <c r="B7" s="6">
        <f>'Data Sheet'!B44</f>
        <v>432.51</v>
      </c>
      <c r="C7" s="6">
        <f>'Data Sheet'!C44</f>
        <v>-3822.16</v>
      </c>
      <c r="D7" s="6">
        <f>'Data Sheet'!D44</f>
        <v>2.14</v>
      </c>
      <c r="E7" s="6">
        <f>'Data Sheet'!E44</f>
        <v>85.22</v>
      </c>
      <c r="F7" s="6">
        <f>'Data Sheet'!F44</f>
        <v>173.88</v>
      </c>
      <c r="G7" s="6">
        <f>'Data Sheet'!G44</f>
        <v>201.83</v>
      </c>
      <c r="H7" s="6">
        <f>'Data Sheet'!H44</f>
        <v>-118.43</v>
      </c>
      <c r="I7" s="6">
        <f>'Data Sheet'!I44</f>
        <v>293.61</v>
      </c>
      <c r="J7" s="6">
        <f>'Data Sheet'!J44</f>
        <v>180.39</v>
      </c>
      <c r="K7" s="6">
        <f>'Data Sheet'!K44</f>
        <v>504.3</v>
      </c>
    </row>
    <row r="8" spans="1:11" x14ac:dyDescent="0.45">
      <c r="A8" t="s">
        <v>10</v>
      </c>
      <c r="B8" s="6">
        <f>'Data Sheet'!B45</f>
        <v>553.67999999999995</v>
      </c>
      <c r="C8" s="6">
        <f>'Data Sheet'!C45</f>
        <v>556.47</v>
      </c>
      <c r="D8" s="6">
        <f>'Data Sheet'!D45</f>
        <v>588</v>
      </c>
      <c r="E8" s="6">
        <f>'Data Sheet'!E45</f>
        <v>609.95000000000005</v>
      </c>
      <c r="F8" s="6">
        <f>'Data Sheet'!F45</f>
        <v>659.95</v>
      </c>
      <c r="G8" s="6">
        <f>'Data Sheet'!G45</f>
        <v>671.53</v>
      </c>
      <c r="H8" s="6">
        <f>'Data Sheet'!H45</f>
        <v>651.32000000000005</v>
      </c>
      <c r="I8" s="6">
        <f>'Data Sheet'!I45</f>
        <v>632.82000000000005</v>
      </c>
      <c r="J8" s="6">
        <f>'Data Sheet'!J45</f>
        <v>622.14</v>
      </c>
      <c r="K8" s="6">
        <f>'Data Sheet'!K45</f>
        <v>650.36</v>
      </c>
    </row>
    <row r="9" spans="1:11" x14ac:dyDescent="0.45">
      <c r="A9" t="s">
        <v>11</v>
      </c>
      <c r="B9" s="6">
        <f>'Data Sheet'!B46</f>
        <v>18.97</v>
      </c>
      <c r="C9" s="6">
        <f>'Data Sheet'!C46</f>
        <v>37.340000000000003</v>
      </c>
      <c r="D9" s="6">
        <f>'Data Sheet'!D46</f>
        <v>13.69</v>
      </c>
      <c r="E9" s="6">
        <f>'Data Sheet'!E46</f>
        <v>19.39</v>
      </c>
      <c r="F9" s="6">
        <f>'Data Sheet'!F46</f>
        <v>46.18</v>
      </c>
      <c r="G9" s="6">
        <f>'Data Sheet'!G46</f>
        <v>92.74</v>
      </c>
      <c r="H9" s="6">
        <f>'Data Sheet'!H46</f>
        <v>80.88</v>
      </c>
      <c r="I9" s="6">
        <f>'Data Sheet'!I46</f>
        <v>49.29</v>
      </c>
      <c r="J9" s="6">
        <f>'Data Sheet'!J46</f>
        <v>34.729999999999997</v>
      </c>
      <c r="K9" s="6">
        <f>'Data Sheet'!K46</f>
        <v>73.569999999999993</v>
      </c>
    </row>
    <row r="10" spans="1:11" x14ac:dyDescent="0.45">
      <c r="A10" t="s">
        <v>12</v>
      </c>
      <c r="B10" s="6">
        <f>'Data Sheet'!B47</f>
        <v>2466.19</v>
      </c>
      <c r="C10" s="6">
        <f>'Data Sheet'!C47</f>
        <v>-2075.6</v>
      </c>
      <c r="D10" s="6">
        <f>'Data Sheet'!D47</f>
        <v>2284.84</v>
      </c>
      <c r="E10" s="6">
        <f>'Data Sheet'!E47</f>
        <v>2412.4299999999998</v>
      </c>
      <c r="F10" s="6">
        <f>'Data Sheet'!F47</f>
        <v>2471.4699999999998</v>
      </c>
      <c r="G10" s="6">
        <f>'Data Sheet'!G47</f>
        <v>2239.69</v>
      </c>
      <c r="H10" s="6">
        <f>'Data Sheet'!H47</f>
        <v>2481.14</v>
      </c>
      <c r="I10" s="6">
        <f>'Data Sheet'!I47</f>
        <v>2790.88</v>
      </c>
      <c r="J10" s="6">
        <f>'Data Sheet'!J47</f>
        <v>3000.35</v>
      </c>
      <c r="K10" s="6">
        <f>'Data Sheet'!K47</f>
        <v>2815.52</v>
      </c>
    </row>
    <row r="11" spans="1:11" x14ac:dyDescent="0.45">
      <c r="A11" t="s">
        <v>13</v>
      </c>
      <c r="B11" s="6">
        <f>'Data Sheet'!B48</f>
        <v>335.39</v>
      </c>
      <c r="C11" s="6">
        <f>'Data Sheet'!C48</f>
        <v>146.76</v>
      </c>
      <c r="D11" s="6">
        <f>'Data Sheet'!D48</f>
        <v>188.99</v>
      </c>
      <c r="E11" s="6">
        <f>'Data Sheet'!E48</f>
        <v>152.26</v>
      </c>
      <c r="F11" s="6">
        <f>'Data Sheet'!F48</f>
        <v>283.43</v>
      </c>
      <c r="G11" s="6">
        <f>'Data Sheet'!G48</f>
        <v>222.91</v>
      </c>
      <c r="H11" s="6">
        <f>'Data Sheet'!H48</f>
        <v>468.1</v>
      </c>
      <c r="I11" s="6">
        <f>'Data Sheet'!I48</f>
        <v>390.1</v>
      </c>
      <c r="J11" s="6">
        <f>'Data Sheet'!J48</f>
        <v>432.32</v>
      </c>
      <c r="K11" s="6">
        <f>'Data Sheet'!K48</f>
        <v>148.93</v>
      </c>
    </row>
    <row r="12" spans="1:11" s="2" customFormat="1" x14ac:dyDescent="0.45">
      <c r="A12" s="2" t="s">
        <v>14</v>
      </c>
      <c r="B12" s="1">
        <f>'Data Sheet'!B49</f>
        <v>2058.8000000000002</v>
      </c>
      <c r="C12" s="1">
        <f>'Data Sheet'!C49</f>
        <v>-2277.25</v>
      </c>
      <c r="D12" s="1">
        <f>'Data Sheet'!D49</f>
        <v>2060.88</v>
      </c>
      <c r="E12" s="1">
        <f>'Data Sheet'!E49</f>
        <v>2262.2199999999998</v>
      </c>
      <c r="F12" s="1">
        <f>'Data Sheet'!F49</f>
        <v>2166.0100000000002</v>
      </c>
      <c r="G12" s="1">
        <f>'Data Sheet'!G49</f>
        <v>1984.47</v>
      </c>
      <c r="H12" s="1">
        <f>'Data Sheet'!H49</f>
        <v>2022.54</v>
      </c>
      <c r="I12" s="1">
        <f>'Data Sheet'!I49</f>
        <v>2375.5100000000002</v>
      </c>
      <c r="J12" s="1">
        <f>'Data Sheet'!J49</f>
        <v>2523.75</v>
      </c>
      <c r="K12" s="1">
        <f>'Data Sheet'!K49</f>
        <v>2654.58</v>
      </c>
    </row>
    <row r="14" spans="1:11" s="2" customFormat="1" x14ac:dyDescent="0.45">
      <c r="A14" s="2" t="s">
        <v>18</v>
      </c>
      <c r="B14" s="10">
        <f>IF(B4&gt;0,B6/B4,"")</f>
        <v>0.26425166226302993</v>
      </c>
      <c r="C14" s="10">
        <f t="shared" ref="C14:K14" si="0">IF(C4&gt;0,C6/C4,"")</f>
        <v>0.24774314156388008</v>
      </c>
      <c r="D14" s="10">
        <f t="shared" si="0"/>
        <v>0.26802214507664174</v>
      </c>
      <c r="E14" s="10">
        <f t="shared" si="0"/>
        <v>0.26994835778486304</v>
      </c>
      <c r="F14" s="10">
        <f t="shared" si="0"/>
        <v>0.26721181535045463</v>
      </c>
      <c r="G14" s="10">
        <f t="shared" si="0"/>
        <v>0.25635482545900662</v>
      </c>
      <c r="H14" s="10">
        <f t="shared" si="0"/>
        <v>0.2790230838031495</v>
      </c>
      <c r="I14" s="10">
        <f t="shared" si="0"/>
        <v>0.26076714939868328</v>
      </c>
      <c r="J14" s="10">
        <f t="shared" si="0"/>
        <v>0.28082660915780205</v>
      </c>
      <c r="K14" s="10">
        <f t="shared" si="0"/>
        <v>0.25329010506638627</v>
      </c>
    </row>
    <row r="22" s="23" customFormat="1" x14ac:dyDescent="0.45"/>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4"/>
  <sheetViews>
    <sheetView zoomScale="53" workbookViewId="0">
      <pane xSplit="1" ySplit="3" topLeftCell="B4" activePane="bottomRight" state="frozen"/>
      <selection activeCell="C4" sqref="C4"/>
      <selection pane="topRight" activeCell="C4" sqref="C4"/>
      <selection pane="bottomLeft" activeCell="C4" sqref="C4"/>
      <selection pane="bottomRight" activeCell="K24" sqref="K24"/>
    </sheetView>
  </sheetViews>
  <sheetFormatPr defaultColWidth="8.796875" defaultRowHeight="14.25" x14ac:dyDescent="0.45"/>
  <cols>
    <col min="1" max="1" width="22.796875" bestFit="1" customWidth="1"/>
    <col min="2" max="2" width="13.46484375" customWidth="1"/>
    <col min="3" max="11" width="15.46484375" customWidth="1"/>
  </cols>
  <sheetData>
    <row r="1" spans="1:11" s="2" customFormat="1" x14ac:dyDescent="0.45">
      <c r="A1" s="2" t="str">
        <f>'Profit &amp; Loss'!A1</f>
        <v>SUN PHARMACEUTICALS INDUSTRIES LTD</v>
      </c>
      <c r="E1" t="str">
        <f>UPDATE</f>
        <v/>
      </c>
      <c r="G1"/>
      <c r="J1" s="2" t="s">
        <v>1</v>
      </c>
    </row>
    <row r="2" spans="1:11" x14ac:dyDescent="0.45">
      <c r="G2" s="2"/>
      <c r="H2" s="2"/>
    </row>
    <row r="3" spans="1:11" x14ac:dyDescent="0.45">
      <c r="A3" s="11" t="s">
        <v>2</v>
      </c>
      <c r="B3" s="12">
        <f>'Data Sheet'!B56</f>
        <v>42094</v>
      </c>
      <c r="C3" s="12">
        <f>'Data Sheet'!C56</f>
        <v>42460</v>
      </c>
      <c r="D3" s="12">
        <f>'Data Sheet'!D56</f>
        <v>42825</v>
      </c>
      <c r="E3" s="12">
        <f>'Data Sheet'!E56</f>
        <v>43190</v>
      </c>
      <c r="F3" s="12">
        <f>'Data Sheet'!F56</f>
        <v>43555</v>
      </c>
      <c r="G3" s="12">
        <f>'Data Sheet'!G56</f>
        <v>43921</v>
      </c>
      <c r="H3" s="12">
        <f>'Data Sheet'!H56</f>
        <v>44286</v>
      </c>
      <c r="I3" s="12">
        <f>'Data Sheet'!I56</f>
        <v>44651</v>
      </c>
      <c r="J3" s="12">
        <f>'Data Sheet'!J56</f>
        <v>45016</v>
      </c>
      <c r="K3" s="12">
        <f>'Data Sheet'!K56</f>
        <v>45382</v>
      </c>
    </row>
    <row r="4" spans="1:11" x14ac:dyDescent="0.45">
      <c r="A4" t="s">
        <v>24</v>
      </c>
      <c r="B4" s="14">
        <f>'Data Sheet'!B57</f>
        <v>207.12</v>
      </c>
      <c r="C4" s="14">
        <f>'Data Sheet'!C57</f>
        <v>240.66</v>
      </c>
      <c r="D4" s="14">
        <f>'Data Sheet'!D57</f>
        <v>239.93</v>
      </c>
      <c r="E4" s="14">
        <f>'Data Sheet'!E57</f>
        <v>239.93</v>
      </c>
      <c r="F4" s="14">
        <f>'Data Sheet'!F57</f>
        <v>239.93</v>
      </c>
      <c r="G4" s="14">
        <f>'Data Sheet'!G57</f>
        <v>239.93</v>
      </c>
      <c r="H4" s="14">
        <f>'Data Sheet'!H57</f>
        <v>239.93</v>
      </c>
      <c r="I4" s="14">
        <f>'Data Sheet'!I57</f>
        <v>239.93</v>
      </c>
      <c r="J4" s="14">
        <f>'Data Sheet'!J57</f>
        <v>239.93</v>
      </c>
      <c r="K4" s="14">
        <f>'Data Sheet'!K57</f>
        <v>239.93</v>
      </c>
    </row>
    <row r="5" spans="1:11" x14ac:dyDescent="0.45">
      <c r="A5" t="s">
        <v>25</v>
      </c>
      <c r="B5" s="14">
        <f>'Data Sheet'!B58</f>
        <v>25430.97</v>
      </c>
      <c r="C5" s="14">
        <f>'Data Sheet'!C58</f>
        <v>32741.82</v>
      </c>
      <c r="D5" s="14">
        <f>'Data Sheet'!D58</f>
        <v>36399.74</v>
      </c>
      <c r="E5" s="14">
        <f>'Data Sheet'!E58</f>
        <v>38074.18</v>
      </c>
      <c r="F5" s="14">
        <f>'Data Sheet'!F58</f>
        <v>41169.129999999997</v>
      </c>
      <c r="G5" s="14">
        <f>'Data Sheet'!G58</f>
        <v>45024.52</v>
      </c>
      <c r="H5" s="14">
        <f>'Data Sheet'!H58</f>
        <v>46222.85</v>
      </c>
      <c r="I5" s="14">
        <f>'Data Sheet'!I58</f>
        <v>47771.29</v>
      </c>
      <c r="J5" s="14">
        <f>'Data Sheet'!J58</f>
        <v>55755.45</v>
      </c>
      <c r="K5" s="14">
        <f>'Data Sheet'!K58</f>
        <v>63426.82</v>
      </c>
    </row>
    <row r="6" spans="1:11" x14ac:dyDescent="0.45">
      <c r="A6" t="s">
        <v>71</v>
      </c>
      <c r="B6" s="14">
        <f>'Data Sheet'!B59</f>
        <v>8996.11</v>
      </c>
      <c r="C6" s="14">
        <f>'Data Sheet'!C59</f>
        <v>8496.76</v>
      </c>
      <c r="D6" s="14">
        <f>'Data Sheet'!D59</f>
        <v>9831.77</v>
      </c>
      <c r="E6" s="14">
        <f>'Data Sheet'!E59</f>
        <v>10385.27</v>
      </c>
      <c r="F6" s="14">
        <f>'Data Sheet'!F59</f>
        <v>10514.36</v>
      </c>
      <c r="G6" s="14">
        <f>'Data Sheet'!G59</f>
        <v>8314.8799999999992</v>
      </c>
      <c r="H6" s="14">
        <f>'Data Sheet'!H59</f>
        <v>3868.58</v>
      </c>
      <c r="I6" s="14">
        <f>'Data Sheet'!I59</f>
        <v>1290.3</v>
      </c>
      <c r="J6" s="14">
        <f>'Data Sheet'!J59</f>
        <v>6885.87</v>
      </c>
      <c r="K6" s="14">
        <f>'Data Sheet'!K59</f>
        <v>3273.67</v>
      </c>
    </row>
    <row r="7" spans="1:11" x14ac:dyDescent="0.45">
      <c r="A7" t="s">
        <v>72</v>
      </c>
      <c r="B7" s="14">
        <f>'Data Sheet'!B60</f>
        <v>14088.99</v>
      </c>
      <c r="C7" s="14">
        <f>'Data Sheet'!C60</f>
        <v>13948.26</v>
      </c>
      <c r="D7" s="14">
        <f>'Data Sheet'!D60</f>
        <v>14624.01</v>
      </c>
      <c r="E7" s="14">
        <f>'Data Sheet'!E60</f>
        <v>15598.01</v>
      </c>
      <c r="F7" s="14">
        <f>'Data Sheet'!F60</f>
        <v>12666.11</v>
      </c>
      <c r="G7" s="14">
        <f>'Data Sheet'!G60</f>
        <v>14614.99</v>
      </c>
      <c r="H7" s="14">
        <f>'Data Sheet'!H60</f>
        <v>17290.86</v>
      </c>
      <c r="I7" s="14">
        <f>'Data Sheet'!I60</f>
        <v>20474.39</v>
      </c>
      <c r="J7" s="14">
        <f>'Data Sheet'!J60</f>
        <v>17830.650000000001</v>
      </c>
      <c r="K7" s="14">
        <f>'Data Sheet'!K60</f>
        <v>18367.400000000001</v>
      </c>
    </row>
    <row r="8" spans="1:11" s="2" customFormat="1" x14ac:dyDescent="0.45">
      <c r="A8" s="2" t="s">
        <v>26</v>
      </c>
      <c r="B8" s="15">
        <f>'Data Sheet'!B61</f>
        <v>48723.19</v>
      </c>
      <c r="C8" s="15">
        <f>'Data Sheet'!C61</f>
        <v>55427.5</v>
      </c>
      <c r="D8" s="15">
        <f>'Data Sheet'!D61</f>
        <v>61095.45</v>
      </c>
      <c r="E8" s="15">
        <f>'Data Sheet'!E61</f>
        <v>64297.39</v>
      </c>
      <c r="F8" s="15">
        <f>'Data Sheet'!F61</f>
        <v>64589.53</v>
      </c>
      <c r="G8" s="15">
        <f>'Data Sheet'!G61</f>
        <v>68194.320000000007</v>
      </c>
      <c r="H8" s="15">
        <f>'Data Sheet'!H61</f>
        <v>67622.22</v>
      </c>
      <c r="I8" s="15">
        <f>'Data Sheet'!I61</f>
        <v>69775.91</v>
      </c>
      <c r="J8" s="15">
        <f>'Data Sheet'!J61</f>
        <v>80711.899999999994</v>
      </c>
      <c r="K8" s="15">
        <f>'Data Sheet'!K61</f>
        <v>85307.82</v>
      </c>
    </row>
    <row r="9" spans="1:11" s="2" customFormat="1" x14ac:dyDescent="0.45">
      <c r="B9" s="15"/>
      <c r="C9" s="15"/>
      <c r="D9" s="15"/>
      <c r="E9" s="15"/>
      <c r="F9" s="15"/>
      <c r="G9" s="15"/>
      <c r="H9" s="15"/>
      <c r="I9" s="15"/>
      <c r="J9" s="15"/>
      <c r="K9" s="15"/>
    </row>
    <row r="10" spans="1:11" x14ac:dyDescent="0.45">
      <c r="A10" t="s">
        <v>27</v>
      </c>
      <c r="B10" s="14">
        <f>'Data Sheet'!B62</f>
        <v>12682.47</v>
      </c>
      <c r="C10" s="14">
        <f>'Data Sheet'!C62</f>
        <v>15872.25</v>
      </c>
      <c r="D10" s="14">
        <f>'Data Sheet'!D62</f>
        <v>17675.169999999998</v>
      </c>
      <c r="E10" s="14">
        <f>'Data Sheet'!E62</f>
        <v>18852.650000000001</v>
      </c>
      <c r="F10" s="14">
        <f>'Data Sheet'!F62</f>
        <v>21836.54</v>
      </c>
      <c r="G10" s="14">
        <f>'Data Sheet'!G62</f>
        <v>22846.91</v>
      </c>
      <c r="H10" s="14">
        <f>'Data Sheet'!H62</f>
        <v>21552.98</v>
      </c>
      <c r="I10" s="14">
        <f>'Data Sheet'!I62</f>
        <v>22665.16</v>
      </c>
      <c r="J10" s="14">
        <f>'Data Sheet'!J62</f>
        <v>24065.439999999999</v>
      </c>
      <c r="K10" s="14">
        <f>'Data Sheet'!K62</f>
        <v>23211.38</v>
      </c>
    </row>
    <row r="11" spans="1:11" x14ac:dyDescent="0.45">
      <c r="A11" t="s">
        <v>28</v>
      </c>
      <c r="B11" s="14">
        <f>'Data Sheet'!B63</f>
        <v>2038.61</v>
      </c>
      <c r="C11" s="14">
        <f>'Data Sheet'!C63</f>
        <v>2175.4499999999998</v>
      </c>
      <c r="D11" s="14">
        <f>'Data Sheet'!D63</f>
        <v>2801.38</v>
      </c>
      <c r="E11" s="14">
        <f>'Data Sheet'!E63</f>
        <v>2465.16</v>
      </c>
      <c r="F11" s="14">
        <f>'Data Sheet'!F63</f>
        <v>1411.15</v>
      </c>
      <c r="G11" s="14">
        <f>'Data Sheet'!G63</f>
        <v>1220.3399999999999</v>
      </c>
      <c r="H11" s="14">
        <f>'Data Sheet'!H63</f>
        <v>1566.83</v>
      </c>
      <c r="I11" s="14">
        <f>'Data Sheet'!I63</f>
        <v>1286.8</v>
      </c>
      <c r="J11" s="14">
        <f>'Data Sheet'!J63</f>
        <v>4973.16</v>
      </c>
      <c r="K11" s="14">
        <f>'Data Sheet'!K63</f>
        <v>5353.88</v>
      </c>
    </row>
    <row r="12" spans="1:11" x14ac:dyDescent="0.45">
      <c r="A12" t="s">
        <v>29</v>
      </c>
      <c r="B12" s="14">
        <f>'Data Sheet'!B64</f>
        <v>2716.3</v>
      </c>
      <c r="C12" s="14">
        <f>'Data Sheet'!C64</f>
        <v>1829.88</v>
      </c>
      <c r="D12" s="14">
        <f>'Data Sheet'!D64</f>
        <v>1191.8800000000001</v>
      </c>
      <c r="E12" s="14">
        <f>'Data Sheet'!E64</f>
        <v>7142.87</v>
      </c>
      <c r="F12" s="14">
        <f>'Data Sheet'!F64</f>
        <v>7902.53</v>
      </c>
      <c r="G12" s="14">
        <f>'Data Sheet'!G64</f>
        <v>10143.11</v>
      </c>
      <c r="H12" s="14">
        <f>'Data Sheet'!H64</f>
        <v>9612.4500000000007</v>
      </c>
      <c r="I12" s="14">
        <f>'Data Sheet'!I64</f>
        <v>12848.59</v>
      </c>
      <c r="J12" s="14">
        <f>'Data Sheet'!J64</f>
        <v>14824.34</v>
      </c>
      <c r="K12" s="14">
        <f>'Data Sheet'!K64</f>
        <v>15025.77</v>
      </c>
    </row>
    <row r="13" spans="1:11" x14ac:dyDescent="0.45">
      <c r="A13" t="s">
        <v>73</v>
      </c>
      <c r="B13" s="14">
        <f>'Data Sheet'!B65</f>
        <v>31285.81</v>
      </c>
      <c r="C13" s="14">
        <f>'Data Sheet'!C65</f>
        <v>35549.919999999998</v>
      </c>
      <c r="D13" s="14">
        <f>'Data Sheet'!D65</f>
        <v>39427.019999999997</v>
      </c>
      <c r="E13" s="14">
        <f>'Data Sheet'!E65</f>
        <v>35836.71</v>
      </c>
      <c r="F13" s="14">
        <f>'Data Sheet'!F65</f>
        <v>33439.31</v>
      </c>
      <c r="G13" s="14">
        <f>'Data Sheet'!G65</f>
        <v>33983.96</v>
      </c>
      <c r="H13" s="14">
        <f>'Data Sheet'!H65</f>
        <v>34889.96</v>
      </c>
      <c r="I13" s="14">
        <f>'Data Sheet'!I65</f>
        <v>32975.360000000001</v>
      </c>
      <c r="J13" s="14">
        <f>'Data Sheet'!J65</f>
        <v>36848.959999999999</v>
      </c>
      <c r="K13" s="14">
        <f>'Data Sheet'!K65</f>
        <v>41716.79</v>
      </c>
    </row>
    <row r="14" spans="1:11" s="2" customFormat="1" x14ac:dyDescent="0.45">
      <c r="A14" s="2" t="s">
        <v>26</v>
      </c>
      <c r="B14" s="14">
        <f>'Data Sheet'!B66</f>
        <v>48723.19</v>
      </c>
      <c r="C14" s="14">
        <f>'Data Sheet'!C66</f>
        <v>55427.5</v>
      </c>
      <c r="D14" s="14">
        <f>'Data Sheet'!D66</f>
        <v>61095.45</v>
      </c>
      <c r="E14" s="14">
        <f>'Data Sheet'!E66</f>
        <v>64297.39</v>
      </c>
      <c r="F14" s="14">
        <f>'Data Sheet'!F66</f>
        <v>64589.53</v>
      </c>
      <c r="G14" s="14">
        <f>'Data Sheet'!G66</f>
        <v>68194.320000000007</v>
      </c>
      <c r="H14" s="14">
        <f>'Data Sheet'!H66</f>
        <v>67622.22</v>
      </c>
      <c r="I14" s="14">
        <f>'Data Sheet'!I66</f>
        <v>69775.91</v>
      </c>
      <c r="J14" s="14">
        <f>'Data Sheet'!J66</f>
        <v>80711.899999999994</v>
      </c>
      <c r="K14" s="14">
        <f>'Data Sheet'!K66</f>
        <v>85307.82</v>
      </c>
    </row>
    <row r="15" spans="1:11" x14ac:dyDescent="0.45">
      <c r="B15" s="4"/>
      <c r="C15" s="4"/>
      <c r="D15" s="4"/>
      <c r="E15" s="4"/>
      <c r="F15" s="4"/>
      <c r="G15" s="4"/>
      <c r="H15" s="4"/>
      <c r="I15" s="4"/>
      <c r="J15" s="4"/>
      <c r="K15" s="4"/>
    </row>
    <row r="16" spans="1:11" x14ac:dyDescent="0.45">
      <c r="A16" t="s">
        <v>30</v>
      </c>
      <c r="B16" s="4">
        <f>B13-B7</f>
        <v>17196.82</v>
      </c>
      <c r="C16" s="4">
        <f t="shared" ref="C16:K16" si="0">C13-C7</f>
        <v>21601.659999999996</v>
      </c>
      <c r="D16" s="4">
        <f t="shared" si="0"/>
        <v>24803.009999999995</v>
      </c>
      <c r="E16" s="4">
        <f t="shared" si="0"/>
        <v>20238.699999999997</v>
      </c>
      <c r="F16" s="4">
        <f t="shared" si="0"/>
        <v>20773.199999999997</v>
      </c>
      <c r="G16" s="4">
        <f t="shared" si="0"/>
        <v>19368.97</v>
      </c>
      <c r="H16" s="4">
        <f t="shared" si="0"/>
        <v>17599.099999999999</v>
      </c>
      <c r="I16" s="4">
        <f t="shared" si="0"/>
        <v>12500.970000000001</v>
      </c>
      <c r="J16" s="4">
        <f t="shared" si="0"/>
        <v>19018.309999999998</v>
      </c>
      <c r="K16" s="4">
        <f t="shared" si="0"/>
        <v>23349.39</v>
      </c>
    </row>
    <row r="17" spans="1:11" x14ac:dyDescent="0.45">
      <c r="A17" t="s">
        <v>44</v>
      </c>
      <c r="B17" s="4">
        <f>'Data Sheet'!B67</f>
        <v>5106.13</v>
      </c>
      <c r="C17" s="4">
        <f>'Data Sheet'!C67</f>
        <v>6775.66</v>
      </c>
      <c r="D17" s="4">
        <f>'Data Sheet'!D67</f>
        <v>7202.61</v>
      </c>
      <c r="E17" s="4">
        <f>'Data Sheet'!E67</f>
        <v>7815.28</v>
      </c>
      <c r="F17" s="4">
        <f>'Data Sheet'!F67</f>
        <v>8884.2000000000007</v>
      </c>
      <c r="G17" s="4">
        <f>'Data Sheet'!G67</f>
        <v>9421.24</v>
      </c>
      <c r="H17" s="4">
        <f>'Data Sheet'!H67</f>
        <v>9061.4</v>
      </c>
      <c r="I17" s="4">
        <f>'Data Sheet'!I67</f>
        <v>10484.59</v>
      </c>
      <c r="J17" s="4">
        <f>'Data Sheet'!J67</f>
        <v>11438.51</v>
      </c>
      <c r="K17" s="4">
        <f>'Data Sheet'!K67</f>
        <v>11249.37</v>
      </c>
    </row>
    <row r="18" spans="1:11" x14ac:dyDescent="0.45">
      <c r="A18" t="s">
        <v>45</v>
      </c>
      <c r="B18" s="4">
        <f>'Data Sheet'!B68</f>
        <v>5667.99</v>
      </c>
      <c r="C18" s="4">
        <f>'Data Sheet'!C68</f>
        <v>6422.54</v>
      </c>
      <c r="D18" s="4">
        <f>'Data Sheet'!D68</f>
        <v>6832.81</v>
      </c>
      <c r="E18" s="4">
        <f>'Data Sheet'!E68</f>
        <v>6880.69</v>
      </c>
      <c r="F18" s="4">
        <f>'Data Sheet'!F68</f>
        <v>7885.98</v>
      </c>
      <c r="G18" s="4">
        <f>'Data Sheet'!G68</f>
        <v>7874.99</v>
      </c>
      <c r="H18" s="4">
        <f>'Data Sheet'!H68</f>
        <v>8997.02</v>
      </c>
      <c r="I18" s="4">
        <f>'Data Sheet'!I68</f>
        <v>8925.1299999999992</v>
      </c>
      <c r="J18" s="4">
        <f>'Data Sheet'!J68</f>
        <v>10513.05</v>
      </c>
      <c r="K18" s="4">
        <f>'Data Sheet'!K68</f>
        <v>9868.2900000000009</v>
      </c>
    </row>
    <row r="20" spans="1:11" x14ac:dyDescent="0.45">
      <c r="A20" t="s">
        <v>46</v>
      </c>
      <c r="B20" s="4">
        <f>IF('Profit &amp; Loss'!B4&gt;0,'Balance Sheet'!B17/('Profit &amp; Loss'!B4/365),0)</f>
        <v>68.039455666086567</v>
      </c>
      <c r="C20" s="4">
        <f>IF('Profit &amp; Loss'!C4&gt;0,'Balance Sheet'!C17/('Profit &amp; Loss'!C4/365),0)</f>
        <v>86.815505161471719</v>
      </c>
      <c r="D20" s="4">
        <f>IF('Profit &amp; Loss'!D4&gt;0,'Balance Sheet'!D17/('Profit &amp; Loss'!D4/365),0)</f>
        <v>83.251504824177516</v>
      </c>
      <c r="E20" s="4">
        <f>IF('Profit &amp; Loss'!E4&gt;0,'Balance Sheet'!E17/('Profit &amp; Loss'!E4/365),0)</f>
        <v>107.68725372280144</v>
      </c>
      <c r="F20" s="4">
        <f>IF('Profit &amp; Loss'!F4&gt;0,'Balance Sheet'!F17/('Profit &amp; Loss'!F4/365),0)</f>
        <v>111.5648194052758</v>
      </c>
      <c r="G20" s="4">
        <f>IF('Profit &amp; Loss'!G4&gt;0,'Balance Sheet'!G17/('Profit &amp; Loss'!G4/365),0)</f>
        <v>104.72029234868671</v>
      </c>
      <c r="H20" s="4">
        <f>IF('Profit &amp; Loss'!H4&gt;0,'Balance Sheet'!H17/('Profit &amp; Loss'!H4/365),0)</f>
        <v>98.734168523983726</v>
      </c>
      <c r="I20" s="4">
        <f>IF('Profit &amp; Loss'!I4&gt;0,'Balance Sheet'!I17/('Profit &amp; Loss'!I4/365),0)</f>
        <v>99.002091348249579</v>
      </c>
      <c r="J20" s="4">
        <f>IF('Profit &amp; Loss'!J4&gt;0,'Balance Sheet'!J17/('Profit &amp; Loss'!J4/365),0)</f>
        <v>95.134817325378123</v>
      </c>
      <c r="K20" s="4">
        <f>IF('Profit &amp; Loss'!K4&gt;0,'Balance Sheet'!K17/('Profit &amp; Loss'!K4/365),0)</f>
        <v>84.665706123181209</v>
      </c>
    </row>
    <row r="21" spans="1:11" x14ac:dyDescent="0.45">
      <c r="A21" t="s">
        <v>47</v>
      </c>
      <c r="B21" s="4">
        <f>IF('Balance Sheet'!B18&gt;0,'Profit &amp; Loss'!B4/'Balance Sheet'!B18,0)</f>
        <v>4.8327555270916145</v>
      </c>
      <c r="C21" s="4">
        <f>IF('Balance Sheet'!C18&gt;0,'Profit &amp; Loss'!C4/'Balance Sheet'!C18,0)</f>
        <v>4.4354772410915304</v>
      </c>
      <c r="D21" s="4">
        <f>IF('Balance Sheet'!D18&gt;0,'Profit &amp; Loss'!D4/'Balance Sheet'!D18,0)</f>
        <v>4.6215890680408203</v>
      </c>
      <c r="E21" s="4">
        <f>IF('Balance Sheet'!E18&gt;0,'Profit &amp; Loss'!E4/'Balance Sheet'!E18,0)</f>
        <v>3.8498261075560736</v>
      </c>
      <c r="F21" s="4">
        <f>IF('Balance Sheet'!F18&gt;0,'Profit &amp; Loss'!F4/'Balance Sheet'!F18,0)</f>
        <v>3.6857701896276684</v>
      </c>
      <c r="G21" s="4">
        <f>IF('Balance Sheet'!G18&gt;0,'Profit &amp; Loss'!G4/'Balance Sheet'!G18,0)</f>
        <v>4.1698465648845273</v>
      </c>
      <c r="H21" s="4">
        <f>IF('Balance Sheet'!H18&gt;0,'Profit &amp; Loss'!H4/'Balance Sheet'!H18,0)</f>
        <v>3.723248364458454</v>
      </c>
      <c r="I21" s="4">
        <f>IF('Balance Sheet'!I18&gt;0,'Profit &amp; Loss'!I4/'Balance Sheet'!I18,0)</f>
        <v>4.3309722099285954</v>
      </c>
      <c r="J21" s="4">
        <f>IF('Balance Sheet'!J18&gt;0,'Profit &amp; Loss'!J4/'Balance Sheet'!J18,0)</f>
        <v>4.1744003880890892</v>
      </c>
      <c r="K21" s="4">
        <f>IF('Balance Sheet'!K18&gt;0,'Profit &amp; Loss'!K4/'Balance Sheet'!K18,0)</f>
        <v>4.9144127300677214</v>
      </c>
    </row>
    <row r="23" spans="1:11" s="2" customFormat="1" x14ac:dyDescent="0.45">
      <c r="A23" s="2" t="s">
        <v>59</v>
      </c>
      <c r="B23" s="10">
        <f>IF(SUM('Balance Sheet'!B4:B5)&gt;0,'Profit &amp; Loss'!B12/SUM('Balance Sheet'!B4:B5),"")</f>
        <v>0.17705609115187598</v>
      </c>
      <c r="C23" s="10">
        <f>IF(SUM('Balance Sheet'!C4:C5)&gt;0,'Profit &amp; Loss'!C12/SUM('Balance Sheet'!C4:C5),"")</f>
        <v>0.13782195880964682</v>
      </c>
      <c r="D23" s="10">
        <f>IF(SUM('Balance Sheet'!D4:D5)&gt;0,'Profit &amp; Loss'!D12/SUM('Balance Sheet'!D4:D5),"")</f>
        <v>0.19007731237754052</v>
      </c>
      <c r="E23" s="10">
        <f>IF(SUM('Balance Sheet'!E4:E5)&gt;0,'Profit &amp; Loss'!E12/SUM('Balance Sheet'!E4:E5),"")</f>
        <v>5.4697864572607842E-2</v>
      </c>
      <c r="F23" s="10">
        <f>IF(SUM('Balance Sheet'!F4:F5)&gt;0,'Profit &amp; Loss'!F12/SUM('Balance Sheet'!F4:F5),"")</f>
        <v>6.4368039264837223E-2</v>
      </c>
      <c r="G23" s="10">
        <f>IF(SUM('Balance Sheet'!G4:G5)&gt;0,'Profit &amp; Loss'!G12/SUM('Balance Sheet'!G4:G5),"")</f>
        <v>8.3176311652963866E-2</v>
      </c>
      <c r="H23" s="10">
        <f>IF(SUM('Balance Sheet'!H4:H5)&gt;0,'Profit &amp; Loss'!H12/SUM('Balance Sheet'!H4:H5),"")</f>
        <v>6.2497767029867785E-2</v>
      </c>
      <c r="I23" s="10">
        <f>IF(SUM('Balance Sheet'!I4:I5)&gt;0,'Profit &amp; Loss'!I12/SUM('Balance Sheet'!I4:I5),"")</f>
        <v>6.8165941211241865E-2</v>
      </c>
      <c r="J23" s="10">
        <f>IF(SUM('Balance Sheet'!J4:J5)&gt;0,'Profit &amp; Loss'!J12/SUM('Balance Sheet'!J4:J5),"")</f>
        <v>0.15132641300050112</v>
      </c>
      <c r="K23" s="10">
        <f>IF(SUM('Balance Sheet'!K4:K5)&gt;0,'Profit &amp; Loss'!K12/SUM('Balance Sheet'!K4:K5),"")</f>
        <v>0.15041414867258027</v>
      </c>
    </row>
    <row r="24" spans="1:11" s="2" customFormat="1" x14ac:dyDescent="0.45">
      <c r="A24" s="2" t="s">
        <v>60</v>
      </c>
      <c r="B24" s="10"/>
      <c r="C24" s="10">
        <f>IF((B4+B5+B6+C4+C5+C6)&gt;0,('Profit &amp; Loss'!C10+'Profit &amp; Loss'!C9)*2/(B4+B5+B6+C4+C5+C6),"")</f>
        <v>0.18640255912753387</v>
      </c>
      <c r="D24" s="10">
        <f>IF((C4+C5+C6+D4+D5+D6)&gt;0,('Profit &amp; Loss'!D10+'Profit &amp; Loss'!D9)*2/(C4+C5+C6+D4+D5+D6),"")</f>
        <v>0.21484018088319498</v>
      </c>
      <c r="E24" s="10">
        <f>IF((D4+D5+D6+E4+E5+E6)&gt;0,('Profit &amp; Loss'!E10+'Profit &amp; Loss'!E9)*2/(D4+D5+D6+E4+E5+E6),"")</f>
        <v>8.3986877490390438E-2</v>
      </c>
      <c r="F24" s="10">
        <f>IF((E4+E5+E6+F4+F5+F6)&gt;0,('Profit &amp; Loss'!F10+'Profit &amp; Loss'!F9)*2/(E4+E5+E6+F4+F5+F6),"")</f>
        <v>8.6768605127267376E-2</v>
      </c>
      <c r="G24" s="10">
        <f>IF((F4+F5+F6+G4+G5+G6)&gt;0,('Profit &amp; Loss'!G10+'Profit &amp; Loss'!G9)*2/(F4+F5+F6+G4+G5+G6),"")</f>
        <v>0.10070486314337777</v>
      </c>
      <c r="H24" s="10">
        <f>IF((G4+G5+G6+H4+H5+H6)&gt;0,('Profit &amp; Loss'!H10+'Profit &amp; Loss'!H9)*2/(G4+G5+G6+H4+H5+H6),"")</f>
        <v>5.6602453510798553E-2</v>
      </c>
      <c r="I24" s="10">
        <f>IF((H4+H5+H6+I4+I5+I6)&gt;0,('Profit &amp; Loss'!I10+'Profit &amp; Loss'!I9)*2/(H4+H5+H6+I4+I5+I6),"")</f>
        <v>9.2513033849869641E-2</v>
      </c>
      <c r="J24" s="10">
        <f>IF((I4+I5+I6+J4+J5+J6)&gt;0,('Profit &amp; Loss'!J10+'Profit &amp; Loss'!J9)*2/(I4+I5+I6+J4+J5+J6),"")</f>
        <v>0.17080038226904187</v>
      </c>
      <c r="K24" s="10">
        <f>IF((J4+J5+J6+K4+K5+K6)&gt;0,('Profit &amp; Loss'!K10+'Profit &amp; Loss'!K9)*2/(J4+J5+J6+K4+K5+K6),"")</f>
        <v>0.1744910537662934</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24"/>
  <sheetViews>
    <sheetView zoomScale="101" zoomScaleNormal="150" zoomScalePageLayoutView="150" workbookViewId="0">
      <pane xSplit="1" ySplit="3" topLeftCell="D4" activePane="bottomRight" state="frozen"/>
      <selection pane="topRight" activeCell="B1" sqref="B1"/>
      <selection pane="bottomLeft" activeCell="A4" sqref="A4"/>
      <selection pane="bottomRight" activeCell="K5" sqref="K5"/>
    </sheetView>
  </sheetViews>
  <sheetFormatPr defaultColWidth="8.796875" defaultRowHeight="14.25" x14ac:dyDescent="0.45"/>
  <cols>
    <col min="1" max="1" width="26.796875" bestFit="1" customWidth="1"/>
    <col min="2" max="6" width="13.46484375" customWidth="1"/>
    <col min="7" max="11" width="13.46484375" bestFit="1" customWidth="1"/>
  </cols>
  <sheetData>
    <row r="1" spans="1:11" s="2" customFormat="1" x14ac:dyDescent="0.45">
      <c r="A1" s="2" t="str">
        <f>'Balance Sheet'!A1</f>
        <v>SUN PHARMACEUTICALS INDUSTRIES LTD</v>
      </c>
      <c r="E1" t="str">
        <f>UPDATE</f>
        <v/>
      </c>
      <c r="F1"/>
      <c r="J1" s="2" t="s">
        <v>1</v>
      </c>
    </row>
    <row r="3" spans="1:11" s="2" customFormat="1" x14ac:dyDescent="0.45">
      <c r="A3" s="11" t="s">
        <v>2</v>
      </c>
      <c r="B3" s="12">
        <f>'Data Sheet'!B81</f>
        <v>42094</v>
      </c>
      <c r="C3" s="12">
        <f>'Data Sheet'!C81</f>
        <v>42460</v>
      </c>
      <c r="D3" s="12">
        <f>'Data Sheet'!D81</f>
        <v>42825</v>
      </c>
      <c r="E3" s="12">
        <f>'Data Sheet'!E81</f>
        <v>43190</v>
      </c>
      <c r="F3" s="12">
        <f>'Data Sheet'!F81</f>
        <v>43555</v>
      </c>
      <c r="G3" s="12">
        <f>'Data Sheet'!G81</f>
        <v>43921</v>
      </c>
      <c r="H3" s="12">
        <f>'Data Sheet'!H81</f>
        <v>44286</v>
      </c>
      <c r="I3" s="12">
        <f>'Data Sheet'!I81</f>
        <v>44651</v>
      </c>
      <c r="J3" s="12">
        <f>'Data Sheet'!J81</f>
        <v>45016</v>
      </c>
      <c r="K3" s="12">
        <f>'Data Sheet'!K81</f>
        <v>45382</v>
      </c>
    </row>
    <row r="4" spans="1:11" s="2" customFormat="1" x14ac:dyDescent="0.45">
      <c r="A4" s="2" t="s">
        <v>32</v>
      </c>
      <c r="B4" s="1">
        <f>'Data Sheet'!B82</f>
        <v>5615.74</v>
      </c>
      <c r="C4" s="1">
        <f>'Data Sheet'!C82</f>
        <v>6685.86</v>
      </c>
      <c r="D4" s="1">
        <f>'Data Sheet'!D82</f>
        <v>7082.21</v>
      </c>
      <c r="E4" s="1">
        <f>'Data Sheet'!E82</f>
        <v>3907.15</v>
      </c>
      <c r="F4" s="1">
        <f>'Data Sheet'!F82</f>
        <v>2196.4499999999998</v>
      </c>
      <c r="G4" s="1">
        <f>'Data Sheet'!G82</f>
        <v>6554.77</v>
      </c>
      <c r="H4" s="1">
        <f>'Data Sheet'!H82</f>
        <v>6170.37</v>
      </c>
      <c r="I4" s="1">
        <f>'Data Sheet'!I82</f>
        <v>8984.5400000000009</v>
      </c>
      <c r="J4" s="1">
        <f>'Data Sheet'!J82</f>
        <v>4959.33</v>
      </c>
      <c r="K4" s="1">
        <f>'Data Sheet'!K82</f>
        <v>12134.98</v>
      </c>
    </row>
    <row r="5" spans="1:11" x14ac:dyDescent="0.45">
      <c r="A5" t="s">
        <v>33</v>
      </c>
      <c r="B5" s="6">
        <f>'Data Sheet'!B83</f>
        <v>-1502.35</v>
      </c>
      <c r="C5" s="6">
        <f>'Data Sheet'!C83</f>
        <v>-3949.13</v>
      </c>
      <c r="D5" s="6">
        <f>'Data Sheet'!D83</f>
        <v>-4186.1499999999996</v>
      </c>
      <c r="E5" s="6">
        <f>'Data Sheet'!E83</f>
        <v>-3103.8</v>
      </c>
      <c r="F5" s="6">
        <f>'Data Sheet'!F83</f>
        <v>-310.08</v>
      </c>
      <c r="G5" s="6">
        <f>'Data Sheet'!G83</f>
        <v>-2225.3200000000002</v>
      </c>
      <c r="H5" s="6">
        <f>'Data Sheet'!H83</f>
        <v>406.53</v>
      </c>
      <c r="I5" s="6">
        <f>'Data Sheet'!I83</f>
        <v>-5555.86</v>
      </c>
      <c r="J5" s="6">
        <f>'Data Sheet'!J83</f>
        <v>-7219.92</v>
      </c>
      <c r="K5" s="6">
        <f>'Data Sheet'!K83</f>
        <v>-762.9</v>
      </c>
    </row>
    <row r="6" spans="1:11" x14ac:dyDescent="0.45">
      <c r="A6" t="s">
        <v>34</v>
      </c>
      <c r="B6" s="6">
        <f>'Data Sheet'!B84</f>
        <v>-1186.53</v>
      </c>
      <c r="C6" s="6">
        <f>'Data Sheet'!C84</f>
        <v>-1888.53</v>
      </c>
      <c r="D6" s="6">
        <f>'Data Sheet'!D84</f>
        <v>-2285.39</v>
      </c>
      <c r="E6" s="6">
        <f>'Data Sheet'!E84</f>
        <v>-1539.26</v>
      </c>
      <c r="F6" s="6">
        <f>'Data Sheet'!F84</f>
        <v>-2730.52</v>
      </c>
      <c r="G6" s="6">
        <f>'Data Sheet'!G84</f>
        <v>-5715.14</v>
      </c>
      <c r="H6" s="6">
        <f>'Data Sheet'!H84</f>
        <v>-5980.48</v>
      </c>
      <c r="I6" s="6">
        <f>'Data Sheet'!I84</f>
        <v>-5193.46</v>
      </c>
      <c r="J6" s="6">
        <f>'Data Sheet'!J84</f>
        <v>2376.0700000000002</v>
      </c>
      <c r="K6" s="6">
        <f>'Data Sheet'!K84</f>
        <v>-6710.16</v>
      </c>
    </row>
    <row r="7" spans="1:11" s="2" customFormat="1" x14ac:dyDescent="0.45">
      <c r="A7" s="2" t="s">
        <v>35</v>
      </c>
      <c r="B7" s="1">
        <f>'Data Sheet'!B85</f>
        <v>2926.86</v>
      </c>
      <c r="C7" s="1">
        <f>'Data Sheet'!C85</f>
        <v>848.2</v>
      </c>
      <c r="D7" s="1">
        <f>'Data Sheet'!D85</f>
        <v>610.66999999999996</v>
      </c>
      <c r="E7" s="1">
        <f>'Data Sheet'!E85</f>
        <v>-735.91</v>
      </c>
      <c r="F7" s="1">
        <f>'Data Sheet'!F85</f>
        <v>-844.15</v>
      </c>
      <c r="G7" s="1">
        <f>'Data Sheet'!G85</f>
        <v>-1385.69</v>
      </c>
      <c r="H7" s="1">
        <f>'Data Sheet'!H85</f>
        <v>596.41999999999996</v>
      </c>
      <c r="I7" s="1">
        <f>'Data Sheet'!I85</f>
        <v>-1764.78</v>
      </c>
      <c r="J7" s="1">
        <f>'Data Sheet'!J85</f>
        <v>115.48</v>
      </c>
      <c r="K7" s="1">
        <f>'Data Sheet'!K85</f>
        <v>4661.92</v>
      </c>
    </row>
    <row r="8" spans="1:11" x14ac:dyDescent="0.45">
      <c r="B8" s="6"/>
      <c r="C8" s="6"/>
      <c r="D8" s="6"/>
      <c r="E8" s="6"/>
      <c r="F8" s="6"/>
      <c r="G8" s="6"/>
      <c r="H8" s="6"/>
      <c r="I8" s="6"/>
      <c r="J8" s="6"/>
      <c r="K8" s="6"/>
    </row>
    <row r="24" customFormat="1" x14ac:dyDescent="0.45"/>
  </sheetData>
  <hyperlinks>
    <hyperlink ref="J1" r:id="rId1" xr:uid="{00000000-0004-0000-0300-000000000000}"/>
  </hyperlinks>
  <printOptions gridLines="1"/>
  <pageMargins left="0.7" right="0.7" top="0.75" bottom="0.75" header="0.3" footer="0.3"/>
  <pageSetup paperSize="9" orientation="landscape"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81" zoomScaleNormal="150" zoomScalePageLayoutView="150" workbookViewId="0">
      <selection activeCell="B16" sqref="B16"/>
    </sheetView>
  </sheetViews>
  <sheetFormatPr defaultColWidth="8.796875" defaultRowHeight="14.25" x14ac:dyDescent="0.45"/>
  <cols>
    <col min="1" max="1" width="8.796875" style="2"/>
    <col min="2" max="2" width="10.46484375" customWidth="1"/>
    <col min="3" max="3" width="13.33203125" style="20" customWidth="1"/>
    <col min="6" max="6" width="6.796875" customWidth="1"/>
  </cols>
  <sheetData>
    <row r="1" spans="1:7" ht="21" x14ac:dyDescent="0.65">
      <c r="A1" s="19" t="s">
        <v>56</v>
      </c>
    </row>
    <row r="3" spans="1:7" x14ac:dyDescent="0.45">
      <c r="A3" s="2" t="s">
        <v>48</v>
      </c>
    </row>
    <row r="4" spans="1:7" x14ac:dyDescent="0.45">
      <c r="B4" t="s">
        <v>90</v>
      </c>
    </row>
    <row r="5" spans="1:7" x14ac:dyDescent="0.45">
      <c r="B5" t="s">
        <v>49</v>
      </c>
    </row>
    <row r="7" spans="1:7" x14ac:dyDescent="0.45">
      <c r="A7" s="2" t="s">
        <v>50</v>
      </c>
    </row>
    <row r="8" spans="1:7" x14ac:dyDescent="0.45">
      <c r="B8" t="s">
        <v>51</v>
      </c>
      <c r="C8" s="21" t="s">
        <v>91</v>
      </c>
    </row>
    <row r="10" spans="1:7" x14ac:dyDescent="0.45">
      <c r="A10" s="2" t="s">
        <v>52</v>
      </c>
    </row>
    <row r="11" spans="1:7" x14ac:dyDescent="0.45">
      <c r="B11" t="s">
        <v>53</v>
      </c>
    </row>
    <row r="14" spans="1:7" x14ac:dyDescent="0.45">
      <c r="A14" s="2" t="s">
        <v>54</v>
      </c>
    </row>
    <row r="15" spans="1:7" x14ac:dyDescent="0.45">
      <c r="B15" t="s">
        <v>55</v>
      </c>
    </row>
    <row r="16" spans="1:7" x14ac:dyDescent="0.45">
      <c r="B16" t="s">
        <v>92</v>
      </c>
      <c r="G16" s="22"/>
    </row>
  </sheetData>
  <hyperlinks>
    <hyperlink ref="C8" r:id="rId1" display=" http://www.screener.in/excel"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61" zoomScaleNormal="120" zoomScalePageLayoutView="120" workbookViewId="0">
      <pane xSplit="1" ySplit="1" topLeftCell="B23" activePane="bottomRight" state="frozen"/>
      <selection activeCell="C4" sqref="C4"/>
      <selection pane="topRight" activeCell="C4" sqref="C4"/>
      <selection pane="bottomLeft" activeCell="C4" sqref="C4"/>
      <selection pane="bottomRight" activeCell="B108" sqref="B108"/>
    </sheetView>
  </sheetViews>
  <sheetFormatPr defaultColWidth="8.796875" defaultRowHeight="14.25" x14ac:dyDescent="0.45"/>
  <cols>
    <col min="1" max="1" width="27.6640625" style="4" bestFit="1" customWidth="1"/>
    <col min="2" max="11" width="13.46484375" style="4" bestFit="1" customWidth="1"/>
    <col min="12" max="12" width="8.796875" style="4"/>
    <col min="13" max="13" width="9.59765625" style="4" bestFit="1" customWidth="1"/>
    <col min="14" max="16384" width="8.796875" style="4"/>
  </cols>
  <sheetData>
    <row r="1" spans="1:11" s="1" customFormat="1" x14ac:dyDescent="0.45">
      <c r="A1" s="1" t="s">
        <v>0</v>
      </c>
      <c r="B1" s="1" t="s">
        <v>63</v>
      </c>
      <c r="E1" s="58" t="str">
        <f>IF(B2&lt;&gt;B3, "A NEW VERSION OF THE WORKSHEET IS AVAILABLE", "")</f>
        <v/>
      </c>
      <c r="F1" s="58"/>
      <c r="G1" s="58"/>
      <c r="H1" s="58"/>
      <c r="I1" s="58"/>
      <c r="J1" s="58"/>
      <c r="K1" s="58"/>
    </row>
    <row r="2" spans="1:11" x14ac:dyDescent="0.45">
      <c r="A2" s="1" t="s">
        <v>61</v>
      </c>
      <c r="B2" s="4">
        <v>2.1</v>
      </c>
      <c r="E2" s="59" t="s">
        <v>36</v>
      </c>
      <c r="F2" s="59"/>
      <c r="G2" s="59"/>
      <c r="H2" s="59"/>
      <c r="I2" s="59"/>
      <c r="J2" s="59"/>
      <c r="K2" s="59"/>
    </row>
    <row r="3" spans="1:11" x14ac:dyDescent="0.45">
      <c r="A3" s="1" t="s">
        <v>62</v>
      </c>
      <c r="B3" s="4">
        <v>2.1</v>
      </c>
    </row>
    <row r="4" spans="1:11" x14ac:dyDescent="0.45">
      <c r="A4" s="1"/>
    </row>
    <row r="5" spans="1:11" x14ac:dyDescent="0.45">
      <c r="A5" s="1" t="s">
        <v>64</v>
      </c>
    </row>
    <row r="6" spans="1:11" x14ac:dyDescent="0.45">
      <c r="A6" s="4" t="s">
        <v>42</v>
      </c>
      <c r="B6" s="4">
        <f>IF(B9&gt;0, B9/B8, 0)</f>
        <v>239.93349695598124</v>
      </c>
    </row>
    <row r="7" spans="1:11" x14ac:dyDescent="0.45">
      <c r="A7" s="4" t="s">
        <v>31</v>
      </c>
      <c r="B7">
        <v>1</v>
      </c>
    </row>
    <row r="8" spans="1:11" x14ac:dyDescent="0.45">
      <c r="A8" s="4" t="s">
        <v>43</v>
      </c>
      <c r="B8">
        <v>1568.65</v>
      </c>
    </row>
    <row r="9" spans="1:11" x14ac:dyDescent="0.45">
      <c r="A9" s="4" t="s">
        <v>79</v>
      </c>
      <c r="B9">
        <v>376371.68</v>
      </c>
    </row>
    <row r="15" spans="1:11" x14ac:dyDescent="0.45">
      <c r="A15" s="1" t="s">
        <v>37</v>
      </c>
    </row>
    <row r="16" spans="1:11" s="18" customFormat="1" x14ac:dyDescent="0.45">
      <c r="A16" s="17" t="s">
        <v>38</v>
      </c>
      <c r="B16" s="12">
        <v>42094</v>
      </c>
      <c r="C16" s="12">
        <v>42460</v>
      </c>
      <c r="D16" s="12">
        <v>42825</v>
      </c>
      <c r="E16" s="12">
        <v>43190</v>
      </c>
      <c r="F16" s="12">
        <v>43555</v>
      </c>
      <c r="G16" s="12">
        <v>43921</v>
      </c>
      <c r="H16" s="12">
        <v>44286</v>
      </c>
      <c r="I16" s="12">
        <v>44651</v>
      </c>
      <c r="J16" s="12">
        <v>45016</v>
      </c>
      <c r="K16" s="12">
        <v>45382</v>
      </c>
    </row>
    <row r="17" spans="1:11" s="6" customFormat="1" x14ac:dyDescent="0.45">
      <c r="A17" s="6" t="s">
        <v>6</v>
      </c>
      <c r="B17">
        <v>27392.01</v>
      </c>
      <c r="C17">
        <v>28487.03</v>
      </c>
      <c r="D17">
        <v>31578.44</v>
      </c>
      <c r="E17">
        <v>26489.46</v>
      </c>
      <c r="F17">
        <v>29065.91</v>
      </c>
      <c r="G17">
        <v>32837.5</v>
      </c>
      <c r="H17">
        <v>33498.14</v>
      </c>
      <c r="I17">
        <v>38654.49</v>
      </c>
      <c r="J17">
        <v>43885.68</v>
      </c>
      <c r="K17">
        <v>48496.85</v>
      </c>
    </row>
    <row r="18" spans="1:11" s="6" customFormat="1" x14ac:dyDescent="0.45">
      <c r="A18" s="4" t="s">
        <v>80</v>
      </c>
      <c r="B18">
        <v>6624.68</v>
      </c>
      <c r="C18">
        <v>6724.15</v>
      </c>
      <c r="D18">
        <v>8402.3700000000008</v>
      </c>
      <c r="E18">
        <v>7193.98</v>
      </c>
      <c r="F18">
        <v>8302.08</v>
      </c>
      <c r="G18">
        <v>8929.6</v>
      </c>
      <c r="H18">
        <v>9328.2999999999993</v>
      </c>
      <c r="I18">
        <v>10459.15</v>
      </c>
      <c r="J18">
        <v>11349.07</v>
      </c>
      <c r="K18">
        <v>10370.48</v>
      </c>
    </row>
    <row r="19" spans="1:11" s="6" customFormat="1" x14ac:dyDescent="0.45">
      <c r="A19" s="4" t="s">
        <v>81</v>
      </c>
      <c r="B19">
        <v>-114.49</v>
      </c>
      <c r="C19">
        <v>393.77</v>
      </c>
      <c r="D19">
        <v>271.63</v>
      </c>
      <c r="E19">
        <v>-230.7</v>
      </c>
      <c r="F19">
        <v>433.11</v>
      </c>
      <c r="G19">
        <v>-300.85000000000002</v>
      </c>
      <c r="H19">
        <v>638.22</v>
      </c>
      <c r="I19">
        <v>107.61</v>
      </c>
      <c r="J19">
        <v>686.91</v>
      </c>
      <c r="K19">
        <v>-292.13</v>
      </c>
    </row>
    <row r="20" spans="1:11" s="6" customFormat="1" x14ac:dyDescent="0.45">
      <c r="A20" s="4" t="s">
        <v>82</v>
      </c>
      <c r="B20">
        <v>560.77</v>
      </c>
      <c r="C20">
        <v>545.44000000000005</v>
      </c>
      <c r="D20">
        <v>525.09</v>
      </c>
      <c r="E20">
        <v>559.97</v>
      </c>
      <c r="F20">
        <v>613.6</v>
      </c>
      <c r="G20">
        <v>621.89</v>
      </c>
      <c r="H20">
        <v>627.09</v>
      </c>
      <c r="I20">
        <v>702.78</v>
      </c>
      <c r="J20">
        <v>830.05</v>
      </c>
      <c r="K20">
        <v>760.78</v>
      </c>
    </row>
    <row r="21" spans="1:11" s="6" customFormat="1" x14ac:dyDescent="0.45">
      <c r="A21" s="4" t="s">
        <v>83</v>
      </c>
      <c r="B21">
        <v>1427.56</v>
      </c>
      <c r="C21">
        <v>1808.55</v>
      </c>
      <c r="D21">
        <v>1973.46</v>
      </c>
      <c r="E21">
        <v>1828.35</v>
      </c>
      <c r="F21">
        <v>1884.71</v>
      </c>
      <c r="G21">
        <v>1690</v>
      </c>
      <c r="H21">
        <v>1723.78</v>
      </c>
      <c r="I21">
        <v>1880.71</v>
      </c>
      <c r="J21">
        <v>1936.77</v>
      </c>
      <c r="K21">
        <v>2186.62</v>
      </c>
    </row>
    <row r="22" spans="1:11" s="6" customFormat="1" x14ac:dyDescent="0.45">
      <c r="A22" s="4" t="s">
        <v>84</v>
      </c>
      <c r="B22">
        <v>4502.6400000000003</v>
      </c>
      <c r="C22">
        <v>4772.3100000000004</v>
      </c>
      <c r="D22">
        <v>4902.3</v>
      </c>
      <c r="E22">
        <v>5367.05</v>
      </c>
      <c r="F22">
        <v>5967.09</v>
      </c>
      <c r="G22">
        <v>6362.35</v>
      </c>
      <c r="H22">
        <v>6862.23</v>
      </c>
      <c r="I22">
        <v>7300.83</v>
      </c>
      <c r="J22">
        <v>8296.0300000000007</v>
      </c>
      <c r="K22">
        <v>9429.06</v>
      </c>
    </row>
    <row r="23" spans="1:11" s="6" customFormat="1" x14ac:dyDescent="0.45">
      <c r="A23" s="4" t="s">
        <v>85</v>
      </c>
      <c r="B23">
        <v>5131.37</v>
      </c>
      <c r="C23">
        <v>5219.2</v>
      </c>
      <c r="D23">
        <v>5224.6099999999997</v>
      </c>
      <c r="E23">
        <v>4727</v>
      </c>
      <c r="F23">
        <v>5350.33</v>
      </c>
      <c r="G23">
        <v>6995.37</v>
      </c>
      <c r="H23">
        <v>6283.41</v>
      </c>
      <c r="I23">
        <v>7366.88</v>
      </c>
      <c r="J23">
        <v>9482.36</v>
      </c>
      <c r="K23">
        <v>11033.19</v>
      </c>
    </row>
    <row r="24" spans="1:11" s="6" customFormat="1" x14ac:dyDescent="0.45">
      <c r="A24" s="4" t="s">
        <v>86</v>
      </c>
      <c r="B24">
        <v>1136.68</v>
      </c>
      <c r="C24">
        <v>1637.25</v>
      </c>
      <c r="D24">
        <v>720.22</v>
      </c>
      <c r="E24">
        <v>950.99</v>
      </c>
      <c r="F24">
        <v>1004.23</v>
      </c>
      <c r="G24">
        <v>954.6</v>
      </c>
      <c r="H24">
        <v>841.59</v>
      </c>
      <c r="I24">
        <v>794.18</v>
      </c>
      <c r="J24">
        <v>1027.8699999999999</v>
      </c>
      <c r="K24">
        <v>1406.82</v>
      </c>
    </row>
    <row r="25" spans="1:11" s="6" customFormat="1" x14ac:dyDescent="0.45">
      <c r="A25" s="6" t="s">
        <v>9</v>
      </c>
      <c r="B25">
        <v>282.79000000000002</v>
      </c>
      <c r="C25">
        <v>-42.5</v>
      </c>
      <c r="D25">
        <v>610.4</v>
      </c>
      <c r="E25">
        <v>-135.03</v>
      </c>
      <c r="F25">
        <v>-258.27999999999997</v>
      </c>
      <c r="G25">
        <v>382.26</v>
      </c>
      <c r="H25">
        <v>-3449.21</v>
      </c>
      <c r="I25">
        <v>-3505.16</v>
      </c>
      <c r="J25">
        <v>459.42</v>
      </c>
      <c r="K25">
        <v>865.23</v>
      </c>
    </row>
    <row r="26" spans="1:11" s="6" customFormat="1" x14ac:dyDescent="0.45">
      <c r="A26" s="6" t="s">
        <v>10</v>
      </c>
      <c r="B26">
        <v>1194.72</v>
      </c>
      <c r="C26">
        <v>1037.53</v>
      </c>
      <c r="D26">
        <v>1264.75</v>
      </c>
      <c r="E26">
        <v>1499.84</v>
      </c>
      <c r="F26">
        <v>1753.25</v>
      </c>
      <c r="G26">
        <v>2052.7800000000002</v>
      </c>
      <c r="H26">
        <v>2079.9499999999998</v>
      </c>
      <c r="I26">
        <v>2143.7399999999998</v>
      </c>
      <c r="J26">
        <v>2529.4299999999998</v>
      </c>
      <c r="K26">
        <v>2556.64</v>
      </c>
    </row>
    <row r="27" spans="1:11" s="6" customFormat="1" x14ac:dyDescent="0.45">
      <c r="A27" s="6" t="s">
        <v>11</v>
      </c>
      <c r="B27">
        <v>578.99</v>
      </c>
      <c r="C27">
        <v>523.24</v>
      </c>
      <c r="D27">
        <v>399.8</v>
      </c>
      <c r="E27">
        <v>517.57000000000005</v>
      </c>
      <c r="F27">
        <v>555.25</v>
      </c>
      <c r="G27">
        <v>302.73</v>
      </c>
      <c r="H27">
        <v>141.43</v>
      </c>
      <c r="I27">
        <v>127.35</v>
      </c>
      <c r="J27">
        <v>172</v>
      </c>
      <c r="K27">
        <v>238.47</v>
      </c>
    </row>
    <row r="28" spans="1:11" s="6" customFormat="1" x14ac:dyDescent="0.45">
      <c r="A28" s="6" t="s">
        <v>12</v>
      </c>
      <c r="B28">
        <v>6402.9</v>
      </c>
      <c r="C28">
        <v>6570.63</v>
      </c>
      <c r="D28">
        <v>9047.8700000000008</v>
      </c>
      <c r="E28">
        <v>3478.98</v>
      </c>
      <c r="F28">
        <v>3810.2</v>
      </c>
      <c r="G28">
        <v>5009.59</v>
      </c>
      <c r="H28">
        <v>2799.37</v>
      </c>
      <c r="I28">
        <v>4481.32</v>
      </c>
      <c r="J28">
        <v>9408.43</v>
      </c>
      <c r="K28">
        <v>11087.89</v>
      </c>
    </row>
    <row r="29" spans="1:11" s="6" customFormat="1" x14ac:dyDescent="0.45">
      <c r="A29" s="6" t="s">
        <v>13</v>
      </c>
      <c r="B29">
        <v>914.69</v>
      </c>
      <c r="C29">
        <v>913.77</v>
      </c>
      <c r="D29">
        <v>1211.57</v>
      </c>
      <c r="E29">
        <v>911.04</v>
      </c>
      <c r="F29">
        <v>600.88</v>
      </c>
      <c r="G29">
        <v>822.8</v>
      </c>
      <c r="H29">
        <v>514.69000000000005</v>
      </c>
      <c r="I29">
        <v>1075.5</v>
      </c>
      <c r="J29">
        <v>847.59</v>
      </c>
      <c r="K29">
        <v>1439.45</v>
      </c>
    </row>
    <row r="30" spans="1:11" s="6" customFormat="1" x14ac:dyDescent="0.45">
      <c r="A30" s="6" t="s">
        <v>14</v>
      </c>
      <c r="B30">
        <v>4539.38</v>
      </c>
      <c r="C30">
        <v>4545.71</v>
      </c>
      <c r="D30">
        <v>6964.37</v>
      </c>
      <c r="E30">
        <v>2095.6999999999998</v>
      </c>
      <c r="F30">
        <v>2665.42</v>
      </c>
      <c r="G30">
        <v>3764.93</v>
      </c>
      <c r="H30">
        <v>2903.82</v>
      </c>
      <c r="I30">
        <v>3272.73</v>
      </c>
      <c r="J30">
        <v>8473.58</v>
      </c>
      <c r="K30">
        <v>9576.3799999999992</v>
      </c>
    </row>
    <row r="31" spans="1:11" s="6" customFormat="1" x14ac:dyDescent="0.45">
      <c r="A31" s="6" t="s">
        <v>70</v>
      </c>
      <c r="B31">
        <v>621.36</v>
      </c>
      <c r="C31">
        <v>240.66</v>
      </c>
      <c r="D31">
        <v>839.76</v>
      </c>
      <c r="E31">
        <v>479.86</v>
      </c>
      <c r="F31">
        <v>659.81</v>
      </c>
      <c r="G31">
        <v>959.72</v>
      </c>
      <c r="H31">
        <v>1799.48</v>
      </c>
      <c r="I31">
        <v>2399.3000000000002</v>
      </c>
      <c r="J31">
        <v>2759.2</v>
      </c>
      <c r="K31">
        <v>3239.06</v>
      </c>
    </row>
    <row r="32" spans="1:11" s="6" customFormat="1" x14ac:dyDescent="0.45"/>
    <row r="33" spans="1:11" x14ac:dyDescent="0.45">
      <c r="A33" s="6"/>
    </row>
    <row r="34" spans="1:11" x14ac:dyDescent="0.45">
      <c r="A34" s="6"/>
    </row>
    <row r="35" spans="1:11" x14ac:dyDescent="0.45">
      <c r="A35" s="6"/>
    </row>
    <row r="36" spans="1:11" x14ac:dyDescent="0.45">
      <c r="A36" s="6"/>
    </row>
    <row r="37" spans="1:11" x14ac:dyDescent="0.45">
      <c r="A37" s="6"/>
    </row>
    <row r="38" spans="1:11" x14ac:dyDescent="0.45">
      <c r="A38" s="6"/>
    </row>
    <row r="39" spans="1:11" x14ac:dyDescent="0.45">
      <c r="A39" s="6"/>
    </row>
    <row r="40" spans="1:11" x14ac:dyDescent="0.45">
      <c r="A40" s="1" t="s">
        <v>39</v>
      </c>
    </row>
    <row r="41" spans="1:11" s="18" customFormat="1" x14ac:dyDescent="0.45">
      <c r="A41" s="17" t="s">
        <v>38</v>
      </c>
      <c r="B41" s="12">
        <v>44561</v>
      </c>
      <c r="C41" s="12">
        <v>44651</v>
      </c>
      <c r="D41" s="12">
        <v>44742</v>
      </c>
      <c r="E41" s="12">
        <v>44834</v>
      </c>
      <c r="F41" s="12">
        <v>44926</v>
      </c>
      <c r="G41" s="12">
        <v>45016</v>
      </c>
      <c r="H41" s="12">
        <v>45107</v>
      </c>
      <c r="I41" s="12">
        <v>45199</v>
      </c>
      <c r="J41" s="12">
        <v>45291</v>
      </c>
      <c r="K41" s="12">
        <v>45382</v>
      </c>
    </row>
    <row r="42" spans="1:11" s="6" customFormat="1" x14ac:dyDescent="0.45">
      <c r="A42" s="6" t="s">
        <v>6</v>
      </c>
      <c r="B42">
        <v>9863.06</v>
      </c>
      <c r="C42">
        <v>9446.76</v>
      </c>
      <c r="D42">
        <v>10761.76</v>
      </c>
      <c r="E42">
        <v>10952.28</v>
      </c>
      <c r="F42">
        <v>11240.97</v>
      </c>
      <c r="G42">
        <v>10930.67</v>
      </c>
      <c r="H42">
        <v>11940.84</v>
      </c>
      <c r="I42">
        <v>12192.41</v>
      </c>
      <c r="J42">
        <v>12380.7</v>
      </c>
      <c r="K42">
        <v>11982.9</v>
      </c>
    </row>
    <row r="43" spans="1:11" s="6" customFormat="1" x14ac:dyDescent="0.45">
      <c r="A43" s="6" t="s">
        <v>7</v>
      </c>
      <c r="B43">
        <v>7256.73</v>
      </c>
      <c r="C43">
        <v>7106.39</v>
      </c>
      <c r="D43">
        <v>7877.37</v>
      </c>
      <c r="E43">
        <v>7995.73</v>
      </c>
      <c r="F43">
        <v>8237.25</v>
      </c>
      <c r="G43">
        <v>8128.54</v>
      </c>
      <c r="H43">
        <v>8609.07</v>
      </c>
      <c r="I43">
        <v>9013.0300000000007</v>
      </c>
      <c r="J43">
        <v>8903.8700000000008</v>
      </c>
      <c r="K43">
        <v>8947.75</v>
      </c>
    </row>
    <row r="44" spans="1:11" s="6" customFormat="1" x14ac:dyDescent="0.45">
      <c r="A44" s="6" t="s">
        <v>9</v>
      </c>
      <c r="B44">
        <v>432.51</v>
      </c>
      <c r="C44">
        <v>-3822.16</v>
      </c>
      <c r="D44">
        <v>2.14</v>
      </c>
      <c r="E44">
        <v>85.22</v>
      </c>
      <c r="F44">
        <v>173.88</v>
      </c>
      <c r="G44">
        <v>201.83</v>
      </c>
      <c r="H44">
        <v>-118.43</v>
      </c>
      <c r="I44">
        <v>293.61</v>
      </c>
      <c r="J44">
        <v>180.39</v>
      </c>
      <c r="K44">
        <v>504.3</v>
      </c>
    </row>
    <row r="45" spans="1:11" s="6" customFormat="1" x14ac:dyDescent="0.45">
      <c r="A45" s="6" t="s">
        <v>10</v>
      </c>
      <c r="B45">
        <v>553.67999999999995</v>
      </c>
      <c r="C45">
        <v>556.47</v>
      </c>
      <c r="D45">
        <v>588</v>
      </c>
      <c r="E45">
        <v>609.95000000000005</v>
      </c>
      <c r="F45">
        <v>659.95</v>
      </c>
      <c r="G45">
        <v>671.53</v>
      </c>
      <c r="H45">
        <v>651.32000000000005</v>
      </c>
      <c r="I45">
        <v>632.82000000000005</v>
      </c>
      <c r="J45">
        <v>622.14</v>
      </c>
      <c r="K45">
        <v>650.36</v>
      </c>
    </row>
    <row r="46" spans="1:11" s="6" customFormat="1" x14ac:dyDescent="0.45">
      <c r="A46" s="6" t="s">
        <v>11</v>
      </c>
      <c r="B46">
        <v>18.97</v>
      </c>
      <c r="C46">
        <v>37.340000000000003</v>
      </c>
      <c r="D46">
        <v>13.69</v>
      </c>
      <c r="E46">
        <v>19.39</v>
      </c>
      <c r="F46">
        <v>46.18</v>
      </c>
      <c r="G46">
        <v>92.74</v>
      </c>
      <c r="H46">
        <v>80.88</v>
      </c>
      <c r="I46">
        <v>49.29</v>
      </c>
      <c r="J46">
        <v>34.729999999999997</v>
      </c>
      <c r="K46">
        <v>73.569999999999993</v>
      </c>
    </row>
    <row r="47" spans="1:11" s="6" customFormat="1" x14ac:dyDescent="0.45">
      <c r="A47" s="6" t="s">
        <v>12</v>
      </c>
      <c r="B47">
        <v>2466.19</v>
      </c>
      <c r="C47">
        <v>-2075.6</v>
      </c>
      <c r="D47">
        <v>2284.84</v>
      </c>
      <c r="E47">
        <v>2412.4299999999998</v>
      </c>
      <c r="F47">
        <v>2471.4699999999998</v>
      </c>
      <c r="G47">
        <v>2239.69</v>
      </c>
      <c r="H47">
        <v>2481.14</v>
      </c>
      <c r="I47">
        <v>2790.88</v>
      </c>
      <c r="J47">
        <v>3000.35</v>
      </c>
      <c r="K47">
        <v>2815.52</v>
      </c>
    </row>
    <row r="48" spans="1:11" s="6" customFormat="1" x14ac:dyDescent="0.45">
      <c r="A48" s="6" t="s">
        <v>13</v>
      </c>
      <c r="B48">
        <v>335.39</v>
      </c>
      <c r="C48">
        <v>146.76</v>
      </c>
      <c r="D48">
        <v>188.99</v>
      </c>
      <c r="E48">
        <v>152.26</v>
      </c>
      <c r="F48">
        <v>283.43</v>
      </c>
      <c r="G48">
        <v>222.91</v>
      </c>
      <c r="H48">
        <v>468.1</v>
      </c>
      <c r="I48">
        <v>390.1</v>
      </c>
      <c r="J48">
        <v>432.32</v>
      </c>
      <c r="K48">
        <v>148.93</v>
      </c>
    </row>
    <row r="49" spans="1:11" s="6" customFormat="1" x14ac:dyDescent="0.45">
      <c r="A49" s="6" t="s">
        <v>14</v>
      </c>
      <c r="B49">
        <v>2058.8000000000002</v>
      </c>
      <c r="C49">
        <v>-2277.25</v>
      </c>
      <c r="D49">
        <v>2060.88</v>
      </c>
      <c r="E49">
        <v>2262.2199999999998</v>
      </c>
      <c r="F49">
        <v>2166.0100000000002</v>
      </c>
      <c r="G49">
        <v>1984.47</v>
      </c>
      <c r="H49">
        <v>2022.54</v>
      </c>
      <c r="I49">
        <v>2375.5100000000002</v>
      </c>
      <c r="J49">
        <v>2523.75</v>
      </c>
      <c r="K49">
        <v>2654.58</v>
      </c>
    </row>
    <row r="50" spans="1:11" x14ac:dyDescent="0.45">
      <c r="A50" s="6" t="s">
        <v>8</v>
      </c>
      <c r="B50">
        <v>2606.33</v>
      </c>
      <c r="C50">
        <v>2340.37</v>
      </c>
      <c r="D50">
        <v>2884.39</v>
      </c>
      <c r="E50">
        <v>2956.55</v>
      </c>
      <c r="F50">
        <v>3003.72</v>
      </c>
      <c r="G50">
        <v>2802.13</v>
      </c>
      <c r="H50">
        <v>3331.77</v>
      </c>
      <c r="I50">
        <v>3179.38</v>
      </c>
      <c r="J50">
        <v>3476.83</v>
      </c>
      <c r="K50">
        <v>3035.15</v>
      </c>
    </row>
    <row r="51" spans="1:11" x14ac:dyDescent="0.45">
      <c r="A51" s="6"/>
    </row>
    <row r="52" spans="1:11" x14ac:dyDescent="0.45">
      <c r="A52" s="6"/>
    </row>
    <row r="53" spans="1:11" x14ac:dyDescent="0.45">
      <c r="A53" s="6"/>
    </row>
    <row r="54" spans="1:11" x14ac:dyDescent="0.45">
      <c r="A54" s="6"/>
    </row>
    <row r="55" spans="1:11" x14ac:dyDescent="0.45">
      <c r="A55" s="1" t="s">
        <v>40</v>
      </c>
    </row>
    <row r="56" spans="1:11" s="18" customFormat="1" x14ac:dyDescent="0.45">
      <c r="A56" s="17" t="s">
        <v>38</v>
      </c>
      <c r="B56" s="12">
        <v>42094</v>
      </c>
      <c r="C56" s="12">
        <v>42460</v>
      </c>
      <c r="D56" s="12">
        <v>42825</v>
      </c>
      <c r="E56" s="12">
        <v>43190</v>
      </c>
      <c r="F56" s="12">
        <v>43555</v>
      </c>
      <c r="G56" s="12">
        <v>43921</v>
      </c>
      <c r="H56" s="12">
        <v>44286</v>
      </c>
      <c r="I56" s="12">
        <v>44651</v>
      </c>
      <c r="J56" s="12">
        <v>45016</v>
      </c>
      <c r="K56" s="12">
        <v>45382</v>
      </c>
    </row>
    <row r="57" spans="1:11" x14ac:dyDescent="0.45">
      <c r="A57" s="6" t="s">
        <v>24</v>
      </c>
      <c r="B57">
        <v>207.12</v>
      </c>
      <c r="C57">
        <v>240.66</v>
      </c>
      <c r="D57">
        <v>239.93</v>
      </c>
      <c r="E57">
        <v>239.93</v>
      </c>
      <c r="F57">
        <v>239.93</v>
      </c>
      <c r="G57">
        <v>239.93</v>
      </c>
      <c r="H57">
        <v>239.93</v>
      </c>
      <c r="I57">
        <v>239.93</v>
      </c>
      <c r="J57">
        <v>239.93</v>
      </c>
      <c r="K57">
        <v>239.93</v>
      </c>
    </row>
    <row r="58" spans="1:11" x14ac:dyDescent="0.45">
      <c r="A58" s="6" t="s">
        <v>25</v>
      </c>
      <c r="B58">
        <v>25430.97</v>
      </c>
      <c r="C58">
        <v>32741.82</v>
      </c>
      <c r="D58">
        <v>36399.74</v>
      </c>
      <c r="E58">
        <v>38074.18</v>
      </c>
      <c r="F58">
        <v>41169.129999999997</v>
      </c>
      <c r="G58">
        <v>45024.52</v>
      </c>
      <c r="H58">
        <v>46222.85</v>
      </c>
      <c r="I58">
        <v>47771.29</v>
      </c>
      <c r="J58">
        <v>55755.45</v>
      </c>
      <c r="K58">
        <v>63426.82</v>
      </c>
    </row>
    <row r="59" spans="1:11" x14ac:dyDescent="0.45">
      <c r="A59" s="6" t="s">
        <v>71</v>
      </c>
      <c r="B59">
        <v>8996.11</v>
      </c>
      <c r="C59">
        <v>8496.76</v>
      </c>
      <c r="D59">
        <v>9831.77</v>
      </c>
      <c r="E59">
        <v>10385.27</v>
      </c>
      <c r="F59">
        <v>10514.36</v>
      </c>
      <c r="G59">
        <v>8314.8799999999992</v>
      </c>
      <c r="H59">
        <v>3868.58</v>
      </c>
      <c r="I59">
        <v>1290.3</v>
      </c>
      <c r="J59">
        <v>6885.87</v>
      </c>
      <c r="K59">
        <v>3273.67</v>
      </c>
    </row>
    <row r="60" spans="1:11" x14ac:dyDescent="0.45">
      <c r="A60" s="6" t="s">
        <v>72</v>
      </c>
      <c r="B60">
        <v>14088.99</v>
      </c>
      <c r="C60">
        <v>13948.26</v>
      </c>
      <c r="D60">
        <v>14624.01</v>
      </c>
      <c r="E60">
        <v>15598.01</v>
      </c>
      <c r="F60">
        <v>12666.11</v>
      </c>
      <c r="G60">
        <v>14614.99</v>
      </c>
      <c r="H60">
        <v>17290.86</v>
      </c>
      <c r="I60">
        <v>20474.39</v>
      </c>
      <c r="J60">
        <v>17830.650000000001</v>
      </c>
      <c r="K60">
        <v>18367.400000000001</v>
      </c>
    </row>
    <row r="61" spans="1:11" s="1" customFormat="1" x14ac:dyDescent="0.45">
      <c r="A61" s="1" t="s">
        <v>26</v>
      </c>
      <c r="B61">
        <v>48723.19</v>
      </c>
      <c r="C61">
        <v>55427.5</v>
      </c>
      <c r="D61">
        <v>61095.45</v>
      </c>
      <c r="E61">
        <v>64297.39</v>
      </c>
      <c r="F61">
        <v>64589.53</v>
      </c>
      <c r="G61">
        <v>68194.320000000007</v>
      </c>
      <c r="H61">
        <v>67622.22</v>
      </c>
      <c r="I61">
        <v>69775.91</v>
      </c>
      <c r="J61">
        <v>80711.899999999994</v>
      </c>
      <c r="K61">
        <v>85307.82</v>
      </c>
    </row>
    <row r="62" spans="1:11" x14ac:dyDescent="0.45">
      <c r="A62" s="6" t="s">
        <v>27</v>
      </c>
      <c r="B62">
        <v>12682.47</v>
      </c>
      <c r="C62">
        <v>15872.25</v>
      </c>
      <c r="D62">
        <v>17675.169999999998</v>
      </c>
      <c r="E62">
        <v>18852.650000000001</v>
      </c>
      <c r="F62">
        <v>21836.54</v>
      </c>
      <c r="G62">
        <v>22846.91</v>
      </c>
      <c r="H62">
        <v>21552.98</v>
      </c>
      <c r="I62">
        <v>22665.16</v>
      </c>
      <c r="J62">
        <v>24065.439999999999</v>
      </c>
      <c r="K62">
        <v>23211.38</v>
      </c>
    </row>
    <row r="63" spans="1:11" x14ac:dyDescent="0.45">
      <c r="A63" s="6" t="s">
        <v>28</v>
      </c>
      <c r="B63">
        <v>2038.61</v>
      </c>
      <c r="C63">
        <v>2175.4499999999998</v>
      </c>
      <c r="D63">
        <v>2801.38</v>
      </c>
      <c r="E63">
        <v>2465.16</v>
      </c>
      <c r="F63">
        <v>1411.15</v>
      </c>
      <c r="G63">
        <v>1220.3399999999999</v>
      </c>
      <c r="H63">
        <v>1566.83</v>
      </c>
      <c r="I63">
        <v>1286.8</v>
      </c>
      <c r="J63">
        <v>4973.16</v>
      </c>
      <c r="K63">
        <v>5353.88</v>
      </c>
    </row>
    <row r="64" spans="1:11" x14ac:dyDescent="0.45">
      <c r="A64" s="6" t="s">
        <v>29</v>
      </c>
      <c r="B64">
        <v>2716.3</v>
      </c>
      <c r="C64">
        <v>1829.88</v>
      </c>
      <c r="D64">
        <v>1191.8800000000001</v>
      </c>
      <c r="E64">
        <v>7142.87</v>
      </c>
      <c r="F64">
        <v>7902.53</v>
      </c>
      <c r="G64">
        <v>10143.11</v>
      </c>
      <c r="H64">
        <v>9612.4500000000007</v>
      </c>
      <c r="I64">
        <v>12848.59</v>
      </c>
      <c r="J64">
        <v>14824.34</v>
      </c>
      <c r="K64">
        <v>15025.77</v>
      </c>
    </row>
    <row r="65" spans="1:11" x14ac:dyDescent="0.45">
      <c r="A65" s="6" t="s">
        <v>73</v>
      </c>
      <c r="B65">
        <v>31285.81</v>
      </c>
      <c r="C65">
        <v>35549.919999999998</v>
      </c>
      <c r="D65">
        <v>39427.019999999997</v>
      </c>
      <c r="E65">
        <v>35836.71</v>
      </c>
      <c r="F65">
        <v>33439.31</v>
      </c>
      <c r="G65">
        <v>33983.96</v>
      </c>
      <c r="H65">
        <v>34889.96</v>
      </c>
      <c r="I65">
        <v>32975.360000000001</v>
      </c>
      <c r="J65">
        <v>36848.959999999999</v>
      </c>
      <c r="K65">
        <v>41716.79</v>
      </c>
    </row>
    <row r="66" spans="1:11" s="1" customFormat="1" x14ac:dyDescent="0.45">
      <c r="A66" s="1" t="s">
        <v>26</v>
      </c>
      <c r="B66">
        <v>48723.19</v>
      </c>
      <c r="C66">
        <v>55427.5</v>
      </c>
      <c r="D66">
        <v>61095.45</v>
      </c>
      <c r="E66">
        <v>64297.39</v>
      </c>
      <c r="F66">
        <v>64589.53</v>
      </c>
      <c r="G66">
        <v>68194.320000000007</v>
      </c>
      <c r="H66">
        <v>67622.22</v>
      </c>
      <c r="I66">
        <v>69775.91</v>
      </c>
      <c r="J66">
        <v>80711.899999999994</v>
      </c>
      <c r="K66">
        <v>85307.82</v>
      </c>
    </row>
    <row r="67" spans="1:11" s="6" customFormat="1" x14ac:dyDescent="0.45">
      <c r="A67" s="6" t="s">
        <v>78</v>
      </c>
      <c r="B67">
        <v>5106.13</v>
      </c>
      <c r="C67">
        <v>6775.66</v>
      </c>
      <c r="D67">
        <v>7202.61</v>
      </c>
      <c r="E67">
        <v>7815.28</v>
      </c>
      <c r="F67">
        <v>8884.2000000000007</v>
      </c>
      <c r="G67">
        <v>9421.24</v>
      </c>
      <c r="H67">
        <v>9061.4</v>
      </c>
      <c r="I67">
        <v>10484.59</v>
      </c>
      <c r="J67">
        <v>11438.51</v>
      </c>
      <c r="K67">
        <v>11249.37</v>
      </c>
    </row>
    <row r="68" spans="1:11" x14ac:dyDescent="0.45">
      <c r="A68" s="6" t="s">
        <v>45</v>
      </c>
      <c r="B68">
        <v>5667.99</v>
      </c>
      <c r="C68">
        <v>6422.54</v>
      </c>
      <c r="D68">
        <v>6832.81</v>
      </c>
      <c r="E68">
        <v>6880.69</v>
      </c>
      <c r="F68">
        <v>7885.98</v>
      </c>
      <c r="G68">
        <v>7874.99</v>
      </c>
      <c r="H68">
        <v>8997.02</v>
      </c>
      <c r="I68">
        <v>8925.1299999999992</v>
      </c>
      <c r="J68">
        <v>10513.05</v>
      </c>
      <c r="K68">
        <v>9868.2900000000009</v>
      </c>
    </row>
    <row r="69" spans="1:11" x14ac:dyDescent="0.45">
      <c r="A69" s="4" t="s">
        <v>87</v>
      </c>
      <c r="B69">
        <v>10998.04</v>
      </c>
      <c r="C69">
        <v>13181.65</v>
      </c>
      <c r="D69">
        <v>15140.84</v>
      </c>
      <c r="E69">
        <v>9929.3799999999992</v>
      </c>
      <c r="F69">
        <v>7275.6</v>
      </c>
      <c r="G69">
        <v>6487.55</v>
      </c>
      <c r="H69">
        <v>6445.51</v>
      </c>
      <c r="I69">
        <v>5033.3500000000004</v>
      </c>
      <c r="J69">
        <v>5770.29</v>
      </c>
      <c r="K69">
        <v>10520.68</v>
      </c>
    </row>
    <row r="70" spans="1:11" x14ac:dyDescent="0.45">
      <c r="A70" s="4" t="s">
        <v>74</v>
      </c>
      <c r="B70">
        <v>2071163910</v>
      </c>
      <c r="C70">
        <v>2406605118</v>
      </c>
      <c r="D70">
        <v>2399260815</v>
      </c>
      <c r="E70">
        <v>2399260815</v>
      </c>
      <c r="F70">
        <v>2399334970</v>
      </c>
      <c r="G70">
        <v>2399334970</v>
      </c>
      <c r="H70">
        <v>2399334970</v>
      </c>
      <c r="I70">
        <v>2399334970</v>
      </c>
      <c r="J70">
        <v>2399334970</v>
      </c>
      <c r="K70">
        <v>2399334970</v>
      </c>
    </row>
    <row r="71" spans="1:11" x14ac:dyDescent="0.45">
      <c r="A71" s="4" t="s">
        <v>75</v>
      </c>
    </row>
    <row r="72" spans="1:11" x14ac:dyDescent="0.45">
      <c r="A72" s="4" t="s">
        <v>88</v>
      </c>
      <c r="B72">
        <v>1</v>
      </c>
      <c r="C72">
        <v>1</v>
      </c>
      <c r="D72">
        <v>1</v>
      </c>
      <c r="E72">
        <v>1</v>
      </c>
      <c r="F72">
        <v>1</v>
      </c>
      <c r="G72">
        <v>1</v>
      </c>
      <c r="H72">
        <v>1</v>
      </c>
      <c r="I72">
        <v>1</v>
      </c>
      <c r="J72">
        <v>1</v>
      </c>
      <c r="K72">
        <v>1</v>
      </c>
    </row>
    <row r="74" spans="1:11" x14ac:dyDescent="0.45">
      <c r="A74" s="6"/>
    </row>
    <row r="75" spans="1:11" x14ac:dyDescent="0.45">
      <c r="A75" s="6"/>
    </row>
    <row r="76" spans="1:11" x14ac:dyDescent="0.45">
      <c r="A76" s="6"/>
    </row>
    <row r="77" spans="1:11" x14ac:dyDescent="0.45">
      <c r="A77" s="6"/>
    </row>
    <row r="78" spans="1:11" x14ac:dyDescent="0.45">
      <c r="A78" s="6"/>
    </row>
    <row r="79" spans="1:11" x14ac:dyDescent="0.45">
      <c r="A79" s="6"/>
    </row>
    <row r="80" spans="1:11" x14ac:dyDescent="0.45">
      <c r="A80" s="1" t="s">
        <v>41</v>
      </c>
    </row>
    <row r="81" spans="1:11" s="18" customFormat="1" x14ac:dyDescent="0.45">
      <c r="A81" s="17" t="s">
        <v>38</v>
      </c>
      <c r="B81" s="12">
        <v>42094</v>
      </c>
      <c r="C81" s="12">
        <v>42460</v>
      </c>
      <c r="D81" s="12">
        <v>42825</v>
      </c>
      <c r="E81" s="12">
        <v>43190</v>
      </c>
      <c r="F81" s="12">
        <v>43555</v>
      </c>
      <c r="G81" s="12">
        <v>43921</v>
      </c>
      <c r="H81" s="12">
        <v>44286</v>
      </c>
      <c r="I81" s="12">
        <v>44651</v>
      </c>
      <c r="J81" s="12">
        <v>45016</v>
      </c>
      <c r="K81" s="12">
        <v>45382</v>
      </c>
    </row>
    <row r="82" spans="1:11" s="1" customFormat="1" x14ac:dyDescent="0.45">
      <c r="A82" s="6" t="s">
        <v>32</v>
      </c>
      <c r="B82">
        <v>5615.74</v>
      </c>
      <c r="C82">
        <v>6685.86</v>
      </c>
      <c r="D82">
        <v>7082.21</v>
      </c>
      <c r="E82">
        <v>3907.15</v>
      </c>
      <c r="F82">
        <v>2196.4499999999998</v>
      </c>
      <c r="G82">
        <v>6554.77</v>
      </c>
      <c r="H82">
        <v>6170.37</v>
      </c>
      <c r="I82">
        <v>8984.5400000000009</v>
      </c>
      <c r="J82">
        <v>4959.33</v>
      </c>
      <c r="K82">
        <v>12134.98</v>
      </c>
    </row>
    <row r="83" spans="1:11" s="6" customFormat="1" x14ac:dyDescent="0.45">
      <c r="A83" s="6" t="s">
        <v>33</v>
      </c>
      <c r="B83">
        <v>-1502.35</v>
      </c>
      <c r="C83">
        <v>-3949.13</v>
      </c>
      <c r="D83">
        <v>-4186.1499999999996</v>
      </c>
      <c r="E83">
        <v>-3103.8</v>
      </c>
      <c r="F83">
        <v>-310.08</v>
      </c>
      <c r="G83">
        <v>-2225.3200000000002</v>
      </c>
      <c r="H83">
        <v>406.53</v>
      </c>
      <c r="I83">
        <v>-5555.86</v>
      </c>
      <c r="J83">
        <v>-7219.92</v>
      </c>
      <c r="K83">
        <v>-762.9</v>
      </c>
    </row>
    <row r="84" spans="1:11" s="6" customFormat="1" x14ac:dyDescent="0.45">
      <c r="A84" s="6" t="s">
        <v>34</v>
      </c>
      <c r="B84">
        <v>-1186.53</v>
      </c>
      <c r="C84">
        <v>-1888.53</v>
      </c>
      <c r="D84">
        <v>-2285.39</v>
      </c>
      <c r="E84">
        <v>-1539.26</v>
      </c>
      <c r="F84">
        <v>-2730.52</v>
      </c>
      <c r="G84">
        <v>-5715.14</v>
      </c>
      <c r="H84">
        <v>-5980.48</v>
      </c>
      <c r="I84">
        <v>-5193.46</v>
      </c>
      <c r="J84">
        <v>2376.0700000000002</v>
      </c>
      <c r="K84">
        <v>-6710.16</v>
      </c>
    </row>
    <row r="85" spans="1:11" s="1" customFormat="1" x14ac:dyDescent="0.45">
      <c r="A85" s="6" t="s">
        <v>35</v>
      </c>
      <c r="B85">
        <v>2926.86</v>
      </c>
      <c r="C85">
        <v>848.2</v>
      </c>
      <c r="D85">
        <v>610.66999999999996</v>
      </c>
      <c r="E85">
        <v>-735.91</v>
      </c>
      <c r="F85">
        <v>-844.15</v>
      </c>
      <c r="G85">
        <v>-1385.69</v>
      </c>
      <c r="H85">
        <v>596.41999999999996</v>
      </c>
      <c r="I85">
        <v>-1764.78</v>
      </c>
      <c r="J85">
        <v>115.48</v>
      </c>
      <c r="K85">
        <v>4661.92</v>
      </c>
    </row>
    <row r="86" spans="1:11" x14ac:dyDescent="0.45">
      <c r="A86" s="6"/>
    </row>
    <row r="87" spans="1:11" x14ac:dyDescent="0.45">
      <c r="A87" s="6"/>
    </row>
    <row r="88" spans="1:11" x14ac:dyDescent="0.45">
      <c r="A88" s="6"/>
    </row>
    <row r="89" spans="1:11" x14ac:dyDescent="0.45">
      <c r="A89" s="6"/>
    </row>
    <row r="90" spans="1:11" s="1" customFormat="1" x14ac:dyDescent="0.45">
      <c r="A90" s="1" t="s">
        <v>77</v>
      </c>
      <c r="B90">
        <v>1023.9</v>
      </c>
      <c r="C90">
        <v>820</v>
      </c>
      <c r="D90">
        <v>688.15</v>
      </c>
      <c r="E90">
        <v>495.1</v>
      </c>
      <c r="F90">
        <v>478.85</v>
      </c>
      <c r="G90">
        <v>352.3</v>
      </c>
      <c r="H90">
        <v>597.79999999999995</v>
      </c>
      <c r="I90">
        <v>914.75</v>
      </c>
      <c r="J90">
        <v>983.1</v>
      </c>
      <c r="K90">
        <v>1620.55</v>
      </c>
    </row>
    <row r="92" spans="1:11" s="1" customFormat="1" x14ac:dyDescent="0.45">
      <c r="A92" s="1" t="s">
        <v>76</v>
      </c>
    </row>
    <row r="93" spans="1:11" x14ac:dyDescent="0.45">
      <c r="A93" s="4" t="s">
        <v>89</v>
      </c>
      <c r="B93" s="24">
        <v>207.12</v>
      </c>
      <c r="C93" s="24">
        <v>240.67</v>
      </c>
      <c r="D93" s="24">
        <v>239.93</v>
      </c>
      <c r="E93" s="24">
        <v>239.93</v>
      </c>
      <c r="F93" s="24">
        <v>239.93</v>
      </c>
      <c r="G93" s="24">
        <v>239.93</v>
      </c>
      <c r="H93" s="24">
        <v>239.93</v>
      </c>
      <c r="I93" s="24">
        <v>239.93</v>
      </c>
      <c r="J93" s="24">
        <v>239.93</v>
      </c>
      <c r="K93" s="24">
        <v>239.93</v>
      </c>
    </row>
    <row r="97" spans="1:11" x14ac:dyDescent="0.45">
      <c r="A97" s="4" t="s">
        <v>175</v>
      </c>
      <c r="B97" s="4">
        <f>B93*B90</f>
        <v>212070.16800000001</v>
      </c>
      <c r="C97" s="4">
        <f t="shared" ref="C97:K97" si="0">C93*C90</f>
        <v>197349.4</v>
      </c>
      <c r="D97" s="4">
        <f t="shared" si="0"/>
        <v>165107.82949999999</v>
      </c>
      <c r="E97" s="4">
        <f t="shared" si="0"/>
        <v>118789.34300000001</v>
      </c>
      <c r="F97" s="4">
        <f t="shared" si="0"/>
        <v>114890.48050000001</v>
      </c>
      <c r="G97" s="4">
        <f t="shared" si="0"/>
        <v>84527.339000000007</v>
      </c>
      <c r="H97" s="4">
        <f t="shared" si="0"/>
        <v>143430.15399999998</v>
      </c>
      <c r="I97" s="4">
        <f t="shared" si="0"/>
        <v>219475.9675</v>
      </c>
      <c r="J97" s="4">
        <f t="shared" si="0"/>
        <v>235875.18300000002</v>
      </c>
      <c r="K97" s="4">
        <f t="shared" si="0"/>
        <v>388818.56150000001</v>
      </c>
    </row>
    <row r="98" spans="1:11" x14ac:dyDescent="0.45">
      <c r="A98" s="4" t="s">
        <v>176</v>
      </c>
      <c r="B98" s="4">
        <f>B97-B69+B59</f>
        <v>210068.23800000001</v>
      </c>
      <c r="C98" s="4">
        <f t="shared" ref="C98:K98" si="1">C97-C69+C59</f>
        <v>192664.51</v>
      </c>
      <c r="D98" s="4">
        <f t="shared" si="1"/>
        <v>159798.75949999999</v>
      </c>
      <c r="E98" s="4">
        <f t="shared" si="1"/>
        <v>119245.23300000001</v>
      </c>
      <c r="F98" s="4">
        <f t="shared" si="1"/>
        <v>118129.2405</v>
      </c>
      <c r="G98" s="4">
        <f t="shared" si="1"/>
        <v>86354.669000000009</v>
      </c>
      <c r="H98" s="4">
        <f t="shared" si="1"/>
        <v>140853.22399999996</v>
      </c>
      <c r="I98" s="4">
        <f t="shared" si="1"/>
        <v>215732.91749999998</v>
      </c>
      <c r="J98" s="4">
        <f t="shared" si="1"/>
        <v>236990.76300000001</v>
      </c>
      <c r="K98" s="4">
        <f t="shared" si="1"/>
        <v>381571.5515</v>
      </c>
    </row>
    <row r="100" spans="1:11" x14ac:dyDescent="0.45">
      <c r="A100" s="4" t="s">
        <v>177</v>
      </c>
      <c r="B100" s="4">
        <f>B98/B30</f>
        <v>46.276856751362523</v>
      </c>
      <c r="C100" s="4">
        <f t="shared" ref="C100:K100" si="2">C98/C30</f>
        <v>42.383810229865084</v>
      </c>
      <c r="D100" s="4">
        <f t="shared" si="2"/>
        <v>22.945185206989287</v>
      </c>
      <c r="E100" s="4">
        <f t="shared" si="2"/>
        <v>56.899953714749259</v>
      </c>
      <c r="F100" s="4">
        <f t="shared" si="2"/>
        <v>44.319184406209899</v>
      </c>
      <c r="G100" s="4">
        <f t="shared" si="2"/>
        <v>22.93659350904267</v>
      </c>
      <c r="H100" s="4">
        <f t="shared" si="2"/>
        <v>48.506182890124023</v>
      </c>
      <c r="I100" s="4">
        <f t="shared" si="2"/>
        <v>65.918336526386227</v>
      </c>
      <c r="J100" s="4">
        <f t="shared" si="2"/>
        <v>27.968197975353984</v>
      </c>
      <c r="K100" s="4">
        <f t="shared" si="2"/>
        <v>39.845072094048071</v>
      </c>
    </row>
    <row r="102" spans="1:11" x14ac:dyDescent="0.45">
      <c r="A102" s="4" t="s">
        <v>178</v>
      </c>
      <c r="B102" s="4">
        <f>B30/SUM(B57:B58)</f>
        <v>0.17705609115187598</v>
      </c>
      <c r="C102" s="4">
        <f t="shared" ref="C102:K102" si="3">C30/SUM(C57:C58)</f>
        <v>0.13782195880964682</v>
      </c>
      <c r="D102" s="4">
        <f t="shared" si="3"/>
        <v>0.19007731237754052</v>
      </c>
      <c r="E102" s="4">
        <f t="shared" si="3"/>
        <v>5.4697864572607842E-2</v>
      </c>
      <c r="F102" s="4">
        <f t="shared" si="3"/>
        <v>6.4368039264837223E-2</v>
      </c>
      <c r="G102" s="4">
        <f t="shared" si="3"/>
        <v>8.3176311652963866E-2</v>
      </c>
      <c r="H102" s="4">
        <f t="shared" si="3"/>
        <v>6.2497767029867785E-2</v>
      </c>
      <c r="I102" s="4">
        <f t="shared" si="3"/>
        <v>6.8165941211241865E-2</v>
      </c>
      <c r="J102" s="4">
        <f t="shared" si="3"/>
        <v>0.15132641300050112</v>
      </c>
      <c r="K102" s="4">
        <f t="shared" si="3"/>
        <v>0.15041414867258027</v>
      </c>
    </row>
    <row r="104" spans="1:11" x14ac:dyDescent="0.45">
      <c r="A104" s="4" t="s">
        <v>185</v>
      </c>
      <c r="B104" s="4">
        <f>'Data Sheet'!B97/SUM('Data Sheet'!B57:B58)</f>
        <v>8.2716835770527375</v>
      </c>
      <c r="C104" s="4">
        <f>'Data Sheet'!C97/SUM('Data Sheet'!C57:C58)</f>
        <v>5.983461522602302</v>
      </c>
      <c r="D104" s="4">
        <f>'Data Sheet'!D97/SUM('Data Sheet'!D57:D58)</f>
        <v>4.5062586398840381</v>
      </c>
      <c r="E104" s="4">
        <f>'Data Sheet'!E97/SUM('Data Sheet'!E57:E58)</f>
        <v>3.1004072129040714</v>
      </c>
      <c r="F104" s="4">
        <f>'Data Sheet'!F97/SUM('Data Sheet'!F57:F58)</f>
        <v>2.7745252005237502</v>
      </c>
      <c r="G104" s="4">
        <f>'Data Sheet'!G97/SUM('Data Sheet'!G57:G58)</f>
        <v>1.8674111582047284</v>
      </c>
      <c r="H104" s="4">
        <f>'Data Sheet'!H97/SUM('Data Sheet'!H57:H58)</f>
        <v>3.0869903608867135</v>
      </c>
      <c r="I104" s="4">
        <f>'Data Sheet'!I97/SUM('Data Sheet'!I57:I58)</f>
        <v>4.5713474371199068</v>
      </c>
      <c r="J104" s="4">
        <f>'Data Sheet'!J97/SUM('Data Sheet'!J57:J58)</f>
        <v>4.2124043626456329</v>
      </c>
      <c r="K104" s="4">
        <f>'Data Sheet'!K97/SUM('Data Sheet'!K57:K58)</f>
        <v>6.1070898310342532</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ignoredErrors>
    <ignoredError sqref="B102:K102 B104:K104"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44520-8EAE-4B37-BCEE-D2DE229BDFD9}">
  <sheetPr>
    <pageSetUpPr fitToPage="1"/>
  </sheetPr>
  <dimension ref="B5:R76"/>
  <sheetViews>
    <sheetView showGridLines="0" zoomScale="90" zoomScaleNormal="65" workbookViewId="0">
      <pane ySplit="6" topLeftCell="A7" activePane="bottomLeft" state="frozen"/>
      <selection pane="bottomLeft" activeCell="B5" sqref="B5:L6"/>
    </sheetView>
  </sheetViews>
  <sheetFormatPr defaultRowHeight="14.25" x14ac:dyDescent="0.45"/>
  <cols>
    <col min="1" max="1" width="2.1328125" customWidth="1"/>
    <col min="2" max="2" width="28.3984375" customWidth="1"/>
    <col min="3" max="12" width="13.3984375" customWidth="1"/>
  </cols>
  <sheetData>
    <row r="5" spans="2:12" x14ac:dyDescent="0.45">
      <c r="B5" s="60" t="s">
        <v>93</v>
      </c>
      <c r="C5" s="60"/>
      <c r="D5" s="60"/>
      <c r="E5" s="60"/>
      <c r="F5" s="60"/>
      <c r="G5" s="60"/>
      <c r="H5" s="60"/>
      <c r="I5" s="60"/>
      <c r="J5" s="60"/>
      <c r="K5" s="60"/>
      <c r="L5" s="60"/>
    </row>
    <row r="6" spans="2:12" x14ac:dyDescent="0.45">
      <c r="B6" s="25" t="s">
        <v>94</v>
      </c>
      <c r="C6" s="26">
        <v>42094</v>
      </c>
      <c r="D6" s="26">
        <v>42460</v>
      </c>
      <c r="E6" s="26">
        <v>42825</v>
      </c>
      <c r="F6" s="26">
        <v>43190</v>
      </c>
      <c r="G6" s="26">
        <v>43555</v>
      </c>
      <c r="H6" s="26">
        <v>43921</v>
      </c>
      <c r="I6" s="26">
        <v>44286</v>
      </c>
      <c r="J6" s="26">
        <v>44651</v>
      </c>
      <c r="K6" s="26">
        <v>45016</v>
      </c>
      <c r="L6" s="26">
        <v>45382</v>
      </c>
    </row>
    <row r="8" spans="2:12" x14ac:dyDescent="0.45">
      <c r="B8" s="61" t="s">
        <v>95</v>
      </c>
      <c r="C8" s="61"/>
      <c r="D8" s="61"/>
      <c r="E8" s="61"/>
      <c r="F8" s="61"/>
      <c r="G8" s="61"/>
      <c r="H8" s="61"/>
      <c r="I8" s="61"/>
      <c r="J8" s="61"/>
      <c r="K8" s="61"/>
      <c r="L8" s="61"/>
    </row>
    <row r="9" spans="2:12" x14ac:dyDescent="0.45">
      <c r="B9" t="s">
        <v>6</v>
      </c>
      <c r="C9" s="27">
        <f>IFERROR('Data Sheet'!B17,0)</f>
        <v>27392.01</v>
      </c>
      <c r="D9" s="27">
        <f>IFERROR('Data Sheet'!C17,0)</f>
        <v>28487.03</v>
      </c>
      <c r="E9" s="27">
        <f>IFERROR('Data Sheet'!D17,0)</f>
        <v>31578.44</v>
      </c>
      <c r="F9" s="27">
        <f>IFERROR('Data Sheet'!E17,0)</f>
        <v>26489.46</v>
      </c>
      <c r="G9" s="27">
        <f>IFERROR('Data Sheet'!F17,0)</f>
        <v>29065.91</v>
      </c>
      <c r="H9" s="27">
        <f>IFERROR('Data Sheet'!G17,0)</f>
        <v>32837.5</v>
      </c>
      <c r="I9" s="27">
        <f>IFERROR('Data Sheet'!H17,0)</f>
        <v>33498.14</v>
      </c>
      <c r="J9" s="27">
        <f>IFERROR('Data Sheet'!I17,0)</f>
        <v>38654.49</v>
      </c>
      <c r="K9" s="27">
        <f>IFERROR('Data Sheet'!J17,0)</f>
        <v>43885.68</v>
      </c>
      <c r="L9" s="27">
        <f>IFERROR('Data Sheet'!K17,0)</f>
        <v>48496.85</v>
      </c>
    </row>
    <row r="10" spans="2:12" x14ac:dyDescent="0.45">
      <c r="B10" s="29" t="s">
        <v>22</v>
      </c>
      <c r="C10" s="29"/>
      <c r="D10" s="30">
        <f>IFERROR(D9/C9-1,0)</f>
        <v>3.9975890779829548E-2</v>
      </c>
      <c r="E10" s="30">
        <f t="shared" ref="E10:L10" si="0">IFERROR(E9/D9-1,0)</f>
        <v>0.10851991239521985</v>
      </c>
      <c r="F10" s="30">
        <f t="shared" si="0"/>
        <v>-0.16115362253486876</v>
      </c>
      <c r="G10" s="30">
        <f t="shared" si="0"/>
        <v>9.7263213368637969E-2</v>
      </c>
      <c r="H10" s="30">
        <f t="shared" si="0"/>
        <v>0.12975991462163061</v>
      </c>
      <c r="I10" s="30">
        <f t="shared" si="0"/>
        <v>2.0118462124095959E-2</v>
      </c>
      <c r="J10" s="30">
        <f t="shared" si="0"/>
        <v>0.15392944205260339</v>
      </c>
      <c r="K10" s="30">
        <f t="shared" si="0"/>
        <v>0.1353320144697292</v>
      </c>
      <c r="L10" s="30">
        <f t="shared" si="0"/>
        <v>0.10507231516066295</v>
      </c>
    </row>
    <row r="11" spans="2:12" x14ac:dyDescent="0.45">
      <c r="B11" t="s">
        <v>96</v>
      </c>
      <c r="C11" t="s">
        <v>96</v>
      </c>
    </row>
    <row r="12" spans="2:12" x14ac:dyDescent="0.45">
      <c r="B12" t="s">
        <v>97</v>
      </c>
      <c r="C12" s="27">
        <f>IFERROR(SUM('Data Sheet'!B18,'Data Sheet'!B20:B22)-1*'Data Sheet'!B19,0)</f>
        <v>13230.140000000001</v>
      </c>
      <c r="D12" s="27">
        <f>IFERROR(SUM('Data Sheet'!C18,'Data Sheet'!C20:C22)-1*'Data Sheet'!C19,0)</f>
        <v>13456.68</v>
      </c>
      <c r="E12" s="27">
        <f>IFERROR(SUM('Data Sheet'!D18,'Data Sheet'!D20:D22)-1*'Data Sheet'!D19,0)</f>
        <v>15531.590000000002</v>
      </c>
      <c r="F12" s="27">
        <f>IFERROR(SUM('Data Sheet'!E18,'Data Sheet'!E20:E22)-1*'Data Sheet'!E19,0)</f>
        <v>15180.05</v>
      </c>
      <c r="G12" s="27">
        <f>IFERROR(SUM('Data Sheet'!F18,'Data Sheet'!F20:F22)-1*'Data Sheet'!F19,0)</f>
        <v>16334.369999999999</v>
      </c>
      <c r="H12" s="27">
        <f>IFERROR(SUM('Data Sheet'!G18,'Data Sheet'!G20:G22)-1*'Data Sheet'!G19,0)</f>
        <v>17904.689999999999</v>
      </c>
      <c r="I12" s="27">
        <f>IFERROR(SUM('Data Sheet'!H18,'Data Sheet'!H20:H22)-1*'Data Sheet'!H19,0)</f>
        <v>17903.18</v>
      </c>
      <c r="J12" s="27">
        <f>IFERROR(SUM('Data Sheet'!I18,'Data Sheet'!I20:I22)-1*'Data Sheet'!I19,0)</f>
        <v>20235.86</v>
      </c>
      <c r="K12" s="27">
        <f>IFERROR(SUM('Data Sheet'!J18,'Data Sheet'!J20:J22)-1*'Data Sheet'!J19,0)</f>
        <v>21725.01</v>
      </c>
      <c r="L12" s="27">
        <f>IFERROR(SUM('Data Sheet'!K18,'Data Sheet'!K20:K22)-1*'Data Sheet'!K19,0)</f>
        <v>23039.070000000003</v>
      </c>
    </row>
    <row r="13" spans="2:12" x14ac:dyDescent="0.45">
      <c r="B13" s="29" t="s">
        <v>108</v>
      </c>
      <c r="C13" s="30">
        <f>C12/C9</f>
        <v>0.48299266829998977</v>
      </c>
      <c r="D13" s="30">
        <f t="shared" ref="D13:L13" si="1">D12/D9</f>
        <v>0.47237918449203026</v>
      </c>
      <c r="E13" s="30">
        <f t="shared" si="1"/>
        <v>0.49184158558814184</v>
      </c>
      <c r="F13" s="30">
        <f t="shared" si="1"/>
        <v>0.57306000197814522</v>
      </c>
      <c r="G13" s="30">
        <f t="shared" si="1"/>
        <v>0.56197690008673384</v>
      </c>
      <c r="H13" s="30">
        <f t="shared" si="1"/>
        <v>0.54525131328511611</v>
      </c>
      <c r="I13" s="30">
        <f t="shared" si="1"/>
        <v>0.53445295768660595</v>
      </c>
      <c r="J13" s="30">
        <f t="shared" si="1"/>
        <v>0.52350606617756446</v>
      </c>
      <c r="K13" s="30">
        <f t="shared" si="1"/>
        <v>0.49503642190345459</v>
      </c>
      <c r="L13" s="30">
        <f t="shared" si="1"/>
        <v>0.47506322575589971</v>
      </c>
    </row>
    <row r="15" spans="2:12" x14ac:dyDescent="0.45">
      <c r="B15" s="37" t="s">
        <v>98</v>
      </c>
      <c r="C15" s="35">
        <f>C9-C12</f>
        <v>14161.869999999997</v>
      </c>
      <c r="D15" s="35">
        <f t="shared" ref="D15:L15" si="2">D9-D12</f>
        <v>15030.349999999999</v>
      </c>
      <c r="E15" s="35">
        <f t="shared" si="2"/>
        <v>16046.849999999997</v>
      </c>
      <c r="F15" s="35">
        <f t="shared" si="2"/>
        <v>11309.41</v>
      </c>
      <c r="G15" s="35">
        <f t="shared" si="2"/>
        <v>12731.54</v>
      </c>
      <c r="H15" s="35">
        <f t="shared" si="2"/>
        <v>14932.810000000001</v>
      </c>
      <c r="I15" s="35">
        <f t="shared" si="2"/>
        <v>15594.96</v>
      </c>
      <c r="J15" s="35">
        <f t="shared" si="2"/>
        <v>18418.629999999997</v>
      </c>
      <c r="K15" s="35">
        <f t="shared" si="2"/>
        <v>22160.670000000002</v>
      </c>
      <c r="L15" s="35">
        <f t="shared" si="2"/>
        <v>25457.779999999995</v>
      </c>
    </row>
    <row r="16" spans="2:12" x14ac:dyDescent="0.45">
      <c r="B16" s="29" t="s">
        <v>109</v>
      </c>
      <c r="C16" s="30">
        <f>C15/C9</f>
        <v>0.51700733170001023</v>
      </c>
      <c r="D16" s="30">
        <f t="shared" ref="D16:L16" si="3">D15/D9</f>
        <v>0.52762081550796969</v>
      </c>
      <c r="E16" s="30">
        <f t="shared" si="3"/>
        <v>0.50815841441185816</v>
      </c>
      <c r="F16" s="30">
        <f t="shared" si="3"/>
        <v>0.42693999802185473</v>
      </c>
      <c r="G16" s="30">
        <f t="shared" si="3"/>
        <v>0.4380230999132661</v>
      </c>
      <c r="H16" s="30">
        <f t="shared" si="3"/>
        <v>0.45474868671488394</v>
      </c>
      <c r="I16" s="30">
        <f t="shared" si="3"/>
        <v>0.46554704231339411</v>
      </c>
      <c r="J16" s="30">
        <f t="shared" si="3"/>
        <v>0.4764939338224356</v>
      </c>
      <c r="K16" s="30">
        <f t="shared" si="3"/>
        <v>0.50496357809654546</v>
      </c>
      <c r="L16" s="30">
        <f t="shared" si="3"/>
        <v>0.52493677424410035</v>
      </c>
    </row>
    <row r="18" spans="2:18" x14ac:dyDescent="0.45">
      <c r="B18" t="s">
        <v>99</v>
      </c>
      <c r="C18" s="27">
        <f>IFERROR(SUM('Data Sheet'!B23:B24),0)</f>
        <v>6268.05</v>
      </c>
      <c r="D18" s="27">
        <f>IFERROR(SUM('Data Sheet'!C23:C24),0)</f>
        <v>6856.45</v>
      </c>
      <c r="E18" s="27">
        <f>IFERROR(SUM('Data Sheet'!D23:D24),0)</f>
        <v>5944.83</v>
      </c>
      <c r="F18" s="27">
        <f>IFERROR(SUM('Data Sheet'!E23:E24),0)</f>
        <v>5677.99</v>
      </c>
      <c r="G18" s="27">
        <f>IFERROR(SUM('Data Sheet'!F23:F24),0)</f>
        <v>6354.5599999999995</v>
      </c>
      <c r="H18" s="27">
        <f>IFERROR(SUM('Data Sheet'!G23:G24),0)</f>
        <v>7949.97</v>
      </c>
      <c r="I18" s="27">
        <f>IFERROR(SUM('Data Sheet'!H23:H24),0)</f>
        <v>7125</v>
      </c>
      <c r="J18" s="27">
        <f>IFERROR(SUM('Data Sheet'!I23:I24),0)</f>
        <v>8161.06</v>
      </c>
      <c r="K18" s="27">
        <f>IFERROR(SUM('Data Sheet'!J23:J24),0)</f>
        <v>10510.23</v>
      </c>
      <c r="L18" s="27">
        <f>IFERROR(SUM('Data Sheet'!K23:K24),0)</f>
        <v>12440.01</v>
      </c>
    </row>
    <row r="19" spans="2:18" x14ac:dyDescent="0.45">
      <c r="B19" s="29" t="s">
        <v>110</v>
      </c>
      <c r="C19" s="30">
        <f>C18/C9</f>
        <v>0.22882767639176535</v>
      </c>
      <c r="D19" s="30">
        <f t="shared" ref="D19:L19" si="4">D18/D9</f>
        <v>0.24068672655590984</v>
      </c>
      <c r="E19" s="30">
        <f t="shared" si="4"/>
        <v>0.18825597464599264</v>
      </c>
      <c r="F19" s="30">
        <f t="shared" si="4"/>
        <v>0.21434902787750298</v>
      </c>
      <c r="G19" s="30">
        <f t="shared" si="4"/>
        <v>0.21862587477907966</v>
      </c>
      <c r="H19" s="30">
        <f t="shared" si="4"/>
        <v>0.24210034259611726</v>
      </c>
      <c r="I19" s="30">
        <f t="shared" si="4"/>
        <v>0.21269837668598915</v>
      </c>
      <c r="J19" s="30">
        <f t="shared" si="4"/>
        <v>0.21112838379189586</v>
      </c>
      <c r="K19" s="30">
        <f t="shared" si="4"/>
        <v>0.23949110507117582</v>
      </c>
      <c r="L19" s="30">
        <f t="shared" si="4"/>
        <v>0.25651171158539166</v>
      </c>
    </row>
    <row r="21" spans="2:18" x14ac:dyDescent="0.45">
      <c r="B21" s="37" t="s">
        <v>100</v>
      </c>
      <c r="C21" s="35">
        <f>C15-C18</f>
        <v>7893.819999999997</v>
      </c>
      <c r="D21" s="35">
        <f t="shared" ref="D21:L21" si="5">D15-D18</f>
        <v>8173.8999999999987</v>
      </c>
      <c r="E21" s="35">
        <f t="shared" si="5"/>
        <v>10102.019999999997</v>
      </c>
      <c r="F21" s="35">
        <f t="shared" si="5"/>
        <v>5631.42</v>
      </c>
      <c r="G21" s="35">
        <f t="shared" si="5"/>
        <v>6376.9800000000014</v>
      </c>
      <c r="H21" s="35">
        <f t="shared" si="5"/>
        <v>6982.8400000000011</v>
      </c>
      <c r="I21" s="35">
        <f t="shared" si="5"/>
        <v>8469.9599999999991</v>
      </c>
      <c r="J21" s="35">
        <f t="shared" si="5"/>
        <v>10257.569999999996</v>
      </c>
      <c r="K21" s="35">
        <f t="shared" si="5"/>
        <v>11650.440000000002</v>
      </c>
      <c r="L21" s="35">
        <f t="shared" si="5"/>
        <v>13017.769999999995</v>
      </c>
    </row>
    <row r="22" spans="2:18" x14ac:dyDescent="0.45">
      <c r="B22" s="29" t="s">
        <v>111</v>
      </c>
      <c r="C22" s="30">
        <f>C21/C9</f>
        <v>0.28817965530824491</v>
      </c>
      <c r="D22" s="30">
        <f t="shared" ref="D22:L22" si="6">D21/D9</f>
        <v>0.28693408895205991</v>
      </c>
      <c r="E22" s="30">
        <f t="shared" si="6"/>
        <v>0.31990243976586547</v>
      </c>
      <c r="F22" s="30">
        <f t="shared" si="6"/>
        <v>0.21259097014435177</v>
      </c>
      <c r="G22" s="30">
        <f t="shared" si="6"/>
        <v>0.21939722513418644</v>
      </c>
      <c r="H22" s="30">
        <f t="shared" si="6"/>
        <v>0.21264834411876668</v>
      </c>
      <c r="I22" s="30">
        <f t="shared" si="6"/>
        <v>0.25284866562740499</v>
      </c>
      <c r="J22" s="30">
        <f t="shared" si="6"/>
        <v>0.26536555003053969</v>
      </c>
      <c r="K22" s="30">
        <f t="shared" si="6"/>
        <v>0.26547247302536958</v>
      </c>
      <c r="L22" s="30">
        <f t="shared" si="6"/>
        <v>0.26842506265870869</v>
      </c>
    </row>
    <row r="23" spans="2:18" x14ac:dyDescent="0.45">
      <c r="R23" t="s">
        <v>126</v>
      </c>
    </row>
    <row r="24" spans="2:18" x14ac:dyDescent="0.45">
      <c r="B24" t="s">
        <v>11</v>
      </c>
      <c r="C24" s="27">
        <f>IFERROR('Data Sheet'!B27,0)</f>
        <v>578.99</v>
      </c>
      <c r="D24" s="27">
        <f>IFERROR('Data Sheet'!C27,0)</f>
        <v>523.24</v>
      </c>
      <c r="E24" s="27">
        <f>IFERROR('Data Sheet'!D27,0)</f>
        <v>399.8</v>
      </c>
      <c r="F24" s="27">
        <f>IFERROR('Data Sheet'!E27,0)</f>
        <v>517.57000000000005</v>
      </c>
      <c r="G24" s="27">
        <f>IFERROR('Data Sheet'!F27,0)</f>
        <v>555.25</v>
      </c>
      <c r="H24" s="27">
        <f>IFERROR('Data Sheet'!G27,0)</f>
        <v>302.73</v>
      </c>
      <c r="I24" s="27">
        <f>IFERROR('Data Sheet'!H27,0)</f>
        <v>141.43</v>
      </c>
      <c r="J24" s="27">
        <f>IFERROR('Data Sheet'!I27,0)</f>
        <v>127.35</v>
      </c>
      <c r="K24" s="27">
        <f>IFERROR('Data Sheet'!J27,0)</f>
        <v>172</v>
      </c>
      <c r="L24" s="27">
        <f>IFERROR('Data Sheet'!K27,0)</f>
        <v>238.47</v>
      </c>
    </row>
    <row r="25" spans="2:18" x14ac:dyDescent="0.45">
      <c r="B25" s="29" t="s">
        <v>116</v>
      </c>
      <c r="C25" s="30">
        <f>C24/C9</f>
        <v>2.1137185624567165E-2</v>
      </c>
      <c r="D25" s="30">
        <f t="shared" ref="D25:L25" si="7">D24/D9</f>
        <v>1.8367657140811101E-2</v>
      </c>
      <c r="E25" s="30">
        <f t="shared" si="7"/>
        <v>1.2660536745957053E-2</v>
      </c>
      <c r="F25" s="30">
        <f t="shared" si="7"/>
        <v>1.9538714643484618E-2</v>
      </c>
      <c r="G25" s="30">
        <f t="shared" si="7"/>
        <v>1.9103134909589963E-2</v>
      </c>
      <c r="H25" s="30">
        <f t="shared" si="7"/>
        <v>9.2190331176246667E-3</v>
      </c>
      <c r="I25" s="30">
        <f t="shared" si="7"/>
        <v>4.2220254617122031E-3</v>
      </c>
      <c r="J25" s="30">
        <f t="shared" si="7"/>
        <v>3.2945719889203042E-3</v>
      </c>
      <c r="K25" s="30">
        <f t="shared" si="7"/>
        <v>3.9192738952660636E-3</v>
      </c>
      <c r="L25" s="30">
        <f t="shared" si="7"/>
        <v>4.9172265827574372E-3</v>
      </c>
    </row>
    <row r="27" spans="2:18" x14ac:dyDescent="0.45">
      <c r="B27" s="6" t="s">
        <v>10</v>
      </c>
      <c r="C27" s="27">
        <f>IFERROR('Data Sheet'!B26,0)</f>
        <v>1194.72</v>
      </c>
      <c r="D27" s="27">
        <f>IFERROR('Data Sheet'!C26,0)</f>
        <v>1037.53</v>
      </c>
      <c r="E27" s="27">
        <f>IFERROR('Data Sheet'!D26,0)</f>
        <v>1264.75</v>
      </c>
      <c r="F27" s="27">
        <f>IFERROR('Data Sheet'!E26,0)</f>
        <v>1499.84</v>
      </c>
      <c r="G27" s="27">
        <f>IFERROR('Data Sheet'!F26,0)</f>
        <v>1753.25</v>
      </c>
      <c r="H27" s="27">
        <f>IFERROR('Data Sheet'!G26,0)</f>
        <v>2052.7800000000002</v>
      </c>
      <c r="I27" s="27">
        <f>IFERROR('Data Sheet'!H26,0)</f>
        <v>2079.9499999999998</v>
      </c>
      <c r="J27" s="27">
        <f>IFERROR('Data Sheet'!I26,0)</f>
        <v>2143.7399999999998</v>
      </c>
      <c r="K27" s="27">
        <f>IFERROR('Data Sheet'!J26,0)</f>
        <v>2529.4299999999998</v>
      </c>
      <c r="L27" s="27">
        <f>IFERROR('Data Sheet'!K26,0)</f>
        <v>2556.64</v>
      </c>
    </row>
    <row r="28" spans="2:18" x14ac:dyDescent="0.45">
      <c r="B28" s="29" t="s">
        <v>115</v>
      </c>
      <c r="C28" s="30">
        <f>C27/C9</f>
        <v>4.3615638282842338E-2</v>
      </c>
      <c r="D28" s="30">
        <f t="shared" ref="D28:L28" si="8">D27/D9</f>
        <v>3.6421136215323252E-2</v>
      </c>
      <c r="E28" s="30">
        <f t="shared" si="8"/>
        <v>4.0051060153699802E-2</v>
      </c>
      <c r="F28" s="30">
        <f t="shared" si="8"/>
        <v>5.6620255754552942E-2</v>
      </c>
      <c r="G28" s="30">
        <f t="shared" si="8"/>
        <v>6.0319804196737693E-2</v>
      </c>
      <c r="H28" s="30">
        <f t="shared" si="8"/>
        <v>6.2513285116102019E-2</v>
      </c>
      <c r="I28" s="30">
        <f t="shared" si="8"/>
        <v>6.2091507170248854E-2</v>
      </c>
      <c r="J28" s="30">
        <f t="shared" si="8"/>
        <v>5.5459016533396244E-2</v>
      </c>
      <c r="K28" s="30">
        <f t="shared" si="8"/>
        <v>5.7636796330830464E-2</v>
      </c>
      <c r="L28" s="30">
        <f t="shared" si="8"/>
        <v>5.2717650734016741E-2</v>
      </c>
    </row>
    <row r="29" spans="2:18" x14ac:dyDescent="0.45">
      <c r="B29" t="s">
        <v>96</v>
      </c>
    </row>
    <row r="30" spans="2:18" x14ac:dyDescent="0.45">
      <c r="B30" s="37" t="s">
        <v>101</v>
      </c>
      <c r="C30" s="35">
        <f>IFERROR(C21-SUM(C24,C27),0)</f>
        <v>6120.1099999999969</v>
      </c>
      <c r="D30" s="35">
        <f t="shared" ref="D30:L30" si="9">IFERROR(D21-SUM(D24,D27),0)</f>
        <v>6613.1299999999992</v>
      </c>
      <c r="E30" s="35">
        <f t="shared" si="9"/>
        <v>8437.4699999999975</v>
      </c>
      <c r="F30" s="35">
        <f t="shared" si="9"/>
        <v>3614.01</v>
      </c>
      <c r="G30" s="35">
        <f t="shared" si="9"/>
        <v>4068.4800000000014</v>
      </c>
      <c r="H30" s="35">
        <f t="shared" si="9"/>
        <v>4627.3300000000008</v>
      </c>
      <c r="I30" s="35">
        <f t="shared" si="9"/>
        <v>6248.58</v>
      </c>
      <c r="J30" s="35">
        <f t="shared" si="9"/>
        <v>7986.4799999999959</v>
      </c>
      <c r="K30" s="35">
        <f t="shared" si="9"/>
        <v>8949.010000000002</v>
      </c>
      <c r="L30" s="35">
        <f t="shared" si="9"/>
        <v>10222.659999999996</v>
      </c>
    </row>
    <row r="31" spans="2:18" x14ac:dyDescent="0.45">
      <c r="B31" s="29" t="s">
        <v>114</v>
      </c>
      <c r="C31" s="30">
        <f>C30/C9</f>
        <v>0.22342683140083541</v>
      </c>
      <c r="D31" s="30">
        <f t="shared" ref="D31:L31" si="10">D30/D9</f>
        <v>0.23214529559592556</v>
      </c>
      <c r="E31" s="30">
        <f t="shared" si="10"/>
        <v>0.26719084286620864</v>
      </c>
      <c r="F31" s="30">
        <f t="shared" si="10"/>
        <v>0.1364319997463142</v>
      </c>
      <c r="G31" s="30">
        <f t="shared" si="10"/>
        <v>0.1399742860278588</v>
      </c>
      <c r="H31" s="30">
        <f t="shared" si="10"/>
        <v>0.14091602588503999</v>
      </c>
      <c r="I31" s="30">
        <f t="shared" si="10"/>
        <v>0.18653513299544391</v>
      </c>
      <c r="J31" s="30">
        <f t="shared" si="10"/>
        <v>0.20661196150822314</v>
      </c>
      <c r="K31" s="30">
        <f t="shared" si="10"/>
        <v>0.20391640279927306</v>
      </c>
      <c r="L31" s="30">
        <f t="shared" si="10"/>
        <v>0.2107901853419345</v>
      </c>
    </row>
    <row r="33" spans="2:12" x14ac:dyDescent="0.45">
      <c r="B33" t="s">
        <v>13</v>
      </c>
      <c r="C33" s="27">
        <f>IFERROR('Data Sheet'!B29,0)</f>
        <v>914.69</v>
      </c>
      <c r="D33" s="27">
        <f>IFERROR('Data Sheet'!C29,0)</f>
        <v>913.77</v>
      </c>
      <c r="E33" s="27">
        <f>IFERROR('Data Sheet'!D29,0)</f>
        <v>1211.57</v>
      </c>
      <c r="F33" s="27">
        <f>IFERROR('Data Sheet'!E29,0)</f>
        <v>911.04</v>
      </c>
      <c r="G33" s="27">
        <f>IFERROR('Data Sheet'!F29,0)</f>
        <v>600.88</v>
      </c>
      <c r="H33" s="27">
        <f>IFERROR('Data Sheet'!G29,0)</f>
        <v>822.8</v>
      </c>
      <c r="I33" s="27">
        <f>IFERROR('Data Sheet'!H29,0)</f>
        <v>514.69000000000005</v>
      </c>
      <c r="J33" s="27">
        <f>IFERROR('Data Sheet'!I29,0)</f>
        <v>1075.5</v>
      </c>
      <c r="K33" s="27">
        <f>IFERROR('Data Sheet'!J29,0)</f>
        <v>847.59</v>
      </c>
      <c r="L33" s="27">
        <f>IFERROR('Data Sheet'!K29,0)</f>
        <v>1439.45</v>
      </c>
    </row>
    <row r="34" spans="2:12" x14ac:dyDescent="0.45">
      <c r="B34" s="29" t="s">
        <v>113</v>
      </c>
      <c r="C34" s="30">
        <f>C33/C30</f>
        <v>0.14945646401780369</v>
      </c>
      <c r="D34" s="30">
        <f t="shared" ref="D34:L34" si="11">D33/D30</f>
        <v>0.13817511526312051</v>
      </c>
      <c r="E34" s="30">
        <f t="shared" si="11"/>
        <v>0.14359399203789766</v>
      </c>
      <c r="F34" s="30">
        <f t="shared" si="11"/>
        <v>0.25208563340997947</v>
      </c>
      <c r="G34" s="30">
        <f t="shared" si="11"/>
        <v>0.14769152115777878</v>
      </c>
      <c r="H34" s="30">
        <f t="shared" si="11"/>
        <v>0.17781312333462274</v>
      </c>
      <c r="I34" s="30">
        <f t="shared" si="11"/>
        <v>8.2369114262760515E-2</v>
      </c>
      <c r="J34" s="30">
        <f t="shared" si="11"/>
        <v>0.13466508399194646</v>
      </c>
      <c r="K34" s="30">
        <f t="shared" si="11"/>
        <v>9.4713269959470353E-2</v>
      </c>
      <c r="L34" s="30">
        <f t="shared" si="11"/>
        <v>0.14080973053980086</v>
      </c>
    </row>
    <row r="36" spans="2:12" x14ac:dyDescent="0.45">
      <c r="B36" s="37" t="s">
        <v>102</v>
      </c>
      <c r="C36" s="35">
        <f>IFERROR(C30-C33,0)</f>
        <v>5205.4199999999964</v>
      </c>
      <c r="D36" s="35">
        <f t="shared" ref="D36:L36" si="12">IFERROR(D30-D33,0)</f>
        <v>5699.3599999999988</v>
      </c>
      <c r="E36" s="35">
        <f t="shared" si="12"/>
        <v>7225.8999999999978</v>
      </c>
      <c r="F36" s="35">
        <f t="shared" si="12"/>
        <v>2702.9700000000003</v>
      </c>
      <c r="G36" s="35">
        <f t="shared" si="12"/>
        <v>3467.6000000000013</v>
      </c>
      <c r="H36" s="35">
        <f t="shared" si="12"/>
        <v>3804.5300000000007</v>
      </c>
      <c r="I36" s="35">
        <f t="shared" si="12"/>
        <v>5733.8899999999994</v>
      </c>
      <c r="J36" s="35">
        <f t="shared" si="12"/>
        <v>6910.9799999999959</v>
      </c>
      <c r="K36" s="35">
        <f t="shared" si="12"/>
        <v>8101.4200000000019</v>
      </c>
      <c r="L36" s="35">
        <f t="shared" si="12"/>
        <v>8783.2099999999955</v>
      </c>
    </row>
    <row r="37" spans="2:12" x14ac:dyDescent="0.45">
      <c r="B37" s="29" t="s">
        <v>112</v>
      </c>
      <c r="C37" s="30">
        <f>C36/C9</f>
        <v>0.19003424721296452</v>
      </c>
      <c r="D37" s="30">
        <f t="shared" ref="D37:L37" si="13">D36/D9</f>
        <v>0.20006859261916735</v>
      </c>
      <c r="E37" s="30">
        <f t="shared" si="13"/>
        <v>0.22882384310307913</v>
      </c>
      <c r="F37" s="30">
        <f t="shared" si="13"/>
        <v>0.10203945267287443</v>
      </c>
      <c r="G37" s="30">
        <f t="shared" si="13"/>
        <v>0.11930127080143031</v>
      </c>
      <c r="H37" s="30">
        <f t="shared" si="13"/>
        <v>0.11585930719451848</v>
      </c>
      <c r="I37" s="30">
        <f t="shared" si="13"/>
        <v>0.17117039931172295</v>
      </c>
      <c r="J37" s="30">
        <f t="shared" si="13"/>
        <v>0.17878854435797747</v>
      </c>
      <c r="K37" s="30">
        <f t="shared" si="13"/>
        <v>0.18460281349178143</v>
      </c>
      <c r="L37" s="30">
        <f t="shared" si="13"/>
        <v>0.18110887614350202</v>
      </c>
    </row>
    <row r="38" spans="2:12" x14ac:dyDescent="0.45">
      <c r="C38" t="s">
        <v>96</v>
      </c>
    </row>
    <row r="39" spans="2:12" x14ac:dyDescent="0.45">
      <c r="B39" t="s">
        <v>103</v>
      </c>
      <c r="C39">
        <f>IFERROR('Data Sheet'!B93,0)</f>
        <v>207.12</v>
      </c>
      <c r="D39">
        <f>IFERROR('Data Sheet'!C93,0)</f>
        <v>240.67</v>
      </c>
      <c r="E39">
        <f>IFERROR('Data Sheet'!D93,0)</f>
        <v>239.93</v>
      </c>
      <c r="F39">
        <f>IFERROR('Data Sheet'!E93,0)</f>
        <v>239.93</v>
      </c>
      <c r="G39">
        <f>IFERROR('Data Sheet'!F93,0)</f>
        <v>239.93</v>
      </c>
      <c r="H39">
        <f>IFERROR('Data Sheet'!G93,0)</f>
        <v>239.93</v>
      </c>
      <c r="I39">
        <f>IFERROR('Data Sheet'!H93,0)</f>
        <v>239.93</v>
      </c>
      <c r="J39">
        <f>IFERROR('Data Sheet'!I93,0)</f>
        <v>239.93</v>
      </c>
      <c r="K39">
        <f>IFERROR('Data Sheet'!J93,0)</f>
        <v>239.93</v>
      </c>
      <c r="L39">
        <f>IFERROR('Data Sheet'!K93,0)</f>
        <v>239.93</v>
      </c>
    </row>
    <row r="41" spans="2:12" x14ac:dyDescent="0.45">
      <c r="B41" t="s">
        <v>104</v>
      </c>
      <c r="C41" s="27">
        <f>IFERROR(C36/C39,0)</f>
        <v>25.132387022016204</v>
      </c>
      <c r="D41" s="27">
        <f t="shared" ref="D41:L41" si="14">IFERROR(D36/D39,0)</f>
        <v>23.681223251755512</v>
      </c>
      <c r="E41" s="27">
        <f t="shared" si="14"/>
        <v>30.1167007043721</v>
      </c>
      <c r="F41" s="27">
        <f t="shared" si="14"/>
        <v>11.265660817738508</v>
      </c>
      <c r="G41" s="27">
        <f t="shared" si="14"/>
        <v>14.452548660025846</v>
      </c>
      <c r="H41" s="27">
        <f t="shared" si="14"/>
        <v>15.85683324302922</v>
      </c>
      <c r="I41" s="27">
        <f t="shared" si="14"/>
        <v>23.898178635435332</v>
      </c>
      <c r="J41" s="27">
        <f t="shared" si="14"/>
        <v>28.804151210769788</v>
      </c>
      <c r="K41" s="27">
        <f t="shared" si="14"/>
        <v>33.765765014795988</v>
      </c>
      <c r="L41" s="27">
        <f t="shared" si="14"/>
        <v>36.607385487433817</v>
      </c>
    </row>
    <row r="42" spans="2:12" x14ac:dyDescent="0.45">
      <c r="B42" s="29" t="s">
        <v>107</v>
      </c>
      <c r="C42" s="29"/>
      <c r="D42" s="30">
        <f>IFERROR(D41/C41-1,0)</f>
        <v>-5.7740785584332266E-2</v>
      </c>
      <c r="E42" s="30">
        <f t="shared" ref="E42:L42" si="15">IFERROR(E41/D41-1,0)</f>
        <v>0.2717544353262884</v>
      </c>
      <c r="F42" s="30">
        <f t="shared" si="15"/>
        <v>-0.62593310175895023</v>
      </c>
      <c r="G42" s="30">
        <f t="shared" si="15"/>
        <v>0.28288512266136911</v>
      </c>
      <c r="H42" s="30">
        <f t="shared" si="15"/>
        <v>9.7165186295997019E-2</v>
      </c>
      <c r="I42" s="30">
        <f t="shared" si="15"/>
        <v>0.50712177325451457</v>
      </c>
      <c r="J42" s="30">
        <f t="shared" si="15"/>
        <v>0.2052864634654652</v>
      </c>
      <c r="K42" s="30">
        <f t="shared" si="15"/>
        <v>0.17225342860202275</v>
      </c>
      <c r="L42" s="30">
        <f t="shared" si="15"/>
        <v>8.4156851514918918E-2</v>
      </c>
    </row>
    <row r="44" spans="2:12" x14ac:dyDescent="0.45">
      <c r="B44" t="s">
        <v>105</v>
      </c>
      <c r="C44" s="27">
        <f>IFERROR('Data Sheet'!B31/fs!C39,0)</f>
        <v>3</v>
      </c>
      <c r="D44" s="27">
        <f>IFERROR('Data Sheet'!C31/fs!D39,0)</f>
        <v>0.99995844932895672</v>
      </c>
      <c r="E44" s="27">
        <f>IFERROR('Data Sheet'!D31/fs!E39,0)</f>
        <v>3.5000208394114947</v>
      </c>
      <c r="F44" s="27">
        <f>IFERROR('Data Sheet'!E31/fs!F39,0)</f>
        <v>2</v>
      </c>
      <c r="G44" s="27">
        <f>IFERROR('Data Sheet'!F31/fs!G39,0)</f>
        <v>2.7500104197057471</v>
      </c>
      <c r="H44" s="27">
        <f>IFERROR('Data Sheet'!G31/fs!H39,0)</f>
        <v>4</v>
      </c>
      <c r="I44" s="27">
        <f>IFERROR('Data Sheet'!H31/fs!I39,0)</f>
        <v>7.5000208394114951</v>
      </c>
      <c r="J44" s="27">
        <f>IFERROR('Data Sheet'!I31/fs!J39,0)</f>
        <v>10</v>
      </c>
      <c r="K44" s="27">
        <f>IFERROR('Data Sheet'!J31/fs!K39,0)</f>
        <v>11.500020839411494</v>
      </c>
      <c r="L44" s="27">
        <f>IFERROR('Data Sheet'!K31/fs!L39,0)</f>
        <v>13.500020839411494</v>
      </c>
    </row>
    <row r="45" spans="2:12" x14ac:dyDescent="0.45">
      <c r="B45" s="29" t="s">
        <v>106</v>
      </c>
      <c r="C45" s="30">
        <f>IFERROR(C44/C41,0)</f>
        <v>0.11936788962273946</v>
      </c>
      <c r="D45" s="30">
        <f t="shared" ref="D45:L45" si="16">IFERROR(D44/D41,0)</f>
        <v>4.2225793773335962E-2</v>
      </c>
      <c r="E45" s="30">
        <f t="shared" si="16"/>
        <v>0.11621528114144952</v>
      </c>
      <c r="F45" s="30">
        <f t="shared" si="16"/>
        <v>0.17753064221948447</v>
      </c>
      <c r="G45" s="30">
        <f t="shared" si="16"/>
        <v>0.19027857884415725</v>
      </c>
      <c r="H45" s="30">
        <f t="shared" si="16"/>
        <v>0.25225717762772271</v>
      </c>
      <c r="I45" s="30">
        <f t="shared" si="16"/>
        <v>0.31383231976895271</v>
      </c>
      <c r="J45" s="30">
        <f t="shared" si="16"/>
        <v>0.34717218107996284</v>
      </c>
      <c r="K45" s="30">
        <f t="shared" si="16"/>
        <v>0.34058226829370647</v>
      </c>
      <c r="L45" s="30">
        <f t="shared" si="16"/>
        <v>0.36877861283061675</v>
      </c>
    </row>
    <row r="47" spans="2:12" x14ac:dyDescent="0.45">
      <c r="B47" t="s">
        <v>117</v>
      </c>
      <c r="C47" s="28">
        <f>IFERROR(1-C45,0)</f>
        <v>0.88063211037726052</v>
      </c>
      <c r="D47" s="28">
        <f t="shared" ref="D47:L47" si="17">IFERROR(1-D45,0)</f>
        <v>0.95777420622666409</v>
      </c>
      <c r="E47" s="28">
        <f t="shared" si="17"/>
        <v>0.88378471885855048</v>
      </c>
      <c r="F47" s="28">
        <f t="shared" si="17"/>
        <v>0.82246935778051555</v>
      </c>
      <c r="G47" s="28">
        <f t="shared" si="17"/>
        <v>0.80972142115584278</v>
      </c>
      <c r="H47" s="28">
        <f t="shared" si="17"/>
        <v>0.74774282237227729</v>
      </c>
      <c r="I47" s="28">
        <f t="shared" si="17"/>
        <v>0.68616768023104724</v>
      </c>
      <c r="J47" s="28">
        <f t="shared" si="17"/>
        <v>0.65282781892003716</v>
      </c>
      <c r="K47" s="28">
        <f t="shared" si="17"/>
        <v>0.65941773170629348</v>
      </c>
      <c r="L47" s="28">
        <f t="shared" si="17"/>
        <v>0.63122138716938325</v>
      </c>
    </row>
    <row r="49" spans="2:14" x14ac:dyDescent="0.45">
      <c r="B49" s="61" t="s">
        <v>118</v>
      </c>
      <c r="C49" s="61"/>
      <c r="D49" s="61"/>
      <c r="E49" s="61"/>
      <c r="F49" s="61"/>
      <c r="G49" s="61"/>
      <c r="H49" s="61"/>
      <c r="I49" s="61"/>
      <c r="J49" s="61"/>
      <c r="K49" s="61"/>
      <c r="L49" s="61"/>
    </row>
    <row r="50" spans="2:14" x14ac:dyDescent="0.45">
      <c r="B50" s="6" t="s">
        <v>24</v>
      </c>
      <c r="C50" s="27">
        <f>IFERROR('Data Sheet'!B57,0)</f>
        <v>207.12</v>
      </c>
      <c r="D50" s="27">
        <f>IFERROR('Data Sheet'!C57,0)</f>
        <v>240.66</v>
      </c>
      <c r="E50" s="27">
        <f>IFERROR('Data Sheet'!D57,0)</f>
        <v>239.93</v>
      </c>
      <c r="F50" s="27">
        <f>IFERROR('Data Sheet'!E57,0)</f>
        <v>239.93</v>
      </c>
      <c r="G50" s="27">
        <f>IFERROR('Data Sheet'!F57,0)</f>
        <v>239.93</v>
      </c>
      <c r="H50" s="27">
        <f>IFERROR('Data Sheet'!G57,0)</f>
        <v>239.93</v>
      </c>
      <c r="I50" s="27">
        <f>IFERROR('Data Sheet'!H57,0)</f>
        <v>239.93</v>
      </c>
      <c r="J50" s="27">
        <f>IFERROR('Data Sheet'!I57,0)</f>
        <v>239.93</v>
      </c>
      <c r="K50" s="27">
        <f>IFERROR('Data Sheet'!J57,0)</f>
        <v>239.93</v>
      </c>
      <c r="L50" s="27">
        <f>IFERROR('Data Sheet'!K57,0)</f>
        <v>239.93</v>
      </c>
    </row>
    <row r="51" spans="2:14" x14ac:dyDescent="0.45">
      <c r="B51" s="6" t="s">
        <v>25</v>
      </c>
      <c r="C51" s="27">
        <f>IFERROR('Data Sheet'!B58,0)</f>
        <v>25430.97</v>
      </c>
      <c r="D51" s="27">
        <f>IFERROR('Data Sheet'!C58,0)</f>
        <v>32741.82</v>
      </c>
      <c r="E51" s="27">
        <f>IFERROR('Data Sheet'!D58,0)</f>
        <v>36399.74</v>
      </c>
      <c r="F51" s="27">
        <f>IFERROR('Data Sheet'!E58,0)</f>
        <v>38074.18</v>
      </c>
      <c r="G51" s="27">
        <f>IFERROR('Data Sheet'!F58,0)</f>
        <v>41169.129999999997</v>
      </c>
      <c r="H51" s="27">
        <f>IFERROR('Data Sheet'!G58,0)</f>
        <v>45024.52</v>
      </c>
      <c r="I51" s="27">
        <f>IFERROR('Data Sheet'!H58,0)</f>
        <v>46222.85</v>
      </c>
      <c r="J51" s="27">
        <f>IFERROR('Data Sheet'!I58,0)</f>
        <v>47771.29</v>
      </c>
      <c r="K51" s="27">
        <f>IFERROR('Data Sheet'!J58,0)</f>
        <v>55755.45</v>
      </c>
      <c r="L51" s="27">
        <f>IFERROR('Data Sheet'!K58,0)</f>
        <v>63426.82</v>
      </c>
    </row>
    <row r="52" spans="2:14" x14ac:dyDescent="0.45">
      <c r="B52" s="6" t="s">
        <v>71</v>
      </c>
      <c r="C52" s="27">
        <f>IFERROR('Data Sheet'!B59,0)</f>
        <v>8996.11</v>
      </c>
      <c r="D52" s="27">
        <f>IFERROR('Data Sheet'!C59,0)</f>
        <v>8496.76</v>
      </c>
      <c r="E52" s="27">
        <f>IFERROR('Data Sheet'!D59,0)</f>
        <v>9831.77</v>
      </c>
      <c r="F52" s="27">
        <f>IFERROR('Data Sheet'!E59,0)</f>
        <v>10385.27</v>
      </c>
      <c r="G52" s="27">
        <f>IFERROR('Data Sheet'!F59,0)</f>
        <v>10514.36</v>
      </c>
      <c r="H52" s="27">
        <f>IFERROR('Data Sheet'!G59,0)</f>
        <v>8314.8799999999992</v>
      </c>
      <c r="I52" s="27">
        <f>IFERROR('Data Sheet'!H59,0)</f>
        <v>3868.58</v>
      </c>
      <c r="J52" s="27">
        <f>IFERROR('Data Sheet'!I59,0)</f>
        <v>1290.3</v>
      </c>
      <c r="K52" s="27">
        <f>IFERROR('Data Sheet'!J59,0)</f>
        <v>6885.87</v>
      </c>
      <c r="L52" s="27">
        <f>IFERROR('Data Sheet'!K59,0)</f>
        <v>3273.67</v>
      </c>
    </row>
    <row r="53" spans="2:14" x14ac:dyDescent="0.45">
      <c r="B53" s="6" t="s">
        <v>72</v>
      </c>
      <c r="C53" s="27">
        <f>IFERROR('Data Sheet'!B60,0)</f>
        <v>14088.99</v>
      </c>
      <c r="D53" s="27">
        <f>IFERROR('Data Sheet'!C60,0)</f>
        <v>13948.26</v>
      </c>
      <c r="E53" s="27">
        <f>IFERROR('Data Sheet'!D60,0)</f>
        <v>14624.01</v>
      </c>
      <c r="F53" s="27">
        <f>IFERROR('Data Sheet'!E60,0)</f>
        <v>15598.01</v>
      </c>
      <c r="G53" s="27">
        <f>IFERROR('Data Sheet'!F60,0)</f>
        <v>12666.11</v>
      </c>
      <c r="H53" s="27">
        <f>IFERROR('Data Sheet'!G60,0)</f>
        <v>14614.99</v>
      </c>
      <c r="I53" s="27">
        <f>IFERROR('Data Sheet'!H60,0)</f>
        <v>17290.86</v>
      </c>
      <c r="J53" s="27">
        <f>IFERROR('Data Sheet'!I60,0)</f>
        <v>20474.39</v>
      </c>
      <c r="K53" s="27">
        <f>IFERROR('Data Sheet'!J60,0)</f>
        <v>17830.650000000001</v>
      </c>
      <c r="L53" s="27">
        <f>IFERROR('Data Sheet'!K60,0)</f>
        <v>18367.400000000001</v>
      </c>
    </row>
    <row r="54" spans="2:14" x14ac:dyDescent="0.45">
      <c r="B54" s="33" t="s">
        <v>119</v>
      </c>
      <c r="C54" s="35">
        <f>IFERROR('Data Sheet'!B61,0)</f>
        <v>48723.19</v>
      </c>
      <c r="D54" s="35">
        <f>IFERROR('Data Sheet'!C61,0)</f>
        <v>55427.5</v>
      </c>
      <c r="E54" s="35">
        <f>IFERROR('Data Sheet'!D61,0)</f>
        <v>61095.45</v>
      </c>
      <c r="F54" s="35">
        <f>IFERROR('Data Sheet'!E61,0)</f>
        <v>64297.39</v>
      </c>
      <c r="G54" s="35">
        <f>IFERROR('Data Sheet'!F61,0)</f>
        <v>64589.53</v>
      </c>
      <c r="H54" s="35">
        <f>IFERROR('Data Sheet'!G61,0)</f>
        <v>68194.320000000007</v>
      </c>
      <c r="I54" s="35">
        <f>IFERROR('Data Sheet'!H61,0)</f>
        <v>67622.22</v>
      </c>
      <c r="J54" s="35">
        <f>IFERROR('Data Sheet'!I61,0)</f>
        <v>69775.91</v>
      </c>
      <c r="K54" s="35">
        <f>IFERROR('Data Sheet'!J61,0)</f>
        <v>80711.899999999994</v>
      </c>
      <c r="L54" s="35">
        <f>IFERROR('Data Sheet'!K61,0)</f>
        <v>85307.82</v>
      </c>
      <c r="N54" t="s">
        <v>96</v>
      </c>
    </row>
    <row r="55" spans="2:14" x14ac:dyDescent="0.45">
      <c r="B55" s="1"/>
      <c r="C55" s="27"/>
      <c r="D55" s="27"/>
      <c r="E55" s="27"/>
      <c r="F55" s="27"/>
      <c r="G55" s="27"/>
      <c r="H55" s="27"/>
      <c r="I55" s="27"/>
      <c r="J55" s="27"/>
      <c r="K55" s="27"/>
      <c r="L55" s="27"/>
    </row>
    <row r="56" spans="2:14" x14ac:dyDescent="0.45">
      <c r="B56" s="6" t="s">
        <v>27</v>
      </c>
      <c r="C56" s="27">
        <f>IFERROR('Data Sheet'!B62,0)</f>
        <v>12682.47</v>
      </c>
      <c r="D56" s="27">
        <f>IFERROR('Data Sheet'!C62,0)</f>
        <v>15872.25</v>
      </c>
      <c r="E56" s="27">
        <f>IFERROR('Data Sheet'!D62,0)</f>
        <v>17675.169999999998</v>
      </c>
      <c r="F56" s="27">
        <f>IFERROR('Data Sheet'!E62,0)</f>
        <v>18852.650000000001</v>
      </c>
      <c r="G56" s="27">
        <f>IFERROR('Data Sheet'!F62,0)</f>
        <v>21836.54</v>
      </c>
      <c r="H56" s="27">
        <f>IFERROR('Data Sheet'!G62,0)</f>
        <v>22846.91</v>
      </c>
      <c r="I56" s="27">
        <f>IFERROR('Data Sheet'!H62,0)</f>
        <v>21552.98</v>
      </c>
      <c r="J56" s="27">
        <f>IFERROR('Data Sheet'!I62,0)</f>
        <v>22665.16</v>
      </c>
      <c r="K56" s="27">
        <f>IFERROR('Data Sheet'!J62,0)</f>
        <v>24065.439999999999</v>
      </c>
      <c r="L56" s="27">
        <f>IFERROR('Data Sheet'!K62,0)</f>
        <v>23211.38</v>
      </c>
    </row>
    <row r="57" spans="2:14" x14ac:dyDescent="0.45">
      <c r="B57" s="6" t="s">
        <v>28</v>
      </c>
      <c r="C57" s="27">
        <f>IFERROR('Data Sheet'!B63,0)</f>
        <v>2038.61</v>
      </c>
      <c r="D57" s="27">
        <f>IFERROR('Data Sheet'!C63,0)</f>
        <v>2175.4499999999998</v>
      </c>
      <c r="E57" s="27">
        <f>IFERROR('Data Sheet'!D63,0)</f>
        <v>2801.38</v>
      </c>
      <c r="F57" s="27">
        <f>IFERROR('Data Sheet'!E63,0)</f>
        <v>2465.16</v>
      </c>
      <c r="G57" s="27">
        <f>IFERROR('Data Sheet'!F63,0)</f>
        <v>1411.15</v>
      </c>
      <c r="H57" s="27">
        <f>IFERROR('Data Sheet'!G63,0)</f>
        <v>1220.3399999999999</v>
      </c>
      <c r="I57" s="27">
        <f>IFERROR('Data Sheet'!H63,0)</f>
        <v>1566.83</v>
      </c>
      <c r="J57" s="27">
        <f>IFERROR('Data Sheet'!I63,0)</f>
        <v>1286.8</v>
      </c>
      <c r="K57" s="27">
        <f>IFERROR('Data Sheet'!J63,0)</f>
        <v>4973.16</v>
      </c>
      <c r="L57" s="27">
        <f>IFERROR('Data Sheet'!K63,0)</f>
        <v>5353.88</v>
      </c>
    </row>
    <row r="58" spans="2:14" x14ac:dyDescent="0.45">
      <c r="B58" s="6" t="s">
        <v>29</v>
      </c>
      <c r="C58" s="27">
        <f>IFERROR('Data Sheet'!B64,0)</f>
        <v>2716.3</v>
      </c>
      <c r="D58" s="27">
        <f>IFERROR('Data Sheet'!C64,0)</f>
        <v>1829.88</v>
      </c>
      <c r="E58" s="27">
        <f>IFERROR('Data Sheet'!D64,0)</f>
        <v>1191.8800000000001</v>
      </c>
      <c r="F58" s="27">
        <f>IFERROR('Data Sheet'!E64,0)</f>
        <v>7142.87</v>
      </c>
      <c r="G58" s="27">
        <f>IFERROR('Data Sheet'!F64,0)</f>
        <v>7902.53</v>
      </c>
      <c r="H58" s="27">
        <f>IFERROR('Data Sheet'!G64,0)</f>
        <v>10143.11</v>
      </c>
      <c r="I58" s="27">
        <f>IFERROR('Data Sheet'!H64,0)</f>
        <v>9612.4500000000007</v>
      </c>
      <c r="J58" s="27">
        <f>IFERROR('Data Sheet'!I64,0)</f>
        <v>12848.59</v>
      </c>
      <c r="K58" s="27">
        <f>IFERROR('Data Sheet'!J64,0)</f>
        <v>14824.34</v>
      </c>
      <c r="L58" s="27">
        <f>IFERROR('Data Sheet'!K64,0)</f>
        <v>15025.77</v>
      </c>
    </row>
    <row r="59" spans="2:14" x14ac:dyDescent="0.45">
      <c r="B59" s="6" t="s">
        <v>73</v>
      </c>
      <c r="C59" s="27">
        <f>IFERROR('Data Sheet'!B65-SUM('Data Sheet'!B67:B69),0)</f>
        <v>9513.6500000000015</v>
      </c>
      <c r="D59" s="27">
        <f>IFERROR('Data Sheet'!C65-SUM('Data Sheet'!C67:C69),0)</f>
        <v>9170.07</v>
      </c>
      <c r="E59" s="27">
        <f>IFERROR('Data Sheet'!D65-SUM('Data Sheet'!D67:D69),0)</f>
        <v>10250.759999999995</v>
      </c>
      <c r="F59" s="27">
        <f>IFERROR('Data Sheet'!E65-SUM('Data Sheet'!E67:E69),0)</f>
        <v>11211.36</v>
      </c>
      <c r="G59" s="27">
        <f>IFERROR('Data Sheet'!F65-SUM('Data Sheet'!F67:F69),0)</f>
        <v>9393.5299999999988</v>
      </c>
      <c r="H59" s="27">
        <f>IFERROR('Data Sheet'!G65-SUM('Data Sheet'!G67:G69),0)</f>
        <v>10200.18</v>
      </c>
      <c r="I59" s="27">
        <f>IFERROR('Data Sheet'!H65-SUM('Data Sheet'!H67:H69),0)</f>
        <v>10386.029999999999</v>
      </c>
      <c r="J59" s="27">
        <f>IFERROR('Data Sheet'!I65-SUM('Data Sheet'!I67:I69),0)</f>
        <v>8532.2900000000009</v>
      </c>
      <c r="K59" s="27">
        <f>IFERROR('Data Sheet'!J65-SUM('Data Sheet'!J67:J69),0)</f>
        <v>9127.11</v>
      </c>
      <c r="L59" s="27">
        <f>IFERROR('Data Sheet'!K65-SUM('Data Sheet'!K67:K69),0)</f>
        <v>10078.449999999997</v>
      </c>
    </row>
    <row r="60" spans="2:14" x14ac:dyDescent="0.45">
      <c r="B60" s="1" t="s">
        <v>120</v>
      </c>
      <c r="C60" s="31">
        <f>IFERROR(SUM(C56:C59),0)</f>
        <v>26951.030000000002</v>
      </c>
      <c r="D60" s="31">
        <f t="shared" ref="D60:L60" si="18">IFERROR(SUM(D56:D59),0)</f>
        <v>29047.65</v>
      </c>
      <c r="E60" s="31">
        <f t="shared" si="18"/>
        <v>31919.189999999995</v>
      </c>
      <c r="F60" s="31">
        <f t="shared" si="18"/>
        <v>39672.04</v>
      </c>
      <c r="G60" s="31">
        <f t="shared" si="18"/>
        <v>40543.75</v>
      </c>
      <c r="H60" s="31">
        <f t="shared" si="18"/>
        <v>44410.54</v>
      </c>
      <c r="I60" s="31">
        <f t="shared" si="18"/>
        <v>43118.289999999994</v>
      </c>
      <c r="J60" s="31">
        <f t="shared" si="18"/>
        <v>45332.840000000004</v>
      </c>
      <c r="K60" s="31">
        <f t="shared" si="18"/>
        <v>52990.05</v>
      </c>
      <c r="L60" s="31">
        <f t="shared" si="18"/>
        <v>53669.479999999996</v>
      </c>
    </row>
    <row r="61" spans="2:14" x14ac:dyDescent="0.45">
      <c r="B61" s="1"/>
      <c r="C61" s="27"/>
      <c r="D61" s="27"/>
      <c r="E61" s="27"/>
      <c r="F61" s="27"/>
      <c r="G61" s="27"/>
      <c r="H61" s="27"/>
      <c r="I61" s="27"/>
      <c r="J61" s="27"/>
      <c r="K61" s="27"/>
      <c r="L61" s="27"/>
    </row>
    <row r="62" spans="2:14" x14ac:dyDescent="0.45">
      <c r="B62" s="6" t="s">
        <v>78</v>
      </c>
      <c r="C62" s="27">
        <f>IFERROR('Data Sheet'!B67,0)</f>
        <v>5106.13</v>
      </c>
      <c r="D62" s="27">
        <f>IFERROR('Data Sheet'!C67,0)</f>
        <v>6775.66</v>
      </c>
      <c r="E62" s="27">
        <f>IFERROR('Data Sheet'!D67,0)</f>
        <v>7202.61</v>
      </c>
      <c r="F62" s="27">
        <f>IFERROR('Data Sheet'!E67,0)</f>
        <v>7815.28</v>
      </c>
      <c r="G62" s="27">
        <f>IFERROR('Data Sheet'!F67,0)</f>
        <v>8884.2000000000007</v>
      </c>
      <c r="H62" s="27">
        <f>IFERROR('Data Sheet'!G67,0)</f>
        <v>9421.24</v>
      </c>
      <c r="I62" s="27">
        <f>IFERROR('Data Sheet'!H67,0)</f>
        <v>9061.4</v>
      </c>
      <c r="J62" s="27">
        <f>IFERROR('Data Sheet'!I67,0)</f>
        <v>10484.59</v>
      </c>
      <c r="K62" s="27">
        <f>IFERROR('Data Sheet'!J67,0)</f>
        <v>11438.51</v>
      </c>
      <c r="L62" s="27">
        <f>IFERROR('Data Sheet'!K67,0)</f>
        <v>11249.37</v>
      </c>
    </row>
    <row r="63" spans="2:14" x14ac:dyDescent="0.45">
      <c r="B63" s="6" t="s">
        <v>45</v>
      </c>
      <c r="C63" s="27">
        <f>IFERROR('Data Sheet'!B68,0)</f>
        <v>5667.99</v>
      </c>
      <c r="D63" s="27">
        <f>IFERROR('Data Sheet'!C68,0)</f>
        <v>6422.54</v>
      </c>
      <c r="E63" s="27">
        <f>IFERROR('Data Sheet'!D68,0)</f>
        <v>6832.81</v>
      </c>
      <c r="F63" s="27">
        <f>IFERROR('Data Sheet'!E68,0)</f>
        <v>6880.69</v>
      </c>
      <c r="G63" s="27">
        <f>IFERROR('Data Sheet'!F68,0)</f>
        <v>7885.98</v>
      </c>
      <c r="H63" s="27">
        <f>IFERROR('Data Sheet'!G68,0)</f>
        <v>7874.99</v>
      </c>
      <c r="I63" s="27">
        <f>IFERROR('Data Sheet'!H68,0)</f>
        <v>8997.02</v>
      </c>
      <c r="J63" s="27">
        <f>IFERROR('Data Sheet'!I68,0)</f>
        <v>8925.1299999999992</v>
      </c>
      <c r="K63" s="27">
        <f>IFERROR('Data Sheet'!J68,0)</f>
        <v>10513.05</v>
      </c>
      <c r="L63" s="27">
        <f>IFERROR('Data Sheet'!K68,0)</f>
        <v>9868.2900000000009</v>
      </c>
    </row>
    <row r="64" spans="2:14" x14ac:dyDescent="0.45">
      <c r="B64" s="4" t="s">
        <v>87</v>
      </c>
      <c r="C64" s="27">
        <f>IFERROR('Data Sheet'!B69,0)</f>
        <v>10998.04</v>
      </c>
      <c r="D64" s="27">
        <f>IFERROR('Data Sheet'!C69,0)</f>
        <v>13181.65</v>
      </c>
      <c r="E64" s="27">
        <f>IFERROR('Data Sheet'!D69,0)</f>
        <v>15140.84</v>
      </c>
      <c r="F64" s="27">
        <f>IFERROR('Data Sheet'!E69,0)</f>
        <v>9929.3799999999992</v>
      </c>
      <c r="G64" s="27">
        <f>IFERROR('Data Sheet'!F69,0)</f>
        <v>7275.6</v>
      </c>
      <c r="H64" s="27">
        <f>IFERROR('Data Sheet'!G69,0)</f>
        <v>6487.55</v>
      </c>
      <c r="I64" s="27">
        <f>IFERROR('Data Sheet'!H69,0)</f>
        <v>6445.51</v>
      </c>
      <c r="J64" s="27">
        <f>IFERROR('Data Sheet'!I69,0)</f>
        <v>5033.3500000000004</v>
      </c>
      <c r="K64" s="27">
        <f>IFERROR('Data Sheet'!J69,0)</f>
        <v>5770.29</v>
      </c>
      <c r="L64" s="27">
        <f>IFERROR('Data Sheet'!K69,0)</f>
        <v>10520.68</v>
      </c>
    </row>
    <row r="65" spans="2:14" x14ac:dyDescent="0.45">
      <c r="B65" s="36" t="s">
        <v>121</v>
      </c>
      <c r="C65" s="35">
        <f>IFERROR(SUM(C62:C64),0)</f>
        <v>21772.16</v>
      </c>
      <c r="D65" s="35">
        <f t="shared" ref="D65:L65" si="19">IFERROR(SUM(D62:D64),0)</f>
        <v>26379.85</v>
      </c>
      <c r="E65" s="35">
        <f t="shared" si="19"/>
        <v>29176.260000000002</v>
      </c>
      <c r="F65" s="35">
        <f t="shared" si="19"/>
        <v>24625.35</v>
      </c>
      <c r="G65" s="35">
        <f t="shared" si="19"/>
        <v>24045.78</v>
      </c>
      <c r="H65" s="35">
        <f t="shared" si="19"/>
        <v>23783.78</v>
      </c>
      <c r="I65" s="35">
        <f t="shared" si="19"/>
        <v>24503.93</v>
      </c>
      <c r="J65" s="35">
        <f t="shared" si="19"/>
        <v>24443.07</v>
      </c>
      <c r="K65" s="35">
        <f t="shared" si="19"/>
        <v>27721.85</v>
      </c>
      <c r="L65" s="35">
        <f t="shared" si="19"/>
        <v>31638.340000000004</v>
      </c>
    </row>
    <row r="66" spans="2:14" x14ac:dyDescent="0.45">
      <c r="C66" s="27"/>
      <c r="D66" s="27"/>
      <c r="E66" s="27"/>
      <c r="F66" s="27"/>
      <c r="G66" s="27"/>
      <c r="H66" s="27"/>
      <c r="I66" s="27"/>
      <c r="J66" s="27"/>
      <c r="K66" s="27"/>
      <c r="L66" s="27"/>
      <c r="N66" t="s">
        <v>124</v>
      </c>
    </row>
    <row r="67" spans="2:14" x14ac:dyDescent="0.45">
      <c r="B67" s="36" t="s">
        <v>122</v>
      </c>
      <c r="C67" s="35">
        <f>SUM(C65,C60)</f>
        <v>48723.19</v>
      </c>
      <c r="D67" s="35">
        <f t="shared" ref="D67:L67" si="20">SUM(D65,D60)</f>
        <v>55427.5</v>
      </c>
      <c r="E67" s="35">
        <f t="shared" si="20"/>
        <v>61095.45</v>
      </c>
      <c r="F67" s="35">
        <f t="shared" si="20"/>
        <v>64297.39</v>
      </c>
      <c r="G67" s="35">
        <f t="shared" si="20"/>
        <v>64589.53</v>
      </c>
      <c r="H67" s="35">
        <f t="shared" si="20"/>
        <v>68194.320000000007</v>
      </c>
      <c r="I67" s="35">
        <f t="shared" si="20"/>
        <v>67622.22</v>
      </c>
      <c r="J67" s="35">
        <f t="shared" si="20"/>
        <v>69775.91</v>
      </c>
      <c r="K67" s="35">
        <f t="shared" si="20"/>
        <v>80711.899999999994</v>
      </c>
      <c r="L67" s="35">
        <f t="shared" si="20"/>
        <v>85307.82</v>
      </c>
    </row>
    <row r="69" spans="2:14" x14ac:dyDescent="0.45">
      <c r="B69" s="29" t="s">
        <v>123</v>
      </c>
      <c r="C69" s="29" t="b">
        <f>C67=C54</f>
        <v>1</v>
      </c>
      <c r="D69" s="29" t="b">
        <f t="shared" ref="D69:L69" si="21">D67=D54</f>
        <v>1</v>
      </c>
      <c r="E69" s="29" t="b">
        <f t="shared" si="21"/>
        <v>1</v>
      </c>
      <c r="F69" s="29" t="b">
        <f t="shared" si="21"/>
        <v>1</v>
      </c>
      <c r="G69" s="29" t="b">
        <f t="shared" si="21"/>
        <v>1</v>
      </c>
      <c r="H69" s="29" t="b">
        <f t="shared" si="21"/>
        <v>1</v>
      </c>
      <c r="I69" s="29" t="b">
        <f t="shared" si="21"/>
        <v>1</v>
      </c>
      <c r="J69" s="29" t="b">
        <f t="shared" si="21"/>
        <v>1</v>
      </c>
      <c r="K69" s="29" t="b">
        <f t="shared" si="21"/>
        <v>1</v>
      </c>
      <c r="L69" s="29" t="b">
        <f t="shared" si="21"/>
        <v>1</v>
      </c>
    </row>
    <row r="71" spans="2:14" x14ac:dyDescent="0.45">
      <c r="B71" s="61" t="s">
        <v>125</v>
      </c>
      <c r="C71" s="61"/>
      <c r="D71" s="61"/>
      <c r="E71" s="61"/>
      <c r="F71" s="61"/>
      <c r="G71" s="61"/>
      <c r="H71" s="61"/>
      <c r="I71" s="61"/>
      <c r="J71" s="61"/>
      <c r="K71" s="61"/>
      <c r="L71" s="61"/>
    </row>
    <row r="72" spans="2:14" x14ac:dyDescent="0.45">
      <c r="B72" s="6" t="s">
        <v>32</v>
      </c>
      <c r="C72" s="32">
        <f>IFERROR('Data Sheet'!B82,0)</f>
        <v>5615.74</v>
      </c>
      <c r="D72" s="32">
        <f>IFERROR('Data Sheet'!C82,0)</f>
        <v>6685.86</v>
      </c>
      <c r="E72" s="32">
        <f>IFERROR('Data Sheet'!D82,0)</f>
        <v>7082.21</v>
      </c>
      <c r="F72" s="32">
        <f>IFERROR('Data Sheet'!E82,0)</f>
        <v>3907.15</v>
      </c>
      <c r="G72" s="32">
        <f>IFERROR('Data Sheet'!F82,0)</f>
        <v>2196.4499999999998</v>
      </c>
      <c r="H72" s="32">
        <f>IFERROR('Data Sheet'!G82,0)</f>
        <v>6554.77</v>
      </c>
      <c r="I72" s="32">
        <f>IFERROR('Data Sheet'!H82,0)</f>
        <v>6170.37</v>
      </c>
      <c r="J72" s="32">
        <f>IFERROR('Data Sheet'!I82,0)</f>
        <v>8984.5400000000009</v>
      </c>
      <c r="K72" s="32">
        <f>IFERROR('Data Sheet'!J82,0)</f>
        <v>4959.33</v>
      </c>
      <c r="L72" s="32">
        <f>IFERROR('Data Sheet'!K82,0)</f>
        <v>12134.98</v>
      </c>
    </row>
    <row r="73" spans="2:14" x14ac:dyDescent="0.45">
      <c r="B73" s="6" t="s">
        <v>33</v>
      </c>
      <c r="C73" s="32">
        <f>IFERROR('Data Sheet'!B83,0)</f>
        <v>-1502.35</v>
      </c>
      <c r="D73" s="32">
        <f>IFERROR('Data Sheet'!C83,0)</f>
        <v>-3949.13</v>
      </c>
      <c r="E73" s="32">
        <f>IFERROR('Data Sheet'!D83,0)</f>
        <v>-4186.1499999999996</v>
      </c>
      <c r="F73" s="32">
        <f>IFERROR('Data Sheet'!E83,0)</f>
        <v>-3103.8</v>
      </c>
      <c r="G73" s="32">
        <f>IFERROR('Data Sheet'!F83,0)</f>
        <v>-310.08</v>
      </c>
      <c r="H73" s="32">
        <f>IFERROR('Data Sheet'!G83,0)</f>
        <v>-2225.3200000000002</v>
      </c>
      <c r="I73" s="32">
        <f>IFERROR('Data Sheet'!H83,0)</f>
        <v>406.53</v>
      </c>
      <c r="J73" s="32">
        <f>IFERROR('Data Sheet'!I83,0)</f>
        <v>-5555.86</v>
      </c>
      <c r="K73" s="32">
        <f>IFERROR('Data Sheet'!J83,0)</f>
        <v>-7219.92</v>
      </c>
      <c r="L73" s="32">
        <f>IFERROR('Data Sheet'!K83,0)</f>
        <v>-762.9</v>
      </c>
    </row>
    <row r="74" spans="2:14" x14ac:dyDescent="0.45">
      <c r="B74" s="6" t="s">
        <v>34</v>
      </c>
      <c r="C74" s="32">
        <f>IFERROR('Data Sheet'!B84,0)</f>
        <v>-1186.53</v>
      </c>
      <c r="D74" s="32">
        <f>IFERROR('Data Sheet'!C84,0)</f>
        <v>-1888.53</v>
      </c>
      <c r="E74" s="32">
        <f>IFERROR('Data Sheet'!D84,0)</f>
        <v>-2285.39</v>
      </c>
      <c r="F74" s="32">
        <f>IFERROR('Data Sheet'!E84,0)</f>
        <v>-1539.26</v>
      </c>
      <c r="G74" s="32">
        <f>IFERROR('Data Sheet'!F84,0)</f>
        <v>-2730.52</v>
      </c>
      <c r="H74" s="32">
        <f>IFERROR('Data Sheet'!G84,0)</f>
        <v>-5715.14</v>
      </c>
      <c r="I74" s="32">
        <f>IFERROR('Data Sheet'!H84,0)</f>
        <v>-5980.48</v>
      </c>
      <c r="J74" s="32">
        <f>IFERROR('Data Sheet'!I84,0)</f>
        <v>-5193.46</v>
      </c>
      <c r="K74" s="32">
        <f>IFERROR('Data Sheet'!J84,0)</f>
        <v>2376.0700000000002</v>
      </c>
      <c r="L74" s="32">
        <f>IFERROR('Data Sheet'!K84,0)</f>
        <v>-6710.16</v>
      </c>
    </row>
    <row r="75" spans="2:14" x14ac:dyDescent="0.45">
      <c r="B75" s="6"/>
      <c r="C75" s="32"/>
      <c r="D75" s="32"/>
      <c r="E75" s="32"/>
      <c r="F75" s="32"/>
      <c r="G75" s="32"/>
      <c r="H75" s="32"/>
      <c r="I75" s="32"/>
      <c r="J75" s="32"/>
      <c r="K75" s="32"/>
      <c r="L75" s="32"/>
    </row>
    <row r="76" spans="2:14" x14ac:dyDescent="0.45">
      <c r="B76" s="33" t="s">
        <v>35</v>
      </c>
      <c r="C76" s="34">
        <f>IFERROR('Data Sheet'!B85,0)</f>
        <v>2926.86</v>
      </c>
      <c r="D76" s="34">
        <f>IFERROR('Data Sheet'!C85,0)</f>
        <v>848.2</v>
      </c>
      <c r="E76" s="34">
        <f>IFERROR('Data Sheet'!D85,0)</f>
        <v>610.66999999999996</v>
      </c>
      <c r="F76" s="34">
        <f>IFERROR('Data Sheet'!E85,0)</f>
        <v>-735.91</v>
      </c>
      <c r="G76" s="34">
        <f>IFERROR('Data Sheet'!F85,0)</f>
        <v>-844.15</v>
      </c>
      <c r="H76" s="34">
        <f>IFERROR('Data Sheet'!G85,0)</f>
        <v>-1385.69</v>
      </c>
      <c r="I76" s="34">
        <f>IFERROR('Data Sheet'!H85,0)</f>
        <v>596.41999999999996</v>
      </c>
      <c r="J76" s="34">
        <f>IFERROR('Data Sheet'!I85,0)</f>
        <v>-1764.78</v>
      </c>
      <c r="K76" s="34">
        <f>IFERROR('Data Sheet'!J85,0)</f>
        <v>115.48</v>
      </c>
      <c r="L76" s="34">
        <f>IFERROR('Data Sheet'!K85,0)</f>
        <v>4661.92</v>
      </c>
    </row>
  </sheetData>
  <mergeCells count="4">
    <mergeCell ref="B5:L5"/>
    <mergeCell ref="B8:L8"/>
    <mergeCell ref="B49:L49"/>
    <mergeCell ref="B71:L71"/>
  </mergeCells>
  <pageMargins left="0.25" right="0.25" top="0.75" bottom="0.75" header="0.3" footer="0.3"/>
  <pageSetup paperSize="3" scale="96" fitToHeight="0" orientation="landscape" r:id="rId1"/>
  <ignoredErrors>
    <ignoredError sqref="L18 J18:K18 H18:I18 F18:G18 C18:E18"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9141-1A53-4719-A344-68C68FB6E5AA}">
  <dimension ref="B5:L40"/>
  <sheetViews>
    <sheetView showGridLines="0" workbookViewId="0">
      <selection activeCell="N25" sqref="N25"/>
    </sheetView>
  </sheetViews>
  <sheetFormatPr defaultRowHeight="14.25" x14ac:dyDescent="0.45"/>
  <cols>
    <col min="1" max="1" width="2.1328125" customWidth="1"/>
    <col min="2" max="2" width="22.53125" customWidth="1"/>
  </cols>
  <sheetData>
    <row r="5" spans="2:12" x14ac:dyDescent="0.45">
      <c r="B5" s="60" t="s">
        <v>130</v>
      </c>
      <c r="C5" s="60"/>
      <c r="D5" s="60"/>
      <c r="E5" s="60"/>
      <c r="F5" s="60"/>
      <c r="G5" s="60"/>
      <c r="H5" s="60"/>
      <c r="I5" s="60"/>
      <c r="J5" s="60"/>
      <c r="K5" s="60"/>
      <c r="L5" s="60"/>
    </row>
    <row r="6" spans="2:12" x14ac:dyDescent="0.45">
      <c r="B6" s="25" t="s">
        <v>127</v>
      </c>
      <c r="C6" s="26">
        <v>42094</v>
      </c>
      <c r="D6" s="26">
        <v>42460</v>
      </c>
      <c r="E6" s="26">
        <v>42825</v>
      </c>
      <c r="F6" s="26">
        <v>43190</v>
      </c>
      <c r="G6" s="26">
        <v>43555</v>
      </c>
      <c r="H6" s="26">
        <v>43921</v>
      </c>
      <c r="I6" s="26">
        <v>44286</v>
      </c>
      <c r="J6" s="26">
        <v>44651</v>
      </c>
      <c r="K6" s="26">
        <v>45016</v>
      </c>
      <c r="L6" s="26">
        <v>45382</v>
      </c>
    </row>
    <row r="7" spans="2:12" x14ac:dyDescent="0.45">
      <c r="C7" t="s">
        <v>96</v>
      </c>
    </row>
    <row r="8" spans="2:12" x14ac:dyDescent="0.45">
      <c r="B8" s="2" t="s">
        <v>6</v>
      </c>
      <c r="C8" s="38">
        <f>'Data Sheet'!B17/'Data Sheet'!B$17</f>
        <v>1</v>
      </c>
      <c r="D8" s="38">
        <f>'Data Sheet'!C17/'Data Sheet'!C$17</f>
        <v>1</v>
      </c>
      <c r="E8" s="38">
        <f>'Data Sheet'!D17/'Data Sheet'!D$17</f>
        <v>1</v>
      </c>
      <c r="F8" s="38">
        <f>'Data Sheet'!E17/'Data Sheet'!E$17</f>
        <v>1</v>
      </c>
      <c r="G8" s="38">
        <f>'Data Sheet'!F17/'Data Sheet'!F$17</f>
        <v>1</v>
      </c>
      <c r="H8" s="38">
        <f>'Data Sheet'!G17/'Data Sheet'!G$17</f>
        <v>1</v>
      </c>
      <c r="I8" s="38">
        <f>'Data Sheet'!H17/'Data Sheet'!H$17</f>
        <v>1</v>
      </c>
      <c r="J8" s="38">
        <f>'Data Sheet'!I17/'Data Sheet'!I$17</f>
        <v>1</v>
      </c>
      <c r="K8" s="38">
        <f>'Data Sheet'!J17/'Data Sheet'!J$17</f>
        <v>1</v>
      </c>
      <c r="L8" s="38">
        <f>'Data Sheet'!K17/'Data Sheet'!K$17</f>
        <v>1</v>
      </c>
    </row>
    <row r="9" spans="2:12" x14ac:dyDescent="0.45">
      <c r="B9" s="4" t="s">
        <v>80</v>
      </c>
      <c r="C9" s="28">
        <f>'Data Sheet'!B18/'Data Sheet'!B$17</f>
        <v>0.24184716638172959</v>
      </c>
      <c r="D9" s="28">
        <f>'Data Sheet'!C18/'Data Sheet'!C$17</f>
        <v>0.23604250776581481</v>
      </c>
      <c r="E9" s="28">
        <f>'Data Sheet'!D18/'Data Sheet'!D$17</f>
        <v>0.26607932500782183</v>
      </c>
      <c r="F9" s="28">
        <f>'Data Sheet'!E18/'Data Sheet'!E$17</f>
        <v>0.27157896008450155</v>
      </c>
      <c r="G9" s="28">
        <f>'Data Sheet'!F18/'Data Sheet'!F$17</f>
        <v>0.28562945388601285</v>
      </c>
      <c r="H9" s="28">
        <f>'Data Sheet'!G18/'Data Sheet'!G$17</f>
        <v>0.27193300342596116</v>
      </c>
      <c r="I9" s="28">
        <f>'Data Sheet'!H18/'Data Sheet'!H$17</f>
        <v>0.27847217785823331</v>
      </c>
      <c r="J9" s="28">
        <f>'Data Sheet'!I18/'Data Sheet'!I$17</f>
        <v>0.27058046814225206</v>
      </c>
      <c r="K9" s="28">
        <f>'Data Sheet'!J18/'Data Sheet'!J$17</f>
        <v>0.25860531271248388</v>
      </c>
      <c r="L9" s="28">
        <f>'Data Sheet'!K18/'Data Sheet'!K$17</f>
        <v>0.21383821835851194</v>
      </c>
    </row>
    <row r="10" spans="2:12" x14ac:dyDescent="0.45">
      <c r="B10" s="4" t="s">
        <v>81</v>
      </c>
      <c r="C10" s="28">
        <f>'Data Sheet'!B19/'Data Sheet'!B$17</f>
        <v>-4.1796859741216512E-3</v>
      </c>
      <c r="D10" s="28">
        <f>'Data Sheet'!C19/'Data Sheet'!C$17</f>
        <v>1.382278180631677E-2</v>
      </c>
      <c r="E10" s="28">
        <f>'Data Sheet'!D19/'Data Sheet'!D$17</f>
        <v>8.601754868194882E-3</v>
      </c>
      <c r="F10" s="28">
        <f>'Data Sheet'!E19/'Data Sheet'!E$17</f>
        <v>-8.7091243083097947E-3</v>
      </c>
      <c r="G10" s="28">
        <f>'Data Sheet'!F19/'Data Sheet'!F$17</f>
        <v>1.4900961297960395E-2</v>
      </c>
      <c r="H10" s="28">
        <f>'Data Sheet'!G19/'Data Sheet'!G$17</f>
        <v>-9.1617814998096701E-3</v>
      </c>
      <c r="I10" s="28">
        <f>'Data Sheet'!H19/'Data Sheet'!H$17</f>
        <v>1.9052401118390454E-2</v>
      </c>
      <c r="J10" s="28">
        <f>'Data Sheet'!I19/'Data Sheet'!I$17</f>
        <v>2.7838939279757669E-3</v>
      </c>
      <c r="K10" s="28">
        <f>'Data Sheet'!J19/'Data Sheet'!J$17</f>
        <v>1.5652258322076812E-2</v>
      </c>
      <c r="L10" s="28">
        <f>'Data Sheet'!K19/'Data Sheet'!K$17</f>
        <v>-6.0236901984355683E-3</v>
      </c>
    </row>
    <row r="11" spans="2:12" x14ac:dyDescent="0.45">
      <c r="B11" s="4" t="s">
        <v>82</v>
      </c>
      <c r="C11" s="28">
        <f>'Data Sheet'!B20/'Data Sheet'!B$17</f>
        <v>2.0472028157115889E-2</v>
      </c>
      <c r="D11" s="28">
        <f>'Data Sheet'!C20/'Data Sheet'!C$17</f>
        <v>1.9146959160010718E-2</v>
      </c>
      <c r="E11" s="28">
        <f>'Data Sheet'!D20/'Data Sheet'!D$17</f>
        <v>1.6628117158415681E-2</v>
      </c>
      <c r="F11" s="28">
        <f>'Data Sheet'!E20/'Data Sheet'!E$17</f>
        <v>2.1139351274053909E-2</v>
      </c>
      <c r="G11" s="28">
        <f>'Data Sheet'!F20/'Data Sheet'!F$17</f>
        <v>2.1110641297657634E-2</v>
      </c>
      <c r="H11" s="28">
        <f>'Data Sheet'!G20/'Data Sheet'!G$17</f>
        <v>1.8938408831366577E-2</v>
      </c>
      <c r="I11" s="28">
        <f>'Data Sheet'!H20/'Data Sheet'!H$17</f>
        <v>1.8720143864704133E-2</v>
      </c>
      <c r="J11" s="28">
        <f>'Data Sheet'!I20/'Data Sheet'!I$17</f>
        <v>1.818107029739624E-2</v>
      </c>
      <c r="K11" s="28">
        <f>'Data Sheet'!J20/'Data Sheet'!J$17</f>
        <v>1.8913914516079048E-2</v>
      </c>
      <c r="L11" s="28">
        <f>'Data Sheet'!K20/'Data Sheet'!K$17</f>
        <v>1.5687204426679258E-2</v>
      </c>
    </row>
    <row r="12" spans="2:12" x14ac:dyDescent="0.45">
      <c r="B12" s="4" t="s">
        <v>83</v>
      </c>
      <c r="C12" s="28">
        <f>'Data Sheet'!B21/'Data Sheet'!B$17</f>
        <v>5.2115927235715814E-2</v>
      </c>
      <c r="D12" s="28">
        <f>'Data Sheet'!C21/'Data Sheet'!C$17</f>
        <v>6.3486786793849698E-2</v>
      </c>
      <c r="E12" s="28">
        <f>'Data Sheet'!D21/'Data Sheet'!D$17</f>
        <v>6.2493904068725376E-2</v>
      </c>
      <c r="F12" s="28">
        <f>'Data Sheet'!E21/'Data Sheet'!E$17</f>
        <v>6.9021792063711382E-2</v>
      </c>
      <c r="G12" s="28">
        <f>'Data Sheet'!F21/'Data Sheet'!F$17</f>
        <v>6.4842628357412516E-2</v>
      </c>
      <c r="H12" s="28">
        <f>'Data Sheet'!G21/'Data Sheet'!G$17</f>
        <v>5.1465550057099352E-2</v>
      </c>
      <c r="I12" s="28">
        <f>'Data Sheet'!H21/'Data Sheet'!H$17</f>
        <v>5.1458976528249031E-2</v>
      </c>
      <c r="J12" s="28">
        <f>'Data Sheet'!I21/'Data Sheet'!I$17</f>
        <v>4.8654373657497488E-2</v>
      </c>
      <c r="K12" s="28">
        <f>'Data Sheet'!J21/'Data Sheet'!J$17</f>
        <v>4.413216338450264E-2</v>
      </c>
      <c r="L12" s="28">
        <f>'Data Sheet'!K21/'Data Sheet'!K$17</f>
        <v>4.5087876841485582E-2</v>
      </c>
    </row>
    <row r="13" spans="2:12" x14ac:dyDescent="0.45">
      <c r="B13" s="4" t="s">
        <v>84</v>
      </c>
      <c r="C13" s="28">
        <f>'Data Sheet'!B22/'Data Sheet'!B$17</f>
        <v>0.16437786055130676</v>
      </c>
      <c r="D13" s="28">
        <f>'Data Sheet'!C22/'Data Sheet'!C$17</f>
        <v>0.1675257125786718</v>
      </c>
      <c r="E13" s="28">
        <f>'Data Sheet'!D22/'Data Sheet'!D$17</f>
        <v>0.15524199422137383</v>
      </c>
      <c r="F13" s="28">
        <f>'Data Sheet'!E22/'Data Sheet'!E$17</f>
        <v>0.20261077424756868</v>
      </c>
      <c r="G13" s="28">
        <f>'Data Sheet'!F22/'Data Sheet'!F$17</f>
        <v>0.20529513784361131</v>
      </c>
      <c r="H13" s="28">
        <f>'Data Sheet'!G22/'Data Sheet'!G$17</f>
        <v>0.19375256947087935</v>
      </c>
      <c r="I13" s="28">
        <f>'Data Sheet'!H22/'Data Sheet'!H$17</f>
        <v>0.20485406055380984</v>
      </c>
      <c r="J13" s="28">
        <f>'Data Sheet'!I22/'Data Sheet'!I$17</f>
        <v>0.18887404800839439</v>
      </c>
      <c r="K13" s="28">
        <f>'Data Sheet'!J22/'Data Sheet'!J$17</f>
        <v>0.18903728961246585</v>
      </c>
      <c r="L13" s="28">
        <f>'Data Sheet'!K22/'Data Sheet'!K$17</f>
        <v>0.19442623593078726</v>
      </c>
    </row>
    <row r="14" spans="2:12" x14ac:dyDescent="0.45">
      <c r="B14" s="4" t="s">
        <v>85</v>
      </c>
      <c r="C14" s="28">
        <f>'Data Sheet'!B23/'Data Sheet'!B$17</f>
        <v>0.18733090415781828</v>
      </c>
      <c r="D14" s="28">
        <f>'Data Sheet'!C23/'Data Sheet'!C$17</f>
        <v>0.18321320263993823</v>
      </c>
      <c r="E14" s="28">
        <f>'Data Sheet'!D23/'Data Sheet'!D$17</f>
        <v>0.16544864154150743</v>
      </c>
      <c r="F14" s="28">
        <f>'Data Sheet'!E23/'Data Sheet'!E$17</f>
        <v>0.17844833379011879</v>
      </c>
      <c r="G14" s="28">
        <f>'Data Sheet'!F23/'Data Sheet'!F$17</f>
        <v>0.18407577811945333</v>
      </c>
      <c r="H14" s="28">
        <f>'Data Sheet'!G23/'Data Sheet'!G$17</f>
        <v>0.21302992006090599</v>
      </c>
      <c r="I14" s="28">
        <f>'Data Sheet'!H23/'Data Sheet'!H$17</f>
        <v>0.18757489221789628</v>
      </c>
      <c r="J14" s="28">
        <f>'Data Sheet'!I23/'Data Sheet'!I$17</f>
        <v>0.19058277576550617</v>
      </c>
      <c r="K14" s="28">
        <f>'Data Sheet'!J23/'Data Sheet'!J$17</f>
        <v>0.21606956984601813</v>
      </c>
      <c r="L14" s="28">
        <f>'Data Sheet'!K23/'Data Sheet'!K$17</f>
        <v>0.22750322959120026</v>
      </c>
    </row>
    <row r="15" spans="2:12" x14ac:dyDescent="0.45">
      <c r="B15" s="4" t="s">
        <v>86</v>
      </c>
      <c r="C15" s="28">
        <f>'Data Sheet'!B24/'Data Sheet'!B$17</f>
        <v>4.1496772233947057E-2</v>
      </c>
      <c r="D15" s="28">
        <f>'Data Sheet'!C24/'Data Sheet'!C$17</f>
        <v>5.7473523915971589E-2</v>
      </c>
      <c r="E15" s="28">
        <f>'Data Sheet'!D24/'Data Sheet'!D$17</f>
        <v>2.2807333104485215E-2</v>
      </c>
      <c r="F15" s="28">
        <f>'Data Sheet'!E24/'Data Sheet'!E$17</f>
        <v>3.5900694087384194E-2</v>
      </c>
      <c r="G15" s="28">
        <f>'Data Sheet'!F24/'Data Sheet'!F$17</f>
        <v>3.4550096659626349E-2</v>
      </c>
      <c r="H15" s="28">
        <f>'Data Sheet'!G24/'Data Sheet'!G$17</f>
        <v>2.907042253521127E-2</v>
      </c>
      <c r="I15" s="28">
        <f>'Data Sheet'!H24/'Data Sheet'!H$17</f>
        <v>2.5123484468092858E-2</v>
      </c>
      <c r="J15" s="28">
        <f>'Data Sheet'!I24/'Data Sheet'!I$17</f>
        <v>2.0545608026389689E-2</v>
      </c>
      <c r="K15" s="28">
        <f>'Data Sheet'!J24/'Data Sheet'!J$17</f>
        <v>2.3421535225157726E-2</v>
      </c>
      <c r="L15" s="28">
        <f>'Data Sheet'!K24/'Data Sheet'!K$17</f>
        <v>2.9008481994191374E-2</v>
      </c>
    </row>
    <row r="16" spans="2:12" x14ac:dyDescent="0.45">
      <c r="B16" s="6" t="s">
        <v>9</v>
      </c>
      <c r="C16" s="28">
        <f>'Data Sheet'!B25/'Data Sheet'!B$17</f>
        <v>1.0323813403981674E-2</v>
      </c>
      <c r="D16" s="28">
        <f>'Data Sheet'!C25/'Data Sheet'!C$17</f>
        <v>-1.4919070187380012E-3</v>
      </c>
      <c r="E16" s="28">
        <f>'Data Sheet'!D25/'Data Sheet'!D$17</f>
        <v>1.93296438962786E-2</v>
      </c>
      <c r="F16" s="28">
        <f>'Data Sheet'!E25/'Data Sheet'!E$17</f>
        <v>-5.0974991562681912E-3</v>
      </c>
      <c r="G16" s="28">
        <f>'Data Sheet'!F25/'Data Sheet'!F$17</f>
        <v>-8.8860111381339844E-3</v>
      </c>
      <c r="H16" s="28">
        <f>'Data Sheet'!G25/'Data Sheet'!G$17</f>
        <v>1.1640959269128283E-2</v>
      </c>
      <c r="I16" s="28">
        <f>'Data Sheet'!H25/'Data Sheet'!H$17</f>
        <v>-0.10296720952267797</v>
      </c>
      <c r="J16" s="28">
        <f>'Data Sheet'!I25/'Data Sheet'!I$17</f>
        <v>-9.0679245800423192E-2</v>
      </c>
      <c r="K16" s="28">
        <f>'Data Sheet'!J25/'Data Sheet'!J$17</f>
        <v>1.046856286606474E-2</v>
      </c>
      <c r="L16" s="28">
        <f>'Data Sheet'!K25/'Data Sheet'!K$17</f>
        <v>1.7840952556712447E-2</v>
      </c>
    </row>
    <row r="17" spans="2:12" x14ac:dyDescent="0.45">
      <c r="B17" s="6" t="s">
        <v>10</v>
      </c>
      <c r="C17" s="28">
        <f>'Data Sheet'!B26/'Data Sheet'!B$17</f>
        <v>4.3615638282842338E-2</v>
      </c>
      <c r="D17" s="28">
        <f>'Data Sheet'!C26/'Data Sheet'!C$17</f>
        <v>3.6421136215323252E-2</v>
      </c>
      <c r="E17" s="28">
        <f>'Data Sheet'!D26/'Data Sheet'!D$17</f>
        <v>4.0051060153699802E-2</v>
      </c>
      <c r="F17" s="28">
        <f>'Data Sheet'!E26/'Data Sheet'!E$17</f>
        <v>5.6620255754552942E-2</v>
      </c>
      <c r="G17" s="28">
        <f>'Data Sheet'!F26/'Data Sheet'!F$17</f>
        <v>6.0319804196737693E-2</v>
      </c>
      <c r="H17" s="28">
        <f>'Data Sheet'!G26/'Data Sheet'!G$17</f>
        <v>6.2513285116102019E-2</v>
      </c>
      <c r="I17" s="28">
        <f>'Data Sheet'!H26/'Data Sheet'!H$17</f>
        <v>6.2091507170248854E-2</v>
      </c>
      <c r="J17" s="28">
        <f>'Data Sheet'!I26/'Data Sheet'!I$17</f>
        <v>5.5459016533396244E-2</v>
      </c>
      <c r="K17" s="28">
        <f>'Data Sheet'!J26/'Data Sheet'!J$17</f>
        <v>5.7636796330830464E-2</v>
      </c>
      <c r="L17" s="28">
        <f>'Data Sheet'!K26/'Data Sheet'!K$17</f>
        <v>5.2717650734016741E-2</v>
      </c>
    </row>
    <row r="18" spans="2:12" x14ac:dyDescent="0.45">
      <c r="B18" s="6" t="s">
        <v>11</v>
      </c>
      <c r="C18" s="28">
        <f>'Data Sheet'!B27/'Data Sheet'!B$17</f>
        <v>2.1137185624567165E-2</v>
      </c>
      <c r="D18" s="28">
        <f>'Data Sheet'!C27/'Data Sheet'!C$17</f>
        <v>1.8367657140811101E-2</v>
      </c>
      <c r="E18" s="28">
        <f>'Data Sheet'!D27/'Data Sheet'!D$17</f>
        <v>1.2660536745957053E-2</v>
      </c>
      <c r="F18" s="28">
        <f>'Data Sheet'!E27/'Data Sheet'!E$17</f>
        <v>1.9538714643484618E-2</v>
      </c>
      <c r="G18" s="28">
        <f>'Data Sheet'!F27/'Data Sheet'!F$17</f>
        <v>1.9103134909589963E-2</v>
      </c>
      <c r="H18" s="28">
        <f>'Data Sheet'!G27/'Data Sheet'!G$17</f>
        <v>9.2190331176246667E-3</v>
      </c>
      <c r="I18" s="28">
        <f>'Data Sheet'!H27/'Data Sheet'!H$17</f>
        <v>4.2220254617122031E-3</v>
      </c>
      <c r="J18" s="28">
        <f>'Data Sheet'!I27/'Data Sheet'!I$17</f>
        <v>3.2945719889203042E-3</v>
      </c>
      <c r="K18" s="28">
        <f>'Data Sheet'!J27/'Data Sheet'!J$17</f>
        <v>3.9192738952660636E-3</v>
      </c>
      <c r="L18" s="28">
        <f>'Data Sheet'!K27/'Data Sheet'!K$17</f>
        <v>4.9172265827574372E-3</v>
      </c>
    </row>
    <row r="19" spans="2:12" x14ac:dyDescent="0.45">
      <c r="B19" s="6" t="s">
        <v>12</v>
      </c>
      <c r="C19" s="28">
        <f>'Data Sheet'!B28/'Data Sheet'!B$17</f>
        <v>0.23375064480481716</v>
      </c>
      <c r="D19" s="28">
        <f>'Data Sheet'!C28/'Data Sheet'!C$17</f>
        <v>0.23065338857718759</v>
      </c>
      <c r="E19" s="28">
        <f>'Data Sheet'!D28/'Data Sheet'!D$17</f>
        <v>0.28652048676248737</v>
      </c>
      <c r="F19" s="28">
        <f>'Data Sheet'!E28/'Data Sheet'!E$17</f>
        <v>0.131334500590046</v>
      </c>
      <c r="G19" s="28">
        <f>'Data Sheet'!F28/'Data Sheet'!F$17</f>
        <v>0.13108827488972477</v>
      </c>
      <c r="H19" s="28">
        <f>'Data Sheet'!G28/'Data Sheet'!G$17</f>
        <v>0.15255698515416827</v>
      </c>
      <c r="I19" s="28">
        <f>'Data Sheet'!H28/'Data Sheet'!H$17</f>
        <v>8.3567923472765954E-2</v>
      </c>
      <c r="J19" s="28">
        <f>'Data Sheet'!I28/'Data Sheet'!I$17</f>
        <v>0.11593271570780005</v>
      </c>
      <c r="K19" s="28">
        <f>'Data Sheet'!J28/'Data Sheet'!J$17</f>
        <v>0.21438496566533777</v>
      </c>
      <c r="L19" s="28">
        <f>'Data Sheet'!K28/'Data Sheet'!K$17</f>
        <v>0.22863113789864703</v>
      </c>
    </row>
    <row r="20" spans="2:12" x14ac:dyDescent="0.45">
      <c r="B20" s="6" t="s">
        <v>13</v>
      </c>
      <c r="C20" s="28">
        <f>'Data Sheet'!B29/'Data Sheet'!B$17</f>
        <v>3.3392584187870847E-2</v>
      </c>
      <c r="D20" s="28">
        <f>'Data Sheet'!C29/'Data Sheet'!C$17</f>
        <v>3.2076702976758194E-2</v>
      </c>
      <c r="E20" s="28">
        <f>'Data Sheet'!D29/'Data Sheet'!D$17</f>
        <v>3.8366999763129531E-2</v>
      </c>
      <c r="F20" s="28">
        <f>'Data Sheet'!E29/'Data Sheet'!E$17</f>
        <v>3.4392547073439778E-2</v>
      </c>
      <c r="G20" s="28">
        <f>'Data Sheet'!F29/'Data Sheet'!F$17</f>
        <v>2.0673015226428487E-2</v>
      </c>
      <c r="H20" s="28">
        <f>'Data Sheet'!G29/'Data Sheet'!G$17</f>
        <v>2.5056718690521507E-2</v>
      </c>
      <c r="I20" s="28">
        <f>'Data Sheet'!H29/'Data Sheet'!H$17</f>
        <v>1.5364733683720948E-2</v>
      </c>
      <c r="J20" s="28">
        <f>'Data Sheet'!I29/'Data Sheet'!I$17</f>
        <v>2.7823417150245677E-2</v>
      </c>
      <c r="K20" s="28">
        <f>'Data Sheet'!J29/'Data Sheet'!J$17</f>
        <v>1.9313589307491646E-2</v>
      </c>
      <c r="L20" s="28">
        <f>'Data Sheet'!K29/'Data Sheet'!K$17</f>
        <v>2.9681309198432478E-2</v>
      </c>
    </row>
    <row r="21" spans="2:12" x14ac:dyDescent="0.45">
      <c r="B21" s="6" t="s">
        <v>14</v>
      </c>
      <c r="C21" s="28">
        <f>'Data Sheet'!B30/'Data Sheet'!B$17</f>
        <v>0.16571912758501478</v>
      </c>
      <c r="D21" s="28">
        <f>'Data Sheet'!C30/'Data Sheet'!C$17</f>
        <v>0.15957121539170635</v>
      </c>
      <c r="E21" s="28">
        <f>'Data Sheet'!D30/'Data Sheet'!D$17</f>
        <v>0.22054192670695577</v>
      </c>
      <c r="F21" s="28">
        <f>'Data Sheet'!E30/'Data Sheet'!E$17</f>
        <v>7.9114485535001458E-2</v>
      </c>
      <c r="G21" s="28">
        <f>'Data Sheet'!F30/'Data Sheet'!F$17</f>
        <v>9.170261657040843E-2</v>
      </c>
      <c r="H21" s="28">
        <f>'Data Sheet'!G30/'Data Sheet'!G$17</f>
        <v>0.11465336886181957</v>
      </c>
      <c r="I21" s="28">
        <f>'Data Sheet'!H30/'Data Sheet'!H$17</f>
        <v>8.6686007043973196E-2</v>
      </c>
      <c r="J21" s="28">
        <f>'Data Sheet'!I30/'Data Sheet'!I$17</f>
        <v>8.4666231529636024E-2</v>
      </c>
      <c r="K21" s="28">
        <f>'Data Sheet'!J30/'Data Sheet'!J$17</f>
        <v>0.19308302845028263</v>
      </c>
      <c r="L21" s="28">
        <f>'Data Sheet'!K30/'Data Sheet'!K$17</f>
        <v>0.19746395899939892</v>
      </c>
    </row>
    <row r="22" spans="2:12" x14ac:dyDescent="0.45">
      <c r="B22" s="6" t="s">
        <v>70</v>
      </c>
      <c r="C22" s="28">
        <f>'Data Sheet'!B31/'Data Sheet'!B$17</f>
        <v>2.2683987045857536E-2</v>
      </c>
      <c r="D22" s="28">
        <f>'Data Sheet'!C31/'Data Sheet'!C$17</f>
        <v>8.4480551324585262E-3</v>
      </c>
      <c r="E22" s="28">
        <f>'Data Sheet'!D31/'Data Sheet'!D$17</f>
        <v>2.659282725809128E-2</v>
      </c>
      <c r="F22" s="28">
        <f>'Data Sheet'!E31/'Data Sheet'!E$17</f>
        <v>1.8115129564740089E-2</v>
      </c>
      <c r="G22" s="28">
        <f>'Data Sheet'!F31/'Data Sheet'!F$17</f>
        <v>2.2700476262398114E-2</v>
      </c>
      <c r="H22" s="28">
        <f>'Data Sheet'!G31/'Data Sheet'!G$17</f>
        <v>2.922634183479254E-2</v>
      </c>
      <c r="I22" s="28">
        <f>'Data Sheet'!H31/'Data Sheet'!H$17</f>
        <v>5.3718803491775963E-2</v>
      </c>
      <c r="J22" s="28">
        <f>'Data Sheet'!I31/'Data Sheet'!I$17</f>
        <v>6.2070408896870724E-2</v>
      </c>
      <c r="K22" s="28">
        <f>'Data Sheet'!J31/'Data Sheet'!J$17</f>
        <v>6.2872444952430953E-2</v>
      </c>
      <c r="L22" s="28">
        <f>'Data Sheet'!K31/'Data Sheet'!K$17</f>
        <v>6.6789080115512656E-2</v>
      </c>
    </row>
    <row r="24" spans="2:12" x14ac:dyDescent="0.45">
      <c r="B24" s="60" t="s">
        <v>129</v>
      </c>
      <c r="C24" s="60"/>
      <c r="D24" s="60"/>
      <c r="E24" s="60"/>
      <c r="F24" s="60"/>
      <c r="G24" s="60"/>
      <c r="H24" s="60"/>
      <c r="I24" s="60"/>
      <c r="J24" s="60"/>
      <c r="K24" s="60"/>
      <c r="L24" s="60"/>
    </row>
    <row r="25" spans="2:12" x14ac:dyDescent="0.45">
      <c r="B25" s="25" t="s">
        <v>127</v>
      </c>
      <c r="C25" s="26">
        <v>42094</v>
      </c>
      <c r="D25" s="26">
        <v>42460</v>
      </c>
      <c r="E25" s="26">
        <v>42825</v>
      </c>
      <c r="F25" s="26">
        <v>43190</v>
      </c>
      <c r="G25" s="26">
        <v>43555</v>
      </c>
      <c r="H25" s="26">
        <v>43921</v>
      </c>
      <c r="I25" s="26">
        <v>44286</v>
      </c>
      <c r="J25" s="26">
        <v>44651</v>
      </c>
      <c r="K25" s="26">
        <v>45016</v>
      </c>
      <c r="L25" s="26">
        <v>45382</v>
      </c>
    </row>
    <row r="27" spans="2:12" x14ac:dyDescent="0.45">
      <c r="B27" s="38" t="s">
        <v>119</v>
      </c>
      <c r="C27" s="38">
        <f>'Data Sheet'!B61/'Data Sheet'!B61</f>
        <v>1</v>
      </c>
      <c r="D27" s="38">
        <f>'Data Sheet'!C61/'Data Sheet'!C61</f>
        <v>1</v>
      </c>
      <c r="E27" s="38">
        <f>'Data Sheet'!D61/'Data Sheet'!D61</f>
        <v>1</v>
      </c>
      <c r="F27" s="38">
        <f>'Data Sheet'!E61/'Data Sheet'!E61</f>
        <v>1</v>
      </c>
      <c r="G27" s="38">
        <f>'Data Sheet'!F61/'Data Sheet'!F61</f>
        <v>1</v>
      </c>
      <c r="H27" s="38">
        <f>'Data Sheet'!G61/'Data Sheet'!G61</f>
        <v>1</v>
      </c>
      <c r="I27" s="38">
        <f>'Data Sheet'!H61/'Data Sheet'!H61</f>
        <v>1</v>
      </c>
      <c r="J27" s="38">
        <f>'Data Sheet'!I61/'Data Sheet'!I61</f>
        <v>1</v>
      </c>
      <c r="K27" s="38">
        <f>'Data Sheet'!J61/'Data Sheet'!J61</f>
        <v>1</v>
      </c>
      <c r="L27" s="38">
        <f>'Data Sheet'!K61/'Data Sheet'!K61</f>
        <v>1</v>
      </c>
    </row>
    <row r="28" spans="2:12" x14ac:dyDescent="0.45">
      <c r="B28" s="28" t="s">
        <v>24</v>
      </c>
      <c r="C28" s="28">
        <f>'Data Sheet'!B57/'Data Sheet'!B$61</f>
        <v>4.2509531908727647E-3</v>
      </c>
      <c r="D28" s="28">
        <f>'Data Sheet'!C57/'Data Sheet'!C$61</f>
        <v>4.3418880519597676E-3</v>
      </c>
      <c r="E28" s="28">
        <f>'Data Sheet'!D57/'Data Sheet'!D$61</f>
        <v>3.9271336899883713E-3</v>
      </c>
      <c r="F28" s="28">
        <f>'Data Sheet'!E57/'Data Sheet'!E$61</f>
        <v>3.7315667090063844E-3</v>
      </c>
      <c r="G28" s="28">
        <f>'Data Sheet'!F57/'Data Sheet'!F$61</f>
        <v>3.7146887428968754E-3</v>
      </c>
      <c r="H28" s="28">
        <f>'Data Sheet'!G57/'Data Sheet'!G$61</f>
        <v>3.5183282126722577E-3</v>
      </c>
      <c r="I28" s="28">
        <f>'Data Sheet'!H57/'Data Sheet'!H$61</f>
        <v>3.5480941027963885E-3</v>
      </c>
      <c r="J28" s="28">
        <f>'Data Sheet'!I57/'Data Sheet'!I$61</f>
        <v>3.4385793033727542E-3</v>
      </c>
      <c r="K28" s="28">
        <f>'Data Sheet'!J57/'Data Sheet'!J$61</f>
        <v>2.9726719356129644E-3</v>
      </c>
      <c r="L28" s="28">
        <f>'Data Sheet'!K57/'Data Sheet'!K$61</f>
        <v>2.8125205872099415E-3</v>
      </c>
    </row>
    <row r="29" spans="2:12" x14ac:dyDescent="0.45">
      <c r="B29" s="28" t="s">
        <v>25</v>
      </c>
      <c r="C29" s="28">
        <f>'Data Sheet'!B58/'Data Sheet'!B$61</f>
        <v>0.52194796769259155</v>
      </c>
      <c r="D29" s="28">
        <f>'Data Sheet'!C58/'Data Sheet'!C$61</f>
        <v>0.59071435659194438</v>
      </c>
      <c r="E29" s="28">
        <f>'Data Sheet'!D58/'Data Sheet'!D$61</f>
        <v>0.59578479248454674</v>
      </c>
      <c r="F29" s="28">
        <f>'Data Sheet'!E58/'Data Sheet'!E$61</f>
        <v>0.59215747326602219</v>
      </c>
      <c r="G29" s="28">
        <f>'Data Sheet'!F58/'Data Sheet'!F$61</f>
        <v>0.63739633962346531</v>
      </c>
      <c r="H29" s="28">
        <f>'Data Sheet'!G58/'Data Sheet'!G$61</f>
        <v>0.66023856532332892</v>
      </c>
      <c r="I29" s="28">
        <f>'Data Sheet'!H58/'Data Sheet'!H$61</f>
        <v>0.68354529029067657</v>
      </c>
      <c r="J29" s="28">
        <f>'Data Sheet'!I58/'Data Sheet'!I$61</f>
        <v>0.68463872416712301</v>
      </c>
      <c r="K29" s="28">
        <f>'Data Sheet'!J58/'Data Sheet'!J$61</f>
        <v>0.69079590494090715</v>
      </c>
      <c r="L29" s="28">
        <f>'Data Sheet'!K58/'Data Sheet'!K$61</f>
        <v>0.7435053433553922</v>
      </c>
    </row>
    <row r="30" spans="2:12" x14ac:dyDescent="0.45">
      <c r="B30" s="28" t="s">
        <v>71</v>
      </c>
      <c r="C30" s="28">
        <f>'Data Sheet'!B59/'Data Sheet'!B$61</f>
        <v>0.18463713069690224</v>
      </c>
      <c r="D30" s="28">
        <f>'Data Sheet'!C59/'Data Sheet'!C$61</f>
        <v>0.15329502503270037</v>
      </c>
      <c r="E30" s="28">
        <f>'Data Sheet'!D59/'Data Sheet'!D$61</f>
        <v>0.16092474971540435</v>
      </c>
      <c r="F30" s="28">
        <f>'Data Sheet'!E59/'Data Sheet'!E$61</f>
        <v>0.1615193089486214</v>
      </c>
      <c r="G30" s="28">
        <f>'Data Sheet'!F59/'Data Sheet'!F$61</f>
        <v>0.16278737436237731</v>
      </c>
      <c r="H30" s="28">
        <f>'Data Sheet'!G59/'Data Sheet'!G$61</f>
        <v>0.12192921639221563</v>
      </c>
      <c r="I30" s="28">
        <f>'Data Sheet'!H59/'Data Sheet'!H$61</f>
        <v>5.7208710391347693E-2</v>
      </c>
      <c r="J30" s="28">
        <f>'Data Sheet'!I59/'Data Sheet'!I$61</f>
        <v>1.8492055495944085E-2</v>
      </c>
      <c r="K30" s="28">
        <f>'Data Sheet'!J59/'Data Sheet'!J$61</f>
        <v>8.5314185392736386E-2</v>
      </c>
      <c r="L30" s="28">
        <f>'Data Sheet'!K59/'Data Sheet'!K$61</f>
        <v>3.8374793776232936E-2</v>
      </c>
    </row>
    <row r="31" spans="2:12" x14ac:dyDescent="0.45">
      <c r="B31" s="28" t="s">
        <v>72</v>
      </c>
      <c r="C31" s="28">
        <f>'Data Sheet'!B60/'Data Sheet'!B$61</f>
        <v>0.28916394841963344</v>
      </c>
      <c r="D31" s="28">
        <f>'Data Sheet'!C60/'Data Sheet'!C$61</f>
        <v>0.25164873032339541</v>
      </c>
      <c r="E31" s="28">
        <f>'Data Sheet'!D60/'Data Sheet'!D$61</f>
        <v>0.23936332411006059</v>
      </c>
      <c r="F31" s="28">
        <f>'Data Sheet'!E60/'Data Sheet'!E$61</f>
        <v>0.24259165107635008</v>
      </c>
      <c r="G31" s="28">
        <f>'Data Sheet'!F60/'Data Sheet'!F$61</f>
        <v>0.19610159727126053</v>
      </c>
      <c r="H31" s="28">
        <f>'Data Sheet'!G60/'Data Sheet'!G$61</f>
        <v>0.21431389007178309</v>
      </c>
      <c r="I31" s="28">
        <f>'Data Sheet'!H60/'Data Sheet'!H$61</f>
        <v>0.25569790521517927</v>
      </c>
      <c r="J31" s="28">
        <f>'Data Sheet'!I60/'Data Sheet'!I$61</f>
        <v>0.29343064103356015</v>
      </c>
      <c r="K31" s="28">
        <f>'Data Sheet'!J60/'Data Sheet'!J$61</f>
        <v>0.22091723773074359</v>
      </c>
      <c r="L31" s="28">
        <f>'Data Sheet'!K60/'Data Sheet'!K$61</f>
        <v>0.21530734228116485</v>
      </c>
    </row>
    <row r="32" spans="2:12" x14ac:dyDescent="0.45">
      <c r="B32" s="28"/>
      <c r="C32" s="28"/>
      <c r="D32" s="28"/>
      <c r="E32" s="28"/>
      <c r="F32" s="28"/>
      <c r="G32" s="28"/>
      <c r="H32" s="28"/>
      <c r="I32" s="28"/>
      <c r="J32" s="28"/>
      <c r="K32" s="28"/>
      <c r="L32" s="28"/>
    </row>
    <row r="33" spans="2:12" x14ac:dyDescent="0.45">
      <c r="B33" s="38" t="s">
        <v>128</v>
      </c>
      <c r="C33" s="38">
        <f>'Data Sheet'!B66/'Data Sheet'!B66</f>
        <v>1</v>
      </c>
      <c r="D33" s="38">
        <f>'Data Sheet'!C66/'Data Sheet'!C66</f>
        <v>1</v>
      </c>
      <c r="E33" s="38">
        <f>'Data Sheet'!D66/'Data Sheet'!D66</f>
        <v>1</v>
      </c>
      <c r="F33" s="38">
        <f>'Data Sheet'!E66/'Data Sheet'!E66</f>
        <v>1</v>
      </c>
      <c r="G33" s="38">
        <f>'Data Sheet'!F66/'Data Sheet'!F66</f>
        <v>1</v>
      </c>
      <c r="H33" s="38">
        <f>'Data Sheet'!G66/'Data Sheet'!G66</f>
        <v>1</v>
      </c>
      <c r="I33" s="38">
        <f>'Data Sheet'!H66/'Data Sheet'!H66</f>
        <v>1</v>
      </c>
      <c r="J33" s="38">
        <f>'Data Sheet'!I66/'Data Sheet'!I66</f>
        <v>1</v>
      </c>
      <c r="K33" s="38">
        <f>'Data Sheet'!J66/'Data Sheet'!J66</f>
        <v>1</v>
      </c>
      <c r="L33" s="38">
        <f>'Data Sheet'!K66/'Data Sheet'!K66</f>
        <v>1</v>
      </c>
    </row>
    <row r="34" spans="2:12" x14ac:dyDescent="0.45">
      <c r="B34" s="28" t="s">
        <v>27</v>
      </c>
      <c r="C34" s="28">
        <f>'Data Sheet'!B62/'Data Sheet'!B$66</f>
        <v>0.26029638042993486</v>
      </c>
      <c r="D34" s="28">
        <f>'Data Sheet'!C62/'Data Sheet'!C$66</f>
        <v>0.28636056109332009</v>
      </c>
      <c r="E34" s="28">
        <f>'Data Sheet'!D62/'Data Sheet'!D$66</f>
        <v>0.28930419532060081</v>
      </c>
      <c r="F34" s="28">
        <f>'Data Sheet'!E62/'Data Sheet'!E$66</f>
        <v>0.29321019095798445</v>
      </c>
      <c r="G34" s="28">
        <f>'Data Sheet'!F62/'Data Sheet'!F$66</f>
        <v>0.33808172934529795</v>
      </c>
      <c r="H34" s="28">
        <f>'Data Sheet'!G62/'Data Sheet'!G$66</f>
        <v>0.33502658285910025</v>
      </c>
      <c r="I34" s="28">
        <f>'Data Sheet'!H62/'Data Sheet'!H$66</f>
        <v>0.31872630031962867</v>
      </c>
      <c r="J34" s="28">
        <f>'Data Sheet'!I62/'Data Sheet'!I$66</f>
        <v>0.3248278668096195</v>
      </c>
      <c r="K34" s="28">
        <f>'Data Sheet'!J62/'Data Sheet'!J$66</f>
        <v>0.298164706815228</v>
      </c>
      <c r="L34" s="28">
        <f>'Data Sheet'!K62/'Data Sheet'!K$66</f>
        <v>0.27208970994687237</v>
      </c>
    </row>
    <row r="35" spans="2:12" x14ac:dyDescent="0.45">
      <c r="B35" s="28" t="s">
        <v>28</v>
      </c>
      <c r="C35" s="28">
        <f>'Data Sheet'!B63/'Data Sheet'!B$66</f>
        <v>4.1840651238147578E-2</v>
      </c>
      <c r="D35" s="28">
        <f>'Data Sheet'!C63/'Data Sheet'!C$66</f>
        <v>3.9248567949122723E-2</v>
      </c>
      <c r="E35" s="28">
        <f>'Data Sheet'!D63/'Data Sheet'!D$66</f>
        <v>4.5852514385277467E-2</v>
      </c>
      <c r="F35" s="28">
        <f>'Data Sheet'!E63/'Data Sheet'!E$66</f>
        <v>3.8339969942792387E-2</v>
      </c>
      <c r="G35" s="28">
        <f>'Data Sheet'!F63/'Data Sheet'!F$66</f>
        <v>2.1847968238815178E-2</v>
      </c>
      <c r="H35" s="28">
        <f>'Data Sheet'!G63/'Data Sheet'!G$66</f>
        <v>1.7895038765691918E-2</v>
      </c>
      <c r="I35" s="28">
        <f>'Data Sheet'!H63/'Data Sheet'!H$66</f>
        <v>2.3170342529423019E-2</v>
      </c>
      <c r="J35" s="28">
        <f>'Data Sheet'!I63/'Data Sheet'!I$66</f>
        <v>1.8441894917601218E-2</v>
      </c>
      <c r="K35" s="28">
        <f>'Data Sheet'!J63/'Data Sheet'!J$66</f>
        <v>6.1616192903400861E-2</v>
      </c>
      <c r="L35" s="28">
        <f>'Data Sheet'!K63/'Data Sheet'!K$66</f>
        <v>6.2759545373448758E-2</v>
      </c>
    </row>
    <row r="36" spans="2:12" x14ac:dyDescent="0.45">
      <c r="B36" s="28" t="s">
        <v>29</v>
      </c>
      <c r="C36" s="28">
        <f>'Data Sheet'!B64/'Data Sheet'!B$66</f>
        <v>5.5749633798608013E-2</v>
      </c>
      <c r="D36" s="28">
        <f>'Data Sheet'!C64/'Data Sheet'!C$66</f>
        <v>3.3013937125073299E-2</v>
      </c>
      <c r="E36" s="28">
        <f>'Data Sheet'!D64/'Data Sheet'!D$66</f>
        <v>1.9508490403131497E-2</v>
      </c>
      <c r="F36" s="28">
        <f>'Data Sheet'!E64/'Data Sheet'!E$66</f>
        <v>0.11109113449239541</v>
      </c>
      <c r="G36" s="28">
        <f>'Data Sheet'!F64/'Data Sheet'!F$66</f>
        <v>0.12235001555205618</v>
      </c>
      <c r="H36" s="28">
        <f>'Data Sheet'!G64/'Data Sheet'!G$66</f>
        <v>0.14873834067118785</v>
      </c>
      <c r="I36" s="28">
        <f>'Data Sheet'!H64/'Data Sheet'!H$66</f>
        <v>0.14214928170060079</v>
      </c>
      <c r="J36" s="28">
        <f>'Data Sheet'!I64/'Data Sheet'!I$66</f>
        <v>0.18414077294011644</v>
      </c>
      <c r="K36" s="28">
        <f>'Data Sheet'!J64/'Data Sheet'!J$66</f>
        <v>0.18366981820524608</v>
      </c>
      <c r="L36" s="28">
        <f>'Data Sheet'!K64/'Data Sheet'!K$66</f>
        <v>0.17613590407069363</v>
      </c>
    </row>
    <row r="37" spans="2:12" x14ac:dyDescent="0.45">
      <c r="B37" s="28" t="s">
        <v>73</v>
      </c>
      <c r="C37" s="28">
        <f>'Data Sheet'!B65/'Data Sheet'!B$66</f>
        <v>0.64211333453330954</v>
      </c>
      <c r="D37" s="28">
        <f>'Data Sheet'!C65/'Data Sheet'!C$66</f>
        <v>0.64137693383248384</v>
      </c>
      <c r="E37" s="28">
        <f>'Data Sheet'!D65/'Data Sheet'!D$66</f>
        <v>0.64533479989099019</v>
      </c>
      <c r="F37" s="28">
        <f>'Data Sheet'!E65/'Data Sheet'!E$66</f>
        <v>0.55735870460682768</v>
      </c>
      <c r="G37" s="28">
        <f>'Data Sheet'!F65/'Data Sheet'!F$66</f>
        <v>0.51772028686383065</v>
      </c>
      <c r="H37" s="28">
        <f>'Data Sheet'!G65/'Data Sheet'!G$66</f>
        <v>0.49834003770401986</v>
      </c>
      <c r="I37" s="28">
        <f>'Data Sheet'!H65/'Data Sheet'!H$66</f>
        <v>0.51595407545034755</v>
      </c>
      <c r="J37" s="28">
        <f>'Data Sheet'!I65/'Data Sheet'!I$66</f>
        <v>0.47258946533266277</v>
      </c>
      <c r="K37" s="28">
        <f>'Data Sheet'!J65/'Data Sheet'!J$66</f>
        <v>0.45654928207612511</v>
      </c>
      <c r="L37" s="28">
        <f>'Data Sheet'!K65/'Data Sheet'!K$66</f>
        <v>0.48901484060898515</v>
      </c>
    </row>
    <row r="38" spans="2:12" x14ac:dyDescent="0.45">
      <c r="B38" s="28" t="s">
        <v>78</v>
      </c>
      <c r="C38" s="28">
        <f>'Data Sheet'!B67/'Data Sheet'!B$66</f>
        <v>0.10479876215001521</v>
      </c>
      <c r="D38" s="28">
        <f>'Data Sheet'!C67/'Data Sheet'!C$66</f>
        <v>0.12224365161697713</v>
      </c>
      <c r="E38" s="28">
        <f>'Data Sheet'!D67/'Data Sheet'!D$66</f>
        <v>0.11789110318362497</v>
      </c>
      <c r="F38" s="28">
        <f>'Data Sheet'!E67/'Data Sheet'!E$66</f>
        <v>0.12154894623249871</v>
      </c>
      <c r="G38" s="28">
        <f>'Data Sheet'!F67/'Data Sheet'!F$66</f>
        <v>0.13754860888444306</v>
      </c>
      <c r="H38" s="28">
        <f>'Data Sheet'!G67/'Data Sheet'!G$66</f>
        <v>0.13815285495918134</v>
      </c>
      <c r="I38" s="28">
        <f>'Data Sheet'!H67/'Data Sheet'!H$66</f>
        <v>0.13400033302662939</v>
      </c>
      <c r="J38" s="28">
        <f>'Data Sheet'!I67/'Data Sheet'!I$66</f>
        <v>0.15026088516796127</v>
      </c>
      <c r="K38" s="28">
        <f>'Data Sheet'!J67/'Data Sheet'!J$66</f>
        <v>0.14172024199653335</v>
      </c>
      <c r="L38" s="28">
        <f>'Data Sheet'!K67/'Data Sheet'!K$66</f>
        <v>0.13186798115342765</v>
      </c>
    </row>
    <row r="39" spans="2:12" x14ac:dyDescent="0.45">
      <c r="B39" s="28" t="s">
        <v>45</v>
      </c>
      <c r="C39" s="28">
        <f>'Data Sheet'!B68/'Data Sheet'!B$66</f>
        <v>0.11633043731332041</v>
      </c>
      <c r="D39" s="28">
        <f>'Data Sheet'!C68/'Data Sheet'!C$66</f>
        <v>0.11587280681971945</v>
      </c>
      <c r="E39" s="28">
        <f>'Data Sheet'!D68/'Data Sheet'!D$66</f>
        <v>0.11183827928266345</v>
      </c>
      <c r="F39" s="28">
        <f>'Data Sheet'!E68/'Data Sheet'!E$66</f>
        <v>0.10701351952233208</v>
      </c>
      <c r="G39" s="28">
        <f>'Data Sheet'!F68/'Data Sheet'!F$66</f>
        <v>0.12209378207272913</v>
      </c>
      <c r="H39" s="28">
        <f>'Data Sheet'!G68/'Data Sheet'!G$66</f>
        <v>0.11547867916272204</v>
      </c>
      <c r="I39" s="28">
        <f>'Data Sheet'!H68/'Data Sheet'!H$66</f>
        <v>0.13304827910115935</v>
      </c>
      <c r="J39" s="28">
        <f>'Data Sheet'!I68/'Data Sheet'!I$66</f>
        <v>0.12791133788151238</v>
      </c>
      <c r="K39" s="28">
        <f>'Data Sheet'!J68/'Data Sheet'!J$66</f>
        <v>0.13025402697743454</v>
      </c>
      <c r="L39" s="28">
        <f>'Data Sheet'!K68/'Data Sheet'!K$66</f>
        <v>0.11567860953427248</v>
      </c>
    </row>
    <row r="40" spans="2:12" x14ac:dyDescent="0.45">
      <c r="B40" s="28" t="s">
        <v>87</v>
      </c>
      <c r="C40" s="28">
        <f>'Data Sheet'!B69/'Data Sheet'!B$66</f>
        <v>0.2257249576638968</v>
      </c>
      <c r="D40" s="28">
        <f>'Data Sheet'!C69/'Data Sheet'!C$66</f>
        <v>0.23781787019078976</v>
      </c>
      <c r="E40" s="28">
        <f>'Data Sheet'!D69/'Data Sheet'!D$66</f>
        <v>0.24782271020182356</v>
      </c>
      <c r="F40" s="28">
        <f>'Data Sheet'!E69/'Data Sheet'!E$66</f>
        <v>0.15442897448870008</v>
      </c>
      <c r="G40" s="28">
        <f>'Data Sheet'!F69/'Data Sheet'!F$66</f>
        <v>0.11264364363697957</v>
      </c>
      <c r="H40" s="28">
        <f>'Data Sheet'!G69/'Data Sheet'!G$66</f>
        <v>9.5133289693335163E-2</v>
      </c>
      <c r="I40" s="28">
        <f>'Data Sheet'!H69/'Data Sheet'!H$66</f>
        <v>9.5316450716938908E-2</v>
      </c>
      <c r="J40" s="28">
        <f>'Data Sheet'!I69/'Data Sheet'!I$66</f>
        <v>7.2135927714880393E-2</v>
      </c>
      <c r="K40" s="28">
        <f>'Data Sheet'!J69/'Data Sheet'!J$66</f>
        <v>7.1492431723203145E-2</v>
      </c>
      <c r="L40" s="28">
        <f>'Data Sheet'!K69/'Data Sheet'!K$66</f>
        <v>0.12332609132433579</v>
      </c>
    </row>
  </sheetData>
  <mergeCells count="2">
    <mergeCell ref="B5:L5"/>
    <mergeCell ref="B24:L24"/>
  </mergeCells>
  <printOptions verticalCentered="1"/>
  <pageMargins left="1.5354330708661419" right="0.23622047244094491" top="0.74803149606299213" bottom="0.86614173228346458" header="0.31496062992125984" footer="0.31496062992125984"/>
  <pageSetup scale="8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D6D1-6BA1-4646-BC07-A25E9BFF269D}">
  <dimension ref="B1:I114"/>
  <sheetViews>
    <sheetView showGridLines="0" topLeftCell="A107" zoomScale="143" zoomScaleNormal="130" workbookViewId="0">
      <selection activeCell="B112" sqref="B112:I113"/>
    </sheetView>
  </sheetViews>
  <sheetFormatPr defaultRowHeight="14.25" x14ac:dyDescent="0.45"/>
  <cols>
    <col min="1" max="1" width="2.1328125" customWidth="1"/>
    <col min="2" max="2" width="35.59765625" customWidth="1"/>
    <col min="3" max="9" width="10" customWidth="1"/>
  </cols>
  <sheetData>
    <row r="1" spans="2:9" x14ac:dyDescent="0.45">
      <c r="B1" s="39"/>
      <c r="C1" s="39"/>
      <c r="D1" s="39"/>
      <c r="E1" s="39"/>
      <c r="F1" s="39"/>
      <c r="G1" s="39"/>
      <c r="H1" s="39"/>
      <c r="I1" s="39"/>
    </row>
    <row r="3" spans="2:9" ht="25.5" x14ac:dyDescent="0.75">
      <c r="B3" s="41" t="s">
        <v>131</v>
      </c>
    </row>
    <row r="4" spans="2:9" x14ac:dyDescent="0.45">
      <c r="B4" t="s">
        <v>132</v>
      </c>
    </row>
    <row r="5" spans="2:9" ht="18" x14ac:dyDescent="0.55000000000000004">
      <c r="B5" s="42" t="s">
        <v>133</v>
      </c>
    </row>
    <row r="6" spans="2:9" x14ac:dyDescent="0.45">
      <c r="B6" t="s">
        <v>134</v>
      </c>
    </row>
    <row r="7" spans="2:9" x14ac:dyDescent="0.45">
      <c r="B7" s="43"/>
      <c r="C7" s="43"/>
      <c r="D7" s="43"/>
      <c r="E7" s="43"/>
      <c r="F7" s="43"/>
      <c r="G7" s="43"/>
      <c r="H7" s="43"/>
      <c r="I7" s="43"/>
    </row>
    <row r="8" spans="2:9" ht="15.75" x14ac:dyDescent="0.5">
      <c r="B8" s="44" t="s">
        <v>135</v>
      </c>
    </row>
    <row r="9" spans="2:9" ht="12.75" customHeight="1" x14ac:dyDescent="0.45">
      <c r="B9" s="64" t="s">
        <v>136</v>
      </c>
      <c r="C9" s="64"/>
      <c r="D9" s="64"/>
      <c r="E9" s="64"/>
      <c r="F9" s="64"/>
      <c r="G9" s="64"/>
      <c r="H9" s="64"/>
      <c r="I9" s="64"/>
    </row>
    <row r="10" spans="2:9" x14ac:dyDescent="0.45">
      <c r="B10" s="64"/>
      <c r="C10" s="64"/>
      <c r="D10" s="64"/>
      <c r="E10" s="64"/>
      <c r="F10" s="64"/>
      <c r="G10" s="64"/>
      <c r="H10" s="64"/>
      <c r="I10" s="64"/>
    </row>
    <row r="11" spans="2:9" x14ac:dyDescent="0.45">
      <c r="B11" s="64"/>
      <c r="C11" s="64"/>
      <c r="D11" s="64"/>
      <c r="E11" s="64"/>
      <c r="F11" s="64"/>
      <c r="G11" s="64"/>
      <c r="H11" s="64"/>
      <c r="I11" s="64"/>
    </row>
    <row r="12" spans="2:9" x14ac:dyDescent="0.45">
      <c r="B12" s="64"/>
      <c r="C12" s="64"/>
      <c r="D12" s="64"/>
      <c r="E12" s="64"/>
      <c r="F12" s="64"/>
      <c r="G12" s="64"/>
      <c r="H12" s="64"/>
      <c r="I12" s="64"/>
    </row>
    <row r="13" spans="2:9" x14ac:dyDescent="0.45">
      <c r="B13" s="64"/>
      <c r="C13" s="64"/>
      <c r="D13" s="64"/>
      <c r="E13" s="64"/>
      <c r="F13" s="64"/>
      <c r="G13" s="64"/>
      <c r="H13" s="64"/>
      <c r="I13" s="64"/>
    </row>
    <row r="14" spans="2:9" x14ac:dyDescent="0.45">
      <c r="B14" s="64"/>
      <c r="C14" s="64"/>
      <c r="D14" s="64"/>
      <c r="E14" s="64"/>
      <c r="F14" s="64"/>
      <c r="G14" s="64"/>
      <c r="H14" s="64"/>
      <c r="I14" s="64"/>
    </row>
    <row r="15" spans="2:9" x14ac:dyDescent="0.45">
      <c r="B15" s="64"/>
      <c r="C15" s="64"/>
      <c r="D15" s="64"/>
      <c r="E15" s="64"/>
      <c r="F15" s="64"/>
      <c r="G15" s="64"/>
      <c r="H15" s="64"/>
      <c r="I15" s="64"/>
    </row>
    <row r="47" spans="2:2" ht="21" x14ac:dyDescent="0.65">
      <c r="B47" s="51" t="s">
        <v>148</v>
      </c>
    </row>
    <row r="57" spans="2:9" x14ac:dyDescent="0.45">
      <c r="B57" s="39"/>
      <c r="C57" s="39"/>
      <c r="D57" s="39"/>
      <c r="E57" s="39"/>
      <c r="F57" s="39"/>
      <c r="G57" s="39"/>
      <c r="H57" s="39"/>
      <c r="I57" s="39"/>
    </row>
    <row r="58" spans="2:9" x14ac:dyDescent="0.45">
      <c r="B58" s="39"/>
      <c r="C58" s="39"/>
      <c r="D58" s="39"/>
      <c r="E58" s="39"/>
      <c r="F58" s="39"/>
      <c r="G58" s="39"/>
      <c r="H58" s="39"/>
      <c r="I58" s="39"/>
    </row>
    <row r="60" spans="2:9" ht="21" x14ac:dyDescent="0.65">
      <c r="B60" s="51" t="s">
        <v>149</v>
      </c>
      <c r="C60" s="51"/>
      <c r="D60" s="52"/>
      <c r="E60" s="52"/>
    </row>
    <row r="62" spans="2:9" ht="15.75" x14ac:dyDescent="0.5">
      <c r="B62" s="62" t="s">
        <v>137</v>
      </c>
      <c r="C62" s="62"/>
      <c r="D62" s="62"/>
      <c r="E62" s="62"/>
      <c r="F62" s="62"/>
      <c r="G62" s="62"/>
      <c r="H62" s="62"/>
      <c r="I62" s="62"/>
    </row>
    <row r="63" spans="2:9" x14ac:dyDescent="0.45">
      <c r="B63" s="46"/>
      <c r="C63" s="45">
        <v>43190</v>
      </c>
      <c r="D63" s="45">
        <v>43555</v>
      </c>
      <c r="E63" s="45">
        <v>43921</v>
      </c>
      <c r="F63" s="45">
        <v>44286</v>
      </c>
      <c r="G63" s="45">
        <v>44651</v>
      </c>
      <c r="H63" s="45">
        <v>45016</v>
      </c>
      <c r="I63" s="45">
        <v>45382</v>
      </c>
    </row>
    <row r="64" spans="2:9" x14ac:dyDescent="0.45">
      <c r="B64" t="s">
        <v>102</v>
      </c>
      <c r="C64" s="47">
        <f>'Data Sheet'!E30</f>
        <v>2095.6999999999998</v>
      </c>
      <c r="D64" s="47">
        <f>'Data Sheet'!F30</f>
        <v>2665.42</v>
      </c>
      <c r="E64" s="47">
        <f>'Data Sheet'!G30</f>
        <v>3764.93</v>
      </c>
      <c r="F64" s="47">
        <f>'Data Sheet'!H30</f>
        <v>2903.82</v>
      </c>
      <c r="G64" s="47">
        <f>'Data Sheet'!I30</f>
        <v>3272.73</v>
      </c>
      <c r="H64" s="47">
        <f>'Data Sheet'!J30</f>
        <v>8473.58</v>
      </c>
      <c r="I64" s="47">
        <f>'Data Sheet'!K30</f>
        <v>9576.3799999999992</v>
      </c>
    </row>
    <row r="65" spans="2:9" x14ac:dyDescent="0.45">
      <c r="B65" t="s">
        <v>138</v>
      </c>
      <c r="C65" s="47">
        <f>(SUM('Data Sheet'!D57:D58)+SUM('Data Sheet'!E57:E58))/2</f>
        <v>37476.89</v>
      </c>
      <c r="D65" s="47">
        <f>(SUM('Data Sheet'!E57:E58)+SUM('Data Sheet'!F57:F58))/2</f>
        <v>39861.584999999999</v>
      </c>
      <c r="E65" s="47">
        <f>(SUM('Data Sheet'!F57:F58)+SUM('Data Sheet'!G57:G58))/2</f>
        <v>43336.754999999997</v>
      </c>
      <c r="F65" s="47">
        <f>(SUM('Data Sheet'!G57:G58)+SUM('Data Sheet'!H57:H58))/2</f>
        <v>45863.614999999998</v>
      </c>
      <c r="G65" s="47">
        <f>(SUM('Data Sheet'!H57:H58)+SUM('Data Sheet'!I57:I58))/2</f>
        <v>47237</v>
      </c>
      <c r="H65" s="47">
        <f>(SUM('Data Sheet'!I57:I58)+SUM('Data Sheet'!J57:J58))/2</f>
        <v>52003.3</v>
      </c>
      <c r="I65" s="47">
        <f>(SUM('Data Sheet'!J57:J58)+SUM('Data Sheet'!K57:K58))/2</f>
        <v>59831.065000000002</v>
      </c>
    </row>
    <row r="66" spans="2:9" x14ac:dyDescent="0.45">
      <c r="B66" s="48" t="s">
        <v>59</v>
      </c>
      <c r="C66" s="49">
        <f>C64/C65</f>
        <v>5.5919794838899382E-2</v>
      </c>
      <c r="D66" s="49">
        <f t="shared" ref="D66:I66" si="0">D64/D65</f>
        <v>6.6866884495435902E-2</v>
      </c>
      <c r="E66" s="49">
        <f t="shared" si="0"/>
        <v>8.6876140126320028E-2</v>
      </c>
      <c r="F66" s="49">
        <f t="shared" si="0"/>
        <v>6.3314241583442565E-2</v>
      </c>
      <c r="G66" s="49">
        <f t="shared" si="0"/>
        <v>6.9283189025552E-2</v>
      </c>
      <c r="H66" s="49">
        <f t="shared" si="0"/>
        <v>0.16294312091732638</v>
      </c>
      <c r="I66" s="49">
        <f t="shared" si="0"/>
        <v>0.16005698711864813</v>
      </c>
    </row>
    <row r="68" spans="2:9" ht="15.75" x14ac:dyDescent="0.5">
      <c r="B68" s="62" t="s">
        <v>139</v>
      </c>
      <c r="C68" s="62"/>
      <c r="D68" s="62"/>
      <c r="E68" s="62"/>
      <c r="F68" s="62"/>
      <c r="G68" s="62"/>
      <c r="H68" s="62"/>
      <c r="I68" s="62"/>
    </row>
    <row r="69" spans="2:9" x14ac:dyDescent="0.45">
      <c r="B69" s="46"/>
      <c r="C69" s="45">
        <v>43190</v>
      </c>
      <c r="D69" s="45">
        <v>43555</v>
      </c>
      <c r="E69" s="45">
        <v>43921</v>
      </c>
      <c r="F69" s="45">
        <v>44286</v>
      </c>
      <c r="G69" s="45">
        <v>44651</v>
      </c>
      <c r="H69" s="45">
        <v>45016</v>
      </c>
      <c r="I69" s="45">
        <v>45382</v>
      </c>
    </row>
    <row r="71" spans="2:9" x14ac:dyDescent="0.45">
      <c r="B71" t="s">
        <v>102</v>
      </c>
      <c r="C71" s="47">
        <f>C64</f>
        <v>2095.6999999999998</v>
      </c>
      <c r="D71" s="47">
        <f t="shared" ref="D71:I71" si="1">D64</f>
        <v>2665.42</v>
      </c>
      <c r="E71" s="47">
        <f t="shared" si="1"/>
        <v>3764.93</v>
      </c>
      <c r="F71" s="47">
        <f t="shared" si="1"/>
        <v>2903.82</v>
      </c>
      <c r="G71" s="47">
        <f t="shared" si="1"/>
        <v>3272.73</v>
      </c>
      <c r="H71" s="47">
        <f t="shared" si="1"/>
        <v>8473.58</v>
      </c>
      <c r="I71" s="47">
        <f t="shared" si="1"/>
        <v>9576.3799999999992</v>
      </c>
    </row>
    <row r="72" spans="2:9" x14ac:dyDescent="0.45">
      <c r="B72" t="s">
        <v>140</v>
      </c>
      <c r="C72" s="47">
        <f>'Data Sheet'!E17</f>
        <v>26489.46</v>
      </c>
      <c r="D72" s="47">
        <f>'Data Sheet'!F17</f>
        <v>29065.91</v>
      </c>
      <c r="E72" s="47">
        <f>'Data Sheet'!G17</f>
        <v>32837.5</v>
      </c>
      <c r="F72" s="47">
        <f>'Data Sheet'!H17</f>
        <v>33498.14</v>
      </c>
      <c r="G72" s="47">
        <f>'Data Sheet'!I17</f>
        <v>38654.49</v>
      </c>
      <c r="H72" s="47">
        <f>'Data Sheet'!J17</f>
        <v>43885.68</v>
      </c>
      <c r="I72" s="47">
        <f>'Data Sheet'!K17</f>
        <v>48496.85</v>
      </c>
    </row>
    <row r="73" spans="2:9" x14ac:dyDescent="0.45">
      <c r="B73" s="48" t="s">
        <v>141</v>
      </c>
      <c r="C73" s="49">
        <f>C71/C72</f>
        <v>7.9114485535001458E-2</v>
      </c>
      <c r="D73" s="49">
        <f t="shared" ref="D73:I73" si="2">D71/D72</f>
        <v>9.170261657040843E-2</v>
      </c>
      <c r="E73" s="49">
        <f t="shared" si="2"/>
        <v>0.11465336886181957</v>
      </c>
      <c r="F73" s="49">
        <f t="shared" si="2"/>
        <v>8.6686007043973196E-2</v>
      </c>
      <c r="G73" s="49">
        <f t="shared" si="2"/>
        <v>8.4666231529636024E-2</v>
      </c>
      <c r="H73" s="49">
        <f t="shared" si="2"/>
        <v>0.19308302845028263</v>
      </c>
      <c r="I73" s="49">
        <f t="shared" si="2"/>
        <v>0.19746395899939892</v>
      </c>
    </row>
    <row r="75" spans="2:9" x14ac:dyDescent="0.45">
      <c r="B75" t="s">
        <v>140</v>
      </c>
      <c r="C75" s="47">
        <f>C72</f>
        <v>26489.46</v>
      </c>
      <c r="D75" s="47">
        <f t="shared" ref="D75:I75" si="3">D72</f>
        <v>29065.91</v>
      </c>
      <c r="E75" s="47">
        <f t="shared" si="3"/>
        <v>32837.5</v>
      </c>
      <c r="F75" s="47">
        <f t="shared" si="3"/>
        <v>33498.14</v>
      </c>
      <c r="G75" s="47">
        <f t="shared" si="3"/>
        <v>38654.49</v>
      </c>
      <c r="H75" s="47">
        <f t="shared" si="3"/>
        <v>43885.68</v>
      </c>
      <c r="I75" s="47">
        <f t="shared" si="3"/>
        <v>48496.85</v>
      </c>
    </row>
    <row r="76" spans="2:9" x14ac:dyDescent="0.45">
      <c r="B76" t="s">
        <v>142</v>
      </c>
      <c r="C76" s="47">
        <f>SUM('Data Sheet'!D65:E65)/2</f>
        <v>37631.864999999998</v>
      </c>
      <c r="D76" s="47">
        <f>SUM('Data Sheet'!E65:F65)/2</f>
        <v>34638.009999999995</v>
      </c>
      <c r="E76" s="47">
        <f>SUM('Data Sheet'!F65:G65)/2</f>
        <v>33711.634999999995</v>
      </c>
      <c r="F76" s="47">
        <f>SUM('Data Sheet'!G65:H65)/2</f>
        <v>34436.959999999999</v>
      </c>
      <c r="G76" s="47">
        <f>SUM('Data Sheet'!H65:I65)/2</f>
        <v>33932.660000000003</v>
      </c>
      <c r="H76" s="47">
        <f>SUM('Data Sheet'!I65:J65)/2</f>
        <v>34912.160000000003</v>
      </c>
      <c r="I76" s="47">
        <f>SUM('Data Sheet'!J65:K65)/2</f>
        <v>39282.875</v>
      </c>
    </row>
    <row r="77" spans="2:9" x14ac:dyDescent="0.45">
      <c r="B77" s="48" t="s">
        <v>143</v>
      </c>
      <c r="C77" s="50">
        <f>C75/C76</f>
        <v>0.7039103695764215</v>
      </c>
      <c r="D77" s="50">
        <f t="shared" ref="D77:I77" si="4">D75/D76</f>
        <v>0.8391333682275629</v>
      </c>
      <c r="E77" s="50">
        <f t="shared" si="4"/>
        <v>0.97407022827578682</v>
      </c>
      <c r="F77" s="50">
        <f t="shared" si="4"/>
        <v>0.97273801171764296</v>
      </c>
      <c r="G77" s="50">
        <f t="shared" si="4"/>
        <v>1.1391529576520083</v>
      </c>
      <c r="H77" s="50">
        <f t="shared" si="4"/>
        <v>1.2570313609928458</v>
      </c>
      <c r="I77" s="50">
        <f t="shared" si="4"/>
        <v>1.2345544973477629</v>
      </c>
    </row>
    <row r="79" spans="2:9" x14ac:dyDescent="0.45">
      <c r="B79" t="s">
        <v>142</v>
      </c>
      <c r="C79" s="47">
        <v>37631.864999999998</v>
      </c>
      <c r="D79" s="47">
        <v>34638.009999999995</v>
      </c>
      <c r="E79" s="47">
        <v>33711.634999999995</v>
      </c>
      <c r="F79" s="47">
        <v>34436.959999999999</v>
      </c>
      <c r="G79" s="47">
        <v>33932.660000000003</v>
      </c>
      <c r="H79" s="47">
        <v>34912.160000000003</v>
      </c>
      <c r="I79" s="47">
        <v>39282.875</v>
      </c>
    </row>
    <row r="80" spans="2:9" x14ac:dyDescent="0.45">
      <c r="B80" t="s">
        <v>138</v>
      </c>
      <c r="C80" s="47">
        <v>37476.89</v>
      </c>
      <c r="D80" s="47">
        <v>39861.584999999999</v>
      </c>
      <c r="E80" s="47">
        <v>43336.754999999997</v>
      </c>
      <c r="F80" s="47">
        <v>45863.614999999998</v>
      </c>
      <c r="G80" s="47">
        <v>47237</v>
      </c>
      <c r="H80" s="47">
        <v>52003.3</v>
      </c>
      <c r="I80" s="47">
        <v>59831.065000000002</v>
      </c>
    </row>
    <row r="81" spans="2:9" x14ac:dyDescent="0.45">
      <c r="B81" s="48" t="s">
        <v>144</v>
      </c>
      <c r="C81" s="50">
        <f>C79/C80</f>
        <v>1.0041352150618688</v>
      </c>
      <c r="D81" s="50">
        <f t="shared" ref="D81:I81" si="5">D79/D80</f>
        <v>0.86895716765903808</v>
      </c>
      <c r="E81" s="50">
        <f t="shared" si="5"/>
        <v>0.77789938356021338</v>
      </c>
      <c r="F81" s="50">
        <f t="shared" si="5"/>
        <v>0.7508557709635405</v>
      </c>
      <c r="G81" s="50">
        <f t="shared" si="5"/>
        <v>0.71834917543451116</v>
      </c>
      <c r="H81" s="50">
        <f t="shared" si="5"/>
        <v>0.67134508771558732</v>
      </c>
      <c r="I81" s="50">
        <f t="shared" si="5"/>
        <v>0.6565631917132011</v>
      </c>
    </row>
    <row r="83" spans="2:9" x14ac:dyDescent="0.45">
      <c r="B83" s="48" t="s">
        <v>59</v>
      </c>
      <c r="C83" s="49">
        <f>C81*C77*C73</f>
        <v>5.5919794838899382E-2</v>
      </c>
      <c r="D83" s="49">
        <f t="shared" ref="D83:I83" si="6">D81*D77*D73</f>
        <v>6.6866884495435902E-2</v>
      </c>
      <c r="E83" s="49">
        <f t="shared" si="6"/>
        <v>8.6876140126320014E-2</v>
      </c>
      <c r="F83" s="49">
        <f t="shared" si="6"/>
        <v>6.3314241583442579E-2</v>
      </c>
      <c r="G83" s="49">
        <f t="shared" si="6"/>
        <v>6.9283189025552014E-2</v>
      </c>
      <c r="H83" s="49">
        <f t="shared" si="6"/>
        <v>0.16294312091732638</v>
      </c>
      <c r="I83" s="49">
        <f t="shared" si="6"/>
        <v>0.16005698711864813</v>
      </c>
    </row>
    <row r="85" spans="2:9" ht="15.75" x14ac:dyDescent="0.5">
      <c r="B85" s="62" t="s">
        <v>145</v>
      </c>
      <c r="C85" s="62"/>
      <c r="D85" s="62"/>
      <c r="E85" s="62"/>
      <c r="F85" s="62"/>
      <c r="G85" s="62"/>
      <c r="H85" s="62"/>
      <c r="I85" s="62"/>
    </row>
    <row r="86" spans="2:9" x14ac:dyDescent="0.45">
      <c r="B86" s="46"/>
      <c r="C86" s="45">
        <v>43190</v>
      </c>
      <c r="D86" s="45">
        <v>43555</v>
      </c>
      <c r="E86" s="45">
        <v>43921</v>
      </c>
      <c r="F86" s="45">
        <v>44286</v>
      </c>
      <c r="G86" s="45">
        <v>44651</v>
      </c>
      <c r="H86" s="45">
        <v>45016</v>
      </c>
      <c r="I86" s="45">
        <v>45382</v>
      </c>
    </row>
    <row r="87" spans="2:9" x14ac:dyDescent="0.45">
      <c r="B87" t="s">
        <v>102</v>
      </c>
      <c r="C87" s="47">
        <v>2095.6999999999998</v>
      </c>
      <c r="D87" s="47">
        <v>2665.42</v>
      </c>
      <c r="E87" s="47">
        <v>3764.93</v>
      </c>
      <c r="F87" s="47">
        <v>2903.82</v>
      </c>
      <c r="G87" s="47">
        <v>3272.73</v>
      </c>
      <c r="H87" s="47">
        <v>8473.58</v>
      </c>
      <c r="I87" s="47">
        <v>9576.3799999999992</v>
      </c>
    </row>
    <row r="88" spans="2:9" x14ac:dyDescent="0.45">
      <c r="B88" t="s">
        <v>142</v>
      </c>
      <c r="C88" s="47">
        <v>37631.864999999998</v>
      </c>
      <c r="D88" s="47">
        <v>34638.009999999995</v>
      </c>
      <c r="E88" s="47">
        <v>33711.634999999995</v>
      </c>
      <c r="F88" s="47">
        <v>34436.959999999999</v>
      </c>
      <c r="G88" s="47">
        <v>33932.660000000003</v>
      </c>
      <c r="H88" s="47">
        <v>34912.160000000003</v>
      </c>
      <c r="I88" s="47">
        <v>39282.875</v>
      </c>
    </row>
    <row r="89" spans="2:9" x14ac:dyDescent="0.45">
      <c r="B89" s="48" t="s">
        <v>146</v>
      </c>
      <c r="C89" s="49">
        <f>C87/C88</f>
        <v>5.568950675179133E-2</v>
      </c>
      <c r="D89" s="49">
        <f t="shared" ref="D89:I89" si="7">D87/D88</f>
        <v>7.6950725518007537E-2</v>
      </c>
      <c r="E89" s="49">
        <f t="shared" si="7"/>
        <v>0.11168043317982057</v>
      </c>
      <c r="F89" s="49">
        <f t="shared" si="7"/>
        <v>8.4322774135696069E-2</v>
      </c>
      <c r="G89" s="49">
        <f t="shared" si="7"/>
        <v>9.6447788060234588E-2</v>
      </c>
      <c r="H89" s="49">
        <f t="shared" si="7"/>
        <v>0.24271142203747917</v>
      </c>
      <c r="I89" s="49">
        <f t="shared" si="7"/>
        <v>0.24378001864680218</v>
      </c>
    </row>
    <row r="91" spans="2:9" ht="15.75" x14ac:dyDescent="0.5">
      <c r="B91" s="62" t="s">
        <v>147</v>
      </c>
      <c r="C91" s="62"/>
      <c r="D91" s="62"/>
      <c r="E91" s="62"/>
      <c r="F91" s="62"/>
      <c r="G91" s="62"/>
      <c r="H91" s="62"/>
      <c r="I91" s="62"/>
    </row>
    <row r="92" spans="2:9" x14ac:dyDescent="0.45">
      <c r="B92" s="46"/>
      <c r="C92" s="45">
        <v>43190</v>
      </c>
      <c r="D92" s="45">
        <v>43555</v>
      </c>
      <c r="E92" s="45">
        <v>43921</v>
      </c>
      <c r="F92" s="45">
        <v>44286</v>
      </c>
      <c r="G92" s="45">
        <v>44651</v>
      </c>
      <c r="H92" s="45">
        <v>45016</v>
      </c>
      <c r="I92" s="45">
        <v>45382</v>
      </c>
    </row>
    <row r="94" spans="2:9" x14ac:dyDescent="0.45">
      <c r="B94" t="s">
        <v>102</v>
      </c>
      <c r="C94" s="47">
        <f>C87</f>
        <v>2095.6999999999998</v>
      </c>
      <c r="D94" s="47">
        <f t="shared" ref="D94:I94" si="8">D87</f>
        <v>2665.42</v>
      </c>
      <c r="E94" s="47">
        <f t="shared" si="8"/>
        <v>3764.93</v>
      </c>
      <c r="F94" s="47">
        <f t="shared" si="8"/>
        <v>2903.82</v>
      </c>
      <c r="G94" s="47">
        <f t="shared" si="8"/>
        <v>3272.73</v>
      </c>
      <c r="H94" s="47">
        <f t="shared" si="8"/>
        <v>8473.58</v>
      </c>
      <c r="I94" s="47">
        <f t="shared" si="8"/>
        <v>9576.3799999999992</v>
      </c>
    </row>
    <row r="95" spans="2:9" x14ac:dyDescent="0.45">
      <c r="B95" t="s">
        <v>140</v>
      </c>
      <c r="C95" s="47">
        <v>26489.46</v>
      </c>
      <c r="D95" s="47">
        <v>29065.91</v>
      </c>
      <c r="E95" s="47">
        <v>32837.5</v>
      </c>
      <c r="F95" s="47">
        <v>33498.14</v>
      </c>
      <c r="G95" s="47">
        <v>38654.49</v>
      </c>
      <c r="H95" s="47">
        <v>43885.68</v>
      </c>
      <c r="I95" s="47">
        <v>48496.85</v>
      </c>
    </row>
    <row r="96" spans="2:9" x14ac:dyDescent="0.45">
      <c r="B96" s="48" t="s">
        <v>141</v>
      </c>
      <c r="C96" s="49">
        <f>C94/C95</f>
        <v>7.9114485535001458E-2</v>
      </c>
      <c r="D96" s="49">
        <f t="shared" ref="D96" si="9">D94/D95</f>
        <v>9.170261657040843E-2</v>
      </c>
      <c r="E96" s="49">
        <f t="shared" ref="E96" si="10">E94/E95</f>
        <v>0.11465336886181957</v>
      </c>
      <c r="F96" s="49">
        <f t="shared" ref="F96" si="11">F94/F95</f>
        <v>8.6686007043973196E-2</v>
      </c>
      <c r="G96" s="49">
        <f t="shared" ref="G96" si="12">G94/G95</f>
        <v>8.4666231529636024E-2</v>
      </c>
      <c r="H96" s="49">
        <f t="shared" ref="H96" si="13">H94/H95</f>
        <v>0.19308302845028263</v>
      </c>
      <c r="I96" s="49">
        <f t="shared" ref="I96" si="14">I94/I95</f>
        <v>0.19746395899939892</v>
      </c>
    </row>
    <row r="98" spans="2:9" x14ac:dyDescent="0.45">
      <c r="B98" t="s">
        <v>140</v>
      </c>
      <c r="C98" s="47">
        <f>C95</f>
        <v>26489.46</v>
      </c>
      <c r="D98" s="47">
        <f t="shared" ref="D98:I98" si="15">D95</f>
        <v>29065.91</v>
      </c>
      <c r="E98" s="47">
        <f t="shared" si="15"/>
        <v>32837.5</v>
      </c>
      <c r="F98" s="47">
        <f t="shared" si="15"/>
        <v>33498.14</v>
      </c>
      <c r="G98" s="47">
        <f t="shared" si="15"/>
        <v>38654.49</v>
      </c>
      <c r="H98" s="47">
        <f t="shared" si="15"/>
        <v>43885.68</v>
      </c>
      <c r="I98" s="47">
        <f t="shared" si="15"/>
        <v>48496.85</v>
      </c>
    </row>
    <row r="99" spans="2:9" x14ac:dyDescent="0.45">
      <c r="B99" t="s">
        <v>142</v>
      </c>
      <c r="C99" s="47">
        <v>37631.864999999998</v>
      </c>
      <c r="D99" s="47">
        <v>34638.009999999995</v>
      </c>
      <c r="E99" s="47">
        <v>33711.634999999995</v>
      </c>
      <c r="F99" s="47">
        <v>34436.959999999999</v>
      </c>
      <c r="G99" s="47">
        <v>33932.660000000003</v>
      </c>
      <c r="H99" s="47">
        <v>34912.160000000003</v>
      </c>
      <c r="I99" s="47">
        <v>39282.875</v>
      </c>
    </row>
    <row r="100" spans="2:9" x14ac:dyDescent="0.45">
      <c r="B100" s="48" t="s">
        <v>143</v>
      </c>
      <c r="C100" s="50">
        <f>C98/C99</f>
        <v>0.7039103695764215</v>
      </c>
      <c r="D100" s="50">
        <f t="shared" ref="D100" si="16">D98/D99</f>
        <v>0.8391333682275629</v>
      </c>
      <c r="E100" s="50">
        <f t="shared" ref="E100" si="17">E98/E99</f>
        <v>0.97407022827578682</v>
      </c>
      <c r="F100" s="50">
        <f t="shared" ref="F100" si="18">F98/F99</f>
        <v>0.97273801171764296</v>
      </c>
      <c r="G100" s="50">
        <f t="shared" ref="G100" si="19">G98/G99</f>
        <v>1.1391529576520083</v>
      </c>
      <c r="H100" s="50">
        <f t="shared" ref="H100" si="20">H98/H99</f>
        <v>1.2570313609928458</v>
      </c>
      <c r="I100" s="50">
        <f t="shared" ref="I100" si="21">I98/I99</f>
        <v>1.2345544973477629</v>
      </c>
    </row>
    <row r="102" spans="2:9" x14ac:dyDescent="0.45">
      <c r="B102" s="48" t="s">
        <v>146</v>
      </c>
      <c r="C102" s="49">
        <f>C96*C100</f>
        <v>5.568950675179133E-2</v>
      </c>
      <c r="D102" s="49">
        <f t="shared" ref="D102:I102" si="22">D96*D100</f>
        <v>7.6950725518007551E-2</v>
      </c>
      <c r="E102" s="49">
        <f t="shared" si="22"/>
        <v>0.11168043317982057</v>
      </c>
      <c r="F102" s="49">
        <f t="shared" si="22"/>
        <v>8.4322774135696082E-2</v>
      </c>
      <c r="G102" s="49">
        <f t="shared" si="22"/>
        <v>9.6447788060234602E-2</v>
      </c>
      <c r="H102" s="49">
        <f t="shared" si="22"/>
        <v>0.24271142203747917</v>
      </c>
      <c r="I102" s="49">
        <f t="shared" si="22"/>
        <v>0.24378001864680218</v>
      </c>
    </row>
    <row r="104" spans="2:9" ht="21" x14ac:dyDescent="0.65">
      <c r="B104" s="40" t="s">
        <v>151</v>
      </c>
    </row>
    <row r="112" spans="2:9" x14ac:dyDescent="0.45">
      <c r="B112" s="63" t="s">
        <v>150</v>
      </c>
      <c r="C112" s="63"/>
      <c r="D112" s="63"/>
      <c r="E112" s="63"/>
      <c r="F112" s="63"/>
      <c r="G112" s="63"/>
      <c r="H112" s="63"/>
      <c r="I112" s="63"/>
    </row>
    <row r="113" spans="2:9" x14ac:dyDescent="0.45">
      <c r="B113" s="63"/>
      <c r="C113" s="63"/>
      <c r="D113" s="63"/>
      <c r="E113" s="63"/>
      <c r="F113" s="63"/>
      <c r="G113" s="63"/>
      <c r="H113" s="63"/>
      <c r="I113" s="63"/>
    </row>
    <row r="114" spans="2:9" x14ac:dyDescent="0.45">
      <c r="B114" s="53"/>
      <c r="C114" s="53"/>
      <c r="D114" s="53"/>
      <c r="E114" s="53"/>
      <c r="F114" s="53"/>
      <c r="G114" s="53"/>
      <c r="H114" s="53"/>
      <c r="I114" s="53"/>
    </row>
  </sheetData>
  <mergeCells count="6">
    <mergeCell ref="B85:I85"/>
    <mergeCell ref="B91:I91"/>
    <mergeCell ref="B112:I113"/>
    <mergeCell ref="B9:I15"/>
    <mergeCell ref="B62:I62"/>
    <mergeCell ref="B68:I68"/>
  </mergeCells>
  <pageMargins left="0.74803149606299213" right="0.59055118110236227" top="0.74803149606299213" bottom="0.74803149606299213" header="0.31496062992125984" footer="0.31496062992125984"/>
  <pageSetup scale="80" orientation="portrait" r:id="rId1"/>
  <ignoredErrors>
    <ignoredError sqref="C65:I65 C76:I76"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Profit &amp; Loss</vt:lpstr>
      <vt:lpstr>Quarters</vt:lpstr>
      <vt:lpstr>Balance Sheet</vt:lpstr>
      <vt:lpstr>Cash Flow</vt:lpstr>
      <vt:lpstr>Customization</vt:lpstr>
      <vt:lpstr>Data Sheet</vt:lpstr>
      <vt:lpstr>fs</vt:lpstr>
      <vt:lpstr>cmnsize</vt:lpstr>
      <vt:lpstr>dupont</vt:lpstr>
      <vt:lpstr>altzman</vt:lpstr>
      <vt:lpstr>Sheet1</vt:lpstr>
      <vt:lpstr>Sheet2</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udit saini</cp:lastModifiedBy>
  <cp:lastPrinted>2024-07-27T23:38:50Z</cp:lastPrinted>
  <dcterms:created xsi:type="dcterms:W3CDTF">2012-08-17T09:55:37Z</dcterms:created>
  <dcterms:modified xsi:type="dcterms:W3CDTF">2024-07-27T23:44:26Z</dcterms:modified>
</cp:coreProperties>
</file>