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ask\Internship_Task_Udiit_Verma\Excel\"/>
    </mc:Choice>
  </mc:AlternateContent>
  <bookViews>
    <workbookView xWindow="0" yWindow="0" windowWidth="19200" windowHeight="7310" activeTab="3"/>
  </bookViews>
  <sheets>
    <sheet name="Assignment 4" sheetId="7" r:id="rId1"/>
    <sheet name="Assignment 5" sheetId="8" r:id="rId2"/>
    <sheet name="Assignment 1 &amp; 2" sheetId="1" r:id="rId3"/>
    <sheet name="Tax_Rates" sheetId="2" r:id="rId4"/>
    <sheet name="Product_details" sheetId="3" r:id="rId5"/>
    <sheet name="Assignment 3" sheetId="4" r:id="rId6"/>
  </sheets>
  <definedNames>
    <definedName name="Slicer_Category">#N/A</definedName>
    <definedName name="Slicer_Product">#N/A</definedName>
    <definedName name="Slicer_Region">#N/A</definedName>
  </definedNames>
  <calcPr calcId="152511"/>
  <pivotCaches>
    <pivotCache cacheId="0" r:id="rId7"/>
    <pivotCache cacheId="1" r:id="rId8"/>
    <pivotCache cacheId="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2" l="1"/>
  <c r="G71" i="8" l="1"/>
  <c r="F71" i="8"/>
  <c r="E71" i="8"/>
  <c r="E66" i="8"/>
  <c r="E61" i="8"/>
  <c r="E57" i="8"/>
  <c r="E52" i="8"/>
  <c r="B44" i="8"/>
  <c r="B40" i="8"/>
  <c r="C36" i="8"/>
  <c r="B32" i="8"/>
  <c r="B29" i="8"/>
  <c r="B26" i="8"/>
  <c r="B22" i="8"/>
  <c r="B21" i="8"/>
  <c r="B20" i="8"/>
  <c r="B19" i="8"/>
  <c r="B18" i="8"/>
  <c r="B17" i="8"/>
  <c r="B16" i="8"/>
  <c r="B15" i="8"/>
  <c r="E7" i="8"/>
  <c r="D7" i="8"/>
  <c r="C7" i="8"/>
  <c r="E67" i="8" l="1"/>
  <c r="B11" i="8"/>
  <c r="B7" i="8"/>
  <c r="I3" i="8"/>
  <c r="H3" i="8"/>
  <c r="F3" i="8"/>
  <c r="E3" i="8"/>
  <c r="G3" i="8"/>
  <c r="D3" i="8"/>
  <c r="B3" i="8" l="1"/>
  <c r="C3" i="8"/>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2" i="1"/>
  <c r="AJ2" i="1" l="1"/>
  <c r="W2" i="1"/>
  <c r="P2"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J15" i="1"/>
  <c r="V15" i="1" s="1"/>
  <c r="J16" i="1"/>
  <c r="V16" i="1" s="1"/>
  <c r="J17" i="1"/>
  <c r="V17" i="1" s="1"/>
  <c r="J18" i="1"/>
  <c r="V18" i="1" s="1"/>
  <c r="J19" i="1"/>
  <c r="V19" i="1" s="1"/>
  <c r="J20" i="1"/>
  <c r="V20" i="1" s="1"/>
  <c r="J21" i="1"/>
  <c r="V21" i="1" s="1"/>
  <c r="J22" i="1"/>
  <c r="V22" i="1" s="1"/>
  <c r="J23" i="1"/>
  <c r="V23" i="1" s="1"/>
  <c r="J24" i="1"/>
  <c r="V24" i="1" s="1"/>
  <c r="J25" i="1"/>
  <c r="V25" i="1" s="1"/>
  <c r="J26" i="1"/>
  <c r="V26" i="1" s="1"/>
  <c r="J27" i="1"/>
  <c r="V27" i="1" s="1"/>
  <c r="J28" i="1"/>
  <c r="V28" i="1" s="1"/>
  <c r="J29" i="1"/>
  <c r="V29" i="1" s="1"/>
  <c r="J30" i="1"/>
  <c r="V30" i="1" s="1"/>
  <c r="J31" i="1"/>
  <c r="V31" i="1" s="1"/>
  <c r="J32" i="1"/>
  <c r="V32" i="1" s="1"/>
  <c r="J33" i="1"/>
  <c r="V33" i="1" s="1"/>
  <c r="J34" i="1"/>
  <c r="V34" i="1" s="1"/>
  <c r="J35" i="1"/>
  <c r="V35" i="1" s="1"/>
  <c r="J36" i="1"/>
  <c r="V36" i="1" s="1"/>
  <c r="J37" i="1"/>
  <c r="V37" i="1" s="1"/>
  <c r="J38" i="1"/>
  <c r="V38" i="1" s="1"/>
  <c r="J39" i="1"/>
  <c r="V39" i="1" s="1"/>
  <c r="J40" i="1"/>
  <c r="V40" i="1" s="1"/>
  <c r="J41" i="1"/>
  <c r="V41" i="1" s="1"/>
  <c r="J42" i="1"/>
  <c r="V42" i="1" s="1"/>
  <c r="J43" i="1"/>
  <c r="V43" i="1" s="1"/>
  <c r="J44" i="1"/>
  <c r="V44" i="1" s="1"/>
  <c r="J45" i="1"/>
  <c r="V45" i="1" s="1"/>
  <c r="J46" i="1"/>
  <c r="V46" i="1" s="1"/>
  <c r="J47" i="1"/>
  <c r="V47" i="1" s="1"/>
  <c r="J48" i="1"/>
  <c r="V48" i="1" s="1"/>
  <c r="J49" i="1"/>
  <c r="V49" i="1" s="1"/>
  <c r="J50" i="1"/>
  <c r="V50" i="1" s="1"/>
  <c r="J51" i="1"/>
  <c r="V51" i="1" s="1"/>
  <c r="J14" i="1"/>
  <c r="V14" i="1" s="1"/>
  <c r="J12" i="1"/>
  <c r="V12" i="1" s="1"/>
  <c r="J13" i="1"/>
  <c r="V13" i="1" s="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H12" i="1"/>
  <c r="H13" i="1"/>
  <c r="H14" i="1"/>
  <c r="H15" i="1"/>
  <c r="H16" i="1"/>
  <c r="H17" i="1"/>
  <c r="N17" i="1" s="1"/>
  <c r="R17" i="1" s="1"/>
  <c r="H18" i="1"/>
  <c r="H19" i="1"/>
  <c r="H20" i="1"/>
  <c r="H21" i="1"/>
  <c r="H22" i="1"/>
  <c r="H23" i="1"/>
  <c r="H24" i="1"/>
  <c r="H25" i="1"/>
  <c r="H26" i="1"/>
  <c r="H27" i="1"/>
  <c r="H28" i="1"/>
  <c r="H29" i="1"/>
  <c r="N29" i="1" s="1"/>
  <c r="R29" i="1" s="1"/>
  <c r="H30" i="1"/>
  <c r="H31" i="1"/>
  <c r="H32" i="1"/>
  <c r="H33" i="1"/>
  <c r="H34" i="1"/>
  <c r="H35" i="1"/>
  <c r="H36" i="1"/>
  <c r="H37" i="1"/>
  <c r="H38" i="1"/>
  <c r="H39" i="1"/>
  <c r="H40" i="1"/>
  <c r="H41" i="1"/>
  <c r="N41" i="1" s="1"/>
  <c r="R41" i="1" s="1"/>
  <c r="H42" i="1"/>
  <c r="H43" i="1"/>
  <c r="H44" i="1"/>
  <c r="H45" i="1"/>
  <c r="H46" i="1"/>
  <c r="H47" i="1"/>
  <c r="H48" i="1"/>
  <c r="H49" i="1"/>
  <c r="H50" i="1"/>
  <c r="H51" i="1"/>
  <c r="N49" i="1" l="1"/>
  <c r="R49" i="1" s="1"/>
  <c r="N37" i="1"/>
  <c r="R37" i="1" s="1"/>
  <c r="N25" i="1"/>
  <c r="R25" i="1" s="1"/>
  <c r="O41" i="1"/>
  <c r="O29" i="1"/>
  <c r="O17" i="1"/>
  <c r="N48" i="1"/>
  <c r="R48" i="1" s="1"/>
  <c r="N44" i="1"/>
  <c r="R44" i="1" s="1"/>
  <c r="N40" i="1"/>
  <c r="R40" i="1" s="1"/>
  <c r="N36" i="1"/>
  <c r="R36" i="1" s="1"/>
  <c r="N32" i="1"/>
  <c r="R32" i="1" s="1"/>
  <c r="N28" i="1"/>
  <c r="R28" i="1" s="1"/>
  <c r="N24" i="1"/>
  <c r="R24" i="1" s="1"/>
  <c r="N20" i="1"/>
  <c r="R20" i="1" s="1"/>
  <c r="N16" i="1"/>
  <c r="R16" i="1" s="1"/>
  <c r="N12" i="1"/>
  <c r="R12" i="1" s="1"/>
  <c r="N45" i="1"/>
  <c r="R45" i="1" s="1"/>
  <c r="N33" i="1"/>
  <c r="R33" i="1" s="1"/>
  <c r="N21" i="1"/>
  <c r="R21" i="1" s="1"/>
  <c r="N13" i="1"/>
  <c r="R13" i="1" s="1"/>
  <c r="N51" i="1"/>
  <c r="R51" i="1" s="1"/>
  <c r="N47" i="1"/>
  <c r="R47" i="1" s="1"/>
  <c r="N43" i="1"/>
  <c r="R43" i="1" s="1"/>
  <c r="N39" i="1"/>
  <c r="R39" i="1" s="1"/>
  <c r="N35" i="1"/>
  <c r="R35" i="1" s="1"/>
  <c r="N31" i="1"/>
  <c r="R31" i="1" s="1"/>
  <c r="N27" i="1"/>
  <c r="R27" i="1" s="1"/>
  <c r="N23" i="1"/>
  <c r="R23" i="1" s="1"/>
  <c r="N19" i="1"/>
  <c r="R19" i="1" s="1"/>
  <c r="N15" i="1"/>
  <c r="R15" i="1" s="1"/>
  <c r="N50" i="1"/>
  <c r="R50" i="1" s="1"/>
  <c r="N46" i="1"/>
  <c r="R46" i="1" s="1"/>
  <c r="N42" i="1"/>
  <c r="R42" i="1" s="1"/>
  <c r="N38" i="1"/>
  <c r="R38" i="1" s="1"/>
  <c r="N34" i="1"/>
  <c r="R34" i="1" s="1"/>
  <c r="N30" i="1"/>
  <c r="R30" i="1" s="1"/>
  <c r="N26" i="1"/>
  <c r="R26" i="1" s="1"/>
  <c r="N22" i="1"/>
  <c r="R22" i="1" s="1"/>
  <c r="N18" i="1"/>
  <c r="R18" i="1" s="1"/>
  <c r="N14" i="1"/>
  <c r="R14" i="1" s="1"/>
  <c r="AJ3" i="1"/>
  <c r="AI3" i="1"/>
  <c r="U3" i="1"/>
  <c r="U4" i="1"/>
  <c r="U5" i="1"/>
  <c r="U6" i="1"/>
  <c r="U7" i="1"/>
  <c r="U8" i="1"/>
  <c r="U9" i="1"/>
  <c r="U10" i="1"/>
  <c r="U11" i="1"/>
  <c r="U2" i="1"/>
  <c r="T3" i="1"/>
  <c r="T4" i="1"/>
  <c r="T5" i="1"/>
  <c r="T6" i="1"/>
  <c r="T7" i="1"/>
  <c r="T8" i="1"/>
  <c r="T9" i="1"/>
  <c r="T10" i="1"/>
  <c r="T11" i="1"/>
  <c r="T2" i="1"/>
  <c r="S3" i="1"/>
  <c r="S4" i="1"/>
  <c r="S5" i="1"/>
  <c r="S6" i="1"/>
  <c r="S7" i="1"/>
  <c r="S8" i="1"/>
  <c r="S9" i="1"/>
  <c r="S10" i="1"/>
  <c r="S11" i="1"/>
  <c r="S2" i="1"/>
  <c r="P6" i="1"/>
  <c r="Q3" i="1"/>
  <c r="Q4" i="1"/>
  <c r="Q5" i="1"/>
  <c r="Q6" i="1"/>
  <c r="Q7" i="1"/>
  <c r="Q8" i="1"/>
  <c r="Q9" i="1"/>
  <c r="Q10" i="1"/>
  <c r="Q11" i="1"/>
  <c r="Q2" i="1"/>
  <c r="O49" i="1" l="1"/>
  <c r="O40" i="1"/>
  <c r="O20" i="1"/>
  <c r="O45" i="1"/>
  <c r="O28" i="1"/>
  <c r="O21" i="1"/>
  <c r="O32" i="1"/>
  <c r="O18" i="1"/>
  <c r="O34" i="1"/>
  <c r="O50" i="1"/>
  <c r="O27" i="1"/>
  <c r="O43" i="1"/>
  <c r="O33" i="1"/>
  <c r="O12" i="1"/>
  <c r="O48" i="1"/>
  <c r="O26" i="1"/>
  <c r="O42" i="1"/>
  <c r="O19" i="1"/>
  <c r="O35" i="1"/>
  <c r="O51" i="1"/>
  <c r="O36" i="1"/>
  <c r="O25" i="1"/>
  <c r="O22" i="1"/>
  <c r="O38" i="1"/>
  <c r="O15" i="1"/>
  <c r="O31" i="1"/>
  <c r="O47" i="1"/>
  <c r="O13" i="1"/>
  <c r="O37" i="1"/>
  <c r="O24" i="1"/>
  <c r="O14" i="1"/>
  <c r="O30" i="1"/>
  <c r="O46" i="1"/>
  <c r="O23" i="1"/>
  <c r="O39" i="1"/>
  <c r="O16" i="1"/>
  <c r="O44" i="1"/>
  <c r="H3" i="1"/>
  <c r="P3" i="1"/>
  <c r="P4" i="1"/>
  <c r="P5" i="1"/>
  <c r="P7" i="1"/>
  <c r="P8" i="1"/>
  <c r="P9" i="1"/>
  <c r="P10" i="1"/>
  <c r="P11" i="1"/>
  <c r="M3" i="1" l="1"/>
  <c r="H6" i="1"/>
  <c r="N6" i="1" s="1"/>
  <c r="R6" i="1" s="1"/>
  <c r="L3" i="1"/>
  <c r="K3" i="1"/>
  <c r="J6" i="1"/>
  <c r="V6" i="1" s="1"/>
  <c r="J4" i="1"/>
  <c r="V4" i="1" s="1"/>
  <c r="J5" i="1"/>
  <c r="V5" i="1" s="1"/>
  <c r="J7" i="1"/>
  <c r="V7" i="1" s="1"/>
  <c r="J9" i="1"/>
  <c r="V9" i="1" s="1"/>
  <c r="J10" i="1"/>
  <c r="V10" i="1" s="1"/>
  <c r="J8" i="1"/>
  <c r="V8" i="1" s="1"/>
  <c r="J11" i="1"/>
  <c r="V11" i="1" s="1"/>
  <c r="J2" i="1"/>
  <c r="V2" i="1" s="1"/>
  <c r="J3" i="1"/>
  <c r="V3" i="1" s="1"/>
  <c r="H4" i="1"/>
  <c r="H5" i="1"/>
  <c r="H7" i="1"/>
  <c r="N7" i="1" s="1"/>
  <c r="R7" i="1" s="1"/>
  <c r="H9" i="1"/>
  <c r="N9" i="1" s="1"/>
  <c r="R9" i="1" s="1"/>
  <c r="H10" i="1"/>
  <c r="H8" i="1"/>
  <c r="H11" i="1"/>
  <c r="H2" i="1"/>
  <c r="N2" i="1" s="1"/>
  <c r="I6" i="1"/>
  <c r="I4" i="1"/>
  <c r="I5" i="1"/>
  <c r="I7" i="1"/>
  <c r="I9" i="1"/>
  <c r="I10" i="1"/>
  <c r="I8" i="1"/>
  <c r="I11" i="1"/>
  <c r="I2" i="1"/>
  <c r="I3" i="1"/>
  <c r="N11" i="1" l="1"/>
  <c r="R11" i="1" s="1"/>
  <c r="O2" i="1"/>
  <c r="R2" i="1"/>
  <c r="O9" i="1"/>
  <c r="O6" i="1"/>
  <c r="N3" i="1"/>
  <c r="R3" i="1" s="1"/>
  <c r="N10" i="1"/>
  <c r="R10" i="1" s="1"/>
  <c r="N4" i="1"/>
  <c r="R4" i="1" s="1"/>
  <c r="O11" i="1"/>
  <c r="O7" i="1"/>
  <c r="N8" i="1"/>
  <c r="R8" i="1" s="1"/>
  <c r="N5" i="1"/>
  <c r="R5" i="1" s="1"/>
  <c r="O8" i="1" l="1"/>
  <c r="O10" i="1"/>
  <c r="O3" i="1"/>
  <c r="O5" i="1"/>
  <c r="O4" i="1"/>
</calcChain>
</file>

<file path=xl/sharedStrings.xml><?xml version="1.0" encoding="utf-8"?>
<sst xmlns="http://schemas.openxmlformats.org/spreadsheetml/2006/main" count="411" uniqueCount="153">
  <si>
    <t>Product</t>
  </si>
  <si>
    <t>Category</t>
  </si>
  <si>
    <t>Region</t>
  </si>
  <si>
    <t>Date</t>
  </si>
  <si>
    <t>T001</t>
  </si>
  <si>
    <t>Laptop</t>
  </si>
  <si>
    <t>Electronics</t>
  </si>
  <si>
    <t>North</t>
  </si>
  <si>
    <t>T002</t>
  </si>
  <si>
    <t>Smartphone</t>
  </si>
  <si>
    <t>East</t>
  </si>
  <si>
    <t>T003</t>
  </si>
  <si>
    <t>Refrigerator</t>
  </si>
  <si>
    <t>Appliances</t>
  </si>
  <si>
    <t>West</t>
  </si>
  <si>
    <t>T004</t>
  </si>
  <si>
    <t>TV</t>
  </si>
  <si>
    <t>South</t>
  </si>
  <si>
    <t>T005</t>
  </si>
  <si>
    <t>T006</t>
  </si>
  <si>
    <t>Microwave</t>
  </si>
  <si>
    <t>T007</t>
  </si>
  <si>
    <t>Camera</t>
  </si>
  <si>
    <t>T008</t>
  </si>
  <si>
    <t>Tablet</t>
  </si>
  <si>
    <t>T009</t>
  </si>
  <si>
    <t>Blender</t>
  </si>
  <si>
    <t>T010</t>
  </si>
  <si>
    <t>TransactionID</t>
  </si>
  <si>
    <t>Air Conditioner</t>
  </si>
  <si>
    <t>Washing Machine</t>
  </si>
  <si>
    <t>Sales ($)</t>
  </si>
  <si>
    <t>Units Sold</t>
  </si>
  <si>
    <t>Tax Rate (%)</t>
  </si>
  <si>
    <t>Supplier</t>
  </si>
  <si>
    <t>TechCo</t>
  </si>
  <si>
    <t>MobilePlus</t>
  </si>
  <si>
    <t>HomeEssence</t>
  </si>
  <si>
    <t>VisionMax</t>
  </si>
  <si>
    <t>Warranty (Years)</t>
  </si>
  <si>
    <t>KitchenKing</t>
  </si>
  <si>
    <t xml:space="preserve">Microwave </t>
  </si>
  <si>
    <t>Per Unit Price</t>
  </si>
  <si>
    <t>Total Sales</t>
  </si>
  <si>
    <t>Average Sales</t>
  </si>
  <si>
    <t>Maximum Sales</t>
  </si>
  <si>
    <t>Minimum Sales</t>
  </si>
  <si>
    <t>Total_Transactions</t>
  </si>
  <si>
    <t>Sales Tax</t>
  </si>
  <si>
    <t>Total Revenue (s+st)</t>
  </si>
  <si>
    <t>Sales &gt; 2000</t>
  </si>
  <si>
    <t>Level</t>
  </si>
  <si>
    <t>Sales&gt;5000 and Tax &gt;500</t>
  </si>
  <si>
    <t>Sales&lt;2000 and Sales&gt;20000</t>
  </si>
  <si>
    <t>Bonus 5%</t>
  </si>
  <si>
    <t>Q1 Status</t>
  </si>
  <si>
    <t>Sales &gt; Above Avg</t>
  </si>
  <si>
    <t>Count High Sales</t>
  </si>
  <si>
    <t>cat/sales</t>
  </si>
  <si>
    <t>sales</t>
  </si>
  <si>
    <t>Row Labels</t>
  </si>
  <si>
    <t>Grand Total</t>
  </si>
  <si>
    <t>Sum of Sales ($)</t>
  </si>
  <si>
    <t>T011</t>
  </si>
  <si>
    <t>T012</t>
  </si>
  <si>
    <t>T013</t>
  </si>
  <si>
    <t>T014</t>
  </si>
  <si>
    <t>T015</t>
  </si>
  <si>
    <t>T016</t>
  </si>
  <si>
    <t>T017</t>
  </si>
  <si>
    <t>T018</t>
  </si>
  <si>
    <t>T019</t>
  </si>
  <si>
    <t>T020</t>
  </si>
  <si>
    <t>T021</t>
  </si>
  <si>
    <t>T022</t>
  </si>
  <si>
    <t>T023</t>
  </si>
  <si>
    <t>T024</t>
  </si>
  <si>
    <t>T025</t>
  </si>
  <si>
    <t>T026</t>
  </si>
  <si>
    <t>T027</t>
  </si>
  <si>
    <t>T028</t>
  </si>
  <si>
    <t>T029</t>
  </si>
  <si>
    <t>T030</t>
  </si>
  <si>
    <t>T031</t>
  </si>
  <si>
    <t>T032</t>
  </si>
  <si>
    <t>T033</t>
  </si>
  <si>
    <t>T034</t>
  </si>
  <si>
    <t>T035</t>
  </si>
  <si>
    <t>T036</t>
  </si>
  <si>
    <t>T037</t>
  </si>
  <si>
    <t>T038</t>
  </si>
  <si>
    <t>T039</t>
  </si>
  <si>
    <t>T040</t>
  </si>
  <si>
    <t>T041</t>
  </si>
  <si>
    <t>T042</t>
  </si>
  <si>
    <t>T043</t>
  </si>
  <si>
    <t>T044</t>
  </si>
  <si>
    <t>T045</t>
  </si>
  <si>
    <t>T046</t>
  </si>
  <si>
    <t>T047</t>
  </si>
  <si>
    <t>T048</t>
  </si>
  <si>
    <t>T049</t>
  </si>
  <si>
    <t>T050</t>
  </si>
  <si>
    <t>Sum of Sales Tax</t>
  </si>
  <si>
    <t>Sum of Total Revenue (s+st)</t>
  </si>
  <si>
    <t>Group1</t>
  </si>
  <si>
    <t>Average of Sales ($)</t>
  </si>
  <si>
    <t>Expenses</t>
  </si>
  <si>
    <t>Jan</t>
  </si>
  <si>
    <t>Feb</t>
  </si>
  <si>
    <t>Mar</t>
  </si>
  <si>
    <t>Profit(ts-e)</t>
  </si>
  <si>
    <t>Sum of Profit(ts-e)</t>
  </si>
  <si>
    <t>Product Name</t>
  </si>
  <si>
    <t>Sale</t>
  </si>
  <si>
    <t>Regions</t>
  </si>
  <si>
    <t>Text</t>
  </si>
  <si>
    <t>Formated Text</t>
  </si>
  <si>
    <t>Combine text with formatted numbers:</t>
  </si>
  <si>
    <t>Left</t>
  </si>
  <si>
    <t>Right</t>
  </si>
  <si>
    <t>Mid</t>
  </si>
  <si>
    <t>Text 1</t>
  </si>
  <si>
    <t>Text 2</t>
  </si>
  <si>
    <t>Hello</t>
  </si>
  <si>
    <t>World</t>
  </si>
  <si>
    <t>Concatenate</t>
  </si>
  <si>
    <t>Product Description</t>
  </si>
  <si>
    <t>length</t>
  </si>
  <si>
    <t xml:space="preserve">Refrigerator :      Keep your food fresh and beverages chilled with this energy-efficient refrigerator. </t>
  </si>
  <si>
    <t>Trim</t>
  </si>
  <si>
    <t xml:space="preserve">      Hello World</t>
  </si>
  <si>
    <t>East Total</t>
  </si>
  <si>
    <t>North Total</t>
  </si>
  <si>
    <t>South Total</t>
  </si>
  <si>
    <t>West Total</t>
  </si>
  <si>
    <t>2 to 10</t>
  </si>
  <si>
    <t>Sum of Range</t>
  </si>
  <si>
    <t>Average of Range</t>
  </si>
  <si>
    <t>1. Use VLOOKUP to retrieve product details from another sheet</t>
  </si>
  <si>
    <t>2. Use HLOOKUP to find tax rates based on a range</t>
  </si>
  <si>
    <t xml:space="preserve">       3. Combine INDEX and MATCH to find specific data points.</t>
  </si>
  <si>
    <t xml:space="preserve">       4. Use TEXT to format dates and numbers.</t>
  </si>
  <si>
    <t xml:space="preserve">       5. Use LEFT, RIGHT, and MID to extract parts of text data.</t>
  </si>
  <si>
    <t xml:space="preserve">       6. Apply CONCATENATE (or TEXTJOIN) to merge text fields.</t>
  </si>
  <si>
    <t xml:space="preserve">       7. Use LEN to find the length of product descriptions.</t>
  </si>
  <si>
    <t>8. Use TRIM to clean up extra spaces in text fields.</t>
  </si>
  <si>
    <t>9. Use SUBTOTAL to calculate totals for filtered data.</t>
  </si>
  <si>
    <t xml:space="preserve">        10. Use OFFSET to create dynamic ranges.</t>
  </si>
  <si>
    <t>Sales</t>
  </si>
  <si>
    <t>Quarters</t>
  </si>
  <si>
    <t xml:space="preserve">Enter Quarters No. </t>
  </si>
  <si>
    <t>Sum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</si>
</sst>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ABAB"/>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14" fontId="0" fillId="0" borderId="0" xfId="0" applyNumberFormat="1"/>
    <xf numFmtId="2" fontId="0" fillId="0" borderId="0" xfId="0" applyNumberFormat="1"/>
    <xf numFmtId="1" fontId="0" fillId="0" borderId="0" xfId="0" applyNumberFormat="1"/>
    <xf numFmtId="0" fontId="0" fillId="0" borderId="0" xfId="0" applyAlignment="1">
      <alignment horizontal="center"/>
    </xf>
    <xf numFmtId="2" fontId="0" fillId="0" borderId="0" xfId="0" applyNumberFormat="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0" borderId="0" xfId="0"/>
    <xf numFmtId="14" fontId="0" fillId="0" borderId="0" xfId="0" applyNumberFormat="1" applyAlignment="1">
      <alignment horizontal="left" indent="1"/>
    </xf>
    <xf numFmtId="14" fontId="0" fillId="0" borderId="0" xfId="0" applyNumberFormat="1" applyAlignment="1">
      <alignment horizontal="left"/>
    </xf>
    <xf numFmtId="0" fontId="1" fillId="0" borderId="0" xfId="0" applyFont="1"/>
    <xf numFmtId="0" fontId="1" fillId="0" borderId="0" xfId="0" applyFont="1" applyAlignment="1">
      <alignment horizontal="center"/>
    </xf>
    <xf numFmtId="14" fontId="1" fillId="0" borderId="0" xfId="0" applyNumberFormat="1" applyFont="1" applyAlignment="1">
      <alignment horizontal="center"/>
    </xf>
    <xf numFmtId="14" fontId="0" fillId="0" borderId="0" xfId="0" applyNumberFormat="1" applyAlignment="1">
      <alignment horizontal="center"/>
    </xf>
    <xf numFmtId="0" fontId="0" fillId="0" borderId="0" xfId="0" applyNumberFormat="1" applyAlignment="1">
      <alignment horizontal="center"/>
    </xf>
    <xf numFmtId="0" fontId="0" fillId="0" borderId="0" xfId="0" applyFont="1" applyAlignment="1">
      <alignment horizontal="center"/>
    </xf>
    <xf numFmtId="0" fontId="0" fillId="0" borderId="0" xfId="0" applyAlignment="1">
      <alignment wrapText="1"/>
    </xf>
    <xf numFmtId="0" fontId="0" fillId="0" borderId="0" xfId="0" applyAlignment="1">
      <alignment horizontal="center" vertical="center"/>
    </xf>
    <xf numFmtId="2" fontId="1" fillId="0" borderId="0" xfId="0" applyNumberFormat="1" applyFont="1"/>
    <xf numFmtId="2" fontId="1" fillId="0" borderId="0" xfId="0" applyNumberFormat="1" applyFont="1" applyAlignment="1">
      <alignment horizontal="center"/>
    </xf>
    <xf numFmtId="0" fontId="1" fillId="0" borderId="0" xfId="0" applyFont="1" applyAlignment="1">
      <alignment horizontal="center"/>
    </xf>
    <xf numFmtId="0" fontId="0" fillId="0" borderId="1" xfId="0" applyBorder="1"/>
    <xf numFmtId="0" fontId="0" fillId="2" borderId="1" xfId="0" applyFill="1" applyBorder="1"/>
    <xf numFmtId="0" fontId="0" fillId="3" borderId="1" xfId="0" applyFill="1" applyBorder="1"/>
    <xf numFmtId="0" fontId="1" fillId="0" borderId="0" xfId="0" applyFont="1" applyAlignment="1">
      <alignment horizontal="left"/>
    </xf>
    <xf numFmtId="0" fontId="1" fillId="0" borderId="0" xfId="0" applyFont="1" applyAlignment="1">
      <alignment horizont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colors>
    <mruColors>
      <color rgb="FFFFABAB"/>
      <color rgb="FFFF6161"/>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[Book1.xlsx]Assignment 4!PivotTable4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By Date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'Assignment 4'!$B$27</c:f>
              <c:strCache>
                <c:ptCount val="1"/>
                <c:pt idx="0">
                  <c:v>Total</c:v>
                </c:pt>
              </c:strCache>
            </c:strRef>
          </c:tx>
          <c:spPr>
            <a:solidFill>
              <a:schemeClr val="accent1"/>
            </a:solidFill>
            <a:ln>
              <a:noFill/>
            </a:ln>
            <a:effectLst/>
          </c:spPr>
          <c:invertIfNegative val="0"/>
          <c:cat>
            <c:multiLvlStrRef>
              <c:f>'Assignment 4'!$A$28:$A$78</c:f>
              <c:multiLvlStrCache>
                <c:ptCount val="49"/>
                <c:lvl>
                  <c:pt idx="0">
                    <c:v>01-01-2025</c:v>
                  </c:pt>
                  <c:pt idx="1">
                    <c:v>03-01-2025</c:v>
                  </c:pt>
                  <c:pt idx="2">
                    <c:v>05-01-2025</c:v>
                  </c:pt>
                  <c:pt idx="3">
                    <c:v>08-01-2025</c:v>
                  </c:pt>
                  <c:pt idx="4">
                    <c:v>12-01-2025</c:v>
                  </c:pt>
                  <c:pt idx="5">
                    <c:v>15-01-2025</c:v>
                  </c:pt>
                  <c:pt idx="6">
                    <c:v>18-01-2025</c:v>
                  </c:pt>
                  <c:pt idx="7">
                    <c:v>20-01-2025</c:v>
                  </c:pt>
                  <c:pt idx="8">
                    <c:v>22-01-2025</c:v>
                  </c:pt>
                  <c:pt idx="9">
                    <c:v>23-01-2025</c:v>
                  </c:pt>
                  <c:pt idx="10">
                    <c:v>24-01-2025</c:v>
                  </c:pt>
                  <c:pt idx="11">
                    <c:v>25-01-2025</c:v>
                  </c:pt>
                  <c:pt idx="12">
                    <c:v>26-01-2025</c:v>
                  </c:pt>
                  <c:pt idx="13">
                    <c:v>27-01-2025</c:v>
                  </c:pt>
                  <c:pt idx="14">
                    <c:v>28-01-2025</c:v>
                  </c:pt>
                  <c:pt idx="15">
                    <c:v>29-01-2025</c:v>
                  </c:pt>
                  <c:pt idx="16">
                    <c:v>30-01-2025</c:v>
                  </c:pt>
                  <c:pt idx="17">
                    <c:v>31-01-2025</c:v>
                  </c:pt>
                  <c:pt idx="18">
                    <c:v>01-02-2025</c:v>
                  </c:pt>
                  <c:pt idx="19">
                    <c:v>02-02-2025</c:v>
                  </c:pt>
                  <c:pt idx="20">
                    <c:v>03-02-2025</c:v>
                  </c:pt>
                  <c:pt idx="21">
                    <c:v>04-02-2025</c:v>
                  </c:pt>
                  <c:pt idx="22">
                    <c:v>05-02-2025</c:v>
                  </c:pt>
                  <c:pt idx="23">
                    <c:v>06-02-2025</c:v>
                  </c:pt>
                  <c:pt idx="24">
                    <c:v>07-02-2025</c:v>
                  </c:pt>
                  <c:pt idx="25">
                    <c:v>08-02-2025</c:v>
                  </c:pt>
                  <c:pt idx="26">
                    <c:v>09-02-2025</c:v>
                  </c:pt>
                  <c:pt idx="27">
                    <c:v>10-02-2025</c:v>
                  </c:pt>
                  <c:pt idx="28">
                    <c:v>11-02-2025</c:v>
                  </c:pt>
                  <c:pt idx="29">
                    <c:v>12-02-2025</c:v>
                  </c:pt>
                  <c:pt idx="30">
                    <c:v>13-02-2025</c:v>
                  </c:pt>
                  <c:pt idx="31">
                    <c:v>14-02-2025</c:v>
                  </c:pt>
                  <c:pt idx="32">
                    <c:v>15-02-2025</c:v>
                  </c:pt>
                  <c:pt idx="33">
                    <c:v>16-02-2025</c:v>
                  </c:pt>
                  <c:pt idx="34">
                    <c:v>17-02-2025</c:v>
                  </c:pt>
                  <c:pt idx="35">
                    <c:v>18-02-2025</c:v>
                  </c:pt>
                  <c:pt idx="36">
                    <c:v>19-02-2025</c:v>
                  </c:pt>
                  <c:pt idx="37">
                    <c:v>20-02-2025</c:v>
                  </c:pt>
                  <c:pt idx="38">
                    <c:v>21-02-2025</c:v>
                  </c:pt>
                  <c:pt idx="39">
                    <c:v>22-02-2025</c:v>
                  </c:pt>
                  <c:pt idx="40">
                    <c:v>23-02-2025</c:v>
                  </c:pt>
                  <c:pt idx="41">
                    <c:v>24-02-2025</c:v>
                  </c:pt>
                  <c:pt idx="42">
                    <c:v>25-02-2025</c:v>
                  </c:pt>
                  <c:pt idx="43">
                    <c:v>26-02-2025</c:v>
                  </c:pt>
                  <c:pt idx="44">
                    <c:v>27-02-2025</c:v>
                  </c:pt>
                  <c:pt idx="45">
                    <c:v>28-02-2025</c:v>
                  </c:pt>
                  <c:pt idx="46">
                    <c:v>01-03-2025</c:v>
                  </c:pt>
                  <c:pt idx="47">
                    <c:v>02-03-2025</c:v>
                  </c:pt>
                  <c:pt idx="48">
                    <c:v>03-03-2025</c:v>
                  </c:pt>
                </c:lvl>
                <c:lvl>
                  <c:pt idx="0">
                    <c:v>Group1</c:v>
                  </c:pt>
                </c:lvl>
              </c:multiLvlStrCache>
            </c:multiLvlStrRef>
          </c:cat>
          <c:val>
            <c:numRef>
              <c:f>'Assignment 4'!$B$28:$B$78</c:f>
              <c:numCache>
                <c:formatCode>General</c:formatCode>
                <c:ptCount val="49"/>
                <c:pt idx="0">
                  <c:v>1500</c:v>
                </c:pt>
                <c:pt idx="1">
                  <c:v>800</c:v>
                </c:pt>
                <c:pt idx="2">
                  <c:v>1200</c:v>
                </c:pt>
                <c:pt idx="3">
                  <c:v>900</c:v>
                </c:pt>
                <c:pt idx="4">
                  <c:v>700</c:v>
                </c:pt>
                <c:pt idx="5">
                  <c:v>500</c:v>
                </c:pt>
                <c:pt idx="6">
                  <c:v>400</c:v>
                </c:pt>
                <c:pt idx="7">
                  <c:v>600</c:v>
                </c:pt>
                <c:pt idx="8">
                  <c:v>300</c:v>
                </c:pt>
                <c:pt idx="9">
                  <c:v>1500</c:v>
                </c:pt>
                <c:pt idx="10">
                  <c:v>800</c:v>
                </c:pt>
                <c:pt idx="11">
                  <c:v>1600</c:v>
                </c:pt>
                <c:pt idx="12">
                  <c:v>900</c:v>
                </c:pt>
                <c:pt idx="13">
                  <c:v>700</c:v>
                </c:pt>
                <c:pt idx="14">
                  <c:v>500</c:v>
                </c:pt>
                <c:pt idx="15">
                  <c:v>400</c:v>
                </c:pt>
                <c:pt idx="16">
                  <c:v>600</c:v>
                </c:pt>
                <c:pt idx="17">
                  <c:v>300</c:v>
                </c:pt>
                <c:pt idx="18">
                  <c:v>2000</c:v>
                </c:pt>
                <c:pt idx="19">
                  <c:v>1500</c:v>
                </c:pt>
                <c:pt idx="20">
                  <c:v>800</c:v>
                </c:pt>
                <c:pt idx="21">
                  <c:v>1200</c:v>
                </c:pt>
                <c:pt idx="22">
                  <c:v>900</c:v>
                </c:pt>
                <c:pt idx="23">
                  <c:v>700</c:v>
                </c:pt>
                <c:pt idx="24">
                  <c:v>500</c:v>
                </c:pt>
                <c:pt idx="25">
                  <c:v>400</c:v>
                </c:pt>
                <c:pt idx="26">
                  <c:v>600</c:v>
                </c:pt>
                <c:pt idx="27">
                  <c:v>300</c:v>
                </c:pt>
                <c:pt idx="28">
                  <c:v>2000</c:v>
                </c:pt>
                <c:pt idx="29">
                  <c:v>1500</c:v>
                </c:pt>
                <c:pt idx="30">
                  <c:v>800</c:v>
                </c:pt>
                <c:pt idx="31">
                  <c:v>1200</c:v>
                </c:pt>
                <c:pt idx="32">
                  <c:v>900</c:v>
                </c:pt>
                <c:pt idx="33">
                  <c:v>700</c:v>
                </c:pt>
                <c:pt idx="34">
                  <c:v>500</c:v>
                </c:pt>
                <c:pt idx="35">
                  <c:v>400</c:v>
                </c:pt>
                <c:pt idx="36">
                  <c:v>600</c:v>
                </c:pt>
                <c:pt idx="37">
                  <c:v>300</c:v>
                </c:pt>
                <c:pt idx="38">
                  <c:v>2000</c:v>
                </c:pt>
                <c:pt idx="39">
                  <c:v>1500</c:v>
                </c:pt>
                <c:pt idx="40">
                  <c:v>800</c:v>
                </c:pt>
                <c:pt idx="41">
                  <c:v>1200</c:v>
                </c:pt>
                <c:pt idx="42">
                  <c:v>900</c:v>
                </c:pt>
                <c:pt idx="43">
                  <c:v>700</c:v>
                </c:pt>
                <c:pt idx="44">
                  <c:v>500</c:v>
                </c:pt>
                <c:pt idx="45">
                  <c:v>400</c:v>
                </c:pt>
                <c:pt idx="46">
                  <c:v>600</c:v>
                </c:pt>
                <c:pt idx="47">
                  <c:v>300</c:v>
                </c:pt>
                <c:pt idx="48">
                  <c:v>2000</c:v>
                </c:pt>
              </c:numCache>
            </c:numRef>
          </c:val>
        </c:ser>
        <c:dLbls>
          <c:showLegendKey val="0"/>
          <c:showVal val="0"/>
          <c:showCatName val="0"/>
          <c:showSerName val="0"/>
          <c:showPercent val="0"/>
          <c:showBubbleSize val="0"/>
        </c:dLbls>
        <c:gapWidth val="219"/>
        <c:overlap val="-27"/>
        <c:axId val="403378416"/>
        <c:axId val="403378808"/>
      </c:barChart>
      <c:catAx>
        <c:axId val="403378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378808"/>
        <c:crosses val="autoZero"/>
        <c:auto val="1"/>
        <c:lblAlgn val="ctr"/>
        <c:lblOffset val="100"/>
        <c:noMultiLvlLbl val="0"/>
      </c:catAx>
      <c:valAx>
        <c:axId val="4033788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3784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Per Product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304002624671915"/>
          <c:y val="0.13004629629629633"/>
          <c:w val="0.72107108486439198"/>
          <c:h val="0.72088764946048411"/>
        </c:manualLayout>
      </c:layout>
      <c:barChart>
        <c:barDir val="bar"/>
        <c:grouping val="clustered"/>
        <c:varyColors val="0"/>
        <c:ser>
          <c:idx val="0"/>
          <c:order val="0"/>
          <c:tx>
            <c:strRef>
              <c:f>'Assignment 1 &amp; 2'!$E$1</c:f>
              <c:strCache>
                <c:ptCount val="1"/>
                <c:pt idx="0">
                  <c:v>Sales ($)</c:v>
                </c:pt>
              </c:strCache>
            </c:strRef>
          </c:tx>
          <c:spPr>
            <a:solidFill>
              <a:schemeClr val="accent1"/>
            </a:solidFill>
            <a:ln>
              <a:noFill/>
            </a:ln>
            <a:effectLst/>
          </c:spPr>
          <c:invertIfNegative val="0"/>
          <c:cat>
            <c:strRef>
              <c:f>'Assignment 1 &amp; 2'!$B$2:$B$14</c:f>
              <c:strCache>
                <c:ptCount val="13"/>
                <c:pt idx="0">
                  <c:v>Air Conditioner</c:v>
                </c:pt>
                <c:pt idx="1">
                  <c:v>Laptop</c:v>
                </c:pt>
                <c:pt idx="2">
                  <c:v>Refrigerator</c:v>
                </c:pt>
                <c:pt idx="3">
                  <c:v>TV</c:v>
                </c:pt>
                <c:pt idx="4">
                  <c:v>Smartphone</c:v>
                </c:pt>
                <c:pt idx="5">
                  <c:v>Washing Machine</c:v>
                </c:pt>
                <c:pt idx="6">
                  <c:v>Tablet</c:v>
                </c:pt>
                <c:pt idx="7">
                  <c:v>Microwave</c:v>
                </c:pt>
                <c:pt idx="8">
                  <c:v>Camera</c:v>
                </c:pt>
                <c:pt idx="9">
                  <c:v>Blender</c:v>
                </c:pt>
                <c:pt idx="10">
                  <c:v>Laptop</c:v>
                </c:pt>
                <c:pt idx="11">
                  <c:v>Smartphone</c:v>
                </c:pt>
                <c:pt idx="12">
                  <c:v>Refrigerator</c:v>
                </c:pt>
              </c:strCache>
            </c:strRef>
          </c:cat>
          <c:val>
            <c:numRef>
              <c:f>'Assignment 1 &amp; 2'!$E$2:$E$14</c:f>
              <c:numCache>
                <c:formatCode>General</c:formatCode>
                <c:ptCount val="13"/>
                <c:pt idx="0">
                  <c:v>2000</c:v>
                </c:pt>
                <c:pt idx="1">
                  <c:v>1500</c:v>
                </c:pt>
                <c:pt idx="2">
                  <c:v>1200</c:v>
                </c:pt>
                <c:pt idx="3">
                  <c:v>900</c:v>
                </c:pt>
                <c:pt idx="4">
                  <c:v>800</c:v>
                </c:pt>
                <c:pt idx="5">
                  <c:v>700</c:v>
                </c:pt>
                <c:pt idx="6">
                  <c:v>600</c:v>
                </c:pt>
                <c:pt idx="7">
                  <c:v>500</c:v>
                </c:pt>
                <c:pt idx="8">
                  <c:v>400</c:v>
                </c:pt>
                <c:pt idx="9">
                  <c:v>300</c:v>
                </c:pt>
                <c:pt idx="10">
                  <c:v>1500</c:v>
                </c:pt>
                <c:pt idx="11">
                  <c:v>800</c:v>
                </c:pt>
                <c:pt idx="12">
                  <c:v>1200</c:v>
                </c:pt>
              </c:numCache>
            </c:numRef>
          </c:val>
        </c:ser>
        <c:dLbls>
          <c:showLegendKey val="0"/>
          <c:showVal val="0"/>
          <c:showCatName val="0"/>
          <c:showSerName val="0"/>
          <c:showPercent val="0"/>
          <c:showBubbleSize val="0"/>
        </c:dLbls>
        <c:gapWidth val="182"/>
        <c:axId val="403379592"/>
        <c:axId val="403379984"/>
      </c:barChart>
      <c:catAx>
        <c:axId val="403379592"/>
        <c:scaling>
          <c:orientation val="minMax"/>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Products</a:t>
                </a:r>
              </a:p>
            </c:rich>
          </c:tx>
          <c:layout>
            <c:manualLayout>
              <c:xMode val="edge"/>
              <c:yMode val="edge"/>
              <c:x val="0"/>
              <c:y val="0.33274697950205623"/>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379984"/>
        <c:crosses val="autoZero"/>
        <c:auto val="1"/>
        <c:lblAlgn val="ctr"/>
        <c:lblOffset val="100"/>
        <c:noMultiLvlLbl val="0"/>
      </c:catAx>
      <c:valAx>
        <c:axId val="4033799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Total Sales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3795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sales</a:t>
            </a:r>
            <a:r>
              <a:rPr lang="en-US" baseline="0"/>
              <a:t> Percentage By category</a:t>
            </a:r>
            <a:endParaRPr lang="en-US"/>
          </a:p>
        </c:rich>
      </c:tx>
      <c:layout>
        <c:manualLayout>
          <c:xMode val="edge"/>
          <c:yMode val="edge"/>
          <c:x val="0.15690140845070422"/>
          <c:y val="2.6726057906458798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pieChart>
        <c:varyColors val="1"/>
        <c:ser>
          <c:idx val="0"/>
          <c:order val="0"/>
          <c:tx>
            <c:strRef>
              <c:f>'Assignment 1 &amp; 2'!$AJ$1</c:f>
              <c:strCache>
                <c:ptCount val="1"/>
                <c:pt idx="0">
                  <c:v>sales</c:v>
                </c:pt>
              </c:strCache>
            </c:strRef>
          </c:tx>
          <c:spPr>
            <a:solidFill>
              <a:schemeClr val="lt1"/>
            </a:solidFill>
            <a:ln w="19050">
              <a:solidFill>
                <a:schemeClr val="accent1"/>
              </a:solidFill>
            </a:ln>
            <a:effectLst/>
          </c:spPr>
          <c:dPt>
            <c:idx val="0"/>
            <c:bubble3D val="0"/>
            <c:spPr>
              <a:solidFill>
                <a:schemeClr val="lt1"/>
              </a:solidFill>
              <a:ln w="19050">
                <a:solidFill>
                  <a:schemeClr val="accent1"/>
                </a:solidFill>
              </a:ln>
              <a:effectLst/>
            </c:spPr>
          </c:dPt>
          <c:dPt>
            <c:idx val="1"/>
            <c:bubble3D val="0"/>
            <c:spPr>
              <a:solidFill>
                <a:schemeClr val="lt1"/>
              </a:solidFill>
              <a:ln w="19050">
                <a:solidFill>
                  <a:schemeClr val="accen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inEnd"/>
            <c:showLegendKey val="0"/>
            <c:showVal val="1"/>
            <c:showCatName val="1"/>
            <c:showSerName val="0"/>
            <c:showPercent val="1"/>
            <c:showBubbleSize val="0"/>
            <c:showLeaderLines val="1"/>
            <c:leaderLines>
              <c:spPr>
                <a:ln w="9525">
                  <a:solidFill>
                    <a:schemeClr val="accent1">
                      <a:lumMod val="60000"/>
                      <a:lumOff val="40000"/>
                    </a:schemeClr>
                  </a:solidFill>
                </a:ln>
                <a:effectLst/>
              </c:spPr>
            </c:leaderLines>
            <c:extLst>
              <c:ext xmlns:c15="http://schemas.microsoft.com/office/drawing/2012/chart" uri="{CE6537A1-D6FC-4f65-9D91-7224C49458BB}"/>
            </c:extLst>
          </c:dLbls>
          <c:cat>
            <c:strRef>
              <c:f>'Assignment 1 &amp; 2'!$AI$2:$AI$3</c:f>
              <c:strCache>
                <c:ptCount val="2"/>
                <c:pt idx="0">
                  <c:v>Appliances</c:v>
                </c:pt>
                <c:pt idx="1">
                  <c:v>Electronics</c:v>
                </c:pt>
              </c:strCache>
            </c:strRef>
          </c:cat>
          <c:val>
            <c:numRef>
              <c:f>'Assignment 1 &amp; 2'!$AJ$2:$AJ$3</c:f>
              <c:numCache>
                <c:formatCode>General</c:formatCode>
                <c:ptCount val="2"/>
                <c:pt idx="0">
                  <c:v>23500</c:v>
                </c:pt>
                <c:pt idx="1">
                  <c:v>21000</c:v>
                </c:pt>
              </c:numCache>
            </c:numRef>
          </c:val>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a:t>
            </a:r>
            <a:r>
              <a:rPr lang="en-IN" baseline="0"/>
              <a:t> Over Date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550612423447069"/>
          <c:y val="0.16708333333333336"/>
          <c:w val="0.87372506561679786"/>
          <c:h val="0.49241943715368913"/>
        </c:manualLayout>
      </c:layout>
      <c:lineChart>
        <c:grouping val="standard"/>
        <c:varyColors val="0"/>
        <c:ser>
          <c:idx val="0"/>
          <c:order val="0"/>
          <c:tx>
            <c:strRef>
              <c:f>'Assignment 1 &amp; 2'!$E$1</c:f>
              <c:strCache>
                <c:ptCount val="1"/>
                <c:pt idx="0">
                  <c:v>Sales ($)</c:v>
                </c:pt>
              </c:strCache>
            </c:strRef>
          </c:tx>
          <c:spPr>
            <a:ln w="28575" cap="rnd">
              <a:solidFill>
                <a:schemeClr val="accent1"/>
              </a:solidFill>
              <a:round/>
            </a:ln>
            <a:effectLst/>
          </c:spPr>
          <c:marker>
            <c:symbol val="none"/>
          </c:marker>
          <c:cat>
            <c:numRef>
              <c:f>'Assignment 1 &amp; 2'!$F$2:$F$11</c:f>
              <c:numCache>
                <c:formatCode>m/d/yyyy</c:formatCode>
                <c:ptCount val="10"/>
                <c:pt idx="0">
                  <c:v>45682</c:v>
                </c:pt>
                <c:pt idx="1">
                  <c:v>45658</c:v>
                </c:pt>
                <c:pt idx="2">
                  <c:v>45662</c:v>
                </c:pt>
                <c:pt idx="3">
                  <c:v>45665</c:v>
                </c:pt>
                <c:pt idx="4">
                  <c:v>45660</c:v>
                </c:pt>
                <c:pt idx="5">
                  <c:v>45669</c:v>
                </c:pt>
                <c:pt idx="6">
                  <c:v>45677</c:v>
                </c:pt>
                <c:pt idx="7">
                  <c:v>45672</c:v>
                </c:pt>
                <c:pt idx="8">
                  <c:v>45675</c:v>
                </c:pt>
                <c:pt idx="9">
                  <c:v>45679</c:v>
                </c:pt>
              </c:numCache>
            </c:numRef>
          </c:cat>
          <c:val>
            <c:numRef>
              <c:f>'Assignment 1 &amp; 2'!$E$2:$E$11</c:f>
              <c:numCache>
                <c:formatCode>General</c:formatCode>
                <c:ptCount val="10"/>
                <c:pt idx="0">
                  <c:v>2000</c:v>
                </c:pt>
                <c:pt idx="1">
                  <c:v>1500</c:v>
                </c:pt>
                <c:pt idx="2">
                  <c:v>1200</c:v>
                </c:pt>
                <c:pt idx="3">
                  <c:v>900</c:v>
                </c:pt>
                <c:pt idx="4">
                  <c:v>800</c:v>
                </c:pt>
                <c:pt idx="5">
                  <c:v>700</c:v>
                </c:pt>
                <c:pt idx="6">
                  <c:v>600</c:v>
                </c:pt>
                <c:pt idx="7">
                  <c:v>500</c:v>
                </c:pt>
                <c:pt idx="8">
                  <c:v>400</c:v>
                </c:pt>
                <c:pt idx="9">
                  <c:v>300</c:v>
                </c:pt>
              </c:numCache>
            </c:numRef>
          </c:val>
          <c:smooth val="0"/>
        </c:ser>
        <c:dLbls>
          <c:showLegendKey val="0"/>
          <c:showVal val="0"/>
          <c:showCatName val="0"/>
          <c:showSerName val="0"/>
          <c:showPercent val="0"/>
          <c:showBubbleSize val="0"/>
        </c:dLbls>
        <c:smooth val="0"/>
        <c:axId val="403798992"/>
        <c:axId val="403799384"/>
        <c:extLst>
          <c:ext xmlns:c15="http://schemas.microsoft.com/office/drawing/2012/chart" uri="{02D57815-91ED-43cb-92C2-25804820EDAC}">
            <c15:filteredLineSeries>
              <c15:ser>
                <c:idx val="1"/>
                <c:order val="1"/>
                <c:tx>
                  <c:strRef>
                    <c:extLst>
                      <c:ext uri="{02D57815-91ED-43cb-92C2-25804820EDAC}">
                        <c15:formulaRef>
                          <c15:sqref>'Assignment 1 &amp; 2'!$F$1</c15:sqref>
                        </c15:formulaRef>
                      </c:ext>
                    </c:extLst>
                    <c:strCache>
                      <c:ptCount val="1"/>
                      <c:pt idx="0">
                        <c:v>Date</c:v>
                      </c:pt>
                    </c:strCache>
                  </c:strRef>
                </c:tx>
                <c:spPr>
                  <a:ln w="28575" cap="rnd">
                    <a:solidFill>
                      <a:schemeClr val="accent2"/>
                    </a:solidFill>
                    <a:round/>
                  </a:ln>
                  <a:effectLst/>
                </c:spPr>
                <c:marker>
                  <c:symbol val="none"/>
                </c:marker>
                <c:cat>
                  <c:numRef>
                    <c:extLst>
                      <c:ext uri="{02D57815-91ED-43cb-92C2-25804820EDAC}">
                        <c15:formulaRef>
                          <c15:sqref>'Assignment 1 &amp; 2'!$F$2:$F$11</c15:sqref>
                        </c15:formulaRef>
                      </c:ext>
                    </c:extLst>
                    <c:numCache>
                      <c:formatCode>m/d/yyyy</c:formatCode>
                      <c:ptCount val="10"/>
                      <c:pt idx="0">
                        <c:v>45682</c:v>
                      </c:pt>
                      <c:pt idx="1">
                        <c:v>45658</c:v>
                      </c:pt>
                      <c:pt idx="2">
                        <c:v>45662</c:v>
                      </c:pt>
                      <c:pt idx="3">
                        <c:v>45665</c:v>
                      </c:pt>
                      <c:pt idx="4">
                        <c:v>45660</c:v>
                      </c:pt>
                      <c:pt idx="5">
                        <c:v>45669</c:v>
                      </c:pt>
                      <c:pt idx="6">
                        <c:v>45677</c:v>
                      </c:pt>
                      <c:pt idx="7">
                        <c:v>45672</c:v>
                      </c:pt>
                      <c:pt idx="8">
                        <c:v>45675</c:v>
                      </c:pt>
                      <c:pt idx="9">
                        <c:v>45679</c:v>
                      </c:pt>
                    </c:numCache>
                  </c:numRef>
                </c:cat>
                <c:val>
                  <c:numRef>
                    <c:extLst>
                      <c:ext uri="{02D57815-91ED-43cb-92C2-25804820EDAC}">
                        <c15:formulaRef>
                          <c15:sqref>'Assignment 1 &amp; 2'!$F$2:$F$11</c15:sqref>
                        </c15:formulaRef>
                      </c:ext>
                    </c:extLst>
                    <c:numCache>
                      <c:formatCode>m/d/yyyy</c:formatCode>
                      <c:ptCount val="10"/>
                      <c:pt idx="0">
                        <c:v>45682</c:v>
                      </c:pt>
                      <c:pt idx="1">
                        <c:v>45658</c:v>
                      </c:pt>
                      <c:pt idx="2">
                        <c:v>45662</c:v>
                      </c:pt>
                      <c:pt idx="3">
                        <c:v>45665</c:v>
                      </c:pt>
                      <c:pt idx="4">
                        <c:v>45660</c:v>
                      </c:pt>
                      <c:pt idx="5">
                        <c:v>45669</c:v>
                      </c:pt>
                      <c:pt idx="6">
                        <c:v>45677</c:v>
                      </c:pt>
                      <c:pt idx="7">
                        <c:v>45672</c:v>
                      </c:pt>
                      <c:pt idx="8">
                        <c:v>45675</c:v>
                      </c:pt>
                      <c:pt idx="9">
                        <c:v>45679</c:v>
                      </c:pt>
                    </c:numCache>
                  </c:numRef>
                </c:val>
                <c:smooth val="0"/>
              </c15:ser>
            </c15:filteredLineSeries>
          </c:ext>
        </c:extLst>
      </c:lineChart>
      <c:dateAx>
        <c:axId val="403798992"/>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Date</a:t>
                </a:r>
              </a:p>
            </c:rich>
          </c:tx>
          <c:layout>
            <c:manualLayout>
              <c:xMode val="edge"/>
              <c:yMode val="edge"/>
              <c:x val="0.45429160423772952"/>
              <c:y val="0.8422762121840035"/>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799384"/>
        <c:crosses val="autoZero"/>
        <c:auto val="1"/>
        <c:lblOffset val="100"/>
        <c:baseTimeUnit val="days"/>
      </c:dateAx>
      <c:valAx>
        <c:axId val="403799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Sales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798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Vs Sales Tax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'Assignment 1 &amp; 2'!$N$1</c:f>
              <c:strCache>
                <c:ptCount val="1"/>
                <c:pt idx="0">
                  <c:v>Sales Tax</c:v>
                </c:pt>
              </c:strCache>
            </c:strRef>
          </c:tx>
          <c:spPr>
            <a:ln w="19050" cap="rnd">
              <a:noFill/>
              <a:round/>
            </a:ln>
            <a:effectLst/>
          </c:spPr>
          <c:marker>
            <c:symbol val="circle"/>
            <c:size val="5"/>
            <c:spPr>
              <a:solidFill>
                <a:schemeClr val="accent1"/>
              </a:solidFill>
              <a:ln w="9525">
                <a:solidFill>
                  <a:schemeClr val="accent1"/>
                </a:solidFill>
              </a:ln>
              <a:effectLst/>
            </c:spPr>
          </c:marker>
          <c:xVal>
            <c:numRef>
              <c:f>'Assignment 1 &amp; 2'!$E$2:$E$11</c:f>
              <c:numCache>
                <c:formatCode>General</c:formatCode>
                <c:ptCount val="10"/>
                <c:pt idx="0">
                  <c:v>2000</c:v>
                </c:pt>
                <c:pt idx="1">
                  <c:v>1500</c:v>
                </c:pt>
                <c:pt idx="2">
                  <c:v>1200</c:v>
                </c:pt>
                <c:pt idx="3">
                  <c:v>900</c:v>
                </c:pt>
                <c:pt idx="4">
                  <c:v>800</c:v>
                </c:pt>
                <c:pt idx="5">
                  <c:v>700</c:v>
                </c:pt>
                <c:pt idx="6">
                  <c:v>600</c:v>
                </c:pt>
                <c:pt idx="7">
                  <c:v>500</c:v>
                </c:pt>
                <c:pt idx="8">
                  <c:v>400</c:v>
                </c:pt>
                <c:pt idx="9">
                  <c:v>300</c:v>
                </c:pt>
              </c:numCache>
            </c:numRef>
          </c:xVal>
          <c:yVal>
            <c:numRef>
              <c:f>'Assignment 1 &amp; 2'!$N$2:$N$11</c:f>
              <c:numCache>
                <c:formatCode>0.00</c:formatCode>
                <c:ptCount val="10"/>
                <c:pt idx="0">
                  <c:v>1000</c:v>
                </c:pt>
                <c:pt idx="1">
                  <c:v>750</c:v>
                </c:pt>
                <c:pt idx="2">
                  <c:v>600</c:v>
                </c:pt>
                <c:pt idx="3">
                  <c:v>450</c:v>
                </c:pt>
                <c:pt idx="4">
                  <c:v>400</c:v>
                </c:pt>
                <c:pt idx="5">
                  <c:v>350</c:v>
                </c:pt>
                <c:pt idx="6">
                  <c:v>300</c:v>
                </c:pt>
                <c:pt idx="7">
                  <c:v>250</c:v>
                </c:pt>
                <c:pt idx="8">
                  <c:v>200</c:v>
                </c:pt>
                <c:pt idx="9">
                  <c:v>150</c:v>
                </c:pt>
              </c:numCache>
            </c:numRef>
          </c:yVal>
          <c:smooth val="0"/>
        </c:ser>
        <c:dLbls>
          <c:showLegendKey val="0"/>
          <c:showVal val="0"/>
          <c:showCatName val="0"/>
          <c:showSerName val="0"/>
          <c:showPercent val="0"/>
          <c:showBubbleSize val="0"/>
        </c:dLbls>
        <c:axId val="403500896"/>
        <c:axId val="403502856"/>
      </c:scatterChart>
      <c:valAx>
        <c:axId val="4035008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IN" sz="1100" b="1"/>
                  <a:t>Sales</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502856"/>
        <c:crosses val="autoZero"/>
        <c:crossBetween val="midCat"/>
      </c:valAx>
      <c:valAx>
        <c:axId val="4035028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sz="1100" b="1"/>
                  <a:t>Sales</a:t>
                </a:r>
                <a:r>
                  <a:rPr lang="en-IN" sz="1100" b="1" baseline="0"/>
                  <a:t> Tax</a:t>
                </a:r>
                <a:endParaRPr lang="en-IN" sz="1100"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5008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Sales</a:t>
            </a:r>
            <a:r>
              <a:rPr lang="en-IN" b="1" baseline="0"/>
              <a:t> &amp; Revenue</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'Assignment 1 &amp; 2'!$E$1</c:f>
              <c:strCache>
                <c:ptCount val="1"/>
                <c:pt idx="0">
                  <c:v>Sales ($)</c:v>
                </c:pt>
              </c:strCache>
            </c:strRef>
          </c:tx>
          <c:spPr>
            <a:solidFill>
              <a:schemeClr val="accent1"/>
            </a:solidFill>
            <a:ln>
              <a:noFill/>
            </a:ln>
            <a:effectLst/>
          </c:spPr>
          <c:invertIfNegative val="0"/>
          <c:val>
            <c:numRef>
              <c:f>'Assignment 1 &amp; 2'!$E$2:$E$11</c:f>
              <c:numCache>
                <c:formatCode>General</c:formatCode>
                <c:ptCount val="10"/>
                <c:pt idx="0">
                  <c:v>2000</c:v>
                </c:pt>
                <c:pt idx="1">
                  <c:v>1500</c:v>
                </c:pt>
                <c:pt idx="2">
                  <c:v>1200</c:v>
                </c:pt>
                <c:pt idx="3">
                  <c:v>900</c:v>
                </c:pt>
                <c:pt idx="4">
                  <c:v>800</c:v>
                </c:pt>
                <c:pt idx="5">
                  <c:v>700</c:v>
                </c:pt>
                <c:pt idx="6">
                  <c:v>600</c:v>
                </c:pt>
                <c:pt idx="7">
                  <c:v>500</c:v>
                </c:pt>
                <c:pt idx="8">
                  <c:v>400</c:v>
                </c:pt>
                <c:pt idx="9">
                  <c:v>300</c:v>
                </c:pt>
              </c:numCache>
            </c:numRef>
          </c:val>
        </c:ser>
        <c:dLbls>
          <c:showLegendKey val="0"/>
          <c:showVal val="0"/>
          <c:showCatName val="0"/>
          <c:showSerName val="0"/>
          <c:showPercent val="0"/>
          <c:showBubbleSize val="0"/>
        </c:dLbls>
        <c:gapWidth val="150"/>
        <c:axId val="403501680"/>
        <c:axId val="403503248"/>
      </c:barChart>
      <c:lineChart>
        <c:grouping val="standard"/>
        <c:varyColors val="0"/>
        <c:ser>
          <c:idx val="1"/>
          <c:order val="1"/>
          <c:tx>
            <c:strRef>
              <c:f>'Assignment 1 &amp; 2'!$O$1</c:f>
              <c:strCache>
                <c:ptCount val="1"/>
                <c:pt idx="0">
                  <c:v>Total Revenue (s+st)</c:v>
                </c:pt>
              </c:strCache>
            </c:strRef>
          </c:tx>
          <c:spPr>
            <a:ln w="28575" cap="rnd">
              <a:solidFill>
                <a:schemeClr val="accent2"/>
              </a:solidFill>
              <a:round/>
            </a:ln>
            <a:effectLst/>
          </c:spPr>
          <c:marker>
            <c:symbol val="none"/>
          </c:marker>
          <c:val>
            <c:numRef>
              <c:f>'Assignment 1 &amp; 2'!$O$2:$O$11</c:f>
              <c:numCache>
                <c:formatCode>0.00</c:formatCode>
                <c:ptCount val="10"/>
                <c:pt idx="0">
                  <c:v>11000</c:v>
                </c:pt>
                <c:pt idx="1">
                  <c:v>8250</c:v>
                </c:pt>
                <c:pt idx="2">
                  <c:v>6600</c:v>
                </c:pt>
                <c:pt idx="3">
                  <c:v>4950</c:v>
                </c:pt>
                <c:pt idx="4">
                  <c:v>4400</c:v>
                </c:pt>
                <c:pt idx="5">
                  <c:v>3850</c:v>
                </c:pt>
                <c:pt idx="6">
                  <c:v>3300</c:v>
                </c:pt>
                <c:pt idx="7">
                  <c:v>2750</c:v>
                </c:pt>
                <c:pt idx="8">
                  <c:v>2200</c:v>
                </c:pt>
                <c:pt idx="9">
                  <c:v>1650</c:v>
                </c:pt>
              </c:numCache>
            </c:numRef>
          </c:val>
          <c:smooth val="0"/>
        </c:ser>
        <c:dLbls>
          <c:showLegendKey val="0"/>
          <c:showVal val="0"/>
          <c:showCatName val="0"/>
          <c:showSerName val="0"/>
          <c:showPercent val="0"/>
          <c:showBubbleSize val="0"/>
        </c:dLbls>
        <c:marker val="1"/>
        <c:smooth val="0"/>
        <c:axId val="403501680"/>
        <c:axId val="403503248"/>
      </c:lineChart>
      <c:catAx>
        <c:axId val="40350168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No</a:t>
                </a:r>
                <a:r>
                  <a:rPr lang="en-IN" b="1" baseline="0"/>
                  <a:t> of Records</a:t>
                </a:r>
                <a:endParaRPr lang="en-IN" b="1"/>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503248"/>
        <c:crosses val="autoZero"/>
        <c:auto val="1"/>
        <c:lblAlgn val="ctr"/>
        <c:lblOffset val="100"/>
        <c:noMultiLvlLbl val="0"/>
      </c:catAx>
      <c:valAx>
        <c:axId val="403503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IN" b="1"/>
                  <a:t>Revenue</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5016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0">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styleClr val="0"/>
    </cs:lnRef>
    <cs:fillRef idx="0"/>
    <cs:effectRef idx="0"/>
    <cs:fontRef idx="minor">
      <cs:styleClr val="0"/>
    </cs:fontRef>
    <cs:defRPr sz="900" b="1" kern="1200"/>
  </cs:dataLabel>
  <cs:dataLabelCallout>
    <cs:lnRef idx="0">
      <cs:styleClr val="0"/>
    </cs:lnRef>
    <cs:fillRef idx="0"/>
    <cs:effectRef idx="0"/>
    <cs:fontRef idx="minor">
      <cs:styleClr val="0"/>
    </cs:fontRef>
    <cs:spPr>
      <a:solidFill>
        <a:schemeClr val="lt1"/>
      </a:solidFill>
      <a:ln>
        <a:solidFill>
          <a:schemeClr val="phClr"/>
        </a:solidFill>
      </a:ln>
    </cs:spPr>
    <cs:defRPr sz="900" b="1" kern="1200"/>
    <cs:bodyPr rot="0" spcFirstLastPara="1" vertOverflow="clip" horzOverflow="clip" vert="horz" wrap="square" lIns="36576" tIns="18288" rIns="36576" bIns="18288" anchor="ctr" anchorCtr="1">
      <a:spAutoFit/>
    </cs:bodyPr>
  </cs:dataLabelCallout>
  <cs:dataPoint>
    <cs:lnRef idx="0">
      <cs:styleClr val="0"/>
    </cs:lnRef>
    <cs:fillRef idx="0"/>
    <cs:effectRef idx="0"/>
    <cs:fontRef idx="minor">
      <a:schemeClr val="dk1"/>
    </cs:fontRef>
    <cs:spPr>
      <a:solidFill>
        <a:schemeClr val="lt1"/>
      </a:solidFill>
      <a:ln w="19050">
        <a:solidFill>
          <a:schemeClr val="phClr"/>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12700</xdr:rowOff>
    </xdr:from>
    <xdr:to>
      <xdr:col>1</xdr:col>
      <xdr:colOff>342900</xdr:colOff>
      <xdr:row>23</xdr:row>
      <xdr:rowOff>107950</xdr:rowOff>
    </xdr:to>
    <mc:AlternateContent xmlns:mc="http://schemas.openxmlformats.org/markup-compatibility/2006" xmlns:a14="http://schemas.microsoft.com/office/drawing/2010/main">
      <mc:Choice Requires="a14">
        <xdr:graphicFrame macro="">
          <xdr:nvGraphicFramePr>
            <xdr:cNvPr id="2"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0" y="2590800"/>
              <a:ext cx="1441450" cy="1752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361950</xdr:colOff>
      <xdr:row>14</xdr:row>
      <xdr:rowOff>19051</xdr:rowOff>
    </xdr:from>
    <xdr:to>
      <xdr:col>1</xdr:col>
      <xdr:colOff>1631950</xdr:colOff>
      <xdr:row>23</xdr:row>
      <xdr:rowOff>101601</xdr:rowOff>
    </xdr:to>
    <mc:AlternateContent xmlns:mc="http://schemas.openxmlformats.org/markup-compatibility/2006" xmlns:a14="http://schemas.microsoft.com/office/drawing/2010/main">
      <mc:Choice Requires="a14">
        <xdr:graphicFrame macro="">
          <xdr:nvGraphicFramePr>
            <xdr:cNvPr id="4"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33500" y="2597151"/>
              <a:ext cx="1270000" cy="17399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1644650</xdr:colOff>
      <xdr:row>14</xdr:row>
      <xdr:rowOff>19051</xdr:rowOff>
    </xdr:from>
    <xdr:to>
      <xdr:col>3</xdr:col>
      <xdr:colOff>171450</xdr:colOff>
      <xdr:row>23</xdr:row>
      <xdr:rowOff>101600</xdr:rowOff>
    </xdr:to>
    <mc:AlternateContent xmlns:mc="http://schemas.openxmlformats.org/markup-compatibility/2006" xmlns:a14="http://schemas.microsoft.com/office/drawing/2010/main">
      <mc:Choice Requires="a14">
        <xdr:graphicFrame macro="">
          <xdr:nvGraphicFramePr>
            <xdr:cNvPr id="5"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743200" y="2597151"/>
              <a:ext cx="1257300" cy="1739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142875</xdr:colOff>
      <xdr:row>25</xdr:row>
      <xdr:rowOff>180975</xdr:rowOff>
    </xdr:from>
    <xdr:to>
      <xdr:col>7</xdr:col>
      <xdr:colOff>777875</xdr:colOff>
      <xdr:row>40</xdr:row>
      <xdr:rowOff>161925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19050</xdr:colOff>
      <xdr:row>0</xdr:row>
      <xdr:rowOff>69850</xdr:rowOff>
    </xdr:from>
    <xdr:to>
      <xdr:col>7</xdr:col>
      <xdr:colOff>469900</xdr:colOff>
      <xdr:row>15</xdr:row>
      <xdr:rowOff>139700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203200</xdr:colOff>
      <xdr:row>0</xdr:row>
      <xdr:rowOff>57150</xdr:rowOff>
    </xdr:from>
    <xdr:to>
      <xdr:col>15</xdr:col>
      <xdr:colOff>444500</xdr:colOff>
      <xdr:row>15</xdr:row>
      <xdr:rowOff>146050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25400</xdr:colOff>
      <xdr:row>16</xdr:row>
      <xdr:rowOff>152400</xdr:rowOff>
    </xdr:from>
    <xdr:to>
      <xdr:col>7</xdr:col>
      <xdr:colOff>463550</xdr:colOff>
      <xdr:row>32</xdr:row>
      <xdr:rowOff>101600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196850</xdr:colOff>
      <xdr:row>16</xdr:row>
      <xdr:rowOff>158750</xdr:rowOff>
    </xdr:from>
    <xdr:to>
      <xdr:col>15</xdr:col>
      <xdr:colOff>546100</xdr:colOff>
      <xdr:row>32</xdr:row>
      <xdr:rowOff>95250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12700</xdr:colOff>
      <xdr:row>33</xdr:row>
      <xdr:rowOff>133350</xdr:rowOff>
    </xdr:from>
    <xdr:to>
      <xdr:col>7</xdr:col>
      <xdr:colOff>476250</xdr:colOff>
      <xdr:row>48</xdr:row>
      <xdr:rowOff>139700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dell" refreshedDate="45689.70123958333" createdVersion="5" refreshedVersion="5" minRefreshableVersion="3" recordCount="50">
  <cacheSource type="worksheet">
    <worksheetSource ref="A1:W51" sheet="Assignment 1 &amp; 2"/>
  </cacheSource>
  <cacheFields count="24">
    <cacheField name="TransactionID" numFmtId="0">
      <sharedItems/>
    </cacheField>
    <cacheField name="Product" numFmtId="0">
      <sharedItems count="10">
        <s v="Air Conditioner"/>
        <s v="Laptop"/>
        <s v="Refrigerator"/>
        <s v="TV"/>
        <s v="Smartphone"/>
        <s v="Washing Machine"/>
        <s v="Tablet"/>
        <s v="Microwave"/>
        <s v="Camera"/>
        <s v="Blender"/>
      </sharedItems>
    </cacheField>
    <cacheField name="Category" numFmtId="0">
      <sharedItems count="2">
        <s v="Appliances"/>
        <s v="Electronics"/>
      </sharedItems>
    </cacheField>
    <cacheField name="Region" numFmtId="0">
      <sharedItems count="4">
        <s v="East"/>
        <s v="North"/>
        <s v="West"/>
        <s v="South"/>
      </sharedItems>
    </cacheField>
    <cacheField name="Sales ($)" numFmtId="0">
      <sharedItems containsSemiMixedTypes="0" containsString="0" containsNumber="1" containsInteger="1" minValue="300" maxValue="2000"/>
    </cacheField>
    <cacheField name="Date" numFmtId="14">
      <sharedItems containsNonDate="0" containsDate="1" containsMixedTypes="1" minDate="2025-01-01T00:00:00" maxDate="2025-03-04T00:00:00" count="89">
        <d v="2025-01-25T00:00:00"/>
        <d v="2025-01-01T00:00:00"/>
        <d v="2025-01-05T00:00:00"/>
        <d v="2025-01-08T00:00:00"/>
        <d v="2025-01-03T00:00:00"/>
        <d v="2025-01-12T00:00:00"/>
        <d v="2025-01-20T00:00:00"/>
        <d v="2025-01-15T00:00:00"/>
        <d v="2025-01-18T00:00:00"/>
        <d v="2025-01-22T00:00:00"/>
        <d v="2025-01-23T00:00:00"/>
        <d v="2025-01-24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s v="2025-02-18" u="1"/>
        <s v="2025-01-19" u="1"/>
        <s v="2025-01-21" u="1"/>
        <s v="2025-02-05" u="1"/>
        <s v="2025-02-19" u="1"/>
        <s v="2025-01-22" u="1"/>
        <s v="2025-02-06" u="1"/>
        <s v="2025-01-23" u="1"/>
        <s v="2025-02-07" u="1"/>
        <s v="2025-01-24" u="1"/>
        <s v="2025-02-08" u="1"/>
        <s v="2025-02-10" u="1"/>
        <s v="2025-01-11" u="1"/>
        <s v="2025-01-25" u="1"/>
        <s v="2025-02-09" u="1"/>
        <s v="2025-02-11" u="1"/>
        <s v="2025-01-12" u="1"/>
        <s v="2025-01-26" u="1"/>
        <s v="2025-02-12" u="1"/>
        <s v="2025-01-13" u="1"/>
        <s v="2025-01-27" u="1"/>
        <s v="2025-02-13" u="1"/>
        <s v="2025-01-14" u="1"/>
        <s v="2025-01-28" u="1"/>
        <s v="2025-01-30" u="1"/>
        <s v="2025-02-14" u="1"/>
        <s v="2025-01-15" u="1"/>
        <s v="2025-01-29" u="1"/>
        <s v="2025-02-01" u="1"/>
        <s v="2025-01-31" u="1"/>
        <s v="2025-02-15" u="1"/>
        <s v="2025-01-16" u="1"/>
        <s v="2025-02-02" u="1"/>
        <s v="2025-02-16" u="1"/>
        <s v="2025-01-17" u="1"/>
        <s v="2025-02-03" u="1"/>
        <s v="2025-02-17" u="1"/>
        <s v="2025-01-18" u="1"/>
        <s v="2025-01-20" u="1"/>
        <s v="2025-02-04" u="1"/>
      </sharedItems>
      <fieldGroup par="23"/>
    </cacheField>
    <cacheField name="Units Sold" numFmtId="0">
      <sharedItems containsSemiMixedTypes="0" containsString="0" containsNumber="1" containsInteger="1" minValue="1" maxValue="5"/>
    </cacheField>
    <cacheField name="Total Sales" numFmtId="0">
      <sharedItems containsSemiMixedTypes="0" containsString="0" containsNumber="1" containsInteger="1" minValue="1500" maxValue="10000"/>
    </cacheField>
    <cacheField name="Per Unit Price" numFmtId="0">
      <sharedItems containsSemiMixedTypes="0" containsString="0" containsNumber="1" minValue="150" maxValue="2000"/>
    </cacheField>
    <cacheField name="Average Sales" numFmtId="0">
      <sharedItems containsSemiMixedTypes="0" containsString="0" containsNumber="1" containsInteger="1" minValue="300" maxValue="2000"/>
    </cacheField>
    <cacheField name="Maximum Sales" numFmtId="0">
      <sharedItems containsString="0" containsBlank="1" containsNumber="1" containsInteger="1" minValue="2000" maxValue="2000"/>
    </cacheField>
    <cacheField name="Minimum Sales" numFmtId="0">
      <sharedItems containsString="0" containsBlank="1" containsNumber="1" containsInteger="1" minValue="300" maxValue="300"/>
    </cacheField>
    <cacheField name="Total_Transactions" numFmtId="0">
      <sharedItems containsString="0" containsBlank="1" containsNumber="1" containsInteger="1" minValue="50" maxValue="50"/>
    </cacheField>
    <cacheField name="Sales Tax" numFmtId="2">
      <sharedItems containsSemiMixedTypes="0" containsString="0" containsNumber="1" containsInteger="1" minValue="150" maxValue="1000"/>
    </cacheField>
    <cacheField name="Total Revenue (s+st)" numFmtId="2">
      <sharedItems containsSemiMixedTypes="0" containsString="0" containsNumber="1" containsInteger="1" minValue="1650" maxValue="11000"/>
    </cacheField>
    <cacheField name="Sales &gt; 2000" numFmtId="0">
      <sharedItems containsSemiMixedTypes="0" containsString="0" containsNumber="1" containsInteger="1" minValue="0" maxValue="0"/>
    </cacheField>
    <cacheField name="Level" numFmtId="0">
      <sharedItems/>
    </cacheField>
    <cacheField name="Sales&gt;5000 and Tax &gt;500" numFmtId="0">
      <sharedItems/>
    </cacheField>
    <cacheField name="Sales&lt;2000 and Sales&gt;20000" numFmtId="0">
      <sharedItems/>
    </cacheField>
    <cacheField name="Bonus 5%" numFmtId="0">
      <sharedItems containsSemiMixedTypes="0" containsString="0" containsNumber="1" containsInteger="1" minValue="0" maxValue="0"/>
    </cacheField>
    <cacheField name="Q1 Status" numFmtId="0">
      <sharedItems/>
    </cacheField>
    <cacheField name="Sales &gt; Above Avg" numFmtId="0">
      <sharedItems/>
    </cacheField>
    <cacheField name="Count High Sales" numFmtId="0">
      <sharedItems containsString="0" containsBlank="1" containsNumber="1" containsInteger="1" minValue="15" maxValue="15"/>
    </cacheField>
    <cacheField name="Date2" numFmtId="0" databaseField="0">
      <fieldGroup base="5">
        <discretePr count="89">
          <x v="40"/>
          <x v="40"/>
          <x v="40"/>
          <x v="40"/>
          <x v="40"/>
          <x v="40"/>
          <x v="40"/>
          <x v="40"/>
          <x v="40"/>
          <x v="40"/>
          <x v="40"/>
          <x v="40"/>
          <x v="40"/>
          <x v="40"/>
          <x v="40"/>
          <x v="40"/>
          <x v="40"/>
          <x v="40"/>
          <x v="40"/>
          <x v="40"/>
          <x v="40"/>
          <x v="40"/>
          <x v="40"/>
          <x v="40"/>
          <x v="40"/>
          <x v="40"/>
          <x v="40"/>
          <x v="40"/>
          <x v="40"/>
          <x v="40"/>
          <x v="40"/>
          <x v="40"/>
          <x v="40"/>
          <x v="40"/>
          <x v="40"/>
          <x v="40"/>
          <x v="40"/>
          <x v="40"/>
          <x v="40"/>
          <x v="40"/>
          <x v="40"/>
          <x v="40"/>
          <x v="40"/>
          <x v="40"/>
          <x v="40"/>
          <x v="40"/>
          <x v="40"/>
          <x v="40"/>
          <x v="40"/>
          <x v="0"/>
          <x v="1"/>
          <x v="2"/>
          <x v="3"/>
          <x v="4"/>
          <x v="5"/>
          <x v="6"/>
          <x v="7"/>
          <x v="8"/>
          <x v="9"/>
          <x v="10"/>
          <x v="11"/>
          <x v="12"/>
          <x v="13"/>
          <x v="14"/>
          <x v="15"/>
          <x v="16"/>
          <x v="17"/>
          <x v="18"/>
          <x v="19"/>
          <x v="20"/>
          <x v="21"/>
          <x v="22"/>
          <x v="23"/>
          <x v="24"/>
          <x v="25"/>
          <x v="26"/>
          <x v="27"/>
          <x v="28"/>
          <x v="29"/>
          <x v="30"/>
          <x v="31"/>
          <x v="32"/>
          <x v="33"/>
          <x v="34"/>
          <x v="35"/>
          <x v="36"/>
          <x v="37"/>
          <x v="38"/>
          <x v="39"/>
        </discretePr>
        <groupItems count="41">
          <s v="2025-02-18"/>
          <s v="2025-01-19"/>
          <s v="2025-01-21"/>
          <s v="2025-02-05"/>
          <s v="2025-02-19"/>
          <s v="2025-01-22"/>
          <s v="2025-02-06"/>
          <s v="2025-01-23"/>
          <s v="2025-02-07"/>
          <s v="2025-01-24"/>
          <s v="2025-02-08"/>
          <s v="2025-02-10"/>
          <s v="2025-01-11"/>
          <s v="2025-01-25"/>
          <s v="2025-02-09"/>
          <s v="2025-02-11"/>
          <s v="2025-01-12"/>
          <s v="2025-01-26"/>
          <s v="2025-02-12"/>
          <s v="2025-01-13"/>
          <s v="2025-01-27"/>
          <s v="2025-02-13"/>
          <s v="2025-01-14"/>
          <s v="2025-01-28"/>
          <s v="2025-01-30"/>
          <s v="2025-02-14"/>
          <s v="2025-01-15"/>
          <s v="2025-01-29"/>
          <s v="2025-02-01"/>
          <s v="2025-01-31"/>
          <s v="2025-02-15"/>
          <s v="2025-01-16"/>
          <s v="2025-02-02"/>
          <s v="2025-02-16"/>
          <s v="2025-01-17"/>
          <s v="2025-02-03"/>
          <s v="2025-02-17"/>
          <s v="2025-01-18"/>
          <s v="2025-01-20"/>
          <s v="2025-02-04"/>
          <s v="Group1"/>
        </groupItems>
      </fieldGroup>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dell" refreshedDate="45689.766241898149" createdVersion="5" refreshedVersion="5" minRefreshableVersion="3" recordCount="50">
  <cacheSource type="worksheet">
    <worksheetSource ref="A1:X51" sheet="Assignment 1 &amp; 2"/>
  </cacheSource>
  <cacheFields count="24">
    <cacheField name="TransactionID" numFmtId="0">
      <sharedItems/>
    </cacheField>
    <cacheField name="Product" numFmtId="0">
      <sharedItems/>
    </cacheField>
    <cacheField name="Category" numFmtId="0">
      <sharedItems/>
    </cacheField>
    <cacheField name="Region" numFmtId="0">
      <sharedItems/>
    </cacheField>
    <cacheField name="Sales ($)" numFmtId="0">
      <sharedItems containsSemiMixedTypes="0" containsString="0" containsNumber="1" containsInteger="1" minValue="300" maxValue="2000"/>
    </cacheField>
    <cacheField name="Date" numFmtId="14">
      <sharedItems containsSemiMixedTypes="0" containsNonDate="0" containsDate="1" containsString="0" minDate="2025-01-01T00:00:00" maxDate="2025-03-04T00:00:00" count="49">
        <d v="2025-01-25T00:00:00"/>
        <d v="2025-01-01T00:00:00"/>
        <d v="2025-01-05T00:00:00"/>
        <d v="2025-01-08T00:00:00"/>
        <d v="2025-01-03T00:00:00"/>
        <d v="2025-01-12T00:00:00"/>
        <d v="2025-01-20T00:00:00"/>
        <d v="2025-01-15T00:00:00"/>
        <d v="2025-01-18T00:00:00"/>
        <d v="2025-01-22T00:00:00"/>
        <d v="2025-01-23T00:00:00"/>
        <d v="2025-01-24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sharedItems>
      <fieldGroup base="5">
        <rangePr groupBy="months" startDate="2025-01-01T00:00:00" endDate="2025-03-04T00:00:00"/>
        <groupItems count="14">
          <s v="&lt;01-01-2025"/>
          <s v="Jan"/>
          <s v="Feb"/>
          <s v="Mar"/>
          <s v="Apr"/>
          <s v="May"/>
          <s v="Jun"/>
          <s v="Jul"/>
          <s v="Aug"/>
          <s v="Sep"/>
          <s v="Oct"/>
          <s v="Nov"/>
          <s v="Dec"/>
          <s v="&gt;04-03-2025"/>
        </groupItems>
      </fieldGroup>
    </cacheField>
    <cacheField name="Units Sold" numFmtId="0">
      <sharedItems containsSemiMixedTypes="0" containsString="0" containsNumber="1" containsInteger="1" minValue="1" maxValue="5"/>
    </cacheField>
    <cacheField name="Total Sales" numFmtId="0">
      <sharedItems containsSemiMixedTypes="0" containsString="0" containsNumber="1" containsInteger="1" minValue="1500" maxValue="10000"/>
    </cacheField>
    <cacheField name="Per Unit Price" numFmtId="0">
      <sharedItems containsSemiMixedTypes="0" containsString="0" containsNumber="1" minValue="150" maxValue="2000"/>
    </cacheField>
    <cacheField name="Average Sales" numFmtId="0">
      <sharedItems containsSemiMixedTypes="0" containsString="0" containsNumber="1" containsInteger="1" minValue="300" maxValue="2000"/>
    </cacheField>
    <cacheField name="Maximum Sales" numFmtId="0">
      <sharedItems containsString="0" containsBlank="1" containsNumber="1" containsInteger="1" minValue="2000" maxValue="2000"/>
    </cacheField>
    <cacheField name="Minimum Sales" numFmtId="0">
      <sharedItems containsString="0" containsBlank="1" containsNumber="1" containsInteger="1" minValue="300" maxValue="300"/>
    </cacheField>
    <cacheField name="Total_Transactions" numFmtId="0">
      <sharedItems containsString="0" containsBlank="1" containsNumber="1" containsInteger="1" minValue="50" maxValue="50"/>
    </cacheField>
    <cacheField name="Sales Tax" numFmtId="2">
      <sharedItems containsSemiMixedTypes="0" containsString="0" containsNumber="1" containsInteger="1" minValue="150" maxValue="1000"/>
    </cacheField>
    <cacheField name="Total Revenue (s+st)" numFmtId="2">
      <sharedItems containsSemiMixedTypes="0" containsString="0" containsNumber="1" containsInteger="1" minValue="1650" maxValue="11000"/>
    </cacheField>
    <cacheField name="Sales &gt; 2000" numFmtId="0">
      <sharedItems containsSemiMixedTypes="0" containsString="0" containsNumber="1" containsInteger="1" minValue="0" maxValue="0"/>
    </cacheField>
    <cacheField name="Level" numFmtId="0">
      <sharedItems/>
    </cacheField>
    <cacheField name="Sales&gt;5000 and Tax &gt;500" numFmtId="0">
      <sharedItems/>
    </cacheField>
    <cacheField name="Sales&lt;2000 and Sales&gt;20000" numFmtId="0">
      <sharedItems/>
    </cacheField>
    <cacheField name="Bonus 5%" numFmtId="0">
      <sharedItems containsSemiMixedTypes="0" containsString="0" containsNumber="1" containsInteger="1" minValue="0" maxValue="0"/>
    </cacheField>
    <cacheField name="Q1 Status" numFmtId="0">
      <sharedItems/>
    </cacheField>
    <cacheField name="Sales &gt; Above Avg" numFmtId="0">
      <sharedItems/>
    </cacheField>
    <cacheField name="Count High Sales" numFmtId="0">
      <sharedItems containsString="0" containsBlank="1" containsNumber="1" containsInteger="1" minValue="15" maxValue="15"/>
    </cacheField>
    <cacheField name="Expenses" numFmtId="0">
      <sharedItems containsString="0" containsBlank="1" containsNumber="1" containsInteger="1" minValue="147" maxValue="76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dell" refreshedDate="45689.860936689816" createdVersion="5" refreshedVersion="5" minRefreshableVersion="3" recordCount="50">
  <cacheSource type="worksheet">
    <worksheetSource ref="A1:Y51" sheet="Assignment 1 &amp; 2"/>
  </cacheSource>
  <cacheFields count="26">
    <cacheField name="TransactionID" numFmtId="0">
      <sharedItems/>
    </cacheField>
    <cacheField name="Product" numFmtId="0">
      <sharedItems count="10">
        <s v="Air Conditioner"/>
        <s v="Laptop"/>
        <s v="Refrigerator"/>
        <s v="TV"/>
        <s v="Smartphone"/>
        <s v="Washing Machine"/>
        <s v="Tablet"/>
        <s v="Microwave"/>
        <s v="Camera"/>
        <s v="Blender"/>
      </sharedItems>
    </cacheField>
    <cacheField name="Category" numFmtId="0">
      <sharedItems count="2">
        <s v="Appliances"/>
        <s v="Electronics"/>
      </sharedItems>
    </cacheField>
    <cacheField name="Region" numFmtId="0">
      <sharedItems count="4">
        <s v="East"/>
        <s v="North"/>
        <s v="West"/>
        <s v="South"/>
      </sharedItems>
    </cacheField>
    <cacheField name="Sales ($)" numFmtId="0">
      <sharedItems containsSemiMixedTypes="0" containsString="0" containsNumber="1" containsInteger="1" minValue="300" maxValue="2000"/>
    </cacheField>
    <cacheField name="Date" numFmtId="14">
      <sharedItems containsSemiMixedTypes="0" containsNonDate="0" containsDate="1" containsString="0" minDate="2025-01-01T00:00:00" maxDate="2025-03-04T00:00:00" count="49">
        <d v="2025-01-25T00:00:00"/>
        <d v="2025-01-01T00:00:00"/>
        <d v="2025-01-05T00:00:00"/>
        <d v="2025-01-08T00:00:00"/>
        <d v="2025-01-03T00:00:00"/>
        <d v="2025-01-12T00:00:00"/>
        <d v="2025-01-20T00:00:00"/>
        <d v="2025-01-15T00:00:00"/>
        <d v="2025-01-18T00:00:00"/>
        <d v="2025-01-22T00:00:00"/>
        <d v="2025-01-23T00:00:00"/>
        <d v="2025-01-24T00:00:00"/>
        <d v="2025-01-26T00:00:00"/>
        <d v="2025-01-27T00:00:00"/>
        <d v="2025-01-28T00:00:00"/>
        <d v="2025-01-29T00:00:00"/>
        <d v="2025-01-30T00:00:00"/>
        <d v="2025-01-31T00:00:00"/>
        <d v="2025-02-01T00:00:00"/>
        <d v="2025-02-02T00:00:00"/>
        <d v="2025-02-03T00:00:00"/>
        <d v="2025-02-04T00:00:00"/>
        <d v="2025-02-05T00:00:00"/>
        <d v="2025-02-06T00:00:00"/>
        <d v="2025-02-07T00:00:00"/>
        <d v="2025-02-08T00:00:00"/>
        <d v="2025-02-09T00:00:00"/>
        <d v="2025-02-10T00:00:00"/>
        <d v="2025-02-11T00:00:00"/>
        <d v="2025-02-12T00:00:00"/>
        <d v="2025-02-13T00:00:00"/>
        <d v="2025-02-14T00:00:00"/>
        <d v="2025-02-15T00:00:00"/>
        <d v="2025-02-16T00:00:00"/>
        <d v="2025-02-17T00:00:00"/>
        <d v="2025-02-18T00:00:00"/>
        <d v="2025-02-19T00:00:00"/>
        <d v="2025-02-20T00:00:00"/>
        <d v="2025-02-21T00:00:00"/>
        <d v="2025-02-22T00:00:00"/>
        <d v="2025-02-23T00:00:00"/>
        <d v="2025-02-24T00:00:00"/>
        <d v="2025-02-25T00:00:00"/>
        <d v="2025-02-26T00:00:00"/>
        <d v="2025-02-27T00:00:00"/>
        <d v="2025-02-28T00:00:00"/>
        <d v="2025-03-01T00:00:00"/>
        <d v="2025-03-02T00:00:00"/>
        <d v="2025-03-03T00:00:00"/>
      </sharedItems>
      <fieldGroup par="25"/>
    </cacheField>
    <cacheField name="Units Sold" numFmtId="0">
      <sharedItems containsSemiMixedTypes="0" containsString="0" containsNumber="1" containsInteger="1" minValue="1" maxValue="5"/>
    </cacheField>
    <cacheField name="Total Sales" numFmtId="0">
      <sharedItems containsSemiMixedTypes="0" containsString="0" containsNumber="1" containsInteger="1" minValue="1500" maxValue="10000"/>
    </cacheField>
    <cacheField name="Per Unit Price" numFmtId="0">
      <sharedItems containsSemiMixedTypes="0" containsString="0" containsNumber="1" minValue="150" maxValue="2000"/>
    </cacheField>
    <cacheField name="Average Sales" numFmtId="0">
      <sharedItems containsSemiMixedTypes="0" containsString="0" containsNumber="1" containsInteger="1" minValue="300" maxValue="2000"/>
    </cacheField>
    <cacheField name="Maximum Sales" numFmtId="0">
      <sharedItems containsString="0" containsBlank="1" containsNumber="1" containsInteger="1" minValue="2000" maxValue="2000"/>
    </cacheField>
    <cacheField name="Minimum Sales" numFmtId="0">
      <sharedItems containsString="0" containsBlank="1" containsNumber="1" containsInteger="1" minValue="300" maxValue="300"/>
    </cacheField>
    <cacheField name="Total_Transactions" numFmtId="0">
      <sharedItems containsString="0" containsBlank="1" containsNumber="1" containsInteger="1" minValue="50" maxValue="50"/>
    </cacheField>
    <cacheField name="Sales Tax" numFmtId="2">
      <sharedItems containsSemiMixedTypes="0" containsString="0" containsNumber="1" containsInteger="1" minValue="150" maxValue="1000"/>
    </cacheField>
    <cacheField name="Total Revenue (s+st)" numFmtId="2">
      <sharedItems containsSemiMixedTypes="0" containsString="0" containsNumber="1" containsInteger="1" minValue="1650" maxValue="11000"/>
    </cacheField>
    <cacheField name="Sales &gt; 2000" numFmtId="0">
      <sharedItems containsSemiMixedTypes="0" containsString="0" containsNumber="1" containsInteger="1" minValue="0" maxValue="0"/>
    </cacheField>
    <cacheField name="Level" numFmtId="0">
      <sharedItems/>
    </cacheField>
    <cacheField name="Sales&gt;5000 and Tax &gt;500" numFmtId="0">
      <sharedItems/>
    </cacheField>
    <cacheField name="Sales&lt;2000 and Sales&gt;20000" numFmtId="0">
      <sharedItems/>
    </cacheField>
    <cacheField name="Bonus 5%" numFmtId="0">
      <sharedItems containsSemiMixedTypes="0" containsString="0" containsNumber="1" containsInteger="1" minValue="0" maxValue="0"/>
    </cacheField>
    <cacheField name="Q1 Status" numFmtId="0">
      <sharedItems/>
    </cacheField>
    <cacheField name="Sales &gt; Above Avg" numFmtId="0">
      <sharedItems/>
    </cacheField>
    <cacheField name="Count High Sales" numFmtId="0">
      <sharedItems containsString="0" containsBlank="1" containsNumber="1" containsInteger="1" minValue="15" maxValue="15"/>
    </cacheField>
    <cacheField name="Expenses" numFmtId="0">
      <sharedItems containsSemiMixedTypes="0" containsString="0" containsNumber="1" containsInteger="1" minValue="112" maxValue="781"/>
    </cacheField>
    <cacheField name="Profit(ts-e)" numFmtId="0">
      <sharedItems containsSemiMixedTypes="0" containsString="0" containsNumber="1" containsInteger="1" minValue="757" maxValue="9477"/>
    </cacheField>
    <cacheField name="Date2" numFmtId="0" databaseField="0">
      <fieldGroup base="5">
        <discretePr count="49">
          <x v="0"/>
          <x v="0"/>
          <x v="0"/>
          <x v="0"/>
          <x v="0"/>
          <x v="0"/>
          <x v="0"/>
          <x v="0"/>
          <x v="0"/>
          <x v="0"/>
          <x v="0"/>
          <x v="0"/>
          <x v="0"/>
          <x v="0"/>
          <x v="0"/>
          <x v="0"/>
          <x v="0"/>
          <x v="0"/>
          <x v="0"/>
          <x v="0"/>
          <x v="0"/>
          <x v="0"/>
          <x v="0"/>
          <x v="0"/>
          <x v="0"/>
          <x v="0"/>
          <x v="0"/>
          <x v="0"/>
          <x v="0"/>
          <x v="0"/>
          <x v="0"/>
          <x v="0"/>
          <x v="0"/>
          <x v="0"/>
          <x v="0"/>
          <x v="0"/>
          <x v="0"/>
          <x v="0"/>
          <x v="0"/>
          <x v="0"/>
          <x v="0"/>
          <x v="0"/>
          <x v="0"/>
          <x v="0"/>
          <x v="0"/>
          <x v="0"/>
          <x v="0"/>
          <x v="0"/>
          <x v="0"/>
        </discretePr>
        <groupItems count="1">
          <s v="Group1"/>
        </groupItems>
      </fieldGroup>
    </cacheField>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50">
  <r>
    <s v="T010"/>
    <x v="0"/>
    <x v="0"/>
    <x v="0"/>
    <n v="2000"/>
    <x v="0"/>
    <n v="1"/>
    <n v="10000"/>
    <n v="2000"/>
    <n v="2000"/>
    <m/>
    <m/>
    <m/>
    <n v="1000"/>
    <n v="11000"/>
    <n v="0"/>
    <s v="High"/>
    <b v="0"/>
    <b v="0"/>
    <n v="0"/>
    <s v="Q1 Transaction"/>
    <s v="False"/>
    <n v="15"/>
  </r>
  <r>
    <s v="T001"/>
    <x v="1"/>
    <x v="1"/>
    <x v="1"/>
    <n v="1500"/>
    <x v="1"/>
    <n v="3"/>
    <n v="7500"/>
    <n v="500"/>
    <n v="1500"/>
    <n v="2000"/>
    <n v="300"/>
    <n v="50"/>
    <n v="750"/>
    <n v="8250"/>
    <n v="0"/>
    <s v="High"/>
    <b v="0"/>
    <b v="1"/>
    <n v="0"/>
    <s v="Q1 Transaction"/>
    <s v="False"/>
    <m/>
  </r>
  <r>
    <s v="T003"/>
    <x v="2"/>
    <x v="0"/>
    <x v="2"/>
    <n v="1200"/>
    <x v="2"/>
    <n v="2"/>
    <n v="6000"/>
    <n v="600"/>
    <n v="1200"/>
    <m/>
    <m/>
    <m/>
    <n v="600"/>
    <n v="6600"/>
    <n v="0"/>
    <s v="High"/>
    <b v="0"/>
    <b v="1"/>
    <n v="0"/>
    <s v="Q1 Transaction"/>
    <s v="False"/>
    <m/>
  </r>
  <r>
    <s v="T004"/>
    <x v="3"/>
    <x v="1"/>
    <x v="3"/>
    <n v="900"/>
    <x v="3"/>
    <n v="1"/>
    <n v="4500"/>
    <n v="900"/>
    <n v="900"/>
    <m/>
    <m/>
    <m/>
    <n v="450"/>
    <n v="4950"/>
    <n v="0"/>
    <s v="Medium"/>
    <b v="0"/>
    <b v="1"/>
    <n v="0"/>
    <s v="Q1 Transaction"/>
    <s v="False"/>
    <m/>
  </r>
  <r>
    <s v="T002"/>
    <x v="4"/>
    <x v="1"/>
    <x v="0"/>
    <n v="800"/>
    <x v="4"/>
    <n v="5"/>
    <n v="4000"/>
    <n v="160"/>
    <n v="800"/>
    <m/>
    <m/>
    <m/>
    <n v="400"/>
    <n v="4400"/>
    <n v="0"/>
    <s v="Medium"/>
    <b v="0"/>
    <b v="1"/>
    <n v="0"/>
    <s v="Q1 Transaction"/>
    <s v="False"/>
    <m/>
  </r>
  <r>
    <s v="T005"/>
    <x v="5"/>
    <x v="0"/>
    <x v="1"/>
    <n v="700"/>
    <x v="5"/>
    <n v="1"/>
    <n v="3500"/>
    <n v="700"/>
    <n v="700"/>
    <m/>
    <m/>
    <m/>
    <n v="350"/>
    <n v="3850"/>
    <n v="0"/>
    <s v="Medium"/>
    <b v="0"/>
    <b v="1"/>
    <n v="0"/>
    <s v="Q1 Transaction"/>
    <s v="False"/>
    <m/>
  </r>
  <r>
    <s v="T008"/>
    <x v="6"/>
    <x v="1"/>
    <x v="3"/>
    <n v="600"/>
    <x v="6"/>
    <n v="4"/>
    <n v="3000"/>
    <n v="150"/>
    <n v="600"/>
    <m/>
    <m/>
    <m/>
    <n v="300"/>
    <n v="3300"/>
    <n v="0"/>
    <s v="Medium"/>
    <b v="0"/>
    <b v="1"/>
    <n v="0"/>
    <s v="Q1 Transaction"/>
    <s v="False"/>
    <m/>
  </r>
  <r>
    <s v="T006"/>
    <x v="7"/>
    <x v="0"/>
    <x v="0"/>
    <n v="500"/>
    <x v="7"/>
    <n v="3"/>
    <n v="2500"/>
    <n v="166.66666666666666"/>
    <n v="500"/>
    <m/>
    <m/>
    <m/>
    <n v="250"/>
    <n v="2750"/>
    <n v="0"/>
    <s v="low"/>
    <b v="0"/>
    <b v="1"/>
    <n v="0"/>
    <s v="Q1 Transaction"/>
    <s v="False"/>
    <m/>
  </r>
  <r>
    <s v="T007"/>
    <x v="8"/>
    <x v="1"/>
    <x v="2"/>
    <n v="400"/>
    <x v="8"/>
    <n v="2"/>
    <n v="2000"/>
    <n v="200"/>
    <n v="400"/>
    <m/>
    <m/>
    <m/>
    <n v="200"/>
    <n v="2200"/>
    <n v="0"/>
    <s v="low"/>
    <b v="0"/>
    <b v="1"/>
    <n v="0"/>
    <s v="Q1 Transaction"/>
    <s v="False"/>
    <m/>
  </r>
  <r>
    <s v="T009"/>
    <x v="9"/>
    <x v="0"/>
    <x v="1"/>
    <n v="300"/>
    <x v="9"/>
    <n v="2"/>
    <n v="1500"/>
    <n v="150"/>
    <n v="300"/>
    <m/>
    <m/>
    <m/>
    <n v="150"/>
    <n v="1650"/>
    <n v="0"/>
    <s v="low"/>
    <b v="0"/>
    <b v="1"/>
    <n v="0"/>
    <s v="Q1 Transaction"/>
    <s v="False"/>
    <m/>
  </r>
  <r>
    <s v="T011"/>
    <x v="1"/>
    <x v="1"/>
    <x v="2"/>
    <n v="1500"/>
    <x v="10"/>
    <n v="3"/>
    <n v="7500"/>
    <n v="500"/>
    <n v="1500"/>
    <m/>
    <m/>
    <m/>
    <n v="750"/>
    <n v="8250"/>
    <n v="0"/>
    <s v="High"/>
    <b v="0"/>
    <b v="1"/>
    <n v="0"/>
    <s v="Q1 Transaction"/>
    <s v="False"/>
    <m/>
  </r>
  <r>
    <s v="T012"/>
    <x v="4"/>
    <x v="1"/>
    <x v="3"/>
    <n v="800"/>
    <x v="11"/>
    <n v="5"/>
    <n v="4000"/>
    <n v="160"/>
    <n v="800"/>
    <m/>
    <m/>
    <m/>
    <n v="400"/>
    <n v="4400"/>
    <n v="0"/>
    <s v="Medium"/>
    <b v="0"/>
    <b v="1"/>
    <n v="0"/>
    <s v="Q1 Transaction"/>
    <s v="False"/>
    <m/>
  </r>
  <r>
    <s v="T013"/>
    <x v="2"/>
    <x v="0"/>
    <x v="1"/>
    <n v="1200"/>
    <x v="0"/>
    <n v="2"/>
    <n v="6000"/>
    <n v="600"/>
    <n v="1200"/>
    <m/>
    <m/>
    <m/>
    <n v="600"/>
    <n v="6600"/>
    <n v="0"/>
    <s v="High"/>
    <b v="0"/>
    <b v="1"/>
    <n v="0"/>
    <s v="Q1 Transaction"/>
    <s v="False"/>
    <m/>
  </r>
  <r>
    <s v="T014"/>
    <x v="3"/>
    <x v="1"/>
    <x v="0"/>
    <n v="900"/>
    <x v="12"/>
    <n v="1"/>
    <n v="4500"/>
    <n v="900"/>
    <n v="900"/>
    <m/>
    <m/>
    <m/>
    <n v="450"/>
    <n v="4950"/>
    <n v="0"/>
    <s v="Medium"/>
    <b v="0"/>
    <b v="1"/>
    <n v="0"/>
    <s v="Q1 Transaction"/>
    <s v="False"/>
    <m/>
  </r>
  <r>
    <s v="T015"/>
    <x v="5"/>
    <x v="0"/>
    <x v="2"/>
    <n v="700"/>
    <x v="13"/>
    <n v="1"/>
    <n v="3500"/>
    <n v="700"/>
    <n v="700"/>
    <m/>
    <m/>
    <m/>
    <n v="350"/>
    <n v="3850"/>
    <n v="0"/>
    <s v="Medium"/>
    <b v="0"/>
    <b v="1"/>
    <n v="0"/>
    <s v="Q1 Transaction"/>
    <s v="False"/>
    <m/>
  </r>
  <r>
    <s v="T016"/>
    <x v="7"/>
    <x v="0"/>
    <x v="3"/>
    <n v="500"/>
    <x v="14"/>
    <n v="3"/>
    <n v="2500"/>
    <n v="166.66666666666666"/>
    <n v="500"/>
    <m/>
    <m/>
    <m/>
    <n v="250"/>
    <n v="2750"/>
    <n v="0"/>
    <s v="low"/>
    <b v="0"/>
    <b v="1"/>
    <n v="0"/>
    <s v="Q1 Transaction"/>
    <s v="False"/>
    <m/>
  </r>
  <r>
    <s v="T017"/>
    <x v="8"/>
    <x v="1"/>
    <x v="1"/>
    <n v="400"/>
    <x v="15"/>
    <n v="2"/>
    <n v="2000"/>
    <n v="200"/>
    <n v="400"/>
    <m/>
    <m/>
    <m/>
    <n v="200"/>
    <n v="2200"/>
    <n v="0"/>
    <s v="low"/>
    <b v="0"/>
    <b v="1"/>
    <n v="0"/>
    <s v="Q1 Transaction"/>
    <s v="False"/>
    <m/>
  </r>
  <r>
    <s v="T018"/>
    <x v="6"/>
    <x v="1"/>
    <x v="0"/>
    <n v="600"/>
    <x v="16"/>
    <n v="4"/>
    <n v="3000"/>
    <n v="150"/>
    <n v="600"/>
    <m/>
    <m/>
    <m/>
    <n v="300"/>
    <n v="3300"/>
    <n v="0"/>
    <s v="Medium"/>
    <b v="0"/>
    <b v="1"/>
    <n v="0"/>
    <s v="Q1 Transaction"/>
    <s v="False"/>
    <m/>
  </r>
  <r>
    <s v="T019"/>
    <x v="9"/>
    <x v="0"/>
    <x v="2"/>
    <n v="300"/>
    <x v="17"/>
    <n v="2"/>
    <n v="1500"/>
    <n v="150"/>
    <n v="300"/>
    <m/>
    <m/>
    <m/>
    <n v="150"/>
    <n v="1650"/>
    <n v="0"/>
    <s v="low"/>
    <b v="0"/>
    <b v="1"/>
    <n v="0"/>
    <s v="Q1 Transaction"/>
    <s v="False"/>
    <m/>
  </r>
  <r>
    <s v="T020"/>
    <x v="0"/>
    <x v="0"/>
    <x v="3"/>
    <n v="2000"/>
    <x v="18"/>
    <n v="1"/>
    <n v="10000"/>
    <n v="2000"/>
    <n v="2000"/>
    <m/>
    <m/>
    <m/>
    <n v="1000"/>
    <n v="11000"/>
    <n v="0"/>
    <s v="High"/>
    <b v="0"/>
    <b v="0"/>
    <n v="0"/>
    <s v="Q1 Transaction"/>
    <s v="False"/>
    <m/>
  </r>
  <r>
    <s v="T021"/>
    <x v="1"/>
    <x v="1"/>
    <x v="1"/>
    <n v="1500"/>
    <x v="19"/>
    <n v="3"/>
    <n v="7500"/>
    <n v="500"/>
    <n v="1500"/>
    <m/>
    <m/>
    <m/>
    <n v="750"/>
    <n v="8250"/>
    <n v="0"/>
    <s v="High"/>
    <b v="0"/>
    <b v="1"/>
    <n v="0"/>
    <s v="Q1 Transaction"/>
    <s v="False"/>
    <m/>
  </r>
  <r>
    <s v="T022"/>
    <x v="4"/>
    <x v="1"/>
    <x v="0"/>
    <n v="800"/>
    <x v="20"/>
    <n v="5"/>
    <n v="4000"/>
    <n v="160"/>
    <n v="800"/>
    <m/>
    <m/>
    <m/>
    <n v="400"/>
    <n v="4400"/>
    <n v="0"/>
    <s v="Medium"/>
    <b v="0"/>
    <b v="1"/>
    <n v="0"/>
    <s v="Q1 Transaction"/>
    <s v="False"/>
    <m/>
  </r>
  <r>
    <s v="T023"/>
    <x v="2"/>
    <x v="0"/>
    <x v="2"/>
    <n v="1200"/>
    <x v="21"/>
    <n v="2"/>
    <n v="6000"/>
    <n v="600"/>
    <n v="1200"/>
    <m/>
    <m/>
    <m/>
    <n v="600"/>
    <n v="6600"/>
    <n v="0"/>
    <s v="High"/>
    <b v="0"/>
    <b v="1"/>
    <n v="0"/>
    <s v="Q1 Transaction"/>
    <s v="False"/>
    <m/>
  </r>
  <r>
    <s v="T024"/>
    <x v="3"/>
    <x v="1"/>
    <x v="3"/>
    <n v="900"/>
    <x v="22"/>
    <n v="1"/>
    <n v="4500"/>
    <n v="900"/>
    <n v="900"/>
    <m/>
    <m/>
    <m/>
    <n v="450"/>
    <n v="4950"/>
    <n v="0"/>
    <s v="Medium"/>
    <b v="0"/>
    <b v="1"/>
    <n v="0"/>
    <s v="Q1 Transaction"/>
    <s v="False"/>
    <m/>
  </r>
  <r>
    <s v="T025"/>
    <x v="5"/>
    <x v="0"/>
    <x v="1"/>
    <n v="700"/>
    <x v="23"/>
    <n v="1"/>
    <n v="3500"/>
    <n v="700"/>
    <n v="700"/>
    <m/>
    <m/>
    <m/>
    <n v="350"/>
    <n v="3850"/>
    <n v="0"/>
    <s v="Medium"/>
    <b v="0"/>
    <b v="1"/>
    <n v="0"/>
    <s v="Q1 Transaction"/>
    <s v="False"/>
    <m/>
  </r>
  <r>
    <s v="T026"/>
    <x v="7"/>
    <x v="0"/>
    <x v="0"/>
    <n v="500"/>
    <x v="24"/>
    <n v="3"/>
    <n v="2500"/>
    <n v="166.66666666666666"/>
    <n v="500"/>
    <m/>
    <m/>
    <m/>
    <n v="250"/>
    <n v="2750"/>
    <n v="0"/>
    <s v="low"/>
    <b v="0"/>
    <b v="1"/>
    <n v="0"/>
    <s v="Q1 Transaction"/>
    <s v="False"/>
    <m/>
  </r>
  <r>
    <s v="T027"/>
    <x v="8"/>
    <x v="1"/>
    <x v="2"/>
    <n v="400"/>
    <x v="25"/>
    <n v="2"/>
    <n v="2000"/>
    <n v="200"/>
    <n v="400"/>
    <m/>
    <m/>
    <m/>
    <n v="200"/>
    <n v="2200"/>
    <n v="0"/>
    <s v="low"/>
    <b v="0"/>
    <b v="1"/>
    <n v="0"/>
    <s v="Q1 Transaction"/>
    <s v="False"/>
    <m/>
  </r>
  <r>
    <s v="T028"/>
    <x v="6"/>
    <x v="1"/>
    <x v="3"/>
    <n v="600"/>
    <x v="26"/>
    <n v="4"/>
    <n v="3000"/>
    <n v="150"/>
    <n v="600"/>
    <m/>
    <m/>
    <m/>
    <n v="300"/>
    <n v="3300"/>
    <n v="0"/>
    <s v="Medium"/>
    <b v="0"/>
    <b v="1"/>
    <n v="0"/>
    <s v="Q1 Transaction"/>
    <s v="False"/>
    <m/>
  </r>
  <r>
    <s v="T029"/>
    <x v="9"/>
    <x v="0"/>
    <x v="1"/>
    <n v="300"/>
    <x v="27"/>
    <n v="2"/>
    <n v="1500"/>
    <n v="150"/>
    <n v="300"/>
    <m/>
    <m/>
    <m/>
    <n v="150"/>
    <n v="1650"/>
    <n v="0"/>
    <s v="low"/>
    <b v="0"/>
    <b v="1"/>
    <n v="0"/>
    <s v="Q1 Transaction"/>
    <s v="False"/>
    <m/>
  </r>
  <r>
    <s v="T030"/>
    <x v="0"/>
    <x v="0"/>
    <x v="0"/>
    <n v="2000"/>
    <x v="28"/>
    <n v="1"/>
    <n v="10000"/>
    <n v="2000"/>
    <n v="2000"/>
    <m/>
    <m/>
    <m/>
    <n v="1000"/>
    <n v="11000"/>
    <n v="0"/>
    <s v="High"/>
    <b v="0"/>
    <b v="0"/>
    <n v="0"/>
    <s v="Q1 Transaction"/>
    <s v="False"/>
    <m/>
  </r>
  <r>
    <s v="T031"/>
    <x v="1"/>
    <x v="1"/>
    <x v="2"/>
    <n v="1500"/>
    <x v="29"/>
    <n v="3"/>
    <n v="7500"/>
    <n v="500"/>
    <n v="1500"/>
    <m/>
    <m/>
    <m/>
    <n v="750"/>
    <n v="8250"/>
    <n v="0"/>
    <s v="High"/>
    <b v="0"/>
    <b v="1"/>
    <n v="0"/>
    <s v="Q1 Transaction"/>
    <s v="False"/>
    <m/>
  </r>
  <r>
    <s v="T032"/>
    <x v="4"/>
    <x v="1"/>
    <x v="3"/>
    <n v="800"/>
    <x v="30"/>
    <n v="5"/>
    <n v="4000"/>
    <n v="160"/>
    <n v="800"/>
    <m/>
    <m/>
    <m/>
    <n v="400"/>
    <n v="4400"/>
    <n v="0"/>
    <s v="Medium"/>
    <b v="0"/>
    <b v="1"/>
    <n v="0"/>
    <s v="Q1 Transaction"/>
    <s v="False"/>
    <m/>
  </r>
  <r>
    <s v="T033"/>
    <x v="2"/>
    <x v="0"/>
    <x v="1"/>
    <n v="1200"/>
    <x v="31"/>
    <n v="2"/>
    <n v="6000"/>
    <n v="600"/>
    <n v="1200"/>
    <m/>
    <m/>
    <m/>
    <n v="600"/>
    <n v="6600"/>
    <n v="0"/>
    <s v="High"/>
    <b v="0"/>
    <b v="1"/>
    <n v="0"/>
    <s v="Q1 Transaction"/>
    <s v="False"/>
    <m/>
  </r>
  <r>
    <s v="T034"/>
    <x v="3"/>
    <x v="1"/>
    <x v="0"/>
    <n v="900"/>
    <x v="32"/>
    <n v="1"/>
    <n v="4500"/>
    <n v="900"/>
    <n v="900"/>
    <m/>
    <m/>
    <m/>
    <n v="450"/>
    <n v="4950"/>
    <n v="0"/>
    <s v="Medium"/>
    <b v="0"/>
    <b v="1"/>
    <n v="0"/>
    <s v="Q1 Transaction"/>
    <s v="False"/>
    <m/>
  </r>
  <r>
    <s v="T035"/>
    <x v="5"/>
    <x v="0"/>
    <x v="2"/>
    <n v="700"/>
    <x v="33"/>
    <n v="1"/>
    <n v="3500"/>
    <n v="700"/>
    <n v="700"/>
    <m/>
    <m/>
    <m/>
    <n v="350"/>
    <n v="3850"/>
    <n v="0"/>
    <s v="Medium"/>
    <b v="0"/>
    <b v="1"/>
    <n v="0"/>
    <s v="Q1 Transaction"/>
    <s v="False"/>
    <m/>
  </r>
  <r>
    <s v="T036"/>
    <x v="7"/>
    <x v="0"/>
    <x v="3"/>
    <n v="500"/>
    <x v="34"/>
    <n v="3"/>
    <n v="2500"/>
    <n v="166.66666666666666"/>
    <n v="500"/>
    <m/>
    <m/>
    <m/>
    <n v="250"/>
    <n v="2750"/>
    <n v="0"/>
    <s v="low"/>
    <b v="0"/>
    <b v="1"/>
    <n v="0"/>
    <s v="Q1 Transaction"/>
    <s v="False"/>
    <m/>
  </r>
  <r>
    <s v="T037"/>
    <x v="8"/>
    <x v="1"/>
    <x v="1"/>
    <n v="400"/>
    <x v="35"/>
    <n v="2"/>
    <n v="2000"/>
    <n v="200"/>
    <n v="400"/>
    <m/>
    <m/>
    <m/>
    <n v="200"/>
    <n v="2200"/>
    <n v="0"/>
    <s v="low"/>
    <b v="0"/>
    <b v="1"/>
    <n v="0"/>
    <s v="Q1 Transaction"/>
    <s v="False"/>
    <m/>
  </r>
  <r>
    <s v="T038"/>
    <x v="6"/>
    <x v="1"/>
    <x v="0"/>
    <n v="600"/>
    <x v="36"/>
    <n v="4"/>
    <n v="3000"/>
    <n v="150"/>
    <n v="600"/>
    <m/>
    <m/>
    <m/>
    <n v="300"/>
    <n v="3300"/>
    <n v="0"/>
    <s v="Medium"/>
    <b v="0"/>
    <b v="1"/>
    <n v="0"/>
    <s v="Q1 Transaction"/>
    <s v="False"/>
    <m/>
  </r>
  <r>
    <s v="T039"/>
    <x v="9"/>
    <x v="0"/>
    <x v="2"/>
    <n v="300"/>
    <x v="37"/>
    <n v="2"/>
    <n v="1500"/>
    <n v="150"/>
    <n v="300"/>
    <m/>
    <m/>
    <m/>
    <n v="150"/>
    <n v="1650"/>
    <n v="0"/>
    <s v="low"/>
    <b v="0"/>
    <b v="1"/>
    <n v="0"/>
    <s v="Q1 Transaction"/>
    <s v="False"/>
    <m/>
  </r>
  <r>
    <s v="T040"/>
    <x v="0"/>
    <x v="0"/>
    <x v="3"/>
    <n v="2000"/>
    <x v="38"/>
    <n v="1"/>
    <n v="10000"/>
    <n v="2000"/>
    <n v="2000"/>
    <m/>
    <m/>
    <m/>
    <n v="1000"/>
    <n v="11000"/>
    <n v="0"/>
    <s v="High"/>
    <b v="0"/>
    <b v="0"/>
    <n v="0"/>
    <s v="Q1 Transaction"/>
    <s v="False"/>
    <m/>
  </r>
  <r>
    <s v="T041"/>
    <x v="1"/>
    <x v="1"/>
    <x v="1"/>
    <n v="1500"/>
    <x v="39"/>
    <n v="3"/>
    <n v="7500"/>
    <n v="500"/>
    <n v="1500"/>
    <m/>
    <m/>
    <m/>
    <n v="750"/>
    <n v="8250"/>
    <n v="0"/>
    <s v="High"/>
    <b v="0"/>
    <b v="1"/>
    <n v="0"/>
    <s v="Q1 Transaction"/>
    <s v="False"/>
    <m/>
  </r>
  <r>
    <s v="T042"/>
    <x v="4"/>
    <x v="1"/>
    <x v="0"/>
    <n v="800"/>
    <x v="40"/>
    <n v="5"/>
    <n v="4000"/>
    <n v="160"/>
    <n v="800"/>
    <m/>
    <m/>
    <m/>
    <n v="400"/>
    <n v="4400"/>
    <n v="0"/>
    <s v="Medium"/>
    <b v="0"/>
    <b v="1"/>
    <n v="0"/>
    <s v="Q1 Transaction"/>
    <s v="False"/>
    <m/>
  </r>
  <r>
    <s v="T043"/>
    <x v="2"/>
    <x v="0"/>
    <x v="2"/>
    <n v="1200"/>
    <x v="41"/>
    <n v="2"/>
    <n v="6000"/>
    <n v="600"/>
    <n v="1200"/>
    <m/>
    <m/>
    <m/>
    <n v="600"/>
    <n v="6600"/>
    <n v="0"/>
    <s v="High"/>
    <b v="0"/>
    <b v="1"/>
    <n v="0"/>
    <s v="Q1 Transaction"/>
    <s v="False"/>
    <m/>
  </r>
  <r>
    <s v="T044"/>
    <x v="3"/>
    <x v="1"/>
    <x v="3"/>
    <n v="900"/>
    <x v="42"/>
    <n v="1"/>
    <n v="4500"/>
    <n v="900"/>
    <n v="900"/>
    <m/>
    <m/>
    <m/>
    <n v="450"/>
    <n v="4950"/>
    <n v="0"/>
    <s v="Medium"/>
    <b v="0"/>
    <b v="1"/>
    <n v="0"/>
    <s v="Q1 Transaction"/>
    <s v="False"/>
    <m/>
  </r>
  <r>
    <s v="T045"/>
    <x v="5"/>
    <x v="0"/>
    <x v="1"/>
    <n v="700"/>
    <x v="43"/>
    <n v="1"/>
    <n v="3500"/>
    <n v="700"/>
    <n v="700"/>
    <m/>
    <m/>
    <m/>
    <n v="350"/>
    <n v="3850"/>
    <n v="0"/>
    <s v="Medium"/>
    <b v="0"/>
    <b v="1"/>
    <n v="0"/>
    <s v="Q1 Transaction"/>
    <s v="False"/>
    <m/>
  </r>
  <r>
    <s v="T046"/>
    <x v="7"/>
    <x v="0"/>
    <x v="0"/>
    <n v="500"/>
    <x v="44"/>
    <n v="3"/>
    <n v="2500"/>
    <n v="166.66666666666666"/>
    <n v="500"/>
    <m/>
    <m/>
    <m/>
    <n v="250"/>
    <n v="2750"/>
    <n v="0"/>
    <s v="low"/>
    <b v="0"/>
    <b v="1"/>
    <n v="0"/>
    <s v="Q1 Transaction"/>
    <s v="False"/>
    <m/>
  </r>
  <r>
    <s v="T047"/>
    <x v="8"/>
    <x v="1"/>
    <x v="2"/>
    <n v="400"/>
    <x v="45"/>
    <n v="2"/>
    <n v="2000"/>
    <n v="200"/>
    <n v="400"/>
    <m/>
    <m/>
    <m/>
    <n v="200"/>
    <n v="2200"/>
    <n v="0"/>
    <s v="low"/>
    <b v="0"/>
    <b v="1"/>
    <n v="0"/>
    <s v="Q1 Transaction"/>
    <s v="False"/>
    <m/>
  </r>
  <r>
    <s v="T048"/>
    <x v="6"/>
    <x v="1"/>
    <x v="3"/>
    <n v="600"/>
    <x v="46"/>
    <n v="4"/>
    <n v="3000"/>
    <n v="150"/>
    <n v="600"/>
    <m/>
    <m/>
    <m/>
    <n v="300"/>
    <n v="3300"/>
    <n v="0"/>
    <s v="Medium"/>
    <b v="0"/>
    <b v="1"/>
    <n v="0"/>
    <s v="Q1 Transaction"/>
    <s v="False"/>
    <m/>
  </r>
  <r>
    <s v="T049"/>
    <x v="9"/>
    <x v="0"/>
    <x v="1"/>
    <n v="300"/>
    <x v="47"/>
    <n v="2"/>
    <n v="1500"/>
    <n v="150"/>
    <n v="300"/>
    <m/>
    <m/>
    <m/>
    <n v="150"/>
    <n v="1650"/>
    <n v="0"/>
    <s v="low"/>
    <b v="0"/>
    <b v="1"/>
    <n v="0"/>
    <s v="Q1 Transaction"/>
    <s v="False"/>
    <m/>
  </r>
  <r>
    <s v="T050"/>
    <x v="0"/>
    <x v="0"/>
    <x v="0"/>
    <n v="2000"/>
    <x v="48"/>
    <n v="1"/>
    <n v="10000"/>
    <n v="2000"/>
    <n v="2000"/>
    <m/>
    <m/>
    <m/>
    <n v="1000"/>
    <n v="11000"/>
    <n v="0"/>
    <s v="High"/>
    <b v="0"/>
    <b v="0"/>
    <n v="0"/>
    <s v="Q1 Transaction"/>
    <s v="False"/>
    <m/>
  </r>
</pivotCacheRecords>
</file>

<file path=xl/pivotCache/pivotCacheRecords2.xml><?xml version="1.0" encoding="utf-8"?>
<pivotCacheRecords xmlns="http://schemas.openxmlformats.org/spreadsheetml/2006/main" xmlns:r="http://schemas.openxmlformats.org/officeDocument/2006/relationships" count="50">
  <r>
    <s v="T010"/>
    <s v="Air Conditioner"/>
    <s v="Appliances"/>
    <s v="East"/>
    <n v="2000"/>
    <x v="0"/>
    <n v="1"/>
    <n v="10000"/>
    <n v="2000"/>
    <n v="2000"/>
    <m/>
    <m/>
    <m/>
    <n v="1000"/>
    <n v="11000"/>
    <n v="0"/>
    <s v="High"/>
    <b v="0"/>
    <b v="0"/>
    <n v="0"/>
    <s v="Q1 Transaction"/>
    <s v="False"/>
    <n v="15"/>
    <n v="523"/>
  </r>
  <r>
    <s v="T001"/>
    <s v="Laptop"/>
    <s v="Electronics"/>
    <s v="North"/>
    <n v="1500"/>
    <x v="1"/>
    <n v="3"/>
    <n v="7500"/>
    <n v="500"/>
    <n v="1500"/>
    <n v="2000"/>
    <n v="300"/>
    <n v="50"/>
    <n v="750"/>
    <n v="8250"/>
    <n v="0"/>
    <s v="High"/>
    <b v="0"/>
    <b v="1"/>
    <n v="0"/>
    <s v="Q1 Transaction"/>
    <s v="False"/>
    <m/>
    <n v="147"/>
  </r>
  <r>
    <s v="T003"/>
    <s v="Refrigerator"/>
    <s v="Appliances"/>
    <s v="West"/>
    <n v="1200"/>
    <x v="2"/>
    <n v="2"/>
    <n v="6000"/>
    <n v="600"/>
    <n v="1200"/>
    <m/>
    <m/>
    <m/>
    <n v="600"/>
    <n v="6600"/>
    <n v="0"/>
    <s v="High"/>
    <b v="0"/>
    <b v="1"/>
    <n v="0"/>
    <s v="Q1 Transaction"/>
    <s v="False"/>
    <m/>
    <n v="689"/>
  </r>
  <r>
    <s v="T004"/>
    <s v="TV"/>
    <s v="Electronics"/>
    <s v="South"/>
    <n v="900"/>
    <x v="3"/>
    <n v="1"/>
    <n v="4500"/>
    <n v="900"/>
    <n v="900"/>
    <m/>
    <m/>
    <m/>
    <n v="450"/>
    <n v="4950"/>
    <n v="0"/>
    <s v="Medium"/>
    <b v="0"/>
    <b v="1"/>
    <n v="0"/>
    <s v="Q1 Transaction"/>
    <s v="False"/>
    <m/>
    <n v="354"/>
  </r>
  <r>
    <s v="T002"/>
    <s v="Smartphone"/>
    <s v="Electronics"/>
    <s v="East"/>
    <n v="800"/>
    <x v="4"/>
    <n v="5"/>
    <n v="4000"/>
    <n v="160"/>
    <n v="800"/>
    <m/>
    <m/>
    <m/>
    <n v="400"/>
    <n v="4400"/>
    <n v="0"/>
    <s v="Medium"/>
    <b v="0"/>
    <b v="1"/>
    <n v="0"/>
    <s v="Q1 Transaction"/>
    <s v="False"/>
    <m/>
    <n v="712"/>
  </r>
  <r>
    <s v="T005"/>
    <s v="Washing Machine"/>
    <s v="Appliances"/>
    <s v="North"/>
    <n v="700"/>
    <x v="5"/>
    <n v="1"/>
    <n v="3500"/>
    <n v="700"/>
    <n v="700"/>
    <m/>
    <m/>
    <m/>
    <n v="350"/>
    <n v="3850"/>
    <n v="0"/>
    <s v="Medium"/>
    <b v="0"/>
    <b v="1"/>
    <n v="0"/>
    <s v="Q1 Transaction"/>
    <s v="False"/>
    <m/>
    <n v="278"/>
  </r>
  <r>
    <s v="T008"/>
    <s v="Tablet"/>
    <s v="Electronics"/>
    <s v="South"/>
    <n v="600"/>
    <x v="6"/>
    <n v="4"/>
    <n v="3000"/>
    <n v="150"/>
    <n v="600"/>
    <m/>
    <m/>
    <m/>
    <n v="300"/>
    <n v="3300"/>
    <n v="0"/>
    <s v="Medium"/>
    <b v="0"/>
    <b v="1"/>
    <n v="0"/>
    <s v="Q1 Transaction"/>
    <s v="False"/>
    <m/>
    <n v="431"/>
  </r>
  <r>
    <s v="T006"/>
    <s v="Microwave"/>
    <s v="Appliances"/>
    <s v="East"/>
    <n v="500"/>
    <x v="7"/>
    <n v="3"/>
    <n v="2500"/>
    <n v="166.66666666666666"/>
    <n v="500"/>
    <m/>
    <m/>
    <m/>
    <n v="250"/>
    <n v="2750"/>
    <n v="0"/>
    <s v="low"/>
    <b v="0"/>
    <b v="1"/>
    <n v="0"/>
    <s v="Q1 Transaction"/>
    <s v="False"/>
    <m/>
    <n v="599"/>
  </r>
  <r>
    <s v="T007"/>
    <s v="Camera"/>
    <s v="Electronics"/>
    <s v="West"/>
    <n v="400"/>
    <x v="8"/>
    <n v="2"/>
    <n v="2000"/>
    <n v="200"/>
    <n v="400"/>
    <m/>
    <m/>
    <m/>
    <n v="200"/>
    <n v="2200"/>
    <n v="0"/>
    <s v="low"/>
    <b v="0"/>
    <b v="1"/>
    <n v="0"/>
    <s v="Q1 Transaction"/>
    <s v="False"/>
    <m/>
    <n v="186"/>
  </r>
  <r>
    <s v="T009"/>
    <s v="Blender"/>
    <s v="Appliances"/>
    <s v="North"/>
    <n v="300"/>
    <x v="9"/>
    <n v="2"/>
    <n v="1500"/>
    <n v="150"/>
    <n v="300"/>
    <m/>
    <m/>
    <m/>
    <n v="150"/>
    <n v="1650"/>
    <n v="0"/>
    <s v="low"/>
    <b v="0"/>
    <b v="1"/>
    <n v="0"/>
    <s v="Q1 Transaction"/>
    <s v="False"/>
    <m/>
    <n v="743"/>
  </r>
  <r>
    <s v="T011"/>
    <s v="Laptop"/>
    <s v="Electronics"/>
    <s v="West"/>
    <n v="1500"/>
    <x v="10"/>
    <n v="3"/>
    <n v="7500"/>
    <n v="500"/>
    <n v="1500"/>
    <m/>
    <m/>
    <m/>
    <n v="750"/>
    <n v="8250"/>
    <n v="0"/>
    <s v="High"/>
    <b v="0"/>
    <b v="1"/>
    <n v="0"/>
    <s v="Q1 Transaction"/>
    <s v="False"/>
    <m/>
    <n v="392"/>
  </r>
  <r>
    <s v="T012"/>
    <s v="Smartphone"/>
    <s v="Electronics"/>
    <s v="South"/>
    <n v="800"/>
    <x v="11"/>
    <n v="5"/>
    <n v="4000"/>
    <n v="160"/>
    <n v="800"/>
    <m/>
    <m/>
    <m/>
    <n v="400"/>
    <n v="4400"/>
    <n v="0"/>
    <s v="Medium"/>
    <b v="0"/>
    <b v="1"/>
    <n v="0"/>
    <s v="Q1 Transaction"/>
    <s v="False"/>
    <m/>
    <n v="215"/>
  </r>
  <r>
    <s v="T013"/>
    <s v="Refrigerator"/>
    <s v="Appliances"/>
    <s v="North"/>
    <n v="1200"/>
    <x v="0"/>
    <n v="2"/>
    <n v="6000"/>
    <n v="600"/>
    <n v="1200"/>
    <m/>
    <m/>
    <m/>
    <n v="600"/>
    <n v="6600"/>
    <n v="0"/>
    <s v="High"/>
    <b v="0"/>
    <b v="1"/>
    <n v="0"/>
    <s v="Q1 Transaction"/>
    <s v="False"/>
    <m/>
    <n v="654"/>
  </r>
  <r>
    <s v="T014"/>
    <s v="TV"/>
    <s v="Electronics"/>
    <s v="East"/>
    <n v="900"/>
    <x v="12"/>
    <n v="1"/>
    <n v="4500"/>
    <n v="900"/>
    <n v="900"/>
    <m/>
    <m/>
    <m/>
    <n v="450"/>
    <n v="4950"/>
    <n v="0"/>
    <s v="Medium"/>
    <b v="0"/>
    <b v="1"/>
    <n v="0"/>
    <s v="Q1 Transaction"/>
    <s v="False"/>
    <m/>
    <n v="478"/>
  </r>
  <r>
    <s v="T015"/>
    <s v="Washing Machine"/>
    <s v="Appliances"/>
    <s v="West"/>
    <n v="700"/>
    <x v="13"/>
    <n v="1"/>
    <n v="3500"/>
    <n v="700"/>
    <n v="700"/>
    <m/>
    <m/>
    <m/>
    <n v="350"/>
    <n v="3850"/>
    <n v="0"/>
    <s v="Medium"/>
    <b v="0"/>
    <b v="1"/>
    <n v="0"/>
    <s v="Q1 Transaction"/>
    <s v="False"/>
    <m/>
    <n v="321"/>
  </r>
  <r>
    <s v="T016"/>
    <s v="Microwave"/>
    <s v="Appliances"/>
    <s v="South"/>
    <n v="500"/>
    <x v="14"/>
    <n v="3"/>
    <n v="2500"/>
    <n v="166.66666666666666"/>
    <n v="500"/>
    <m/>
    <m/>
    <m/>
    <n v="250"/>
    <n v="2750"/>
    <n v="0"/>
    <s v="low"/>
    <b v="0"/>
    <b v="1"/>
    <n v="0"/>
    <s v="Q1 Transaction"/>
    <s v="False"/>
    <m/>
    <n v="765"/>
  </r>
  <r>
    <s v="T017"/>
    <s v="Camera"/>
    <s v="Electronics"/>
    <s v="North"/>
    <n v="400"/>
    <x v="15"/>
    <n v="2"/>
    <n v="2000"/>
    <n v="200"/>
    <n v="400"/>
    <m/>
    <m/>
    <m/>
    <n v="200"/>
    <n v="2200"/>
    <n v="0"/>
    <s v="low"/>
    <b v="0"/>
    <b v="1"/>
    <n v="0"/>
    <s v="Q1 Transaction"/>
    <s v="False"/>
    <m/>
    <n v="537"/>
  </r>
  <r>
    <s v="T018"/>
    <s v="Tablet"/>
    <s v="Electronics"/>
    <s v="East"/>
    <n v="600"/>
    <x v="16"/>
    <n v="4"/>
    <n v="3000"/>
    <n v="150"/>
    <n v="600"/>
    <m/>
    <m/>
    <m/>
    <n v="300"/>
    <n v="3300"/>
    <n v="0"/>
    <s v="Medium"/>
    <b v="0"/>
    <b v="1"/>
    <n v="0"/>
    <s v="Q1 Transaction"/>
    <s v="False"/>
    <m/>
    <n v="193"/>
  </r>
  <r>
    <s v="T019"/>
    <s v="Blender"/>
    <s v="Appliances"/>
    <s v="West"/>
    <n v="300"/>
    <x v="17"/>
    <n v="2"/>
    <n v="1500"/>
    <n v="150"/>
    <n v="300"/>
    <m/>
    <m/>
    <m/>
    <n v="150"/>
    <n v="1650"/>
    <n v="0"/>
    <s v="low"/>
    <b v="0"/>
    <b v="1"/>
    <n v="0"/>
    <s v="Q1 Transaction"/>
    <s v="False"/>
    <m/>
    <n v="408"/>
  </r>
  <r>
    <s v="T020"/>
    <s v="Air Conditioner"/>
    <s v="Appliances"/>
    <s v="South"/>
    <n v="2000"/>
    <x v="18"/>
    <n v="1"/>
    <n v="10000"/>
    <n v="2000"/>
    <n v="2000"/>
    <m/>
    <m/>
    <m/>
    <n v="1000"/>
    <n v="11000"/>
    <n v="0"/>
    <s v="High"/>
    <b v="0"/>
    <b v="0"/>
    <n v="0"/>
    <s v="Q1 Transaction"/>
    <s v="False"/>
    <m/>
    <n v="699"/>
  </r>
  <r>
    <s v="T021"/>
    <s v="Laptop"/>
    <s v="Electronics"/>
    <s v="North"/>
    <n v="1500"/>
    <x v="19"/>
    <n v="3"/>
    <n v="7500"/>
    <n v="500"/>
    <n v="1500"/>
    <m/>
    <m/>
    <m/>
    <n v="750"/>
    <n v="8250"/>
    <n v="0"/>
    <s v="High"/>
    <b v="0"/>
    <b v="1"/>
    <n v="0"/>
    <s v="Q1 Transaction"/>
    <s v="False"/>
    <m/>
    <m/>
  </r>
  <r>
    <s v="T022"/>
    <s v="Smartphone"/>
    <s v="Electronics"/>
    <s v="East"/>
    <n v="800"/>
    <x v="20"/>
    <n v="5"/>
    <n v="4000"/>
    <n v="160"/>
    <n v="800"/>
    <m/>
    <m/>
    <m/>
    <n v="400"/>
    <n v="4400"/>
    <n v="0"/>
    <s v="Medium"/>
    <b v="0"/>
    <b v="1"/>
    <n v="0"/>
    <s v="Q1 Transaction"/>
    <s v="False"/>
    <m/>
    <m/>
  </r>
  <r>
    <s v="T023"/>
    <s v="Refrigerator"/>
    <s v="Appliances"/>
    <s v="West"/>
    <n v="1200"/>
    <x v="21"/>
    <n v="2"/>
    <n v="6000"/>
    <n v="600"/>
    <n v="1200"/>
    <m/>
    <m/>
    <m/>
    <n v="600"/>
    <n v="6600"/>
    <n v="0"/>
    <s v="High"/>
    <b v="0"/>
    <b v="1"/>
    <n v="0"/>
    <s v="Q1 Transaction"/>
    <s v="False"/>
    <m/>
    <m/>
  </r>
  <r>
    <s v="T024"/>
    <s v="TV"/>
    <s v="Electronics"/>
    <s v="South"/>
    <n v="900"/>
    <x v="22"/>
    <n v="1"/>
    <n v="4500"/>
    <n v="900"/>
    <n v="900"/>
    <m/>
    <m/>
    <m/>
    <n v="450"/>
    <n v="4950"/>
    <n v="0"/>
    <s v="Medium"/>
    <b v="0"/>
    <b v="1"/>
    <n v="0"/>
    <s v="Q1 Transaction"/>
    <s v="False"/>
    <m/>
    <m/>
  </r>
  <r>
    <s v="T025"/>
    <s v="Washing Machine"/>
    <s v="Appliances"/>
    <s v="North"/>
    <n v="700"/>
    <x v="23"/>
    <n v="1"/>
    <n v="3500"/>
    <n v="700"/>
    <n v="700"/>
    <m/>
    <m/>
    <m/>
    <n v="350"/>
    <n v="3850"/>
    <n v="0"/>
    <s v="Medium"/>
    <b v="0"/>
    <b v="1"/>
    <n v="0"/>
    <s v="Q1 Transaction"/>
    <s v="False"/>
    <m/>
    <m/>
  </r>
  <r>
    <s v="T026"/>
    <s v="Microwave"/>
    <s v="Appliances"/>
    <s v="East"/>
    <n v="500"/>
    <x v="24"/>
    <n v="3"/>
    <n v="2500"/>
    <n v="166.66666666666666"/>
    <n v="500"/>
    <m/>
    <m/>
    <m/>
    <n v="250"/>
    <n v="2750"/>
    <n v="0"/>
    <s v="low"/>
    <b v="0"/>
    <b v="1"/>
    <n v="0"/>
    <s v="Q1 Transaction"/>
    <s v="False"/>
    <m/>
    <m/>
  </r>
  <r>
    <s v="T027"/>
    <s v="Camera"/>
    <s v="Electronics"/>
    <s v="West"/>
    <n v="400"/>
    <x v="25"/>
    <n v="2"/>
    <n v="2000"/>
    <n v="200"/>
    <n v="400"/>
    <m/>
    <m/>
    <m/>
    <n v="200"/>
    <n v="2200"/>
    <n v="0"/>
    <s v="low"/>
    <b v="0"/>
    <b v="1"/>
    <n v="0"/>
    <s v="Q1 Transaction"/>
    <s v="False"/>
    <m/>
    <m/>
  </r>
  <r>
    <s v="T028"/>
    <s v="Tablet"/>
    <s v="Electronics"/>
    <s v="South"/>
    <n v="600"/>
    <x v="26"/>
    <n v="4"/>
    <n v="3000"/>
    <n v="150"/>
    <n v="600"/>
    <m/>
    <m/>
    <m/>
    <n v="300"/>
    <n v="3300"/>
    <n v="0"/>
    <s v="Medium"/>
    <b v="0"/>
    <b v="1"/>
    <n v="0"/>
    <s v="Q1 Transaction"/>
    <s v="False"/>
    <m/>
    <m/>
  </r>
  <r>
    <s v="T029"/>
    <s v="Blender"/>
    <s v="Appliances"/>
    <s v="North"/>
    <n v="300"/>
    <x v="27"/>
    <n v="2"/>
    <n v="1500"/>
    <n v="150"/>
    <n v="300"/>
    <m/>
    <m/>
    <m/>
    <n v="150"/>
    <n v="1650"/>
    <n v="0"/>
    <s v="low"/>
    <b v="0"/>
    <b v="1"/>
    <n v="0"/>
    <s v="Q1 Transaction"/>
    <s v="False"/>
    <m/>
    <m/>
  </r>
  <r>
    <s v="T030"/>
    <s v="Air Conditioner"/>
    <s v="Appliances"/>
    <s v="East"/>
    <n v="2000"/>
    <x v="28"/>
    <n v="1"/>
    <n v="10000"/>
    <n v="2000"/>
    <n v="2000"/>
    <m/>
    <m/>
    <m/>
    <n v="1000"/>
    <n v="11000"/>
    <n v="0"/>
    <s v="High"/>
    <b v="0"/>
    <b v="0"/>
    <n v="0"/>
    <s v="Q1 Transaction"/>
    <s v="False"/>
    <m/>
    <m/>
  </r>
  <r>
    <s v="T031"/>
    <s v="Laptop"/>
    <s v="Electronics"/>
    <s v="West"/>
    <n v="1500"/>
    <x v="29"/>
    <n v="3"/>
    <n v="7500"/>
    <n v="500"/>
    <n v="1500"/>
    <m/>
    <m/>
    <m/>
    <n v="750"/>
    <n v="8250"/>
    <n v="0"/>
    <s v="High"/>
    <b v="0"/>
    <b v="1"/>
    <n v="0"/>
    <s v="Q1 Transaction"/>
    <s v="False"/>
    <m/>
    <m/>
  </r>
  <r>
    <s v="T032"/>
    <s v="Smartphone"/>
    <s v="Electronics"/>
    <s v="South"/>
    <n v="800"/>
    <x v="30"/>
    <n v="5"/>
    <n v="4000"/>
    <n v="160"/>
    <n v="800"/>
    <m/>
    <m/>
    <m/>
    <n v="400"/>
    <n v="4400"/>
    <n v="0"/>
    <s v="Medium"/>
    <b v="0"/>
    <b v="1"/>
    <n v="0"/>
    <s v="Q1 Transaction"/>
    <s v="False"/>
    <m/>
    <m/>
  </r>
  <r>
    <s v="T033"/>
    <s v="Refrigerator"/>
    <s v="Appliances"/>
    <s v="North"/>
    <n v="1200"/>
    <x v="31"/>
    <n v="2"/>
    <n v="6000"/>
    <n v="600"/>
    <n v="1200"/>
    <m/>
    <m/>
    <m/>
    <n v="600"/>
    <n v="6600"/>
    <n v="0"/>
    <s v="High"/>
    <b v="0"/>
    <b v="1"/>
    <n v="0"/>
    <s v="Q1 Transaction"/>
    <s v="False"/>
    <m/>
    <m/>
  </r>
  <r>
    <s v="T034"/>
    <s v="TV"/>
    <s v="Electronics"/>
    <s v="East"/>
    <n v="900"/>
    <x v="32"/>
    <n v="1"/>
    <n v="4500"/>
    <n v="900"/>
    <n v="900"/>
    <m/>
    <m/>
    <m/>
    <n v="450"/>
    <n v="4950"/>
    <n v="0"/>
    <s v="Medium"/>
    <b v="0"/>
    <b v="1"/>
    <n v="0"/>
    <s v="Q1 Transaction"/>
    <s v="False"/>
    <m/>
    <m/>
  </r>
  <r>
    <s v="T035"/>
    <s v="Washing Machine"/>
    <s v="Appliances"/>
    <s v="West"/>
    <n v="700"/>
    <x v="33"/>
    <n v="1"/>
    <n v="3500"/>
    <n v="700"/>
    <n v="700"/>
    <m/>
    <m/>
    <m/>
    <n v="350"/>
    <n v="3850"/>
    <n v="0"/>
    <s v="Medium"/>
    <b v="0"/>
    <b v="1"/>
    <n v="0"/>
    <s v="Q1 Transaction"/>
    <s v="False"/>
    <m/>
    <m/>
  </r>
  <r>
    <s v="T036"/>
    <s v="Microwave"/>
    <s v="Appliances"/>
    <s v="South"/>
    <n v="500"/>
    <x v="34"/>
    <n v="3"/>
    <n v="2500"/>
    <n v="166.66666666666666"/>
    <n v="500"/>
    <m/>
    <m/>
    <m/>
    <n v="250"/>
    <n v="2750"/>
    <n v="0"/>
    <s v="low"/>
    <b v="0"/>
    <b v="1"/>
    <n v="0"/>
    <s v="Q1 Transaction"/>
    <s v="False"/>
    <m/>
    <m/>
  </r>
  <r>
    <s v="T037"/>
    <s v="Camera"/>
    <s v="Electronics"/>
    <s v="North"/>
    <n v="400"/>
    <x v="35"/>
    <n v="2"/>
    <n v="2000"/>
    <n v="200"/>
    <n v="400"/>
    <m/>
    <m/>
    <m/>
    <n v="200"/>
    <n v="2200"/>
    <n v="0"/>
    <s v="low"/>
    <b v="0"/>
    <b v="1"/>
    <n v="0"/>
    <s v="Q1 Transaction"/>
    <s v="False"/>
    <m/>
    <m/>
  </r>
  <r>
    <s v="T038"/>
    <s v="Tablet"/>
    <s v="Electronics"/>
    <s v="East"/>
    <n v="600"/>
    <x v="36"/>
    <n v="4"/>
    <n v="3000"/>
    <n v="150"/>
    <n v="600"/>
    <m/>
    <m/>
    <m/>
    <n v="300"/>
    <n v="3300"/>
    <n v="0"/>
    <s v="Medium"/>
    <b v="0"/>
    <b v="1"/>
    <n v="0"/>
    <s v="Q1 Transaction"/>
    <s v="False"/>
    <m/>
    <m/>
  </r>
  <r>
    <s v="T039"/>
    <s v="Blender"/>
    <s v="Appliances"/>
    <s v="West"/>
    <n v="300"/>
    <x v="37"/>
    <n v="2"/>
    <n v="1500"/>
    <n v="150"/>
    <n v="300"/>
    <m/>
    <m/>
    <m/>
    <n v="150"/>
    <n v="1650"/>
    <n v="0"/>
    <s v="low"/>
    <b v="0"/>
    <b v="1"/>
    <n v="0"/>
    <s v="Q1 Transaction"/>
    <s v="False"/>
    <m/>
    <m/>
  </r>
  <r>
    <s v="T040"/>
    <s v="Air Conditioner"/>
    <s v="Appliances"/>
    <s v="South"/>
    <n v="2000"/>
    <x v="38"/>
    <n v="1"/>
    <n v="10000"/>
    <n v="2000"/>
    <n v="2000"/>
    <m/>
    <m/>
    <m/>
    <n v="1000"/>
    <n v="11000"/>
    <n v="0"/>
    <s v="High"/>
    <b v="0"/>
    <b v="0"/>
    <n v="0"/>
    <s v="Q1 Transaction"/>
    <s v="False"/>
    <m/>
    <m/>
  </r>
  <r>
    <s v="T041"/>
    <s v="Laptop"/>
    <s v="Electronics"/>
    <s v="North"/>
    <n v="1500"/>
    <x v="39"/>
    <n v="3"/>
    <n v="7500"/>
    <n v="500"/>
    <n v="1500"/>
    <m/>
    <m/>
    <m/>
    <n v="750"/>
    <n v="8250"/>
    <n v="0"/>
    <s v="High"/>
    <b v="0"/>
    <b v="1"/>
    <n v="0"/>
    <s v="Q1 Transaction"/>
    <s v="False"/>
    <m/>
    <m/>
  </r>
  <r>
    <s v="T042"/>
    <s v="Smartphone"/>
    <s v="Electronics"/>
    <s v="East"/>
    <n v="800"/>
    <x v="40"/>
    <n v="5"/>
    <n v="4000"/>
    <n v="160"/>
    <n v="800"/>
    <m/>
    <m/>
    <m/>
    <n v="400"/>
    <n v="4400"/>
    <n v="0"/>
    <s v="Medium"/>
    <b v="0"/>
    <b v="1"/>
    <n v="0"/>
    <s v="Q1 Transaction"/>
    <s v="False"/>
    <m/>
    <m/>
  </r>
  <r>
    <s v="T043"/>
    <s v="Refrigerator"/>
    <s v="Appliances"/>
    <s v="West"/>
    <n v="1200"/>
    <x v="41"/>
    <n v="2"/>
    <n v="6000"/>
    <n v="600"/>
    <n v="1200"/>
    <m/>
    <m/>
    <m/>
    <n v="600"/>
    <n v="6600"/>
    <n v="0"/>
    <s v="High"/>
    <b v="0"/>
    <b v="1"/>
    <n v="0"/>
    <s v="Q1 Transaction"/>
    <s v="False"/>
    <m/>
    <m/>
  </r>
  <r>
    <s v="T044"/>
    <s v="TV"/>
    <s v="Electronics"/>
    <s v="South"/>
    <n v="900"/>
    <x v="42"/>
    <n v="1"/>
    <n v="4500"/>
    <n v="900"/>
    <n v="900"/>
    <m/>
    <m/>
    <m/>
    <n v="450"/>
    <n v="4950"/>
    <n v="0"/>
    <s v="Medium"/>
    <b v="0"/>
    <b v="1"/>
    <n v="0"/>
    <s v="Q1 Transaction"/>
    <s v="False"/>
    <m/>
    <m/>
  </r>
  <r>
    <s v="T045"/>
    <s v="Washing Machine"/>
    <s v="Appliances"/>
    <s v="North"/>
    <n v="700"/>
    <x v="43"/>
    <n v="1"/>
    <n v="3500"/>
    <n v="700"/>
    <n v="700"/>
    <m/>
    <m/>
    <m/>
    <n v="350"/>
    <n v="3850"/>
    <n v="0"/>
    <s v="Medium"/>
    <b v="0"/>
    <b v="1"/>
    <n v="0"/>
    <s v="Q1 Transaction"/>
    <s v="False"/>
    <m/>
    <m/>
  </r>
  <r>
    <s v="T046"/>
    <s v="Microwave"/>
    <s v="Appliances"/>
    <s v="East"/>
    <n v="500"/>
    <x v="44"/>
    <n v="3"/>
    <n v="2500"/>
    <n v="166.66666666666666"/>
    <n v="500"/>
    <m/>
    <m/>
    <m/>
    <n v="250"/>
    <n v="2750"/>
    <n v="0"/>
    <s v="low"/>
    <b v="0"/>
    <b v="1"/>
    <n v="0"/>
    <s v="Q1 Transaction"/>
    <s v="False"/>
    <m/>
    <m/>
  </r>
  <r>
    <s v="T047"/>
    <s v="Camera"/>
    <s v="Electronics"/>
    <s v="West"/>
    <n v="400"/>
    <x v="45"/>
    <n v="2"/>
    <n v="2000"/>
    <n v="200"/>
    <n v="400"/>
    <m/>
    <m/>
    <m/>
    <n v="200"/>
    <n v="2200"/>
    <n v="0"/>
    <s v="low"/>
    <b v="0"/>
    <b v="1"/>
    <n v="0"/>
    <s v="Q1 Transaction"/>
    <s v="False"/>
    <m/>
    <m/>
  </r>
  <r>
    <s v="T048"/>
    <s v="Tablet"/>
    <s v="Electronics"/>
    <s v="South"/>
    <n v="600"/>
    <x v="46"/>
    <n v="4"/>
    <n v="3000"/>
    <n v="150"/>
    <n v="600"/>
    <m/>
    <m/>
    <m/>
    <n v="300"/>
    <n v="3300"/>
    <n v="0"/>
    <s v="Medium"/>
    <b v="0"/>
    <b v="1"/>
    <n v="0"/>
    <s v="Q1 Transaction"/>
    <s v="False"/>
    <m/>
    <m/>
  </r>
  <r>
    <s v="T049"/>
    <s v="Blender"/>
    <s v="Appliances"/>
    <s v="North"/>
    <n v="300"/>
    <x v="47"/>
    <n v="2"/>
    <n v="1500"/>
    <n v="150"/>
    <n v="300"/>
    <m/>
    <m/>
    <m/>
    <n v="150"/>
    <n v="1650"/>
    <n v="0"/>
    <s v="low"/>
    <b v="0"/>
    <b v="1"/>
    <n v="0"/>
    <s v="Q1 Transaction"/>
    <s v="False"/>
    <m/>
    <m/>
  </r>
  <r>
    <s v="T050"/>
    <s v="Air Conditioner"/>
    <s v="Appliances"/>
    <s v="East"/>
    <n v="2000"/>
    <x v="48"/>
    <n v="1"/>
    <n v="10000"/>
    <n v="2000"/>
    <n v="2000"/>
    <m/>
    <m/>
    <m/>
    <n v="1000"/>
    <n v="11000"/>
    <n v="0"/>
    <s v="High"/>
    <b v="0"/>
    <b v="0"/>
    <n v="0"/>
    <s v="Q1 Transaction"/>
    <s v="False"/>
    <m/>
    <m/>
  </r>
</pivotCacheRecords>
</file>

<file path=xl/pivotCache/pivotCacheRecords3.xml><?xml version="1.0" encoding="utf-8"?>
<pivotCacheRecords xmlns="http://schemas.openxmlformats.org/spreadsheetml/2006/main" xmlns:r="http://schemas.openxmlformats.org/officeDocument/2006/relationships" count="50">
  <r>
    <s v="T010"/>
    <x v="0"/>
    <x v="0"/>
    <x v="0"/>
    <n v="2000"/>
    <x v="0"/>
    <n v="1"/>
    <n v="10000"/>
    <n v="2000"/>
    <n v="2000"/>
    <m/>
    <m/>
    <m/>
    <n v="1000"/>
    <n v="11000"/>
    <n v="0"/>
    <s v="High"/>
    <b v="0"/>
    <b v="0"/>
    <n v="0"/>
    <s v="Q1 Transaction"/>
    <s v="False"/>
    <n v="15"/>
    <n v="523"/>
    <n v="9477"/>
  </r>
  <r>
    <s v="T001"/>
    <x v="1"/>
    <x v="1"/>
    <x v="1"/>
    <n v="1500"/>
    <x v="1"/>
    <n v="3"/>
    <n v="7500"/>
    <n v="500"/>
    <n v="1500"/>
    <n v="2000"/>
    <n v="300"/>
    <n v="50"/>
    <n v="750"/>
    <n v="8250"/>
    <n v="0"/>
    <s v="High"/>
    <b v="0"/>
    <b v="1"/>
    <n v="0"/>
    <s v="Q1 Transaction"/>
    <s v="False"/>
    <m/>
    <n v="147"/>
    <n v="7353"/>
  </r>
  <r>
    <s v="T003"/>
    <x v="2"/>
    <x v="0"/>
    <x v="2"/>
    <n v="1200"/>
    <x v="2"/>
    <n v="2"/>
    <n v="6000"/>
    <n v="600"/>
    <n v="1200"/>
    <m/>
    <m/>
    <m/>
    <n v="600"/>
    <n v="6600"/>
    <n v="0"/>
    <s v="High"/>
    <b v="0"/>
    <b v="1"/>
    <n v="0"/>
    <s v="Q1 Transaction"/>
    <s v="False"/>
    <m/>
    <n v="689"/>
    <n v="5311"/>
  </r>
  <r>
    <s v="T004"/>
    <x v="3"/>
    <x v="1"/>
    <x v="3"/>
    <n v="900"/>
    <x v="3"/>
    <n v="1"/>
    <n v="4500"/>
    <n v="900"/>
    <n v="900"/>
    <m/>
    <m/>
    <m/>
    <n v="450"/>
    <n v="4950"/>
    <n v="0"/>
    <s v="Medium"/>
    <b v="0"/>
    <b v="1"/>
    <n v="0"/>
    <s v="Q1 Transaction"/>
    <s v="False"/>
    <m/>
    <n v="354"/>
    <n v="4146"/>
  </r>
  <r>
    <s v="T002"/>
    <x v="4"/>
    <x v="1"/>
    <x v="0"/>
    <n v="800"/>
    <x v="4"/>
    <n v="5"/>
    <n v="4000"/>
    <n v="160"/>
    <n v="800"/>
    <m/>
    <m/>
    <m/>
    <n v="400"/>
    <n v="4400"/>
    <n v="0"/>
    <s v="Medium"/>
    <b v="0"/>
    <b v="1"/>
    <n v="0"/>
    <s v="Q1 Transaction"/>
    <s v="False"/>
    <m/>
    <n v="712"/>
    <n v="3288"/>
  </r>
  <r>
    <s v="T005"/>
    <x v="5"/>
    <x v="0"/>
    <x v="1"/>
    <n v="700"/>
    <x v="5"/>
    <n v="1"/>
    <n v="3500"/>
    <n v="700"/>
    <n v="700"/>
    <m/>
    <m/>
    <m/>
    <n v="350"/>
    <n v="3850"/>
    <n v="0"/>
    <s v="Medium"/>
    <b v="0"/>
    <b v="1"/>
    <n v="0"/>
    <s v="Q1 Transaction"/>
    <s v="False"/>
    <m/>
    <n v="278"/>
    <n v="3222"/>
  </r>
  <r>
    <s v="T008"/>
    <x v="6"/>
    <x v="1"/>
    <x v="3"/>
    <n v="600"/>
    <x v="6"/>
    <n v="4"/>
    <n v="3000"/>
    <n v="150"/>
    <n v="600"/>
    <m/>
    <m/>
    <m/>
    <n v="300"/>
    <n v="3300"/>
    <n v="0"/>
    <s v="Medium"/>
    <b v="0"/>
    <b v="1"/>
    <n v="0"/>
    <s v="Q1 Transaction"/>
    <s v="False"/>
    <m/>
    <n v="431"/>
    <n v="2569"/>
  </r>
  <r>
    <s v="T006"/>
    <x v="7"/>
    <x v="0"/>
    <x v="0"/>
    <n v="500"/>
    <x v="7"/>
    <n v="3"/>
    <n v="2500"/>
    <n v="166.66666666666666"/>
    <n v="500"/>
    <m/>
    <m/>
    <m/>
    <n v="250"/>
    <n v="2750"/>
    <n v="0"/>
    <s v="low"/>
    <b v="0"/>
    <b v="1"/>
    <n v="0"/>
    <s v="Q1 Transaction"/>
    <s v="False"/>
    <m/>
    <n v="599"/>
    <n v="1901"/>
  </r>
  <r>
    <s v="T007"/>
    <x v="8"/>
    <x v="1"/>
    <x v="2"/>
    <n v="400"/>
    <x v="8"/>
    <n v="2"/>
    <n v="2000"/>
    <n v="200"/>
    <n v="400"/>
    <m/>
    <m/>
    <m/>
    <n v="200"/>
    <n v="2200"/>
    <n v="0"/>
    <s v="low"/>
    <b v="0"/>
    <b v="1"/>
    <n v="0"/>
    <s v="Q1 Transaction"/>
    <s v="False"/>
    <m/>
    <n v="186"/>
    <n v="1814"/>
  </r>
  <r>
    <s v="T009"/>
    <x v="9"/>
    <x v="0"/>
    <x v="1"/>
    <n v="300"/>
    <x v="9"/>
    <n v="2"/>
    <n v="1500"/>
    <n v="150"/>
    <n v="300"/>
    <m/>
    <m/>
    <m/>
    <n v="150"/>
    <n v="1650"/>
    <n v="0"/>
    <s v="low"/>
    <b v="0"/>
    <b v="1"/>
    <n v="0"/>
    <s v="Q1 Transaction"/>
    <s v="False"/>
    <m/>
    <n v="743"/>
    <n v="757"/>
  </r>
  <r>
    <s v="T011"/>
    <x v="1"/>
    <x v="1"/>
    <x v="2"/>
    <n v="1500"/>
    <x v="10"/>
    <n v="3"/>
    <n v="7500"/>
    <n v="500"/>
    <n v="1500"/>
    <m/>
    <m/>
    <m/>
    <n v="750"/>
    <n v="8250"/>
    <n v="0"/>
    <s v="High"/>
    <b v="0"/>
    <b v="1"/>
    <n v="0"/>
    <s v="Q1 Transaction"/>
    <s v="False"/>
    <m/>
    <n v="392"/>
    <n v="7108"/>
  </r>
  <r>
    <s v="T012"/>
    <x v="4"/>
    <x v="1"/>
    <x v="3"/>
    <n v="800"/>
    <x v="11"/>
    <n v="5"/>
    <n v="4000"/>
    <n v="160"/>
    <n v="800"/>
    <m/>
    <m/>
    <m/>
    <n v="400"/>
    <n v="4400"/>
    <n v="0"/>
    <s v="Medium"/>
    <b v="0"/>
    <b v="1"/>
    <n v="0"/>
    <s v="Q1 Transaction"/>
    <s v="False"/>
    <m/>
    <n v="215"/>
    <n v="3785"/>
  </r>
  <r>
    <s v="T013"/>
    <x v="2"/>
    <x v="0"/>
    <x v="1"/>
    <n v="1200"/>
    <x v="0"/>
    <n v="2"/>
    <n v="6000"/>
    <n v="600"/>
    <n v="1200"/>
    <m/>
    <m/>
    <m/>
    <n v="600"/>
    <n v="6600"/>
    <n v="0"/>
    <s v="High"/>
    <b v="0"/>
    <b v="1"/>
    <n v="0"/>
    <s v="Q1 Transaction"/>
    <s v="False"/>
    <m/>
    <n v="654"/>
    <n v="5346"/>
  </r>
  <r>
    <s v="T014"/>
    <x v="3"/>
    <x v="1"/>
    <x v="0"/>
    <n v="900"/>
    <x v="12"/>
    <n v="1"/>
    <n v="4500"/>
    <n v="900"/>
    <n v="900"/>
    <m/>
    <m/>
    <m/>
    <n v="450"/>
    <n v="4950"/>
    <n v="0"/>
    <s v="Medium"/>
    <b v="0"/>
    <b v="1"/>
    <n v="0"/>
    <s v="Q1 Transaction"/>
    <s v="False"/>
    <m/>
    <n v="478"/>
    <n v="4022"/>
  </r>
  <r>
    <s v="T015"/>
    <x v="5"/>
    <x v="0"/>
    <x v="2"/>
    <n v="700"/>
    <x v="13"/>
    <n v="1"/>
    <n v="3500"/>
    <n v="700"/>
    <n v="700"/>
    <m/>
    <m/>
    <m/>
    <n v="350"/>
    <n v="3850"/>
    <n v="0"/>
    <s v="Medium"/>
    <b v="0"/>
    <b v="1"/>
    <n v="0"/>
    <s v="Q1 Transaction"/>
    <s v="False"/>
    <m/>
    <n v="321"/>
    <n v="3179"/>
  </r>
  <r>
    <s v="T016"/>
    <x v="7"/>
    <x v="0"/>
    <x v="3"/>
    <n v="500"/>
    <x v="14"/>
    <n v="3"/>
    <n v="2500"/>
    <n v="166.66666666666666"/>
    <n v="500"/>
    <m/>
    <m/>
    <m/>
    <n v="250"/>
    <n v="2750"/>
    <n v="0"/>
    <s v="low"/>
    <b v="0"/>
    <b v="1"/>
    <n v="0"/>
    <s v="Q1 Transaction"/>
    <s v="False"/>
    <m/>
    <n v="765"/>
    <n v="1735"/>
  </r>
  <r>
    <s v="T017"/>
    <x v="8"/>
    <x v="1"/>
    <x v="1"/>
    <n v="400"/>
    <x v="15"/>
    <n v="2"/>
    <n v="2000"/>
    <n v="200"/>
    <n v="400"/>
    <m/>
    <m/>
    <m/>
    <n v="200"/>
    <n v="2200"/>
    <n v="0"/>
    <s v="low"/>
    <b v="0"/>
    <b v="1"/>
    <n v="0"/>
    <s v="Q1 Transaction"/>
    <s v="False"/>
    <m/>
    <n v="537"/>
    <n v="1463"/>
  </r>
  <r>
    <s v="T018"/>
    <x v="6"/>
    <x v="1"/>
    <x v="0"/>
    <n v="600"/>
    <x v="16"/>
    <n v="4"/>
    <n v="3000"/>
    <n v="150"/>
    <n v="600"/>
    <m/>
    <m/>
    <m/>
    <n v="300"/>
    <n v="3300"/>
    <n v="0"/>
    <s v="Medium"/>
    <b v="0"/>
    <b v="1"/>
    <n v="0"/>
    <s v="Q1 Transaction"/>
    <s v="False"/>
    <m/>
    <n v="193"/>
    <n v="2807"/>
  </r>
  <r>
    <s v="T019"/>
    <x v="9"/>
    <x v="0"/>
    <x v="2"/>
    <n v="300"/>
    <x v="17"/>
    <n v="2"/>
    <n v="1500"/>
    <n v="150"/>
    <n v="300"/>
    <m/>
    <m/>
    <m/>
    <n v="150"/>
    <n v="1650"/>
    <n v="0"/>
    <s v="low"/>
    <b v="0"/>
    <b v="1"/>
    <n v="0"/>
    <s v="Q1 Transaction"/>
    <s v="False"/>
    <m/>
    <n v="408"/>
    <n v="1092"/>
  </r>
  <r>
    <s v="T020"/>
    <x v="0"/>
    <x v="0"/>
    <x v="3"/>
    <n v="2000"/>
    <x v="18"/>
    <n v="1"/>
    <n v="10000"/>
    <n v="2000"/>
    <n v="2000"/>
    <m/>
    <m/>
    <m/>
    <n v="1000"/>
    <n v="11000"/>
    <n v="0"/>
    <s v="High"/>
    <b v="0"/>
    <b v="0"/>
    <n v="0"/>
    <s v="Q1 Transaction"/>
    <s v="False"/>
    <m/>
    <n v="699"/>
    <n v="9301"/>
  </r>
  <r>
    <s v="T021"/>
    <x v="1"/>
    <x v="1"/>
    <x v="1"/>
    <n v="1500"/>
    <x v="19"/>
    <n v="3"/>
    <n v="7500"/>
    <n v="500"/>
    <n v="1500"/>
    <m/>
    <m/>
    <m/>
    <n v="750"/>
    <n v="8250"/>
    <n v="0"/>
    <s v="High"/>
    <b v="0"/>
    <b v="1"/>
    <n v="0"/>
    <s v="Q1 Transaction"/>
    <s v="False"/>
    <m/>
    <n v="112"/>
    <n v="7388"/>
  </r>
  <r>
    <s v="T022"/>
    <x v="4"/>
    <x v="1"/>
    <x v="0"/>
    <n v="800"/>
    <x v="20"/>
    <n v="5"/>
    <n v="4000"/>
    <n v="160"/>
    <n v="800"/>
    <m/>
    <m/>
    <m/>
    <n v="400"/>
    <n v="4400"/>
    <n v="0"/>
    <s v="Medium"/>
    <b v="0"/>
    <b v="1"/>
    <n v="0"/>
    <s v="Q1 Transaction"/>
    <s v="False"/>
    <m/>
    <n v="384"/>
    <n v="3616"/>
  </r>
  <r>
    <s v="T023"/>
    <x v="2"/>
    <x v="0"/>
    <x v="2"/>
    <n v="1200"/>
    <x v="21"/>
    <n v="2"/>
    <n v="6000"/>
    <n v="600"/>
    <n v="1200"/>
    <m/>
    <m/>
    <m/>
    <n v="600"/>
    <n v="6600"/>
    <n v="0"/>
    <s v="High"/>
    <b v="0"/>
    <b v="1"/>
    <n v="0"/>
    <s v="Q1 Transaction"/>
    <s v="False"/>
    <m/>
    <n v="247"/>
    <n v="5753"/>
  </r>
  <r>
    <s v="T024"/>
    <x v="3"/>
    <x v="1"/>
    <x v="3"/>
    <n v="900"/>
    <x v="22"/>
    <n v="1"/>
    <n v="4500"/>
    <n v="900"/>
    <n v="900"/>
    <m/>
    <m/>
    <m/>
    <n v="450"/>
    <n v="4950"/>
    <n v="0"/>
    <s v="Medium"/>
    <b v="0"/>
    <b v="1"/>
    <n v="0"/>
    <s v="Q1 Transaction"/>
    <s v="False"/>
    <m/>
    <n v="693"/>
    <n v="3807"/>
  </r>
  <r>
    <s v="T025"/>
    <x v="5"/>
    <x v="0"/>
    <x v="1"/>
    <n v="700"/>
    <x v="23"/>
    <n v="1"/>
    <n v="3500"/>
    <n v="700"/>
    <n v="700"/>
    <m/>
    <m/>
    <m/>
    <n v="350"/>
    <n v="3850"/>
    <n v="0"/>
    <s v="Medium"/>
    <b v="0"/>
    <b v="1"/>
    <n v="0"/>
    <s v="Q1 Transaction"/>
    <s v="False"/>
    <m/>
    <n v="528"/>
    <n v="2972"/>
  </r>
  <r>
    <s v="T026"/>
    <x v="7"/>
    <x v="0"/>
    <x v="0"/>
    <n v="500"/>
    <x v="24"/>
    <n v="3"/>
    <n v="2500"/>
    <n v="166.66666666666666"/>
    <n v="500"/>
    <m/>
    <m/>
    <m/>
    <n v="250"/>
    <n v="2750"/>
    <n v="0"/>
    <s v="low"/>
    <b v="0"/>
    <b v="1"/>
    <n v="0"/>
    <s v="Q1 Transaction"/>
    <s v="False"/>
    <m/>
    <n v="305"/>
    <n v="2195"/>
  </r>
  <r>
    <s v="T027"/>
    <x v="8"/>
    <x v="1"/>
    <x v="2"/>
    <n v="400"/>
    <x v="25"/>
    <n v="2"/>
    <n v="2000"/>
    <n v="200"/>
    <n v="400"/>
    <m/>
    <m/>
    <m/>
    <n v="200"/>
    <n v="2200"/>
    <n v="0"/>
    <s v="low"/>
    <b v="0"/>
    <b v="1"/>
    <n v="0"/>
    <s v="Q1 Transaction"/>
    <s v="False"/>
    <m/>
    <n v="762"/>
    <n v="1238"/>
  </r>
  <r>
    <s v="T028"/>
    <x v="6"/>
    <x v="1"/>
    <x v="3"/>
    <n v="600"/>
    <x v="26"/>
    <n v="4"/>
    <n v="3000"/>
    <n v="150"/>
    <n v="600"/>
    <m/>
    <m/>
    <m/>
    <n v="300"/>
    <n v="3300"/>
    <n v="0"/>
    <s v="Medium"/>
    <b v="0"/>
    <b v="1"/>
    <n v="0"/>
    <s v="Q1 Transaction"/>
    <s v="False"/>
    <m/>
    <n v="415"/>
    <n v="2585"/>
  </r>
  <r>
    <s v="T029"/>
    <x v="9"/>
    <x v="0"/>
    <x v="1"/>
    <n v="300"/>
    <x v="27"/>
    <n v="2"/>
    <n v="1500"/>
    <n v="150"/>
    <n v="300"/>
    <m/>
    <m/>
    <m/>
    <n v="150"/>
    <n v="1650"/>
    <n v="0"/>
    <s v="low"/>
    <b v="0"/>
    <b v="1"/>
    <n v="0"/>
    <s v="Q1 Transaction"/>
    <s v="False"/>
    <m/>
    <n v="229"/>
    <n v="1271"/>
  </r>
  <r>
    <s v="T030"/>
    <x v="0"/>
    <x v="0"/>
    <x v="0"/>
    <n v="2000"/>
    <x v="28"/>
    <n v="1"/>
    <n v="10000"/>
    <n v="2000"/>
    <n v="2000"/>
    <m/>
    <m/>
    <m/>
    <n v="1000"/>
    <n v="11000"/>
    <n v="0"/>
    <s v="High"/>
    <b v="0"/>
    <b v="0"/>
    <n v="0"/>
    <s v="Q1 Transaction"/>
    <s v="False"/>
    <m/>
    <n v="734"/>
    <n v="9266"/>
  </r>
  <r>
    <s v="T031"/>
    <x v="1"/>
    <x v="1"/>
    <x v="2"/>
    <n v="1500"/>
    <x v="29"/>
    <n v="3"/>
    <n v="7500"/>
    <n v="500"/>
    <n v="1500"/>
    <m/>
    <m/>
    <m/>
    <n v="750"/>
    <n v="8250"/>
    <n v="0"/>
    <s v="High"/>
    <b v="0"/>
    <b v="1"/>
    <n v="0"/>
    <s v="Q1 Transaction"/>
    <s v="False"/>
    <m/>
    <n v="673"/>
    <n v="6827"/>
  </r>
  <r>
    <s v="T032"/>
    <x v="4"/>
    <x v="1"/>
    <x v="3"/>
    <n v="800"/>
    <x v="30"/>
    <n v="5"/>
    <n v="4000"/>
    <n v="160"/>
    <n v="800"/>
    <m/>
    <m/>
    <m/>
    <n v="400"/>
    <n v="4400"/>
    <n v="0"/>
    <s v="Medium"/>
    <b v="0"/>
    <b v="1"/>
    <n v="0"/>
    <s v="Q1 Transaction"/>
    <s v="False"/>
    <m/>
    <n v="352"/>
    <n v="3648"/>
  </r>
  <r>
    <s v="T033"/>
    <x v="2"/>
    <x v="0"/>
    <x v="1"/>
    <n v="1200"/>
    <x v="31"/>
    <n v="2"/>
    <n v="6000"/>
    <n v="600"/>
    <n v="1200"/>
    <m/>
    <m/>
    <m/>
    <n v="600"/>
    <n v="6600"/>
    <n v="0"/>
    <s v="High"/>
    <b v="0"/>
    <b v="1"/>
    <n v="0"/>
    <s v="Q1 Transaction"/>
    <s v="False"/>
    <m/>
    <n v="144"/>
    <n v="5856"/>
  </r>
  <r>
    <s v="T034"/>
    <x v="3"/>
    <x v="1"/>
    <x v="0"/>
    <n v="900"/>
    <x v="32"/>
    <n v="1"/>
    <n v="4500"/>
    <n v="900"/>
    <n v="900"/>
    <m/>
    <m/>
    <m/>
    <n v="450"/>
    <n v="4950"/>
    <n v="0"/>
    <s v="Medium"/>
    <b v="0"/>
    <b v="1"/>
    <n v="0"/>
    <s v="Q1 Transaction"/>
    <s v="False"/>
    <m/>
    <n v="781"/>
    <n v="3719"/>
  </r>
  <r>
    <s v="T035"/>
    <x v="5"/>
    <x v="0"/>
    <x v="2"/>
    <n v="700"/>
    <x v="33"/>
    <n v="1"/>
    <n v="3500"/>
    <n v="700"/>
    <n v="700"/>
    <m/>
    <m/>
    <m/>
    <n v="350"/>
    <n v="3850"/>
    <n v="0"/>
    <s v="Medium"/>
    <b v="0"/>
    <b v="1"/>
    <n v="0"/>
    <s v="Q1 Transaction"/>
    <s v="False"/>
    <m/>
    <n v="259"/>
    <n v="3241"/>
  </r>
  <r>
    <s v="T036"/>
    <x v="7"/>
    <x v="0"/>
    <x v="3"/>
    <n v="500"/>
    <x v="34"/>
    <n v="3"/>
    <n v="2500"/>
    <n v="166.66666666666666"/>
    <n v="500"/>
    <m/>
    <m/>
    <m/>
    <n v="250"/>
    <n v="2750"/>
    <n v="0"/>
    <s v="low"/>
    <b v="0"/>
    <b v="1"/>
    <n v="0"/>
    <s v="Q1 Transaction"/>
    <s v="False"/>
    <m/>
    <n v="487"/>
    <n v="2013"/>
  </r>
  <r>
    <s v="T037"/>
    <x v="8"/>
    <x v="1"/>
    <x v="1"/>
    <n v="400"/>
    <x v="35"/>
    <n v="2"/>
    <n v="2000"/>
    <n v="200"/>
    <n v="400"/>
    <m/>
    <m/>
    <m/>
    <n v="200"/>
    <n v="2200"/>
    <n v="0"/>
    <s v="low"/>
    <b v="0"/>
    <b v="1"/>
    <n v="0"/>
    <s v="Q1 Transaction"/>
    <s v="False"/>
    <m/>
    <n v="398"/>
    <n v="1602"/>
  </r>
  <r>
    <s v="T038"/>
    <x v="6"/>
    <x v="1"/>
    <x v="0"/>
    <n v="600"/>
    <x v="36"/>
    <n v="4"/>
    <n v="3000"/>
    <n v="150"/>
    <n v="600"/>
    <m/>
    <m/>
    <m/>
    <n v="300"/>
    <n v="3300"/>
    <n v="0"/>
    <s v="Medium"/>
    <b v="0"/>
    <b v="1"/>
    <n v="0"/>
    <s v="Q1 Transaction"/>
    <s v="False"/>
    <m/>
    <n v="620"/>
    <n v="2380"/>
  </r>
  <r>
    <s v="T039"/>
    <x v="9"/>
    <x v="0"/>
    <x v="2"/>
    <n v="300"/>
    <x v="37"/>
    <n v="2"/>
    <n v="1500"/>
    <n v="150"/>
    <n v="300"/>
    <m/>
    <m/>
    <m/>
    <n v="150"/>
    <n v="1650"/>
    <n v="0"/>
    <s v="low"/>
    <b v="0"/>
    <b v="1"/>
    <n v="0"/>
    <s v="Q1 Transaction"/>
    <s v="False"/>
    <m/>
    <n v="132"/>
    <n v="1368"/>
  </r>
  <r>
    <s v="T040"/>
    <x v="0"/>
    <x v="0"/>
    <x v="3"/>
    <n v="2000"/>
    <x v="38"/>
    <n v="1"/>
    <n v="10000"/>
    <n v="2000"/>
    <n v="2000"/>
    <m/>
    <m/>
    <m/>
    <n v="1000"/>
    <n v="11000"/>
    <n v="0"/>
    <s v="High"/>
    <b v="0"/>
    <b v="0"/>
    <n v="0"/>
    <s v="Q1 Transaction"/>
    <s v="False"/>
    <m/>
    <n v="711"/>
    <n v="9289"/>
  </r>
  <r>
    <s v="T041"/>
    <x v="1"/>
    <x v="1"/>
    <x v="1"/>
    <n v="1500"/>
    <x v="39"/>
    <n v="3"/>
    <n v="7500"/>
    <n v="500"/>
    <n v="1500"/>
    <m/>
    <m/>
    <m/>
    <n v="750"/>
    <n v="8250"/>
    <n v="0"/>
    <s v="High"/>
    <b v="0"/>
    <b v="1"/>
    <n v="0"/>
    <s v="Q1 Transaction"/>
    <s v="False"/>
    <m/>
    <n v="268"/>
    <n v="7232"/>
  </r>
  <r>
    <s v="T042"/>
    <x v="4"/>
    <x v="1"/>
    <x v="0"/>
    <n v="800"/>
    <x v="40"/>
    <n v="5"/>
    <n v="4000"/>
    <n v="160"/>
    <n v="800"/>
    <m/>
    <m/>
    <m/>
    <n v="400"/>
    <n v="4400"/>
    <n v="0"/>
    <s v="Medium"/>
    <b v="0"/>
    <b v="1"/>
    <n v="0"/>
    <s v="Q1 Transaction"/>
    <s v="False"/>
    <m/>
    <n v="439"/>
    <n v="3561"/>
  </r>
  <r>
    <s v="T043"/>
    <x v="2"/>
    <x v="0"/>
    <x v="2"/>
    <n v="1200"/>
    <x v="41"/>
    <n v="2"/>
    <n v="6000"/>
    <n v="600"/>
    <n v="1200"/>
    <m/>
    <m/>
    <m/>
    <n v="600"/>
    <n v="6600"/>
    <n v="0"/>
    <s v="High"/>
    <b v="0"/>
    <b v="1"/>
    <n v="0"/>
    <s v="Q1 Transaction"/>
    <s v="False"/>
    <m/>
    <n v="523"/>
    <n v="5477"/>
  </r>
  <r>
    <s v="T044"/>
    <x v="3"/>
    <x v="1"/>
    <x v="3"/>
    <n v="900"/>
    <x v="42"/>
    <n v="1"/>
    <n v="4500"/>
    <n v="900"/>
    <n v="900"/>
    <m/>
    <m/>
    <m/>
    <n v="450"/>
    <n v="4950"/>
    <n v="0"/>
    <s v="Medium"/>
    <b v="0"/>
    <b v="1"/>
    <n v="0"/>
    <s v="Q1 Transaction"/>
    <s v="False"/>
    <m/>
    <n v="197"/>
    <n v="4303"/>
  </r>
  <r>
    <s v="T045"/>
    <x v="5"/>
    <x v="0"/>
    <x v="1"/>
    <n v="700"/>
    <x v="43"/>
    <n v="1"/>
    <n v="3500"/>
    <n v="700"/>
    <n v="700"/>
    <m/>
    <m/>
    <m/>
    <n v="350"/>
    <n v="3850"/>
    <n v="0"/>
    <s v="Medium"/>
    <b v="0"/>
    <b v="1"/>
    <n v="0"/>
    <s v="Q1 Transaction"/>
    <s v="False"/>
    <m/>
    <n v="364"/>
    <n v="3136"/>
  </r>
  <r>
    <s v="T046"/>
    <x v="7"/>
    <x v="0"/>
    <x v="0"/>
    <n v="500"/>
    <x v="44"/>
    <n v="3"/>
    <n v="2500"/>
    <n v="166.66666666666666"/>
    <n v="500"/>
    <m/>
    <m/>
    <m/>
    <n v="250"/>
    <n v="2750"/>
    <n v="0"/>
    <s v="low"/>
    <b v="0"/>
    <b v="1"/>
    <n v="0"/>
    <s v="Q1 Transaction"/>
    <s v="False"/>
    <m/>
    <n v="658"/>
    <n v="1842"/>
  </r>
  <r>
    <s v="T047"/>
    <x v="8"/>
    <x v="1"/>
    <x v="2"/>
    <n v="400"/>
    <x v="45"/>
    <n v="2"/>
    <n v="2000"/>
    <n v="200"/>
    <n v="400"/>
    <m/>
    <m/>
    <m/>
    <n v="200"/>
    <n v="2200"/>
    <n v="0"/>
    <s v="low"/>
    <b v="0"/>
    <b v="1"/>
    <n v="0"/>
    <s v="Q1 Transaction"/>
    <s v="False"/>
    <m/>
    <n v="238"/>
    <n v="1762"/>
  </r>
  <r>
    <s v="T048"/>
    <x v="6"/>
    <x v="1"/>
    <x v="3"/>
    <n v="600"/>
    <x v="46"/>
    <n v="4"/>
    <n v="3000"/>
    <n v="150"/>
    <n v="600"/>
    <m/>
    <m/>
    <m/>
    <n v="300"/>
    <n v="3300"/>
    <n v="0"/>
    <s v="Medium"/>
    <b v="0"/>
    <b v="1"/>
    <n v="0"/>
    <s v="Q1 Transaction"/>
    <s v="False"/>
    <m/>
    <n v="504"/>
    <n v="2496"/>
  </r>
  <r>
    <s v="T049"/>
    <x v="9"/>
    <x v="0"/>
    <x v="1"/>
    <n v="300"/>
    <x v="47"/>
    <n v="2"/>
    <n v="1500"/>
    <n v="150"/>
    <n v="300"/>
    <m/>
    <m/>
    <m/>
    <n v="150"/>
    <n v="1650"/>
    <n v="0"/>
    <s v="low"/>
    <b v="0"/>
    <b v="1"/>
    <n v="0"/>
    <s v="Q1 Transaction"/>
    <s v="False"/>
    <m/>
    <n v="179"/>
    <n v="1321"/>
  </r>
  <r>
    <s v="T050"/>
    <x v="0"/>
    <x v="0"/>
    <x v="0"/>
    <n v="2000"/>
    <x v="48"/>
    <n v="1"/>
    <n v="10000"/>
    <n v="2000"/>
    <n v="2000"/>
    <m/>
    <m/>
    <m/>
    <n v="1000"/>
    <n v="11000"/>
    <n v="0"/>
    <s v="High"/>
    <b v="0"/>
    <b v="0"/>
    <n v="0"/>
    <s v="Q1 Transaction"/>
    <s v="False"/>
    <m/>
    <n v="748"/>
    <n v="925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80:B84" firstHeaderRow="1" firstDataRow="1" firstDataCol="1"/>
  <pivotFields count="24">
    <pivotField showAll="0"/>
    <pivotField showAll="0"/>
    <pivotField showAll="0"/>
    <pivotField showAll="0"/>
    <pivotField dataField="1" showAll="0"/>
    <pivotField axis="axisRow"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showAll="0"/>
  </pivotFields>
  <rowFields count="1">
    <field x="5"/>
  </rowFields>
  <rowItems count="4">
    <i>
      <x v="1"/>
    </i>
    <i>
      <x v="2"/>
    </i>
    <i>
      <x v="3"/>
    </i>
    <i t="grand">
      <x/>
    </i>
  </rowItems>
  <colItems count="1">
    <i/>
  </colItems>
  <dataFields count="1">
    <dataField name="Sum of Sales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27:B78" firstHeaderRow="1" firstDataRow="1" firstDataCol="1"/>
  <pivotFields count="24">
    <pivotField showAll="0"/>
    <pivotField showAll="0"/>
    <pivotField showAll="0"/>
    <pivotField showAll="0"/>
    <pivotField dataField="1" showAll="0"/>
    <pivotField axis="axisRow" showAll="0" sortType="ascending">
      <items count="90">
        <item m="1" x="61"/>
        <item m="1" x="65"/>
        <item m="1" x="68"/>
        <item m="1" x="71"/>
        <item m="1" x="75"/>
        <item m="1" x="80"/>
        <item m="1" x="83"/>
        <item m="1" x="86"/>
        <item m="1" x="50"/>
        <item m="1" x="87"/>
        <item m="1" x="51"/>
        <item m="1" x="54"/>
        <item m="1" x="56"/>
        <item m="1" x="58"/>
        <item m="1" x="62"/>
        <item m="1" x="66"/>
        <item m="1" x="69"/>
        <item m="1" x="72"/>
        <item m="1" x="76"/>
        <item m="1" x="73"/>
        <item m="1" x="78"/>
        <item m="1" x="77"/>
        <item m="1" x="81"/>
        <item m="1" x="84"/>
        <item m="1" x="88"/>
        <item m="1" x="52"/>
        <item m="1" x="55"/>
        <item m="1" x="57"/>
        <item m="1" x="59"/>
        <item m="1" x="63"/>
        <item m="1" x="60"/>
        <item m="1" x="64"/>
        <item m="1" x="67"/>
        <item m="1" x="70"/>
        <item m="1" x="74"/>
        <item m="1" x="79"/>
        <item m="1" x="82"/>
        <item m="1" x="85"/>
        <item m="1" x="49"/>
        <item m="1" x="53"/>
        <item x="1"/>
        <item x="4"/>
        <item x="2"/>
        <item x="3"/>
        <item x="5"/>
        <item x="7"/>
        <item x="8"/>
        <item x="6"/>
        <item x="9"/>
        <item x="10"/>
        <item x="11"/>
        <item x="0"/>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pivotField showAll="0"/>
    <pivotField showAll="0"/>
    <pivotField showAll="0"/>
    <pivotField numFmtId="2" showAll="0"/>
    <pivotField numFmtId="2" showAll="0"/>
    <pivotField showAll="0"/>
    <pivotField showAll="0"/>
    <pivotField showAll="0"/>
    <pivotField showAll="0"/>
    <pivotField showAll="0"/>
    <pivotField showAll="0"/>
    <pivotField showAll="0"/>
    <pivotField showAll="0"/>
    <pivotField axis="axisRow" showAll="0" defaultSubtotal="0">
      <items count="41">
        <item x="12"/>
        <item x="16"/>
        <item x="19"/>
        <item x="22"/>
        <item x="26"/>
        <item x="31"/>
        <item x="34"/>
        <item x="37"/>
        <item x="1"/>
        <item x="38"/>
        <item x="2"/>
        <item x="5"/>
        <item x="7"/>
        <item x="9"/>
        <item x="13"/>
        <item x="17"/>
        <item x="20"/>
        <item x="23"/>
        <item x="27"/>
        <item x="24"/>
        <item x="29"/>
        <item x="28"/>
        <item x="32"/>
        <item x="35"/>
        <item x="39"/>
        <item x="3"/>
        <item x="6"/>
        <item x="8"/>
        <item x="10"/>
        <item x="14"/>
        <item x="11"/>
        <item x="15"/>
        <item x="18"/>
        <item x="21"/>
        <item x="25"/>
        <item x="30"/>
        <item x="33"/>
        <item x="36"/>
        <item x="0"/>
        <item x="4"/>
        <item x="40"/>
      </items>
    </pivotField>
  </pivotFields>
  <rowFields count="2">
    <field x="23"/>
    <field x="5"/>
  </rowFields>
  <rowItems count="51">
    <i>
      <x v="40"/>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t="grand">
      <x/>
    </i>
  </rowItems>
  <colItems count="1">
    <i/>
  </colItems>
  <dataFields count="1">
    <dataField name="Average of Sales ($)" fld="4" subtotal="average"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fieldListSortAscending="1">
  <location ref="A3:E14" firstHeaderRow="0" firstDataRow="1" firstDataCol="1"/>
  <pivotFields count="26">
    <pivotField showAll="0"/>
    <pivotField axis="axisRow" showAll="0">
      <items count="11">
        <item x="0"/>
        <item x="9"/>
        <item x="8"/>
        <item x="1"/>
        <item x="7"/>
        <item x="2"/>
        <item x="4"/>
        <item x="6"/>
        <item x="3"/>
        <item x="5"/>
        <item t="default"/>
      </items>
    </pivotField>
    <pivotField showAll="0">
      <items count="3">
        <item x="0"/>
        <item x="1"/>
        <item t="default"/>
      </items>
    </pivotField>
    <pivotField showAll="0">
      <items count="5">
        <item x="0"/>
        <item x="1"/>
        <item x="3"/>
        <item x="2"/>
        <item t="default"/>
      </items>
    </pivotField>
    <pivotField dataField="1" showAll="0"/>
    <pivotField numFmtId="14" showAll="0">
      <items count="50">
        <item x="1"/>
        <item x="4"/>
        <item x="2"/>
        <item x="3"/>
        <item x="5"/>
        <item x="7"/>
        <item x="8"/>
        <item x="6"/>
        <item x="9"/>
        <item x="10"/>
        <item x="11"/>
        <item x="0"/>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showAll="0"/>
    <pivotField showAll="0"/>
    <pivotField showAll="0"/>
    <pivotField showAll="0"/>
    <pivotField showAll="0"/>
    <pivotField showAll="0"/>
    <pivotField showAll="0"/>
    <pivotField dataField="1" numFmtId="2" showAll="0"/>
    <pivotField dataField="1" numFmtId="2" showAll="0"/>
    <pivotField showAll="0"/>
    <pivotField showAll="0"/>
    <pivotField showAll="0"/>
    <pivotField showAll="0"/>
    <pivotField showAll="0"/>
    <pivotField showAll="0"/>
    <pivotField showAll="0"/>
    <pivotField showAll="0"/>
    <pivotField showAll="0" defaultSubtotal="0"/>
    <pivotField dataField="1" showAll="0" defaultSubtotal="0"/>
    <pivotField showAll="0" defaultSubtotal="0">
      <items count="1">
        <item x="0"/>
      </items>
    </pivotField>
  </pivotFields>
  <rowFields count="1">
    <field x="1"/>
  </rowFields>
  <rowItems count="11">
    <i>
      <x/>
    </i>
    <i>
      <x v="1"/>
    </i>
    <i>
      <x v="2"/>
    </i>
    <i>
      <x v="3"/>
    </i>
    <i>
      <x v="4"/>
    </i>
    <i>
      <x v="5"/>
    </i>
    <i>
      <x v="6"/>
    </i>
    <i>
      <x v="7"/>
    </i>
    <i>
      <x v="8"/>
    </i>
    <i>
      <x v="9"/>
    </i>
    <i t="grand">
      <x/>
    </i>
  </rowItems>
  <colFields count="1">
    <field x="-2"/>
  </colFields>
  <colItems count="4">
    <i>
      <x/>
    </i>
    <i i="1">
      <x v="1"/>
    </i>
    <i i="2">
      <x v="2"/>
    </i>
    <i i="3">
      <x v="3"/>
    </i>
  </colItems>
  <dataFields count="4">
    <dataField name="Sum of Total Revenue (s+st)" fld="14" baseField="0" baseItem="0"/>
    <dataField name="Sum of Sales Tax" fld="13" baseField="0" baseItem="0"/>
    <dataField name="Sum of Sales ($)" fld="4" baseField="0" baseItem="0"/>
    <dataField name="Sum of Profit(ts-e)"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7" name="PivotTable3"/>
  </pivotTables>
  <data>
    <tabular pivotCacheId="2">
      <items count="10">
        <i x="0" s="1"/>
        <i x="9" s="1"/>
        <i x="8" s="1"/>
        <i x="1" s="1"/>
        <i x="7" s="1"/>
        <i x="2" s="1"/>
        <i x="4" s="1"/>
        <i x="6" s="1"/>
        <i x="3"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7" name="PivotTable3"/>
  </pivotTables>
  <data>
    <tabular pivotCacheId="2">
      <items count="4">
        <i x="0" s="1"/>
        <i x="1"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7" name="PivotTable3"/>
  </pivotTables>
  <data>
    <tabular pivotCacheId="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t" cache="Slicer_Product" caption="Product" rowHeight="241300"/>
  <slicer name="Region" cache="Slicer_Region" caption="Region" rowHeight="241300"/>
  <slicer name="Category" cache="Slicer_Category" caption="Category"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84"/>
  <sheetViews>
    <sheetView workbookViewId="0">
      <selection activeCell="F8" sqref="F8"/>
    </sheetView>
  </sheetViews>
  <sheetFormatPr defaultRowHeight="14.5" x14ac:dyDescent="0.35"/>
  <cols>
    <col min="1" max="1" width="15.7265625" bestFit="1" customWidth="1"/>
    <col min="2" max="2" width="24.36328125" customWidth="1"/>
    <col min="3" max="3" width="14.7265625" customWidth="1"/>
    <col min="4" max="4" width="14.08984375" customWidth="1"/>
    <col min="5" max="5" width="16.36328125" customWidth="1"/>
    <col min="6" max="6" width="10" customWidth="1"/>
    <col min="7" max="7" width="10.90625" customWidth="1"/>
    <col min="8" max="8" width="11.1796875" customWidth="1"/>
    <col min="9" max="9" width="6.08984375" customWidth="1"/>
    <col min="10" max="10" width="4.81640625" customWidth="1"/>
    <col min="11" max="11" width="15.7265625" customWidth="1"/>
    <col min="12" max="12" width="10.7265625" bestFit="1" customWidth="1"/>
  </cols>
  <sheetData>
    <row r="3" spans="1:5" x14ac:dyDescent="0.35">
      <c r="A3" s="6" t="s">
        <v>60</v>
      </c>
      <c r="B3" s="9" t="s">
        <v>104</v>
      </c>
      <c r="C3" s="9" t="s">
        <v>103</v>
      </c>
      <c r="D3" s="9" t="s">
        <v>62</v>
      </c>
      <c r="E3" s="9" t="s">
        <v>112</v>
      </c>
    </row>
    <row r="4" spans="1:5" x14ac:dyDescent="0.35">
      <c r="A4" s="7" t="s">
        <v>29</v>
      </c>
      <c r="B4" s="8">
        <v>55000</v>
      </c>
      <c r="C4" s="8">
        <v>5000</v>
      </c>
      <c r="D4" s="8">
        <v>10000</v>
      </c>
      <c r="E4" s="8">
        <v>46585</v>
      </c>
    </row>
    <row r="5" spans="1:5" x14ac:dyDescent="0.35">
      <c r="A5" s="7" t="s">
        <v>26</v>
      </c>
      <c r="B5" s="8">
        <v>8250</v>
      </c>
      <c r="C5" s="8">
        <v>750</v>
      </c>
      <c r="D5" s="8">
        <v>1500</v>
      </c>
      <c r="E5" s="8">
        <v>5809</v>
      </c>
    </row>
    <row r="6" spans="1:5" x14ac:dyDescent="0.35">
      <c r="A6" s="7" t="s">
        <v>22</v>
      </c>
      <c r="B6" s="8">
        <v>11000</v>
      </c>
      <c r="C6" s="8">
        <v>1000</v>
      </c>
      <c r="D6" s="8">
        <v>2000</v>
      </c>
      <c r="E6" s="8">
        <v>7879</v>
      </c>
    </row>
    <row r="7" spans="1:5" x14ac:dyDescent="0.35">
      <c r="A7" s="7" t="s">
        <v>5</v>
      </c>
      <c r="B7" s="8">
        <v>41250</v>
      </c>
      <c r="C7" s="8">
        <v>3750</v>
      </c>
      <c r="D7" s="8">
        <v>7500</v>
      </c>
      <c r="E7" s="8">
        <v>35908</v>
      </c>
    </row>
    <row r="8" spans="1:5" x14ac:dyDescent="0.35">
      <c r="A8" s="7" t="s">
        <v>20</v>
      </c>
      <c r="B8" s="8">
        <v>13750</v>
      </c>
      <c r="C8" s="8">
        <v>1250</v>
      </c>
      <c r="D8" s="8">
        <v>2500</v>
      </c>
      <c r="E8" s="8">
        <v>9686</v>
      </c>
    </row>
    <row r="9" spans="1:5" x14ac:dyDescent="0.35">
      <c r="A9" s="7" t="s">
        <v>12</v>
      </c>
      <c r="B9" s="8">
        <v>33000</v>
      </c>
      <c r="C9" s="8">
        <v>3000</v>
      </c>
      <c r="D9" s="8">
        <v>6000</v>
      </c>
      <c r="E9" s="8">
        <v>27743</v>
      </c>
    </row>
    <row r="10" spans="1:5" x14ac:dyDescent="0.35">
      <c r="A10" s="7" t="s">
        <v>9</v>
      </c>
      <c r="B10" s="8">
        <v>22000</v>
      </c>
      <c r="C10" s="8">
        <v>2000</v>
      </c>
      <c r="D10" s="8">
        <v>4000</v>
      </c>
      <c r="E10" s="8">
        <v>17898</v>
      </c>
    </row>
    <row r="11" spans="1:5" x14ac:dyDescent="0.35">
      <c r="A11" s="7" t="s">
        <v>24</v>
      </c>
      <c r="B11" s="8">
        <v>16500</v>
      </c>
      <c r="C11" s="8">
        <v>1500</v>
      </c>
      <c r="D11" s="8">
        <v>3000</v>
      </c>
      <c r="E11" s="8">
        <v>12837</v>
      </c>
    </row>
    <row r="12" spans="1:5" x14ac:dyDescent="0.35">
      <c r="A12" s="7" t="s">
        <v>16</v>
      </c>
      <c r="B12" s="8">
        <v>24750</v>
      </c>
      <c r="C12" s="8">
        <v>2250</v>
      </c>
      <c r="D12" s="8">
        <v>4500</v>
      </c>
      <c r="E12" s="8">
        <v>19997</v>
      </c>
    </row>
    <row r="13" spans="1:5" x14ac:dyDescent="0.35">
      <c r="A13" s="7" t="s">
        <v>30</v>
      </c>
      <c r="B13" s="8">
        <v>19250</v>
      </c>
      <c r="C13" s="8">
        <v>1750</v>
      </c>
      <c r="D13" s="8">
        <v>3500</v>
      </c>
      <c r="E13" s="8">
        <v>15750</v>
      </c>
    </row>
    <row r="14" spans="1:5" x14ac:dyDescent="0.35">
      <c r="A14" s="7" t="s">
        <v>61</v>
      </c>
      <c r="B14" s="8">
        <v>244750</v>
      </c>
      <c r="C14" s="8">
        <v>22250</v>
      </c>
      <c r="D14" s="8">
        <v>44500</v>
      </c>
      <c r="E14" s="8">
        <v>200092</v>
      </c>
    </row>
    <row r="27" spans="1:2" x14ac:dyDescent="0.35">
      <c r="A27" s="6" t="s">
        <v>60</v>
      </c>
      <c r="B27" t="s">
        <v>106</v>
      </c>
    </row>
    <row r="28" spans="1:2" x14ac:dyDescent="0.35">
      <c r="A28" s="7" t="s">
        <v>105</v>
      </c>
      <c r="B28" s="8"/>
    </row>
    <row r="29" spans="1:2" x14ac:dyDescent="0.35">
      <c r="A29" s="10">
        <v>45658</v>
      </c>
      <c r="B29" s="8">
        <v>1500</v>
      </c>
    </row>
    <row r="30" spans="1:2" x14ac:dyDescent="0.35">
      <c r="A30" s="10">
        <v>45660</v>
      </c>
      <c r="B30" s="8">
        <v>800</v>
      </c>
    </row>
    <row r="31" spans="1:2" x14ac:dyDescent="0.35">
      <c r="A31" s="10">
        <v>45662</v>
      </c>
      <c r="B31" s="8">
        <v>1200</v>
      </c>
    </row>
    <row r="32" spans="1:2" x14ac:dyDescent="0.35">
      <c r="A32" s="10">
        <v>45665</v>
      </c>
      <c r="B32" s="8">
        <v>900</v>
      </c>
    </row>
    <row r="33" spans="1:2" x14ac:dyDescent="0.35">
      <c r="A33" s="10">
        <v>45669</v>
      </c>
      <c r="B33" s="8">
        <v>700</v>
      </c>
    </row>
    <row r="34" spans="1:2" x14ac:dyDescent="0.35">
      <c r="A34" s="10">
        <v>45672</v>
      </c>
      <c r="B34" s="8">
        <v>500</v>
      </c>
    </row>
    <row r="35" spans="1:2" x14ac:dyDescent="0.35">
      <c r="A35" s="10">
        <v>45675</v>
      </c>
      <c r="B35" s="8">
        <v>400</v>
      </c>
    </row>
    <row r="36" spans="1:2" x14ac:dyDescent="0.35">
      <c r="A36" s="10">
        <v>45677</v>
      </c>
      <c r="B36" s="8">
        <v>600</v>
      </c>
    </row>
    <row r="37" spans="1:2" x14ac:dyDescent="0.35">
      <c r="A37" s="10">
        <v>45679</v>
      </c>
      <c r="B37" s="8">
        <v>300</v>
      </c>
    </row>
    <row r="38" spans="1:2" x14ac:dyDescent="0.35">
      <c r="A38" s="10">
        <v>45680</v>
      </c>
      <c r="B38" s="8">
        <v>1500</v>
      </c>
    </row>
    <row r="39" spans="1:2" x14ac:dyDescent="0.35">
      <c r="A39" s="10">
        <v>45681</v>
      </c>
      <c r="B39" s="8">
        <v>800</v>
      </c>
    </row>
    <row r="40" spans="1:2" x14ac:dyDescent="0.35">
      <c r="A40" s="10">
        <v>45682</v>
      </c>
      <c r="B40" s="8">
        <v>1600</v>
      </c>
    </row>
    <row r="41" spans="1:2" x14ac:dyDescent="0.35">
      <c r="A41" s="10">
        <v>45683</v>
      </c>
      <c r="B41" s="8">
        <v>900</v>
      </c>
    </row>
    <row r="42" spans="1:2" x14ac:dyDescent="0.35">
      <c r="A42" s="10">
        <v>45684</v>
      </c>
      <c r="B42" s="8">
        <v>700</v>
      </c>
    </row>
    <row r="43" spans="1:2" x14ac:dyDescent="0.35">
      <c r="A43" s="10">
        <v>45685</v>
      </c>
      <c r="B43" s="8">
        <v>500</v>
      </c>
    </row>
    <row r="44" spans="1:2" x14ac:dyDescent="0.35">
      <c r="A44" s="10">
        <v>45686</v>
      </c>
      <c r="B44" s="8">
        <v>400</v>
      </c>
    </row>
    <row r="45" spans="1:2" x14ac:dyDescent="0.35">
      <c r="A45" s="10">
        <v>45687</v>
      </c>
      <c r="B45" s="8">
        <v>600</v>
      </c>
    </row>
    <row r="46" spans="1:2" x14ac:dyDescent="0.35">
      <c r="A46" s="10">
        <v>45688</v>
      </c>
      <c r="B46" s="8">
        <v>300</v>
      </c>
    </row>
    <row r="47" spans="1:2" x14ac:dyDescent="0.35">
      <c r="A47" s="10">
        <v>45689</v>
      </c>
      <c r="B47" s="8">
        <v>2000</v>
      </c>
    </row>
    <row r="48" spans="1:2" x14ac:dyDescent="0.35">
      <c r="A48" s="10">
        <v>45690</v>
      </c>
      <c r="B48" s="8">
        <v>1500</v>
      </c>
    </row>
    <row r="49" spans="1:2" x14ac:dyDescent="0.35">
      <c r="A49" s="10">
        <v>45691</v>
      </c>
      <c r="B49" s="8">
        <v>800</v>
      </c>
    </row>
    <row r="50" spans="1:2" x14ac:dyDescent="0.35">
      <c r="A50" s="10">
        <v>45692</v>
      </c>
      <c r="B50" s="8">
        <v>1200</v>
      </c>
    </row>
    <row r="51" spans="1:2" x14ac:dyDescent="0.35">
      <c r="A51" s="10">
        <v>45693</v>
      </c>
      <c r="B51" s="8">
        <v>900</v>
      </c>
    </row>
    <row r="52" spans="1:2" x14ac:dyDescent="0.35">
      <c r="A52" s="10">
        <v>45694</v>
      </c>
      <c r="B52" s="8">
        <v>700</v>
      </c>
    </row>
    <row r="53" spans="1:2" x14ac:dyDescent="0.35">
      <c r="A53" s="10">
        <v>45695</v>
      </c>
      <c r="B53" s="8">
        <v>500</v>
      </c>
    </row>
    <row r="54" spans="1:2" x14ac:dyDescent="0.35">
      <c r="A54" s="10">
        <v>45696</v>
      </c>
      <c r="B54" s="8">
        <v>400</v>
      </c>
    </row>
    <row r="55" spans="1:2" x14ac:dyDescent="0.35">
      <c r="A55" s="10">
        <v>45697</v>
      </c>
      <c r="B55" s="8">
        <v>600</v>
      </c>
    </row>
    <row r="56" spans="1:2" x14ac:dyDescent="0.35">
      <c r="A56" s="10">
        <v>45698</v>
      </c>
      <c r="B56" s="8">
        <v>300</v>
      </c>
    </row>
    <row r="57" spans="1:2" x14ac:dyDescent="0.35">
      <c r="A57" s="10">
        <v>45699</v>
      </c>
      <c r="B57" s="8">
        <v>2000</v>
      </c>
    </row>
    <row r="58" spans="1:2" x14ac:dyDescent="0.35">
      <c r="A58" s="10">
        <v>45700</v>
      </c>
      <c r="B58" s="8">
        <v>1500</v>
      </c>
    </row>
    <row r="59" spans="1:2" x14ac:dyDescent="0.35">
      <c r="A59" s="10">
        <v>45701</v>
      </c>
      <c r="B59" s="8">
        <v>800</v>
      </c>
    </row>
    <row r="60" spans="1:2" x14ac:dyDescent="0.35">
      <c r="A60" s="10">
        <v>45702</v>
      </c>
      <c r="B60" s="8">
        <v>1200</v>
      </c>
    </row>
    <row r="61" spans="1:2" x14ac:dyDescent="0.35">
      <c r="A61" s="10">
        <v>45703</v>
      </c>
      <c r="B61" s="8">
        <v>900</v>
      </c>
    </row>
    <row r="62" spans="1:2" x14ac:dyDescent="0.35">
      <c r="A62" s="10">
        <v>45704</v>
      </c>
      <c r="B62" s="8">
        <v>700</v>
      </c>
    </row>
    <row r="63" spans="1:2" x14ac:dyDescent="0.35">
      <c r="A63" s="10">
        <v>45705</v>
      </c>
      <c r="B63" s="8">
        <v>500</v>
      </c>
    </row>
    <row r="64" spans="1:2" x14ac:dyDescent="0.35">
      <c r="A64" s="10">
        <v>45706</v>
      </c>
      <c r="B64" s="8">
        <v>400</v>
      </c>
    </row>
    <row r="65" spans="1:2" x14ac:dyDescent="0.35">
      <c r="A65" s="10">
        <v>45707</v>
      </c>
      <c r="B65" s="8">
        <v>600</v>
      </c>
    </row>
    <row r="66" spans="1:2" x14ac:dyDescent="0.35">
      <c r="A66" s="10">
        <v>45708</v>
      </c>
      <c r="B66" s="8">
        <v>300</v>
      </c>
    </row>
    <row r="67" spans="1:2" x14ac:dyDescent="0.35">
      <c r="A67" s="10">
        <v>45709</v>
      </c>
      <c r="B67" s="8">
        <v>2000</v>
      </c>
    </row>
    <row r="68" spans="1:2" x14ac:dyDescent="0.35">
      <c r="A68" s="10">
        <v>45710</v>
      </c>
      <c r="B68" s="8">
        <v>1500</v>
      </c>
    </row>
    <row r="69" spans="1:2" x14ac:dyDescent="0.35">
      <c r="A69" s="10">
        <v>45711</v>
      </c>
      <c r="B69" s="8">
        <v>800</v>
      </c>
    </row>
    <row r="70" spans="1:2" x14ac:dyDescent="0.35">
      <c r="A70" s="10">
        <v>45712</v>
      </c>
      <c r="B70" s="8">
        <v>1200</v>
      </c>
    </row>
    <row r="71" spans="1:2" x14ac:dyDescent="0.35">
      <c r="A71" s="10">
        <v>45713</v>
      </c>
      <c r="B71" s="8">
        <v>900</v>
      </c>
    </row>
    <row r="72" spans="1:2" x14ac:dyDescent="0.35">
      <c r="A72" s="10">
        <v>45714</v>
      </c>
      <c r="B72" s="8">
        <v>700</v>
      </c>
    </row>
    <row r="73" spans="1:2" x14ac:dyDescent="0.35">
      <c r="A73" s="10">
        <v>45715</v>
      </c>
      <c r="B73" s="8">
        <v>500</v>
      </c>
    </row>
    <row r="74" spans="1:2" x14ac:dyDescent="0.35">
      <c r="A74" s="10">
        <v>45716</v>
      </c>
      <c r="B74" s="8">
        <v>400</v>
      </c>
    </row>
    <row r="75" spans="1:2" x14ac:dyDescent="0.35">
      <c r="A75" s="10">
        <v>45717</v>
      </c>
      <c r="B75" s="8">
        <v>600</v>
      </c>
    </row>
    <row r="76" spans="1:2" x14ac:dyDescent="0.35">
      <c r="A76" s="10">
        <v>45718</v>
      </c>
      <c r="B76" s="8">
        <v>300</v>
      </c>
    </row>
    <row r="77" spans="1:2" x14ac:dyDescent="0.35">
      <c r="A77" s="10">
        <v>45719</v>
      </c>
      <c r="B77" s="8">
        <v>2000</v>
      </c>
    </row>
    <row r="78" spans="1:2" x14ac:dyDescent="0.35">
      <c r="A78" s="7" t="s">
        <v>61</v>
      </c>
      <c r="B78" s="8">
        <v>890</v>
      </c>
    </row>
    <row r="80" spans="1:2" x14ac:dyDescent="0.35">
      <c r="A80" s="6" t="s">
        <v>60</v>
      </c>
      <c r="B80" t="s">
        <v>62</v>
      </c>
    </row>
    <row r="81" spans="1:2" x14ac:dyDescent="0.35">
      <c r="A81" s="11" t="s">
        <v>108</v>
      </c>
      <c r="B81" s="8">
        <v>15800</v>
      </c>
    </row>
    <row r="82" spans="1:2" x14ac:dyDescent="0.35">
      <c r="A82" s="11" t="s">
        <v>109</v>
      </c>
      <c r="B82" s="8">
        <v>25800</v>
      </c>
    </row>
    <row r="83" spans="1:2" x14ac:dyDescent="0.35">
      <c r="A83" s="11" t="s">
        <v>110</v>
      </c>
      <c r="B83" s="8">
        <v>2900</v>
      </c>
    </row>
    <row r="84" spans="1:2" x14ac:dyDescent="0.35">
      <c r="A84" s="11" t="s">
        <v>61</v>
      </c>
      <c r="B84" s="8">
        <v>44500</v>
      </c>
    </row>
  </sheetData>
  <sortState columnSort="1" ref="A3:D14">
    <sortCondition descending="1" ref="B3"/>
  </sortState>
  <conditionalFormatting sqref="A27:B27 A28:A78">
    <cfRule type="cellIs" dxfId="0" priority="1" operator="lessThan">
      <formula>500</formula>
    </cfRule>
  </conditionalFormatting>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3"/>
  <sheetViews>
    <sheetView zoomScaleNormal="100" workbookViewId="0">
      <selection activeCell="A88" sqref="A88"/>
    </sheetView>
  </sheetViews>
  <sheetFormatPr defaultRowHeight="14.5" outlineLevelRow="2" x14ac:dyDescent="0.35"/>
  <cols>
    <col min="1" max="1" width="17.08984375" customWidth="1"/>
    <col min="2" max="2" width="20.90625" bestFit="1" customWidth="1"/>
    <col min="3" max="3" width="11.26953125" bestFit="1" customWidth="1"/>
    <col min="4" max="4" width="10.7265625" bestFit="1" customWidth="1"/>
    <col min="5" max="5" width="10.08984375" bestFit="1" customWidth="1"/>
    <col min="6" max="6" width="12.1796875" bestFit="1" customWidth="1"/>
    <col min="7" max="7" width="15.36328125" bestFit="1" customWidth="1"/>
    <col min="8" max="9" width="12.1796875" bestFit="1" customWidth="1"/>
  </cols>
  <sheetData>
    <row r="1" spans="1:10" s="9" customFormat="1" x14ac:dyDescent="0.35">
      <c r="A1" s="27" t="s">
        <v>139</v>
      </c>
      <c r="B1" s="27"/>
      <c r="C1" s="27"/>
      <c r="D1" s="27"/>
    </row>
    <row r="2" spans="1:10" x14ac:dyDescent="0.35">
      <c r="A2" s="13" t="s">
        <v>113</v>
      </c>
      <c r="B2" s="13" t="s">
        <v>1</v>
      </c>
      <c r="C2" s="13" t="s">
        <v>2</v>
      </c>
      <c r="D2" s="13" t="s">
        <v>31</v>
      </c>
      <c r="E2" s="14" t="s">
        <v>3</v>
      </c>
      <c r="F2" s="13" t="s">
        <v>32</v>
      </c>
      <c r="G2" s="13" t="s">
        <v>43</v>
      </c>
      <c r="H2" s="13" t="s">
        <v>42</v>
      </c>
      <c r="I2" s="13" t="s">
        <v>44</v>
      </c>
    </row>
    <row r="3" spans="1:10" x14ac:dyDescent="0.35">
      <c r="A3" s="4" t="s">
        <v>9</v>
      </c>
      <c r="B3" s="4" t="str">
        <f>VLOOKUP(A3,'Assignment 1 &amp; 2'!B1:J11,2,TRUE)</f>
        <v>Electronics</v>
      </c>
      <c r="C3" s="4" t="str">
        <f>VLOOKUP(A3,'Assignment 1 &amp; 2'!B1:J51,3,TRUE)</f>
        <v>South</v>
      </c>
      <c r="D3" s="4">
        <f>VLOOKUP(A3,'Assignment 1 &amp; 2'!B2:J11,4,TRUE)</f>
        <v>800</v>
      </c>
      <c r="E3" s="15">
        <f>VLOOKUP(A3,'Assignment 1 &amp; 2'!B2:J11,5,FALSE)</f>
        <v>45660</v>
      </c>
      <c r="F3" s="4">
        <f>VLOOKUP(A3,'Assignment 1 &amp; 2'!B2:J11,6,TRUE)</f>
        <v>5</v>
      </c>
      <c r="G3" s="4">
        <f>VLOOKUP(A3,'Assignment 1 &amp; 2'!B1:J11,7,FALSE)</f>
        <v>4000</v>
      </c>
      <c r="H3" s="4">
        <f>VLOOKUP(A3,'Assignment 1 &amp; 2'!B2:J11,8,TRUE)</f>
        <v>160</v>
      </c>
      <c r="I3" s="4">
        <f>VLOOKUP(A3,'Assignment 1 &amp; 2'!B2:J11,9,TRUE)</f>
        <v>800</v>
      </c>
      <c r="J3" s="9"/>
    </row>
    <row r="4" spans="1:10" s="9" customFormat="1" x14ac:dyDescent="0.35">
      <c r="A4" s="4"/>
      <c r="B4" s="4"/>
      <c r="C4" s="4"/>
      <c r="D4" s="4"/>
      <c r="E4" s="15"/>
      <c r="F4" s="4"/>
      <c r="G4" s="4"/>
      <c r="H4" s="4"/>
      <c r="I4" s="4"/>
    </row>
    <row r="5" spans="1:10" x14ac:dyDescent="0.35">
      <c r="A5" s="27" t="s">
        <v>140</v>
      </c>
      <c r="B5" s="27"/>
      <c r="C5" s="27"/>
    </row>
    <row r="6" spans="1:10" x14ac:dyDescent="0.35">
      <c r="A6" s="13" t="s">
        <v>115</v>
      </c>
      <c r="B6" s="13" t="s">
        <v>7</v>
      </c>
      <c r="C6" s="13" t="s">
        <v>10</v>
      </c>
      <c r="D6" s="13" t="s">
        <v>14</v>
      </c>
      <c r="E6" s="13" t="s">
        <v>17</v>
      </c>
    </row>
    <row r="7" spans="1:10" x14ac:dyDescent="0.35">
      <c r="A7" s="12" t="s">
        <v>33</v>
      </c>
      <c r="B7">
        <f>HLOOKUP(A7,Tax_Rates!A1:B5,2,TRUE)</f>
        <v>10</v>
      </c>
      <c r="C7" s="9">
        <f>HLOOKUP(A7,Tax_Rates!A1:B5,3,TRUE)</f>
        <v>8</v>
      </c>
      <c r="D7">
        <f>HLOOKUP(A7,Tax_Rates!A1:B5,4,TRUE)</f>
        <v>9</v>
      </c>
      <c r="E7">
        <f>HLOOKUP(A7,Tax_Rates!A1:B5,5,TRUE)</f>
        <v>7</v>
      </c>
    </row>
    <row r="8" spans="1:10" s="9" customFormat="1" x14ac:dyDescent="0.35">
      <c r="A8" s="12"/>
    </row>
    <row r="9" spans="1:10" x14ac:dyDescent="0.35">
      <c r="A9" s="26" t="s">
        <v>141</v>
      </c>
      <c r="B9" s="26"/>
      <c r="C9" s="26"/>
      <c r="D9" s="26"/>
    </row>
    <row r="10" spans="1:10" x14ac:dyDescent="0.35">
      <c r="A10" s="13" t="s">
        <v>0</v>
      </c>
      <c r="B10" s="13" t="s">
        <v>114</v>
      </c>
    </row>
    <row r="11" spans="1:10" x14ac:dyDescent="0.35">
      <c r="A11" s="4" t="s">
        <v>12</v>
      </c>
      <c r="B11" s="4">
        <f>INDEX('Assignment 1 &amp; 2'!E1:E51,MATCH(A11,'Assignment 1 &amp; 2'!B1:B51,0))</f>
        <v>1200</v>
      </c>
    </row>
    <row r="12" spans="1:10" s="9" customFormat="1" x14ac:dyDescent="0.35"/>
    <row r="13" spans="1:10" x14ac:dyDescent="0.35">
      <c r="A13" s="26" t="s">
        <v>142</v>
      </c>
      <c r="B13" s="26"/>
      <c r="C13" s="26"/>
    </row>
    <row r="14" spans="1:10" x14ac:dyDescent="0.35">
      <c r="A14" s="13" t="s">
        <v>116</v>
      </c>
      <c r="B14" s="13" t="s">
        <v>117</v>
      </c>
    </row>
    <row r="15" spans="1:10" x14ac:dyDescent="0.35">
      <c r="A15" s="15">
        <v>45682</v>
      </c>
      <c r="B15" s="4" t="str">
        <f>TEXT(A15,"DDDD,DD MM,YYYY")</f>
        <v>Saturday,25 01,2025</v>
      </c>
    </row>
    <row r="16" spans="1:10" x14ac:dyDescent="0.35">
      <c r="A16" s="15">
        <v>45658</v>
      </c>
      <c r="B16" s="4" t="str">
        <f>TEXT(A16,"DDDD,DD MMM,YYYY")</f>
        <v>Wednesday,01 Jan,2025</v>
      </c>
    </row>
    <row r="17" spans="1:4" x14ac:dyDescent="0.35">
      <c r="A17" s="15">
        <v>45662</v>
      </c>
      <c r="B17" s="4" t="str">
        <f>TEXT(A17,"DDDD,DD MMMM,YYYY")</f>
        <v>Sunday,05 January,2025</v>
      </c>
    </row>
    <row r="18" spans="1:4" x14ac:dyDescent="0.35">
      <c r="A18" s="15">
        <v>45663</v>
      </c>
      <c r="B18" s="4" t="str">
        <f>TEXT(A18,"MMMM,YYYY")</f>
        <v>January,2025</v>
      </c>
    </row>
    <row r="19" spans="1:4" x14ac:dyDescent="0.35">
      <c r="A19" s="16">
        <v>12500</v>
      </c>
      <c r="B19" s="4" t="str">
        <f>TEXT(A19,"$##,0.00")</f>
        <v>$12,500.00</v>
      </c>
    </row>
    <row r="20" spans="1:4" x14ac:dyDescent="0.35">
      <c r="A20" s="16">
        <v>7.4999999999999997E-2</v>
      </c>
      <c r="B20" s="4" t="str">
        <f>TEXT(A20,"0.00%")</f>
        <v>7.50%</v>
      </c>
    </row>
    <row r="21" spans="1:4" x14ac:dyDescent="0.35">
      <c r="A21" s="16">
        <v>9165896885</v>
      </c>
      <c r="B21" s="4" t="str">
        <f>TEXT(A21,"+91 000-000-0000")</f>
        <v>+91 916-589-6885</v>
      </c>
    </row>
    <row r="22" spans="1:4" x14ac:dyDescent="0.35">
      <c r="A22" s="16">
        <v>0.08</v>
      </c>
      <c r="B22" s="4" t="str">
        <f>"Tax Rate : " &amp; TEXT(A22,"0.00%")</f>
        <v>Tax Rate : 8.00%</v>
      </c>
    </row>
    <row r="23" spans="1:4" s="9" customFormat="1" x14ac:dyDescent="0.35">
      <c r="A23" s="16"/>
      <c r="B23" s="4"/>
    </row>
    <row r="24" spans="1:4" x14ac:dyDescent="0.35">
      <c r="A24" s="26" t="s">
        <v>143</v>
      </c>
      <c r="B24" s="26"/>
      <c r="C24" s="26"/>
      <c r="D24" s="26"/>
    </row>
    <row r="25" spans="1:4" x14ac:dyDescent="0.35">
      <c r="A25" s="13" t="s">
        <v>116</v>
      </c>
      <c r="B25" s="13" t="s">
        <v>119</v>
      </c>
    </row>
    <row r="26" spans="1:4" x14ac:dyDescent="0.35">
      <c r="A26" s="7" t="s">
        <v>118</v>
      </c>
      <c r="B26" s="4" t="str">
        <f>LEFT(A26,12)</f>
        <v>Combine text</v>
      </c>
    </row>
    <row r="27" spans="1:4" x14ac:dyDescent="0.35">
      <c r="A27" s="4"/>
      <c r="B27" s="4"/>
    </row>
    <row r="28" spans="1:4" x14ac:dyDescent="0.35">
      <c r="A28" s="13" t="s">
        <v>116</v>
      </c>
      <c r="B28" s="13" t="s">
        <v>120</v>
      </c>
    </row>
    <row r="29" spans="1:4" x14ac:dyDescent="0.35">
      <c r="A29" s="7" t="s">
        <v>118</v>
      </c>
      <c r="B29" s="4" t="str">
        <f>RIGHT(A29,12)</f>
        <v>ted numbers:</v>
      </c>
    </row>
    <row r="30" spans="1:4" x14ac:dyDescent="0.35">
      <c r="A30" s="4"/>
      <c r="B30" s="4"/>
    </row>
    <row r="31" spans="1:4" x14ac:dyDescent="0.35">
      <c r="A31" s="13" t="s">
        <v>116</v>
      </c>
      <c r="B31" s="13" t="s">
        <v>121</v>
      </c>
    </row>
    <row r="32" spans="1:4" x14ac:dyDescent="0.35">
      <c r="A32" s="7" t="s">
        <v>118</v>
      </c>
      <c r="B32" s="4" t="str">
        <f>MID(A32,2,10)</f>
        <v>ombine tex</v>
      </c>
    </row>
    <row r="33" spans="1:5" s="9" customFormat="1" x14ac:dyDescent="0.35">
      <c r="A33" s="7"/>
      <c r="B33" s="4"/>
    </row>
    <row r="34" spans="1:5" x14ac:dyDescent="0.35">
      <c r="A34" s="26" t="s">
        <v>144</v>
      </c>
      <c r="B34" s="26"/>
      <c r="C34" s="26"/>
      <c r="D34" s="26"/>
    </row>
    <row r="35" spans="1:5" x14ac:dyDescent="0.35">
      <c r="A35" s="13" t="s">
        <v>122</v>
      </c>
      <c r="B35" s="13" t="s">
        <v>123</v>
      </c>
      <c r="C35" s="13" t="s">
        <v>126</v>
      </c>
    </row>
    <row r="36" spans="1:5" x14ac:dyDescent="0.35">
      <c r="A36" s="17" t="s">
        <v>124</v>
      </c>
      <c r="B36" s="17" t="s">
        <v>125</v>
      </c>
      <c r="C36" s="17" t="str">
        <f>CONCATENATE(A36,B36)</f>
        <v>HelloWorld</v>
      </c>
    </row>
    <row r="37" spans="1:5" s="9" customFormat="1" x14ac:dyDescent="0.35">
      <c r="A37" s="17"/>
      <c r="B37" s="17"/>
      <c r="C37" s="17"/>
    </row>
    <row r="38" spans="1:5" x14ac:dyDescent="0.35">
      <c r="A38" s="26" t="s">
        <v>145</v>
      </c>
      <c r="B38" s="26"/>
      <c r="C38" s="26"/>
      <c r="D38" s="26"/>
    </row>
    <row r="39" spans="1:5" x14ac:dyDescent="0.35">
      <c r="A39" s="12" t="s">
        <v>127</v>
      </c>
      <c r="B39" s="13" t="s">
        <v>128</v>
      </c>
    </row>
    <row r="40" spans="1:5" ht="101.5" x14ac:dyDescent="0.35">
      <c r="A40" s="18" t="s">
        <v>129</v>
      </c>
      <c r="B40" s="19">
        <f>LEN(A40)</f>
        <v>104</v>
      </c>
    </row>
    <row r="41" spans="1:5" s="9" customFormat="1" x14ac:dyDescent="0.35">
      <c r="A41" s="18"/>
      <c r="B41" s="19"/>
    </row>
    <row r="42" spans="1:5" x14ac:dyDescent="0.35">
      <c r="A42" s="27" t="s">
        <v>146</v>
      </c>
      <c r="B42" s="27"/>
      <c r="C42" s="27"/>
    </row>
    <row r="43" spans="1:5" x14ac:dyDescent="0.35">
      <c r="A43" s="13" t="s">
        <v>116</v>
      </c>
      <c r="B43" s="13" t="s">
        <v>130</v>
      </c>
    </row>
    <row r="44" spans="1:5" x14ac:dyDescent="0.35">
      <c r="A44" s="7" t="s">
        <v>131</v>
      </c>
      <c r="B44" t="str">
        <f>TRIM(A44)</f>
        <v>Hello World</v>
      </c>
    </row>
    <row r="45" spans="1:5" s="9" customFormat="1" x14ac:dyDescent="0.35">
      <c r="A45" s="7"/>
    </row>
    <row r="46" spans="1:5" x14ac:dyDescent="0.35">
      <c r="A46" s="27" t="s">
        <v>147</v>
      </c>
      <c r="B46" s="27"/>
      <c r="C46" s="27"/>
    </row>
    <row r="47" spans="1:5" x14ac:dyDescent="0.35">
      <c r="A47" s="21" t="s">
        <v>28</v>
      </c>
      <c r="B47" s="13" t="s">
        <v>0</v>
      </c>
      <c r="C47" s="13" t="s">
        <v>1</v>
      </c>
      <c r="D47" s="13" t="s">
        <v>2</v>
      </c>
      <c r="E47" s="13" t="s">
        <v>31</v>
      </c>
    </row>
    <row r="48" spans="1:5" outlineLevel="2" x14ac:dyDescent="0.35">
      <c r="A48" s="2" t="s">
        <v>27</v>
      </c>
      <c r="B48" s="9" t="s">
        <v>29</v>
      </c>
      <c r="C48" s="9" t="s">
        <v>13</v>
      </c>
      <c r="D48" s="9" t="s">
        <v>10</v>
      </c>
      <c r="E48" s="9">
        <v>2000</v>
      </c>
    </row>
    <row r="49" spans="1:5" outlineLevel="2" x14ac:dyDescent="0.35">
      <c r="A49" s="2" t="s">
        <v>8</v>
      </c>
      <c r="B49" s="9" t="s">
        <v>9</v>
      </c>
      <c r="C49" s="9" t="s">
        <v>6</v>
      </c>
      <c r="D49" s="9" t="s">
        <v>10</v>
      </c>
      <c r="E49" s="9">
        <v>800</v>
      </c>
    </row>
    <row r="50" spans="1:5" outlineLevel="2" x14ac:dyDescent="0.35">
      <c r="A50" s="2" t="s">
        <v>19</v>
      </c>
      <c r="B50" s="9" t="s">
        <v>20</v>
      </c>
      <c r="C50" s="9" t="s">
        <v>13</v>
      </c>
      <c r="D50" s="9" t="s">
        <v>10</v>
      </c>
      <c r="E50" s="9">
        <v>500</v>
      </c>
    </row>
    <row r="51" spans="1:5" outlineLevel="2" x14ac:dyDescent="0.35">
      <c r="A51" s="9" t="s">
        <v>66</v>
      </c>
      <c r="B51" s="9" t="s">
        <v>16</v>
      </c>
      <c r="C51" s="9" t="s">
        <v>6</v>
      </c>
      <c r="D51" s="9" t="s">
        <v>10</v>
      </c>
      <c r="E51" s="9">
        <v>900</v>
      </c>
    </row>
    <row r="52" spans="1:5" s="9" customFormat="1" outlineLevel="1" x14ac:dyDescent="0.35">
      <c r="D52" s="20" t="s">
        <v>132</v>
      </c>
      <c r="E52" s="9">
        <f>SUBTOTAL(9,E48:E51)</f>
        <v>4200</v>
      </c>
    </row>
    <row r="53" spans="1:5" outlineLevel="2" x14ac:dyDescent="0.35">
      <c r="A53" s="2" t="s">
        <v>4</v>
      </c>
      <c r="B53" s="9" t="s">
        <v>5</v>
      </c>
      <c r="C53" s="9" t="s">
        <v>6</v>
      </c>
      <c r="D53" s="9" t="s">
        <v>7</v>
      </c>
      <c r="E53" s="9">
        <v>1500</v>
      </c>
    </row>
    <row r="54" spans="1:5" outlineLevel="2" x14ac:dyDescent="0.35">
      <c r="A54" s="2" t="s">
        <v>18</v>
      </c>
      <c r="B54" s="9" t="s">
        <v>30</v>
      </c>
      <c r="C54" s="9" t="s">
        <v>13</v>
      </c>
      <c r="D54" s="9" t="s">
        <v>7</v>
      </c>
      <c r="E54" s="9">
        <v>700</v>
      </c>
    </row>
    <row r="55" spans="1:5" outlineLevel="2" x14ac:dyDescent="0.35">
      <c r="A55" s="2" t="s">
        <v>25</v>
      </c>
      <c r="B55" s="9" t="s">
        <v>26</v>
      </c>
      <c r="C55" s="9" t="s">
        <v>13</v>
      </c>
      <c r="D55" s="9" t="s">
        <v>7</v>
      </c>
      <c r="E55" s="9">
        <v>300</v>
      </c>
    </row>
    <row r="56" spans="1:5" outlineLevel="2" x14ac:dyDescent="0.35">
      <c r="A56" s="9" t="s">
        <v>65</v>
      </c>
      <c r="B56" s="9" t="s">
        <v>12</v>
      </c>
      <c r="C56" s="9" t="s">
        <v>13</v>
      </c>
      <c r="D56" s="9" t="s">
        <v>7</v>
      </c>
      <c r="E56" s="9">
        <v>1200</v>
      </c>
    </row>
    <row r="57" spans="1:5" s="9" customFormat="1" outlineLevel="1" x14ac:dyDescent="0.35">
      <c r="D57" s="12" t="s">
        <v>133</v>
      </c>
      <c r="E57" s="9">
        <f>SUBTOTAL(9,E53:E56)</f>
        <v>3700</v>
      </c>
    </row>
    <row r="58" spans="1:5" outlineLevel="2" x14ac:dyDescent="0.35">
      <c r="A58" s="2" t="s">
        <v>15</v>
      </c>
      <c r="B58" s="9" t="s">
        <v>16</v>
      </c>
      <c r="C58" s="9" t="s">
        <v>6</v>
      </c>
      <c r="D58" s="9" t="s">
        <v>17</v>
      </c>
      <c r="E58" s="9">
        <v>900</v>
      </c>
    </row>
    <row r="59" spans="1:5" outlineLevel="2" x14ac:dyDescent="0.35">
      <c r="A59" s="2" t="s">
        <v>23</v>
      </c>
      <c r="B59" s="9" t="s">
        <v>24</v>
      </c>
      <c r="C59" s="9" t="s">
        <v>6</v>
      </c>
      <c r="D59" s="9" t="s">
        <v>17</v>
      </c>
      <c r="E59" s="9">
        <v>600</v>
      </c>
    </row>
    <row r="60" spans="1:5" outlineLevel="2" x14ac:dyDescent="0.35">
      <c r="A60" s="9" t="s">
        <v>64</v>
      </c>
      <c r="B60" s="9" t="s">
        <v>9</v>
      </c>
      <c r="C60" s="9" t="s">
        <v>6</v>
      </c>
      <c r="D60" s="9" t="s">
        <v>17</v>
      </c>
      <c r="E60" s="9">
        <v>800</v>
      </c>
    </row>
    <row r="61" spans="1:5" s="9" customFormat="1" outlineLevel="1" x14ac:dyDescent="0.35">
      <c r="D61" s="12" t="s">
        <v>134</v>
      </c>
      <c r="E61" s="9">
        <f>SUBTOTAL(9,E58:E60)</f>
        <v>2300</v>
      </c>
    </row>
    <row r="62" spans="1:5" outlineLevel="2" x14ac:dyDescent="0.35">
      <c r="A62" s="2" t="s">
        <v>11</v>
      </c>
      <c r="B62" s="9" t="s">
        <v>12</v>
      </c>
      <c r="C62" s="9" t="s">
        <v>13</v>
      </c>
      <c r="D62" s="9" t="s">
        <v>14</v>
      </c>
      <c r="E62" s="9">
        <v>1200</v>
      </c>
    </row>
    <row r="63" spans="1:5" outlineLevel="2" x14ac:dyDescent="0.35">
      <c r="A63" s="2" t="s">
        <v>21</v>
      </c>
      <c r="B63" s="9" t="s">
        <v>22</v>
      </c>
      <c r="C63" s="9" t="s">
        <v>6</v>
      </c>
      <c r="D63" s="9" t="s">
        <v>14</v>
      </c>
      <c r="E63" s="9">
        <v>400</v>
      </c>
    </row>
    <row r="64" spans="1:5" outlineLevel="2" x14ac:dyDescent="0.35">
      <c r="A64" s="9" t="s">
        <v>63</v>
      </c>
      <c r="B64" s="9" t="s">
        <v>5</v>
      </c>
      <c r="C64" s="9" t="s">
        <v>6</v>
      </c>
      <c r="D64" s="9" t="s">
        <v>14</v>
      </c>
      <c r="E64" s="9">
        <v>1500</v>
      </c>
    </row>
    <row r="65" spans="1:7" outlineLevel="2" x14ac:dyDescent="0.35">
      <c r="A65" s="9" t="s">
        <v>67</v>
      </c>
      <c r="B65" s="9" t="s">
        <v>30</v>
      </c>
      <c r="C65" s="9" t="s">
        <v>13</v>
      </c>
      <c r="D65" s="9" t="s">
        <v>14</v>
      </c>
      <c r="E65" s="9">
        <v>700</v>
      </c>
    </row>
    <row r="66" spans="1:7" s="9" customFormat="1" outlineLevel="1" x14ac:dyDescent="0.35">
      <c r="D66" s="12" t="s">
        <v>135</v>
      </c>
      <c r="E66" s="9">
        <f>SUBTOTAL(9,E62:E65)</f>
        <v>3800</v>
      </c>
    </row>
    <row r="67" spans="1:7" s="9" customFormat="1" x14ac:dyDescent="0.35">
      <c r="D67" s="12" t="s">
        <v>61</v>
      </c>
      <c r="E67" s="9">
        <f>SUBTOTAL(9,E48:E65)</f>
        <v>14000</v>
      </c>
    </row>
    <row r="69" spans="1:7" x14ac:dyDescent="0.35">
      <c r="A69" s="26" t="s">
        <v>148</v>
      </c>
      <c r="B69" s="26"/>
      <c r="C69" s="26"/>
    </row>
    <row r="70" spans="1:7" x14ac:dyDescent="0.35">
      <c r="A70" s="23">
        <v>1</v>
      </c>
      <c r="B70" s="24">
        <v>2</v>
      </c>
      <c r="C70" s="23">
        <v>3</v>
      </c>
      <c r="E70" s="13" t="s">
        <v>136</v>
      </c>
      <c r="F70" s="12" t="s">
        <v>137</v>
      </c>
      <c r="G70" s="12" t="s">
        <v>138</v>
      </c>
    </row>
    <row r="71" spans="1:7" x14ac:dyDescent="0.35">
      <c r="A71" s="23">
        <v>4</v>
      </c>
      <c r="B71" s="25">
        <v>5</v>
      </c>
      <c r="C71" s="25">
        <v>6</v>
      </c>
      <c r="E71" s="4">
        <f ca="1">OFFSET(B70,3,-1)</f>
        <v>10</v>
      </c>
      <c r="F71" s="4">
        <f ca="1">SUM(OFFSET(B71,0,0,3,2))</f>
        <v>51</v>
      </c>
      <c r="G71" s="4">
        <f ca="1">AVERAGE(OFFSET(B71,0,0,3,2))</f>
        <v>8.5</v>
      </c>
    </row>
    <row r="72" spans="1:7" x14ac:dyDescent="0.35">
      <c r="A72" s="23">
        <v>7</v>
      </c>
      <c r="B72" s="25">
        <v>8</v>
      </c>
      <c r="C72" s="25">
        <v>9</v>
      </c>
    </row>
    <row r="73" spans="1:7" x14ac:dyDescent="0.35">
      <c r="A73" s="24">
        <v>10</v>
      </c>
      <c r="B73" s="25">
        <v>11</v>
      </c>
      <c r="C73" s="25">
        <v>12</v>
      </c>
    </row>
  </sheetData>
  <sortState ref="A39:E53">
    <sortCondition ref="D38"/>
  </sortState>
  <mergeCells count="10">
    <mergeCell ref="A1:D1"/>
    <mergeCell ref="A5:C5"/>
    <mergeCell ref="A9:D9"/>
    <mergeCell ref="A13:C13"/>
    <mergeCell ref="A24:D24"/>
    <mergeCell ref="A34:D34"/>
    <mergeCell ref="A38:D38"/>
    <mergeCell ref="A42:C42"/>
    <mergeCell ref="A46:C46"/>
    <mergeCell ref="A69:C6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'Assignment 1 &amp; 2'!$B$2:$B$11</xm:f>
          </x14:formula1>
          <xm:sqref>A11 A3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51"/>
  <sheetViews>
    <sheetView zoomScaleNormal="100" workbookViewId="0">
      <pane xSplit="1" topLeftCell="B1" activePane="topRight" state="frozen"/>
      <selection pane="topRight" activeCell="E21" sqref="E21"/>
    </sheetView>
  </sheetViews>
  <sheetFormatPr defaultRowHeight="14.5" x14ac:dyDescent="0.35"/>
  <cols>
    <col min="1" max="1" width="12.36328125" style="2" bestFit="1" customWidth="1"/>
    <col min="2" max="2" width="16.36328125" customWidth="1"/>
    <col min="3" max="3" width="19.81640625" bestFit="1" customWidth="1"/>
    <col min="5" max="5" width="10.08984375" bestFit="1" customWidth="1"/>
    <col min="6" max="6" width="10.36328125" style="1" bestFit="1" customWidth="1"/>
    <col min="7" max="7" width="10.08984375" bestFit="1" customWidth="1"/>
    <col min="8" max="8" width="9.6328125" bestFit="1" customWidth="1"/>
    <col min="9" max="9" width="11.90625" bestFit="1" customWidth="1"/>
    <col min="10" max="10" width="12.1796875" bestFit="1" customWidth="1"/>
    <col min="11" max="11" width="14" bestFit="1" customWidth="1"/>
    <col min="12" max="12" width="13.6328125" bestFit="1" customWidth="1"/>
    <col min="13" max="13" width="16.6328125" bestFit="1" customWidth="1"/>
    <col min="15" max="15" width="17.81640625" bestFit="1" customWidth="1"/>
    <col min="16" max="16" width="10.90625" bestFit="1" customWidth="1"/>
    <col min="17" max="17" width="8.7265625" style="4"/>
    <col min="18" max="18" width="21.7265625" bestFit="1" customWidth="1"/>
    <col min="19" max="19" width="24.54296875" bestFit="1" customWidth="1"/>
    <col min="21" max="21" width="13.453125" bestFit="1" customWidth="1"/>
    <col min="22" max="22" width="15.7265625" bestFit="1" customWidth="1"/>
    <col min="23" max="23" width="14.7265625" bestFit="1" customWidth="1"/>
    <col min="25" max="25" width="9.7265625" bestFit="1" customWidth="1"/>
  </cols>
  <sheetData>
    <row r="1" spans="1:36" x14ac:dyDescent="0.35">
      <c r="A1" s="2" t="s">
        <v>28</v>
      </c>
      <c r="B1" t="s">
        <v>0</v>
      </c>
      <c r="C1" t="s">
        <v>1</v>
      </c>
      <c r="D1" t="s">
        <v>2</v>
      </c>
      <c r="E1" t="s">
        <v>31</v>
      </c>
      <c r="F1" s="1" t="s">
        <v>3</v>
      </c>
      <c r="G1" t="s">
        <v>32</v>
      </c>
      <c r="H1" t="s">
        <v>43</v>
      </c>
      <c r="I1" t="s">
        <v>42</v>
      </c>
      <c r="J1" t="s">
        <v>44</v>
      </c>
      <c r="K1" t="s">
        <v>45</v>
      </c>
      <c r="L1" t="s">
        <v>46</v>
      </c>
      <c r="M1" t="s">
        <v>47</v>
      </c>
      <c r="N1" t="s">
        <v>48</v>
      </c>
      <c r="O1" t="s">
        <v>49</v>
      </c>
      <c r="P1" t="s">
        <v>50</v>
      </c>
      <c r="Q1" s="4" t="s">
        <v>51</v>
      </c>
      <c r="R1" t="s">
        <v>52</v>
      </c>
      <c r="S1" t="s">
        <v>53</v>
      </c>
      <c r="T1" t="s">
        <v>54</v>
      </c>
      <c r="U1" s="4" t="s">
        <v>55</v>
      </c>
      <c r="V1" t="s">
        <v>56</v>
      </c>
      <c r="W1" t="s">
        <v>57</v>
      </c>
      <c r="X1" t="s">
        <v>107</v>
      </c>
      <c r="Y1" t="s">
        <v>111</v>
      </c>
      <c r="AI1" s="5" t="s">
        <v>58</v>
      </c>
      <c r="AJ1" s="4" t="s">
        <v>59</v>
      </c>
    </row>
    <row r="2" spans="1:36" x14ac:dyDescent="0.35">
      <c r="A2" s="2" t="s">
        <v>27</v>
      </c>
      <c r="B2" t="s">
        <v>29</v>
      </c>
      <c r="C2" t="s">
        <v>13</v>
      </c>
      <c r="D2" t="s">
        <v>10</v>
      </c>
      <c r="E2">
        <v>2000</v>
      </c>
      <c r="F2" s="1">
        <v>45682</v>
      </c>
      <c r="G2">
        <v>1</v>
      </c>
      <c r="H2">
        <f t="shared" ref="H2:H51" si="0">SUMIF(B:B,B2,E:E)</f>
        <v>10000</v>
      </c>
      <c r="I2">
        <f t="shared" ref="I2:I51" si="1">E2/G2</f>
        <v>2000</v>
      </c>
      <c r="J2">
        <f t="shared" ref="J2:J51" si="2">AVERAGEIF(B:B,B2,E:E)</f>
        <v>2000</v>
      </c>
      <c r="N2" s="2">
        <f>H2*(10/100)</f>
        <v>1000</v>
      </c>
      <c r="O2" s="2">
        <f t="shared" ref="O2:O51" si="3">H2+N2</f>
        <v>11000</v>
      </c>
      <c r="P2">
        <f>IF(E2&gt;2000,E2,0)</f>
        <v>0</v>
      </c>
      <c r="Q2" s="4" t="str">
        <f>IF(E2&gt;1000,"High",IF(E2&gt;500,"Medium",IF(E2&gt;0,"low",0)))</f>
        <v>High</v>
      </c>
      <c r="R2" t="b">
        <f>AND(E2&gt;5000,N2&gt;500)</f>
        <v>0</v>
      </c>
      <c r="S2" t="b">
        <f>OR(E2&lt;2000,E2&gt;20000)</f>
        <v>0</v>
      </c>
      <c r="T2">
        <f>IF(E2&gt;8000,E2*(5/100),0)</f>
        <v>0</v>
      </c>
      <c r="U2" t="str">
        <f>IFERROR(IF(AND(MONTH(F2)&gt;=1,MONTH(F2)&lt;=3),"Q1 Transaction","Not Q1"),"Error")</f>
        <v>Q1 Transaction</v>
      </c>
      <c r="V2" s="4" t="str">
        <f>IF(E2&gt;J2,"True","False")</f>
        <v>False</v>
      </c>
      <c r="W2">
        <f>COUNTIF(Q:Q,"High")</f>
        <v>15</v>
      </c>
      <c r="X2" s="9">
        <v>523</v>
      </c>
      <c r="Y2">
        <f>H2-X2</f>
        <v>9477</v>
      </c>
      <c r="AI2" t="s">
        <v>13</v>
      </c>
      <c r="AJ2">
        <f>SUMIF(C:C,AI2,E:E)</f>
        <v>23500</v>
      </c>
    </row>
    <row r="3" spans="1:36" x14ac:dyDescent="0.35">
      <c r="A3" s="2" t="s">
        <v>4</v>
      </c>
      <c r="B3" t="s">
        <v>5</v>
      </c>
      <c r="C3" t="s">
        <v>6</v>
      </c>
      <c r="D3" t="s">
        <v>7</v>
      </c>
      <c r="E3">
        <v>1500</v>
      </c>
      <c r="F3" s="1">
        <v>45658</v>
      </c>
      <c r="G3">
        <v>3</v>
      </c>
      <c r="H3">
        <f t="shared" si="0"/>
        <v>7500</v>
      </c>
      <c r="I3">
        <f t="shared" si="1"/>
        <v>500</v>
      </c>
      <c r="J3">
        <f t="shared" si="2"/>
        <v>1500</v>
      </c>
      <c r="K3">
        <f>MAX(E:E)</f>
        <v>2000</v>
      </c>
      <c r="L3">
        <f>MIN(E:E)</f>
        <v>300</v>
      </c>
      <c r="M3" s="3">
        <f>COUNTA(A:A)-1</f>
        <v>50</v>
      </c>
      <c r="N3" s="2">
        <f t="shared" ref="N3:N51" si="4">H3*(10/100)</f>
        <v>750</v>
      </c>
      <c r="O3" s="2">
        <f t="shared" si="3"/>
        <v>8250</v>
      </c>
      <c r="P3">
        <f t="shared" ref="P3:P51" si="5">IF(E3&gt;2000,E3,0)</f>
        <v>0</v>
      </c>
      <c r="Q3" s="4" t="str">
        <f t="shared" ref="Q3:Q51" si="6">IF(E3&gt;1000,"High",IF(E3&gt;500,"Medium",IF(E3&gt;0,"low",0)))</f>
        <v>High</v>
      </c>
      <c r="R3" t="b">
        <f t="shared" ref="R3:R51" si="7">AND(E3&gt;5000,N3&gt;500)</f>
        <v>0</v>
      </c>
      <c r="S3" t="b">
        <f t="shared" ref="S3:S51" si="8">OR(E3&lt;2000,E3&gt;20000)</f>
        <v>1</v>
      </c>
      <c r="T3">
        <f t="shared" ref="T3:T51" si="9">IF(E3&gt;8000,E3*(5/100),0)</f>
        <v>0</v>
      </c>
      <c r="U3" t="str">
        <f t="shared" ref="U3:U51" si="10">IFERROR(IF(AND(MONTH(F3)&gt;=1,MONTH(F3)&lt;=3),"Q1 Transaction","Not Q1"),"Error")</f>
        <v>Q1 Transaction</v>
      </c>
      <c r="V3" s="4" t="str">
        <f t="shared" ref="V3:V51" si="11">IF(E3&gt;J3,"True","False")</f>
        <v>False</v>
      </c>
      <c r="X3" s="9">
        <v>147</v>
      </c>
      <c r="Y3" s="9">
        <f t="shared" ref="Y3:Y51" si="12">H3-X3</f>
        <v>7353</v>
      </c>
      <c r="AI3" t="str">
        <f>C3</f>
        <v>Electronics</v>
      </c>
      <c r="AJ3">
        <f>SUMIF(C:C,AI3,E:E)</f>
        <v>21000</v>
      </c>
    </row>
    <row r="4" spans="1:36" x14ac:dyDescent="0.35">
      <c r="A4" s="2" t="s">
        <v>11</v>
      </c>
      <c r="B4" t="s">
        <v>12</v>
      </c>
      <c r="C4" t="s">
        <v>13</v>
      </c>
      <c r="D4" t="s">
        <v>14</v>
      </c>
      <c r="E4">
        <v>1200</v>
      </c>
      <c r="F4" s="1">
        <v>45662</v>
      </c>
      <c r="G4">
        <v>2</v>
      </c>
      <c r="H4">
        <f t="shared" si="0"/>
        <v>6000</v>
      </c>
      <c r="I4">
        <f t="shared" si="1"/>
        <v>600</v>
      </c>
      <c r="J4">
        <f t="shared" si="2"/>
        <v>1200</v>
      </c>
      <c r="N4" s="2">
        <f t="shared" si="4"/>
        <v>600</v>
      </c>
      <c r="O4" s="2">
        <f t="shared" si="3"/>
        <v>6600</v>
      </c>
      <c r="P4">
        <f t="shared" si="5"/>
        <v>0</v>
      </c>
      <c r="Q4" s="4" t="str">
        <f t="shared" si="6"/>
        <v>High</v>
      </c>
      <c r="R4" t="b">
        <f t="shared" si="7"/>
        <v>0</v>
      </c>
      <c r="S4" t="b">
        <f t="shared" si="8"/>
        <v>1</v>
      </c>
      <c r="T4">
        <f t="shared" si="9"/>
        <v>0</v>
      </c>
      <c r="U4" t="str">
        <f t="shared" si="10"/>
        <v>Q1 Transaction</v>
      </c>
      <c r="V4" s="4" t="str">
        <f t="shared" si="11"/>
        <v>False</v>
      </c>
      <c r="X4" s="9">
        <v>689</v>
      </c>
      <c r="Y4" s="9">
        <f t="shared" si="12"/>
        <v>5311</v>
      </c>
    </row>
    <row r="5" spans="1:36" x14ac:dyDescent="0.35">
      <c r="A5" s="2" t="s">
        <v>15</v>
      </c>
      <c r="B5" t="s">
        <v>16</v>
      </c>
      <c r="C5" t="s">
        <v>6</v>
      </c>
      <c r="D5" t="s">
        <v>17</v>
      </c>
      <c r="E5">
        <v>900</v>
      </c>
      <c r="F5" s="1">
        <v>45665</v>
      </c>
      <c r="G5">
        <v>1</v>
      </c>
      <c r="H5">
        <f t="shared" si="0"/>
        <v>4500</v>
      </c>
      <c r="I5">
        <f t="shared" si="1"/>
        <v>900</v>
      </c>
      <c r="J5">
        <f t="shared" si="2"/>
        <v>900</v>
      </c>
      <c r="N5" s="2">
        <f t="shared" si="4"/>
        <v>450</v>
      </c>
      <c r="O5" s="2">
        <f t="shared" si="3"/>
        <v>4950</v>
      </c>
      <c r="P5">
        <f t="shared" si="5"/>
        <v>0</v>
      </c>
      <c r="Q5" s="4" t="str">
        <f t="shared" si="6"/>
        <v>Medium</v>
      </c>
      <c r="R5" t="b">
        <f t="shared" si="7"/>
        <v>0</v>
      </c>
      <c r="S5" t="b">
        <f t="shared" si="8"/>
        <v>1</v>
      </c>
      <c r="T5">
        <f t="shared" si="9"/>
        <v>0</v>
      </c>
      <c r="U5" t="str">
        <f t="shared" si="10"/>
        <v>Q1 Transaction</v>
      </c>
      <c r="V5" s="4" t="str">
        <f t="shared" si="11"/>
        <v>False</v>
      </c>
      <c r="X5" s="9">
        <v>354</v>
      </c>
      <c r="Y5" s="9">
        <f t="shared" si="12"/>
        <v>4146</v>
      </c>
    </row>
    <row r="6" spans="1:36" x14ac:dyDescent="0.35">
      <c r="A6" s="2" t="s">
        <v>8</v>
      </c>
      <c r="B6" t="s">
        <v>9</v>
      </c>
      <c r="C6" t="s">
        <v>6</v>
      </c>
      <c r="D6" t="s">
        <v>10</v>
      </c>
      <c r="E6">
        <v>800</v>
      </c>
      <c r="F6" s="1">
        <v>45660</v>
      </c>
      <c r="G6">
        <v>5</v>
      </c>
      <c r="H6">
        <f t="shared" si="0"/>
        <v>4000</v>
      </c>
      <c r="I6">
        <f t="shared" si="1"/>
        <v>160</v>
      </c>
      <c r="J6">
        <f t="shared" si="2"/>
        <v>800</v>
      </c>
      <c r="N6" s="2">
        <f t="shared" si="4"/>
        <v>400</v>
      </c>
      <c r="O6" s="2">
        <f t="shared" si="3"/>
        <v>4400</v>
      </c>
      <c r="P6">
        <f>IF(E6&gt;2000,E6,0)</f>
        <v>0</v>
      </c>
      <c r="Q6" s="4" t="str">
        <f t="shared" si="6"/>
        <v>Medium</v>
      </c>
      <c r="R6" t="b">
        <f t="shared" si="7"/>
        <v>0</v>
      </c>
      <c r="S6" t="b">
        <f t="shared" si="8"/>
        <v>1</v>
      </c>
      <c r="T6">
        <f t="shared" si="9"/>
        <v>0</v>
      </c>
      <c r="U6" t="str">
        <f t="shared" si="10"/>
        <v>Q1 Transaction</v>
      </c>
      <c r="V6" s="4" t="str">
        <f t="shared" si="11"/>
        <v>False</v>
      </c>
      <c r="X6" s="9">
        <v>712</v>
      </c>
      <c r="Y6" s="9">
        <f t="shared" si="12"/>
        <v>3288</v>
      </c>
    </row>
    <row r="7" spans="1:36" x14ac:dyDescent="0.35">
      <c r="A7" s="2" t="s">
        <v>18</v>
      </c>
      <c r="B7" t="s">
        <v>30</v>
      </c>
      <c r="C7" t="s">
        <v>13</v>
      </c>
      <c r="D7" t="s">
        <v>7</v>
      </c>
      <c r="E7">
        <v>700</v>
      </c>
      <c r="F7" s="1">
        <v>45669</v>
      </c>
      <c r="G7">
        <v>1</v>
      </c>
      <c r="H7">
        <f t="shared" si="0"/>
        <v>3500</v>
      </c>
      <c r="I7">
        <f t="shared" si="1"/>
        <v>700</v>
      </c>
      <c r="J7">
        <f t="shared" si="2"/>
        <v>700</v>
      </c>
      <c r="N7" s="2">
        <f t="shared" si="4"/>
        <v>350</v>
      </c>
      <c r="O7" s="2">
        <f t="shared" si="3"/>
        <v>3850</v>
      </c>
      <c r="P7">
        <f t="shared" si="5"/>
        <v>0</v>
      </c>
      <c r="Q7" s="4" t="str">
        <f t="shared" si="6"/>
        <v>Medium</v>
      </c>
      <c r="R7" t="b">
        <f t="shared" si="7"/>
        <v>0</v>
      </c>
      <c r="S7" t="b">
        <f t="shared" si="8"/>
        <v>1</v>
      </c>
      <c r="T7">
        <f t="shared" si="9"/>
        <v>0</v>
      </c>
      <c r="U7" t="str">
        <f t="shared" si="10"/>
        <v>Q1 Transaction</v>
      </c>
      <c r="V7" s="4" t="str">
        <f t="shared" si="11"/>
        <v>False</v>
      </c>
      <c r="X7" s="9">
        <v>278</v>
      </c>
      <c r="Y7" s="9">
        <f t="shared" si="12"/>
        <v>3222</v>
      </c>
    </row>
    <row r="8" spans="1:36" x14ac:dyDescent="0.35">
      <c r="A8" s="2" t="s">
        <v>23</v>
      </c>
      <c r="B8" t="s">
        <v>24</v>
      </c>
      <c r="C8" t="s">
        <v>6</v>
      </c>
      <c r="D8" t="s">
        <v>17</v>
      </c>
      <c r="E8">
        <v>600</v>
      </c>
      <c r="F8" s="1">
        <v>45677</v>
      </c>
      <c r="G8">
        <v>4</v>
      </c>
      <c r="H8">
        <f t="shared" si="0"/>
        <v>3000</v>
      </c>
      <c r="I8">
        <f t="shared" si="1"/>
        <v>150</v>
      </c>
      <c r="J8">
        <f t="shared" si="2"/>
        <v>600</v>
      </c>
      <c r="N8" s="2">
        <f t="shared" si="4"/>
        <v>300</v>
      </c>
      <c r="O8" s="2">
        <f t="shared" si="3"/>
        <v>3300</v>
      </c>
      <c r="P8">
        <f t="shared" si="5"/>
        <v>0</v>
      </c>
      <c r="Q8" s="4" t="str">
        <f t="shared" si="6"/>
        <v>Medium</v>
      </c>
      <c r="R8" t="b">
        <f t="shared" si="7"/>
        <v>0</v>
      </c>
      <c r="S8" t="b">
        <f t="shared" si="8"/>
        <v>1</v>
      </c>
      <c r="T8">
        <f t="shared" si="9"/>
        <v>0</v>
      </c>
      <c r="U8" t="str">
        <f t="shared" si="10"/>
        <v>Q1 Transaction</v>
      </c>
      <c r="V8" s="4" t="str">
        <f t="shared" si="11"/>
        <v>False</v>
      </c>
      <c r="X8" s="9">
        <v>431</v>
      </c>
      <c r="Y8" s="9">
        <f t="shared" si="12"/>
        <v>2569</v>
      </c>
    </row>
    <row r="9" spans="1:36" x14ac:dyDescent="0.35">
      <c r="A9" s="2" t="s">
        <v>19</v>
      </c>
      <c r="B9" t="s">
        <v>20</v>
      </c>
      <c r="C9" t="s">
        <v>13</v>
      </c>
      <c r="D9" t="s">
        <v>10</v>
      </c>
      <c r="E9">
        <v>500</v>
      </c>
      <c r="F9" s="1">
        <v>45672</v>
      </c>
      <c r="G9">
        <v>3</v>
      </c>
      <c r="H9">
        <f t="shared" si="0"/>
        <v>2500</v>
      </c>
      <c r="I9" s="3">
        <f t="shared" si="1"/>
        <v>166.66666666666666</v>
      </c>
      <c r="J9">
        <f t="shared" si="2"/>
        <v>500</v>
      </c>
      <c r="N9" s="2">
        <f t="shared" si="4"/>
        <v>250</v>
      </c>
      <c r="O9" s="2">
        <f t="shared" si="3"/>
        <v>2750</v>
      </c>
      <c r="P9">
        <f t="shared" si="5"/>
        <v>0</v>
      </c>
      <c r="Q9" s="4" t="str">
        <f t="shared" si="6"/>
        <v>low</v>
      </c>
      <c r="R9" t="b">
        <f t="shared" si="7"/>
        <v>0</v>
      </c>
      <c r="S9" t="b">
        <f t="shared" si="8"/>
        <v>1</v>
      </c>
      <c r="T9">
        <f t="shared" si="9"/>
        <v>0</v>
      </c>
      <c r="U9" t="str">
        <f t="shared" si="10"/>
        <v>Q1 Transaction</v>
      </c>
      <c r="V9" s="4" t="str">
        <f t="shared" si="11"/>
        <v>False</v>
      </c>
      <c r="X9" s="9">
        <v>599</v>
      </c>
      <c r="Y9" s="9">
        <f t="shared" si="12"/>
        <v>1901</v>
      </c>
    </row>
    <row r="10" spans="1:36" x14ac:dyDescent="0.35">
      <c r="A10" s="2" t="s">
        <v>21</v>
      </c>
      <c r="B10" t="s">
        <v>22</v>
      </c>
      <c r="C10" t="s">
        <v>6</v>
      </c>
      <c r="D10" t="s">
        <v>14</v>
      </c>
      <c r="E10">
        <v>400</v>
      </c>
      <c r="F10" s="1">
        <v>45675</v>
      </c>
      <c r="G10">
        <v>2</v>
      </c>
      <c r="H10">
        <f t="shared" si="0"/>
        <v>2000</v>
      </c>
      <c r="I10">
        <f t="shared" si="1"/>
        <v>200</v>
      </c>
      <c r="J10">
        <f t="shared" si="2"/>
        <v>400</v>
      </c>
      <c r="N10" s="2">
        <f t="shared" si="4"/>
        <v>200</v>
      </c>
      <c r="O10" s="2">
        <f t="shared" si="3"/>
        <v>2200</v>
      </c>
      <c r="P10">
        <f t="shared" si="5"/>
        <v>0</v>
      </c>
      <c r="Q10" s="4" t="str">
        <f t="shared" si="6"/>
        <v>low</v>
      </c>
      <c r="R10" t="b">
        <f t="shared" si="7"/>
        <v>0</v>
      </c>
      <c r="S10" t="b">
        <f t="shared" si="8"/>
        <v>1</v>
      </c>
      <c r="T10">
        <f t="shared" si="9"/>
        <v>0</v>
      </c>
      <c r="U10" t="str">
        <f t="shared" si="10"/>
        <v>Q1 Transaction</v>
      </c>
      <c r="V10" s="4" t="str">
        <f t="shared" si="11"/>
        <v>False</v>
      </c>
      <c r="X10" s="9">
        <v>186</v>
      </c>
      <c r="Y10" s="9">
        <f t="shared" si="12"/>
        <v>1814</v>
      </c>
    </row>
    <row r="11" spans="1:36" x14ac:dyDescent="0.35">
      <c r="A11" s="2" t="s">
        <v>25</v>
      </c>
      <c r="B11" t="s">
        <v>26</v>
      </c>
      <c r="C11" t="s">
        <v>13</v>
      </c>
      <c r="D11" t="s">
        <v>7</v>
      </c>
      <c r="E11">
        <v>300</v>
      </c>
      <c r="F11" s="1">
        <v>45679</v>
      </c>
      <c r="G11">
        <v>2</v>
      </c>
      <c r="H11">
        <f t="shared" si="0"/>
        <v>1500</v>
      </c>
      <c r="I11">
        <f t="shared" si="1"/>
        <v>150</v>
      </c>
      <c r="J11">
        <f t="shared" si="2"/>
        <v>300</v>
      </c>
      <c r="N11" s="2">
        <f t="shared" si="4"/>
        <v>150</v>
      </c>
      <c r="O11" s="2">
        <f t="shared" si="3"/>
        <v>1650</v>
      </c>
      <c r="P11">
        <f t="shared" si="5"/>
        <v>0</v>
      </c>
      <c r="Q11" s="4" t="str">
        <f t="shared" si="6"/>
        <v>low</v>
      </c>
      <c r="R11" t="b">
        <f t="shared" si="7"/>
        <v>0</v>
      </c>
      <c r="S11" t="b">
        <f t="shared" si="8"/>
        <v>1</v>
      </c>
      <c r="T11">
        <f t="shared" si="9"/>
        <v>0</v>
      </c>
      <c r="U11" t="str">
        <f t="shared" si="10"/>
        <v>Q1 Transaction</v>
      </c>
      <c r="V11" s="4" t="str">
        <f t="shared" si="11"/>
        <v>False</v>
      </c>
      <c r="X11" s="9">
        <v>743</v>
      </c>
      <c r="Y11" s="9">
        <f t="shared" si="12"/>
        <v>757</v>
      </c>
    </row>
    <row r="12" spans="1:36" x14ac:dyDescent="0.35">
      <c r="A12" s="9" t="s">
        <v>63</v>
      </c>
      <c r="B12" s="9" t="s">
        <v>5</v>
      </c>
      <c r="C12" s="9" t="s">
        <v>6</v>
      </c>
      <c r="D12" s="9" t="s">
        <v>14</v>
      </c>
      <c r="E12" s="9">
        <v>1500</v>
      </c>
      <c r="F12" s="1">
        <v>45680</v>
      </c>
      <c r="G12" s="9">
        <v>3</v>
      </c>
      <c r="H12" s="9">
        <f t="shared" si="0"/>
        <v>7500</v>
      </c>
      <c r="I12" s="9">
        <f t="shared" si="1"/>
        <v>500</v>
      </c>
      <c r="J12" s="9">
        <f t="shared" si="2"/>
        <v>1500</v>
      </c>
      <c r="N12" s="2">
        <f t="shared" si="4"/>
        <v>750</v>
      </c>
      <c r="O12" s="2">
        <f t="shared" si="3"/>
        <v>8250</v>
      </c>
      <c r="P12" s="9">
        <f t="shared" si="5"/>
        <v>0</v>
      </c>
      <c r="Q12" s="4" t="str">
        <f t="shared" si="6"/>
        <v>High</v>
      </c>
      <c r="R12" s="9" t="b">
        <f t="shared" si="7"/>
        <v>0</v>
      </c>
      <c r="S12" s="9" t="b">
        <f t="shared" si="8"/>
        <v>1</v>
      </c>
      <c r="T12" s="9">
        <f t="shared" si="9"/>
        <v>0</v>
      </c>
      <c r="U12" s="9" t="str">
        <f t="shared" si="10"/>
        <v>Q1 Transaction</v>
      </c>
      <c r="V12" s="4" t="str">
        <f t="shared" si="11"/>
        <v>False</v>
      </c>
      <c r="X12" s="9">
        <v>392</v>
      </c>
      <c r="Y12" s="9">
        <f t="shared" si="12"/>
        <v>7108</v>
      </c>
      <c r="Z12" s="9"/>
      <c r="AA12" s="9"/>
      <c r="AB12" s="9"/>
      <c r="AC12" s="9"/>
      <c r="AD12" s="9"/>
      <c r="AE12" s="9"/>
      <c r="AF12" s="9"/>
      <c r="AG12" s="9"/>
    </row>
    <row r="13" spans="1:36" x14ac:dyDescent="0.35">
      <c r="A13" s="9" t="s">
        <v>64</v>
      </c>
      <c r="B13" s="9" t="s">
        <v>9</v>
      </c>
      <c r="C13" s="9" t="s">
        <v>6</v>
      </c>
      <c r="D13" s="9" t="s">
        <v>17</v>
      </c>
      <c r="E13" s="9">
        <v>800</v>
      </c>
      <c r="F13" s="1">
        <v>45681</v>
      </c>
      <c r="G13" s="9">
        <v>5</v>
      </c>
      <c r="H13" s="9">
        <f t="shared" si="0"/>
        <v>4000</v>
      </c>
      <c r="I13" s="9">
        <f t="shared" si="1"/>
        <v>160</v>
      </c>
      <c r="J13" s="9">
        <f t="shared" si="2"/>
        <v>800</v>
      </c>
      <c r="N13" s="2">
        <f t="shared" si="4"/>
        <v>400</v>
      </c>
      <c r="O13" s="2">
        <f t="shared" si="3"/>
        <v>4400</v>
      </c>
      <c r="P13" s="9">
        <f t="shared" si="5"/>
        <v>0</v>
      </c>
      <c r="Q13" s="4" t="str">
        <f t="shared" si="6"/>
        <v>Medium</v>
      </c>
      <c r="R13" s="9" t="b">
        <f t="shared" si="7"/>
        <v>0</v>
      </c>
      <c r="S13" s="9" t="b">
        <f t="shared" si="8"/>
        <v>1</v>
      </c>
      <c r="T13" s="9">
        <f t="shared" si="9"/>
        <v>0</v>
      </c>
      <c r="U13" s="9" t="str">
        <f t="shared" si="10"/>
        <v>Q1 Transaction</v>
      </c>
      <c r="V13" s="4" t="str">
        <f t="shared" si="11"/>
        <v>False</v>
      </c>
      <c r="X13" s="9">
        <v>215</v>
      </c>
      <c r="Y13" s="9">
        <f t="shared" si="12"/>
        <v>3785</v>
      </c>
    </row>
    <row r="14" spans="1:36" x14ac:dyDescent="0.35">
      <c r="A14" s="9" t="s">
        <v>65</v>
      </c>
      <c r="B14" s="9" t="s">
        <v>12</v>
      </c>
      <c r="C14" s="9" t="s">
        <v>13</v>
      </c>
      <c r="D14" s="9" t="s">
        <v>7</v>
      </c>
      <c r="E14" s="9">
        <v>1200</v>
      </c>
      <c r="F14" s="1">
        <v>45682</v>
      </c>
      <c r="G14" s="9">
        <v>2</v>
      </c>
      <c r="H14" s="9">
        <f t="shared" si="0"/>
        <v>6000</v>
      </c>
      <c r="I14" s="9">
        <f t="shared" si="1"/>
        <v>600</v>
      </c>
      <c r="J14" s="9">
        <f t="shared" si="2"/>
        <v>1200</v>
      </c>
      <c r="N14" s="2">
        <f t="shared" si="4"/>
        <v>600</v>
      </c>
      <c r="O14" s="2">
        <f t="shared" si="3"/>
        <v>6600</v>
      </c>
      <c r="P14" s="9">
        <f t="shared" si="5"/>
        <v>0</v>
      </c>
      <c r="Q14" s="4" t="str">
        <f t="shared" si="6"/>
        <v>High</v>
      </c>
      <c r="R14" s="9" t="b">
        <f t="shared" si="7"/>
        <v>0</v>
      </c>
      <c r="S14" s="9" t="b">
        <f t="shared" si="8"/>
        <v>1</v>
      </c>
      <c r="T14" s="9">
        <f t="shared" si="9"/>
        <v>0</v>
      </c>
      <c r="U14" s="9" t="str">
        <f t="shared" si="10"/>
        <v>Q1 Transaction</v>
      </c>
      <c r="V14" s="4" t="str">
        <f t="shared" si="11"/>
        <v>False</v>
      </c>
      <c r="X14" s="9">
        <v>654</v>
      </c>
      <c r="Y14" s="9">
        <f t="shared" si="12"/>
        <v>5346</v>
      </c>
    </row>
    <row r="15" spans="1:36" x14ac:dyDescent="0.35">
      <c r="A15" s="9" t="s">
        <v>66</v>
      </c>
      <c r="B15" s="9" t="s">
        <v>16</v>
      </c>
      <c r="C15" s="9" t="s">
        <v>6</v>
      </c>
      <c r="D15" s="9" t="s">
        <v>10</v>
      </c>
      <c r="E15" s="9">
        <v>900</v>
      </c>
      <c r="F15" s="1">
        <v>45683</v>
      </c>
      <c r="G15" s="9">
        <v>1</v>
      </c>
      <c r="H15" s="9">
        <f t="shared" si="0"/>
        <v>4500</v>
      </c>
      <c r="I15" s="9">
        <f t="shared" si="1"/>
        <v>900</v>
      </c>
      <c r="J15" s="9">
        <f t="shared" si="2"/>
        <v>900</v>
      </c>
      <c r="N15" s="2">
        <f t="shared" si="4"/>
        <v>450</v>
      </c>
      <c r="O15" s="2">
        <f t="shared" si="3"/>
        <v>4950</v>
      </c>
      <c r="P15" s="9">
        <f t="shared" si="5"/>
        <v>0</v>
      </c>
      <c r="Q15" s="4" t="str">
        <f t="shared" si="6"/>
        <v>Medium</v>
      </c>
      <c r="R15" s="9" t="b">
        <f t="shared" si="7"/>
        <v>0</v>
      </c>
      <c r="S15" s="9" t="b">
        <f t="shared" si="8"/>
        <v>1</v>
      </c>
      <c r="T15" s="9">
        <f t="shared" si="9"/>
        <v>0</v>
      </c>
      <c r="U15" s="9" t="str">
        <f t="shared" si="10"/>
        <v>Q1 Transaction</v>
      </c>
      <c r="V15" s="4" t="str">
        <f t="shared" si="11"/>
        <v>False</v>
      </c>
      <c r="X15" s="9">
        <v>478</v>
      </c>
      <c r="Y15" s="9">
        <f t="shared" si="12"/>
        <v>4022</v>
      </c>
    </row>
    <row r="16" spans="1:36" x14ac:dyDescent="0.35">
      <c r="A16" s="9" t="s">
        <v>67</v>
      </c>
      <c r="B16" s="9" t="s">
        <v>30</v>
      </c>
      <c r="C16" s="9" t="s">
        <v>13</v>
      </c>
      <c r="D16" s="9" t="s">
        <v>14</v>
      </c>
      <c r="E16" s="9">
        <v>700</v>
      </c>
      <c r="F16" s="1">
        <v>45684</v>
      </c>
      <c r="G16" s="9">
        <v>1</v>
      </c>
      <c r="H16" s="9">
        <f t="shared" si="0"/>
        <v>3500</v>
      </c>
      <c r="I16" s="9">
        <f t="shared" si="1"/>
        <v>700</v>
      </c>
      <c r="J16" s="9">
        <f t="shared" si="2"/>
        <v>700</v>
      </c>
      <c r="N16" s="2">
        <f t="shared" si="4"/>
        <v>350</v>
      </c>
      <c r="O16" s="2">
        <f t="shared" si="3"/>
        <v>3850</v>
      </c>
      <c r="P16" s="9">
        <f t="shared" si="5"/>
        <v>0</v>
      </c>
      <c r="Q16" s="4" t="str">
        <f t="shared" si="6"/>
        <v>Medium</v>
      </c>
      <c r="R16" s="9" t="b">
        <f t="shared" si="7"/>
        <v>0</v>
      </c>
      <c r="S16" s="9" t="b">
        <f t="shared" si="8"/>
        <v>1</v>
      </c>
      <c r="T16" s="9">
        <f t="shared" si="9"/>
        <v>0</v>
      </c>
      <c r="U16" s="9" t="str">
        <f t="shared" si="10"/>
        <v>Q1 Transaction</v>
      </c>
      <c r="V16" s="4" t="str">
        <f t="shared" si="11"/>
        <v>False</v>
      </c>
      <c r="X16" s="9">
        <v>321</v>
      </c>
      <c r="Y16" s="9">
        <f t="shared" si="12"/>
        <v>3179</v>
      </c>
    </row>
    <row r="17" spans="1:25" x14ac:dyDescent="0.35">
      <c r="A17" s="9" t="s">
        <v>68</v>
      </c>
      <c r="B17" s="9" t="s">
        <v>20</v>
      </c>
      <c r="C17" s="9" t="s">
        <v>13</v>
      </c>
      <c r="D17" s="9" t="s">
        <v>17</v>
      </c>
      <c r="E17" s="9">
        <v>500</v>
      </c>
      <c r="F17" s="1">
        <v>45685</v>
      </c>
      <c r="G17" s="9">
        <v>3</v>
      </c>
      <c r="H17" s="9">
        <f t="shared" si="0"/>
        <v>2500</v>
      </c>
      <c r="I17" s="9">
        <f t="shared" si="1"/>
        <v>166.66666666666666</v>
      </c>
      <c r="J17" s="9">
        <f t="shared" si="2"/>
        <v>500</v>
      </c>
      <c r="N17" s="2">
        <f t="shared" si="4"/>
        <v>250</v>
      </c>
      <c r="O17" s="2">
        <f t="shared" si="3"/>
        <v>2750</v>
      </c>
      <c r="P17" s="9">
        <f t="shared" si="5"/>
        <v>0</v>
      </c>
      <c r="Q17" s="4" t="str">
        <f t="shared" si="6"/>
        <v>low</v>
      </c>
      <c r="R17" s="9" t="b">
        <f t="shared" si="7"/>
        <v>0</v>
      </c>
      <c r="S17" s="9" t="b">
        <f t="shared" si="8"/>
        <v>1</v>
      </c>
      <c r="T17" s="9">
        <f t="shared" si="9"/>
        <v>0</v>
      </c>
      <c r="U17" s="9" t="str">
        <f t="shared" si="10"/>
        <v>Q1 Transaction</v>
      </c>
      <c r="V17" s="4" t="str">
        <f t="shared" si="11"/>
        <v>False</v>
      </c>
      <c r="X17" s="9">
        <v>765</v>
      </c>
      <c r="Y17" s="9">
        <f t="shared" si="12"/>
        <v>1735</v>
      </c>
    </row>
    <row r="18" spans="1:25" x14ac:dyDescent="0.35">
      <c r="A18" s="9" t="s">
        <v>69</v>
      </c>
      <c r="B18" s="9" t="s">
        <v>22</v>
      </c>
      <c r="C18" s="9" t="s">
        <v>6</v>
      </c>
      <c r="D18" s="9" t="s">
        <v>7</v>
      </c>
      <c r="E18" s="9">
        <v>400</v>
      </c>
      <c r="F18" s="1">
        <v>45686</v>
      </c>
      <c r="G18" s="9">
        <v>2</v>
      </c>
      <c r="H18" s="9">
        <f t="shared" si="0"/>
        <v>2000</v>
      </c>
      <c r="I18" s="9">
        <f t="shared" si="1"/>
        <v>200</v>
      </c>
      <c r="J18" s="9">
        <f t="shared" si="2"/>
        <v>400</v>
      </c>
      <c r="N18" s="2">
        <f t="shared" si="4"/>
        <v>200</v>
      </c>
      <c r="O18" s="2">
        <f t="shared" si="3"/>
        <v>2200</v>
      </c>
      <c r="P18" s="9">
        <f t="shared" si="5"/>
        <v>0</v>
      </c>
      <c r="Q18" s="4" t="str">
        <f t="shared" si="6"/>
        <v>low</v>
      </c>
      <c r="R18" s="9" t="b">
        <f t="shared" si="7"/>
        <v>0</v>
      </c>
      <c r="S18" s="9" t="b">
        <f t="shared" si="8"/>
        <v>1</v>
      </c>
      <c r="T18" s="9">
        <f t="shared" si="9"/>
        <v>0</v>
      </c>
      <c r="U18" s="9" t="str">
        <f t="shared" si="10"/>
        <v>Q1 Transaction</v>
      </c>
      <c r="V18" s="4" t="str">
        <f t="shared" si="11"/>
        <v>False</v>
      </c>
      <c r="X18" s="9">
        <v>537</v>
      </c>
      <c r="Y18" s="9">
        <f t="shared" si="12"/>
        <v>1463</v>
      </c>
    </row>
    <row r="19" spans="1:25" x14ac:dyDescent="0.35">
      <c r="A19" s="9" t="s">
        <v>70</v>
      </c>
      <c r="B19" s="9" t="s">
        <v>24</v>
      </c>
      <c r="C19" s="9" t="s">
        <v>6</v>
      </c>
      <c r="D19" s="9" t="s">
        <v>10</v>
      </c>
      <c r="E19" s="9">
        <v>600</v>
      </c>
      <c r="F19" s="1">
        <v>45687</v>
      </c>
      <c r="G19" s="9">
        <v>4</v>
      </c>
      <c r="H19" s="9">
        <f t="shared" si="0"/>
        <v>3000</v>
      </c>
      <c r="I19" s="9">
        <f t="shared" si="1"/>
        <v>150</v>
      </c>
      <c r="J19" s="9">
        <f t="shared" si="2"/>
        <v>600</v>
      </c>
      <c r="N19" s="2">
        <f t="shared" si="4"/>
        <v>300</v>
      </c>
      <c r="O19" s="2">
        <f t="shared" si="3"/>
        <v>3300</v>
      </c>
      <c r="P19" s="9">
        <f t="shared" si="5"/>
        <v>0</v>
      </c>
      <c r="Q19" s="4" t="str">
        <f t="shared" si="6"/>
        <v>Medium</v>
      </c>
      <c r="R19" s="9" t="b">
        <f t="shared" si="7"/>
        <v>0</v>
      </c>
      <c r="S19" s="9" t="b">
        <f t="shared" si="8"/>
        <v>1</v>
      </c>
      <c r="T19" s="9">
        <f t="shared" si="9"/>
        <v>0</v>
      </c>
      <c r="U19" s="9" t="str">
        <f t="shared" si="10"/>
        <v>Q1 Transaction</v>
      </c>
      <c r="V19" s="4" t="str">
        <f t="shared" si="11"/>
        <v>False</v>
      </c>
      <c r="X19" s="9">
        <v>193</v>
      </c>
      <c r="Y19" s="9">
        <f t="shared" si="12"/>
        <v>2807</v>
      </c>
    </row>
    <row r="20" spans="1:25" x14ac:dyDescent="0.35">
      <c r="A20" s="9" t="s">
        <v>71</v>
      </c>
      <c r="B20" s="9" t="s">
        <v>26</v>
      </c>
      <c r="C20" s="9" t="s">
        <v>13</v>
      </c>
      <c r="D20" s="9" t="s">
        <v>14</v>
      </c>
      <c r="E20" s="9">
        <v>300</v>
      </c>
      <c r="F20" s="1">
        <v>45688</v>
      </c>
      <c r="G20" s="9">
        <v>2</v>
      </c>
      <c r="H20" s="9">
        <f t="shared" si="0"/>
        <v>1500</v>
      </c>
      <c r="I20" s="9">
        <f t="shared" si="1"/>
        <v>150</v>
      </c>
      <c r="J20" s="9">
        <f t="shared" si="2"/>
        <v>300</v>
      </c>
      <c r="N20" s="2">
        <f t="shared" si="4"/>
        <v>150</v>
      </c>
      <c r="O20" s="2">
        <f t="shared" si="3"/>
        <v>1650</v>
      </c>
      <c r="P20" s="9">
        <f t="shared" si="5"/>
        <v>0</v>
      </c>
      <c r="Q20" s="4" t="str">
        <f t="shared" si="6"/>
        <v>low</v>
      </c>
      <c r="R20" s="9" t="b">
        <f t="shared" si="7"/>
        <v>0</v>
      </c>
      <c r="S20" s="9" t="b">
        <f t="shared" si="8"/>
        <v>1</v>
      </c>
      <c r="T20" s="9">
        <f t="shared" si="9"/>
        <v>0</v>
      </c>
      <c r="U20" s="9" t="str">
        <f t="shared" si="10"/>
        <v>Q1 Transaction</v>
      </c>
      <c r="V20" s="4" t="str">
        <f t="shared" si="11"/>
        <v>False</v>
      </c>
      <c r="X20" s="9">
        <v>408</v>
      </c>
      <c r="Y20" s="9">
        <f t="shared" si="12"/>
        <v>1092</v>
      </c>
    </row>
    <row r="21" spans="1:25" x14ac:dyDescent="0.35">
      <c r="A21" s="9" t="s">
        <v>72</v>
      </c>
      <c r="B21" s="9" t="s">
        <v>29</v>
      </c>
      <c r="C21" s="9" t="s">
        <v>13</v>
      </c>
      <c r="D21" s="9" t="s">
        <v>17</v>
      </c>
      <c r="E21" s="9">
        <v>2000</v>
      </c>
      <c r="F21" s="1">
        <v>45689</v>
      </c>
      <c r="G21" s="9">
        <v>1</v>
      </c>
      <c r="H21" s="9">
        <f t="shared" si="0"/>
        <v>10000</v>
      </c>
      <c r="I21" s="9">
        <f t="shared" si="1"/>
        <v>2000</v>
      </c>
      <c r="J21" s="9">
        <f t="shared" si="2"/>
        <v>2000</v>
      </c>
      <c r="N21" s="2">
        <f t="shared" si="4"/>
        <v>1000</v>
      </c>
      <c r="O21" s="2">
        <f t="shared" si="3"/>
        <v>11000</v>
      </c>
      <c r="P21" s="9">
        <f t="shared" si="5"/>
        <v>0</v>
      </c>
      <c r="Q21" s="4" t="str">
        <f t="shared" si="6"/>
        <v>High</v>
      </c>
      <c r="R21" s="9" t="b">
        <f t="shared" si="7"/>
        <v>0</v>
      </c>
      <c r="S21" s="9" t="b">
        <f t="shared" si="8"/>
        <v>0</v>
      </c>
      <c r="T21" s="9">
        <f t="shared" si="9"/>
        <v>0</v>
      </c>
      <c r="U21" s="9" t="str">
        <f t="shared" si="10"/>
        <v>Q1 Transaction</v>
      </c>
      <c r="V21" s="4" t="str">
        <f t="shared" si="11"/>
        <v>False</v>
      </c>
      <c r="X21" s="9">
        <v>699</v>
      </c>
      <c r="Y21" s="9">
        <f t="shared" si="12"/>
        <v>9301</v>
      </c>
    </row>
    <row r="22" spans="1:25" x14ac:dyDescent="0.35">
      <c r="A22" s="9" t="s">
        <v>73</v>
      </c>
      <c r="B22" s="9" t="s">
        <v>5</v>
      </c>
      <c r="C22" s="9" t="s">
        <v>6</v>
      </c>
      <c r="D22" s="9" t="s">
        <v>7</v>
      </c>
      <c r="E22" s="9">
        <v>1500</v>
      </c>
      <c r="F22" s="1">
        <v>45690</v>
      </c>
      <c r="G22" s="9">
        <v>3</v>
      </c>
      <c r="H22" s="9">
        <f t="shared" si="0"/>
        <v>7500</v>
      </c>
      <c r="I22" s="9">
        <f t="shared" si="1"/>
        <v>500</v>
      </c>
      <c r="J22" s="9">
        <f t="shared" si="2"/>
        <v>1500</v>
      </c>
      <c r="N22" s="2">
        <f t="shared" si="4"/>
        <v>750</v>
      </c>
      <c r="O22" s="2">
        <f t="shared" si="3"/>
        <v>8250</v>
      </c>
      <c r="P22" s="9">
        <f t="shared" si="5"/>
        <v>0</v>
      </c>
      <c r="Q22" s="4" t="str">
        <f t="shared" si="6"/>
        <v>High</v>
      </c>
      <c r="R22" s="9" t="b">
        <f t="shared" si="7"/>
        <v>0</v>
      </c>
      <c r="S22" s="9" t="b">
        <f t="shared" si="8"/>
        <v>1</v>
      </c>
      <c r="T22" s="9">
        <f t="shared" si="9"/>
        <v>0</v>
      </c>
      <c r="U22" s="9" t="str">
        <f t="shared" si="10"/>
        <v>Q1 Transaction</v>
      </c>
      <c r="V22" s="4" t="str">
        <f t="shared" si="11"/>
        <v>False</v>
      </c>
      <c r="X22" s="9">
        <v>112</v>
      </c>
      <c r="Y22" s="9">
        <f t="shared" si="12"/>
        <v>7388</v>
      </c>
    </row>
    <row r="23" spans="1:25" x14ac:dyDescent="0.35">
      <c r="A23" s="9" t="s">
        <v>74</v>
      </c>
      <c r="B23" s="9" t="s">
        <v>9</v>
      </c>
      <c r="C23" s="9" t="s">
        <v>6</v>
      </c>
      <c r="D23" s="9" t="s">
        <v>10</v>
      </c>
      <c r="E23" s="9">
        <v>800</v>
      </c>
      <c r="F23" s="1">
        <v>45691</v>
      </c>
      <c r="G23" s="9">
        <v>5</v>
      </c>
      <c r="H23" s="9">
        <f t="shared" si="0"/>
        <v>4000</v>
      </c>
      <c r="I23" s="9">
        <f t="shared" si="1"/>
        <v>160</v>
      </c>
      <c r="J23" s="9">
        <f t="shared" si="2"/>
        <v>800</v>
      </c>
      <c r="N23" s="2">
        <f t="shared" si="4"/>
        <v>400</v>
      </c>
      <c r="O23" s="2">
        <f t="shared" si="3"/>
        <v>4400</v>
      </c>
      <c r="P23" s="9">
        <f t="shared" si="5"/>
        <v>0</v>
      </c>
      <c r="Q23" s="4" t="str">
        <f t="shared" si="6"/>
        <v>Medium</v>
      </c>
      <c r="R23" s="9" t="b">
        <f t="shared" si="7"/>
        <v>0</v>
      </c>
      <c r="S23" s="9" t="b">
        <f t="shared" si="8"/>
        <v>1</v>
      </c>
      <c r="T23" s="9">
        <f t="shared" si="9"/>
        <v>0</v>
      </c>
      <c r="U23" s="9" t="str">
        <f t="shared" si="10"/>
        <v>Q1 Transaction</v>
      </c>
      <c r="V23" s="4" t="str">
        <f t="shared" si="11"/>
        <v>False</v>
      </c>
      <c r="X23" s="9">
        <v>384</v>
      </c>
      <c r="Y23" s="9">
        <f t="shared" si="12"/>
        <v>3616</v>
      </c>
    </row>
    <row r="24" spans="1:25" x14ac:dyDescent="0.35">
      <c r="A24" s="9" t="s">
        <v>75</v>
      </c>
      <c r="B24" s="9" t="s">
        <v>12</v>
      </c>
      <c r="C24" s="9" t="s">
        <v>13</v>
      </c>
      <c r="D24" s="9" t="s">
        <v>14</v>
      </c>
      <c r="E24" s="9">
        <v>1200</v>
      </c>
      <c r="F24" s="1">
        <v>45692</v>
      </c>
      <c r="G24" s="9">
        <v>2</v>
      </c>
      <c r="H24" s="9">
        <f t="shared" si="0"/>
        <v>6000</v>
      </c>
      <c r="I24" s="9">
        <f t="shared" si="1"/>
        <v>600</v>
      </c>
      <c r="J24" s="9">
        <f t="shared" si="2"/>
        <v>1200</v>
      </c>
      <c r="N24" s="2">
        <f t="shared" si="4"/>
        <v>600</v>
      </c>
      <c r="O24" s="2">
        <f t="shared" si="3"/>
        <v>6600</v>
      </c>
      <c r="P24" s="9">
        <f t="shared" si="5"/>
        <v>0</v>
      </c>
      <c r="Q24" s="4" t="str">
        <f t="shared" si="6"/>
        <v>High</v>
      </c>
      <c r="R24" s="9" t="b">
        <f t="shared" si="7"/>
        <v>0</v>
      </c>
      <c r="S24" s="9" t="b">
        <f t="shared" si="8"/>
        <v>1</v>
      </c>
      <c r="T24" s="9">
        <f t="shared" si="9"/>
        <v>0</v>
      </c>
      <c r="U24" s="9" t="str">
        <f t="shared" si="10"/>
        <v>Q1 Transaction</v>
      </c>
      <c r="V24" s="4" t="str">
        <f t="shared" si="11"/>
        <v>False</v>
      </c>
      <c r="X24" s="9">
        <v>247</v>
      </c>
      <c r="Y24" s="9">
        <f t="shared" si="12"/>
        <v>5753</v>
      </c>
    </row>
    <row r="25" spans="1:25" x14ac:dyDescent="0.35">
      <c r="A25" s="9" t="s">
        <v>76</v>
      </c>
      <c r="B25" s="9" t="s">
        <v>16</v>
      </c>
      <c r="C25" s="9" t="s">
        <v>6</v>
      </c>
      <c r="D25" s="9" t="s">
        <v>17</v>
      </c>
      <c r="E25" s="9">
        <v>900</v>
      </c>
      <c r="F25" s="1">
        <v>45693</v>
      </c>
      <c r="G25" s="9">
        <v>1</v>
      </c>
      <c r="H25" s="9">
        <f t="shared" si="0"/>
        <v>4500</v>
      </c>
      <c r="I25" s="9">
        <f t="shared" si="1"/>
        <v>900</v>
      </c>
      <c r="J25" s="9">
        <f t="shared" si="2"/>
        <v>900</v>
      </c>
      <c r="N25" s="2">
        <f t="shared" si="4"/>
        <v>450</v>
      </c>
      <c r="O25" s="2">
        <f t="shared" si="3"/>
        <v>4950</v>
      </c>
      <c r="P25" s="9">
        <f t="shared" si="5"/>
        <v>0</v>
      </c>
      <c r="Q25" s="4" t="str">
        <f t="shared" si="6"/>
        <v>Medium</v>
      </c>
      <c r="R25" s="9" t="b">
        <f t="shared" si="7"/>
        <v>0</v>
      </c>
      <c r="S25" s="9" t="b">
        <f t="shared" si="8"/>
        <v>1</v>
      </c>
      <c r="T25" s="9">
        <f t="shared" si="9"/>
        <v>0</v>
      </c>
      <c r="U25" s="9" t="str">
        <f t="shared" si="10"/>
        <v>Q1 Transaction</v>
      </c>
      <c r="V25" s="4" t="str">
        <f t="shared" si="11"/>
        <v>False</v>
      </c>
      <c r="X25" s="9">
        <v>693</v>
      </c>
      <c r="Y25" s="9">
        <f t="shared" si="12"/>
        <v>3807</v>
      </c>
    </row>
    <row r="26" spans="1:25" x14ac:dyDescent="0.35">
      <c r="A26" s="9" t="s">
        <v>77</v>
      </c>
      <c r="B26" s="9" t="s">
        <v>30</v>
      </c>
      <c r="C26" s="9" t="s">
        <v>13</v>
      </c>
      <c r="D26" s="9" t="s">
        <v>7</v>
      </c>
      <c r="E26" s="9">
        <v>700</v>
      </c>
      <c r="F26" s="1">
        <v>45694</v>
      </c>
      <c r="G26" s="9">
        <v>1</v>
      </c>
      <c r="H26" s="9">
        <f t="shared" si="0"/>
        <v>3500</v>
      </c>
      <c r="I26" s="9">
        <f t="shared" si="1"/>
        <v>700</v>
      </c>
      <c r="J26" s="9">
        <f t="shared" si="2"/>
        <v>700</v>
      </c>
      <c r="N26" s="2">
        <f t="shared" si="4"/>
        <v>350</v>
      </c>
      <c r="O26" s="2">
        <f t="shared" si="3"/>
        <v>3850</v>
      </c>
      <c r="P26" s="9">
        <f t="shared" si="5"/>
        <v>0</v>
      </c>
      <c r="Q26" s="4" t="str">
        <f t="shared" si="6"/>
        <v>Medium</v>
      </c>
      <c r="R26" s="9" t="b">
        <f t="shared" si="7"/>
        <v>0</v>
      </c>
      <c r="S26" s="9" t="b">
        <f t="shared" si="8"/>
        <v>1</v>
      </c>
      <c r="T26" s="9">
        <f t="shared" si="9"/>
        <v>0</v>
      </c>
      <c r="U26" s="9" t="str">
        <f t="shared" si="10"/>
        <v>Q1 Transaction</v>
      </c>
      <c r="V26" s="4" t="str">
        <f t="shared" si="11"/>
        <v>False</v>
      </c>
      <c r="X26" s="9">
        <v>528</v>
      </c>
      <c r="Y26" s="9">
        <f t="shared" si="12"/>
        <v>2972</v>
      </c>
    </row>
    <row r="27" spans="1:25" x14ac:dyDescent="0.35">
      <c r="A27" s="9" t="s">
        <v>78</v>
      </c>
      <c r="B27" s="9" t="s">
        <v>20</v>
      </c>
      <c r="C27" s="9" t="s">
        <v>13</v>
      </c>
      <c r="D27" s="9" t="s">
        <v>10</v>
      </c>
      <c r="E27" s="9">
        <v>500</v>
      </c>
      <c r="F27" s="1">
        <v>45695</v>
      </c>
      <c r="G27" s="9">
        <v>3</v>
      </c>
      <c r="H27" s="9">
        <f t="shared" si="0"/>
        <v>2500</v>
      </c>
      <c r="I27" s="9">
        <f t="shared" si="1"/>
        <v>166.66666666666666</v>
      </c>
      <c r="J27" s="9">
        <f t="shared" si="2"/>
        <v>500</v>
      </c>
      <c r="N27" s="2">
        <f t="shared" si="4"/>
        <v>250</v>
      </c>
      <c r="O27" s="2">
        <f t="shared" si="3"/>
        <v>2750</v>
      </c>
      <c r="P27" s="9">
        <f t="shared" si="5"/>
        <v>0</v>
      </c>
      <c r="Q27" s="4" t="str">
        <f t="shared" si="6"/>
        <v>low</v>
      </c>
      <c r="R27" s="9" t="b">
        <f t="shared" si="7"/>
        <v>0</v>
      </c>
      <c r="S27" s="9" t="b">
        <f t="shared" si="8"/>
        <v>1</v>
      </c>
      <c r="T27" s="9">
        <f t="shared" si="9"/>
        <v>0</v>
      </c>
      <c r="U27" s="9" t="str">
        <f t="shared" si="10"/>
        <v>Q1 Transaction</v>
      </c>
      <c r="V27" s="4" t="str">
        <f t="shared" si="11"/>
        <v>False</v>
      </c>
      <c r="X27" s="9">
        <v>305</v>
      </c>
      <c r="Y27" s="9">
        <f t="shared" si="12"/>
        <v>2195</v>
      </c>
    </row>
    <row r="28" spans="1:25" x14ac:dyDescent="0.35">
      <c r="A28" s="9" t="s">
        <v>79</v>
      </c>
      <c r="B28" s="9" t="s">
        <v>22</v>
      </c>
      <c r="C28" s="9" t="s">
        <v>6</v>
      </c>
      <c r="D28" s="9" t="s">
        <v>14</v>
      </c>
      <c r="E28" s="9">
        <v>400</v>
      </c>
      <c r="F28" s="1">
        <v>45696</v>
      </c>
      <c r="G28" s="9">
        <v>2</v>
      </c>
      <c r="H28" s="9">
        <f t="shared" si="0"/>
        <v>2000</v>
      </c>
      <c r="I28" s="9">
        <f t="shared" si="1"/>
        <v>200</v>
      </c>
      <c r="J28" s="9">
        <f t="shared" si="2"/>
        <v>400</v>
      </c>
      <c r="N28" s="2">
        <f t="shared" si="4"/>
        <v>200</v>
      </c>
      <c r="O28" s="2">
        <f t="shared" si="3"/>
        <v>2200</v>
      </c>
      <c r="P28" s="9">
        <f t="shared" si="5"/>
        <v>0</v>
      </c>
      <c r="Q28" s="4" t="str">
        <f t="shared" si="6"/>
        <v>low</v>
      </c>
      <c r="R28" s="9" t="b">
        <f t="shared" si="7"/>
        <v>0</v>
      </c>
      <c r="S28" s="9" t="b">
        <f t="shared" si="8"/>
        <v>1</v>
      </c>
      <c r="T28" s="9">
        <f t="shared" si="9"/>
        <v>0</v>
      </c>
      <c r="U28" s="9" t="str">
        <f t="shared" si="10"/>
        <v>Q1 Transaction</v>
      </c>
      <c r="V28" s="4" t="str">
        <f t="shared" si="11"/>
        <v>False</v>
      </c>
      <c r="X28" s="9">
        <v>762</v>
      </c>
      <c r="Y28" s="9">
        <f t="shared" si="12"/>
        <v>1238</v>
      </c>
    </row>
    <row r="29" spans="1:25" x14ac:dyDescent="0.35">
      <c r="A29" s="9" t="s">
        <v>80</v>
      </c>
      <c r="B29" s="9" t="s">
        <v>24</v>
      </c>
      <c r="C29" s="9" t="s">
        <v>6</v>
      </c>
      <c r="D29" s="9" t="s">
        <v>17</v>
      </c>
      <c r="E29" s="9">
        <v>600</v>
      </c>
      <c r="F29" s="1">
        <v>45697</v>
      </c>
      <c r="G29" s="9">
        <v>4</v>
      </c>
      <c r="H29" s="9">
        <f t="shared" si="0"/>
        <v>3000</v>
      </c>
      <c r="I29" s="9">
        <f t="shared" si="1"/>
        <v>150</v>
      </c>
      <c r="J29" s="9">
        <f t="shared" si="2"/>
        <v>600</v>
      </c>
      <c r="N29" s="2">
        <f t="shared" si="4"/>
        <v>300</v>
      </c>
      <c r="O29" s="2">
        <f t="shared" si="3"/>
        <v>3300</v>
      </c>
      <c r="P29" s="9">
        <f t="shared" si="5"/>
        <v>0</v>
      </c>
      <c r="Q29" s="4" t="str">
        <f t="shared" si="6"/>
        <v>Medium</v>
      </c>
      <c r="R29" s="9" t="b">
        <f t="shared" si="7"/>
        <v>0</v>
      </c>
      <c r="S29" s="9" t="b">
        <f t="shared" si="8"/>
        <v>1</v>
      </c>
      <c r="T29" s="9">
        <f t="shared" si="9"/>
        <v>0</v>
      </c>
      <c r="U29" s="9" t="str">
        <f t="shared" si="10"/>
        <v>Q1 Transaction</v>
      </c>
      <c r="V29" s="4" t="str">
        <f t="shared" si="11"/>
        <v>False</v>
      </c>
      <c r="X29" s="9">
        <v>415</v>
      </c>
      <c r="Y29" s="9">
        <f t="shared" si="12"/>
        <v>2585</v>
      </c>
    </row>
    <row r="30" spans="1:25" x14ac:dyDescent="0.35">
      <c r="A30" s="9" t="s">
        <v>81</v>
      </c>
      <c r="B30" s="9" t="s">
        <v>26</v>
      </c>
      <c r="C30" s="9" t="s">
        <v>13</v>
      </c>
      <c r="D30" s="9" t="s">
        <v>7</v>
      </c>
      <c r="E30" s="9">
        <v>300</v>
      </c>
      <c r="F30" s="1">
        <v>45698</v>
      </c>
      <c r="G30" s="9">
        <v>2</v>
      </c>
      <c r="H30" s="9">
        <f t="shared" si="0"/>
        <v>1500</v>
      </c>
      <c r="I30" s="9">
        <f t="shared" si="1"/>
        <v>150</v>
      </c>
      <c r="J30" s="9">
        <f t="shared" si="2"/>
        <v>300</v>
      </c>
      <c r="N30" s="2">
        <f t="shared" si="4"/>
        <v>150</v>
      </c>
      <c r="O30" s="2">
        <f t="shared" si="3"/>
        <v>1650</v>
      </c>
      <c r="P30" s="9">
        <f t="shared" si="5"/>
        <v>0</v>
      </c>
      <c r="Q30" s="4" t="str">
        <f t="shared" si="6"/>
        <v>low</v>
      </c>
      <c r="R30" s="9" t="b">
        <f t="shared" si="7"/>
        <v>0</v>
      </c>
      <c r="S30" s="9" t="b">
        <f t="shared" si="8"/>
        <v>1</v>
      </c>
      <c r="T30" s="9">
        <f t="shared" si="9"/>
        <v>0</v>
      </c>
      <c r="U30" s="9" t="str">
        <f t="shared" si="10"/>
        <v>Q1 Transaction</v>
      </c>
      <c r="V30" s="4" t="str">
        <f t="shared" si="11"/>
        <v>False</v>
      </c>
      <c r="X30" s="9">
        <v>229</v>
      </c>
      <c r="Y30" s="9">
        <f t="shared" si="12"/>
        <v>1271</v>
      </c>
    </row>
    <row r="31" spans="1:25" x14ac:dyDescent="0.35">
      <c r="A31" s="9" t="s">
        <v>82</v>
      </c>
      <c r="B31" s="9" t="s">
        <v>29</v>
      </c>
      <c r="C31" s="9" t="s">
        <v>13</v>
      </c>
      <c r="D31" s="9" t="s">
        <v>10</v>
      </c>
      <c r="E31" s="9">
        <v>2000</v>
      </c>
      <c r="F31" s="1">
        <v>45699</v>
      </c>
      <c r="G31" s="9">
        <v>1</v>
      </c>
      <c r="H31" s="9">
        <f t="shared" si="0"/>
        <v>10000</v>
      </c>
      <c r="I31" s="9">
        <f t="shared" si="1"/>
        <v>2000</v>
      </c>
      <c r="J31" s="9">
        <f t="shared" si="2"/>
        <v>2000</v>
      </c>
      <c r="N31" s="2">
        <f t="shared" si="4"/>
        <v>1000</v>
      </c>
      <c r="O31" s="2">
        <f t="shared" si="3"/>
        <v>11000</v>
      </c>
      <c r="P31" s="9">
        <f t="shared" si="5"/>
        <v>0</v>
      </c>
      <c r="Q31" s="4" t="str">
        <f t="shared" si="6"/>
        <v>High</v>
      </c>
      <c r="R31" s="9" t="b">
        <f t="shared" si="7"/>
        <v>0</v>
      </c>
      <c r="S31" s="9" t="b">
        <f t="shared" si="8"/>
        <v>0</v>
      </c>
      <c r="T31" s="9">
        <f t="shared" si="9"/>
        <v>0</v>
      </c>
      <c r="U31" s="9" t="str">
        <f t="shared" si="10"/>
        <v>Q1 Transaction</v>
      </c>
      <c r="V31" s="4" t="str">
        <f t="shared" si="11"/>
        <v>False</v>
      </c>
      <c r="X31" s="9">
        <v>734</v>
      </c>
      <c r="Y31" s="9">
        <f t="shared" si="12"/>
        <v>9266</v>
      </c>
    </row>
    <row r="32" spans="1:25" x14ac:dyDescent="0.35">
      <c r="A32" s="9" t="s">
        <v>83</v>
      </c>
      <c r="B32" s="9" t="s">
        <v>5</v>
      </c>
      <c r="C32" s="9" t="s">
        <v>6</v>
      </c>
      <c r="D32" s="9" t="s">
        <v>14</v>
      </c>
      <c r="E32" s="9">
        <v>1500</v>
      </c>
      <c r="F32" s="1">
        <v>45700</v>
      </c>
      <c r="G32" s="9">
        <v>3</v>
      </c>
      <c r="H32" s="9">
        <f t="shared" si="0"/>
        <v>7500</v>
      </c>
      <c r="I32" s="9">
        <f t="shared" si="1"/>
        <v>500</v>
      </c>
      <c r="J32" s="9">
        <f t="shared" si="2"/>
        <v>1500</v>
      </c>
      <c r="N32" s="2">
        <f t="shared" si="4"/>
        <v>750</v>
      </c>
      <c r="O32" s="2">
        <f t="shared" si="3"/>
        <v>8250</v>
      </c>
      <c r="P32" s="9">
        <f t="shared" si="5"/>
        <v>0</v>
      </c>
      <c r="Q32" s="4" t="str">
        <f t="shared" si="6"/>
        <v>High</v>
      </c>
      <c r="R32" s="9" t="b">
        <f t="shared" si="7"/>
        <v>0</v>
      </c>
      <c r="S32" s="9" t="b">
        <f t="shared" si="8"/>
        <v>1</v>
      </c>
      <c r="T32" s="9">
        <f t="shared" si="9"/>
        <v>0</v>
      </c>
      <c r="U32" s="9" t="str">
        <f t="shared" si="10"/>
        <v>Q1 Transaction</v>
      </c>
      <c r="V32" s="4" t="str">
        <f t="shared" si="11"/>
        <v>False</v>
      </c>
      <c r="X32" s="9">
        <v>673</v>
      </c>
      <c r="Y32" s="9">
        <f t="shared" si="12"/>
        <v>6827</v>
      </c>
    </row>
    <row r="33" spans="1:25" x14ac:dyDescent="0.35">
      <c r="A33" s="9" t="s">
        <v>84</v>
      </c>
      <c r="B33" s="9" t="s">
        <v>9</v>
      </c>
      <c r="C33" s="9" t="s">
        <v>6</v>
      </c>
      <c r="D33" s="9" t="s">
        <v>17</v>
      </c>
      <c r="E33" s="9">
        <v>800</v>
      </c>
      <c r="F33" s="1">
        <v>45701</v>
      </c>
      <c r="G33" s="9">
        <v>5</v>
      </c>
      <c r="H33" s="9">
        <f t="shared" si="0"/>
        <v>4000</v>
      </c>
      <c r="I33" s="9">
        <f t="shared" si="1"/>
        <v>160</v>
      </c>
      <c r="J33" s="9">
        <f t="shared" si="2"/>
        <v>800</v>
      </c>
      <c r="N33" s="2">
        <f t="shared" si="4"/>
        <v>400</v>
      </c>
      <c r="O33" s="2">
        <f t="shared" si="3"/>
        <v>4400</v>
      </c>
      <c r="P33" s="9">
        <f t="shared" si="5"/>
        <v>0</v>
      </c>
      <c r="Q33" s="4" t="str">
        <f t="shared" si="6"/>
        <v>Medium</v>
      </c>
      <c r="R33" s="9" t="b">
        <f t="shared" si="7"/>
        <v>0</v>
      </c>
      <c r="S33" s="9" t="b">
        <f t="shared" si="8"/>
        <v>1</v>
      </c>
      <c r="T33" s="9">
        <f t="shared" si="9"/>
        <v>0</v>
      </c>
      <c r="U33" s="9" t="str">
        <f t="shared" si="10"/>
        <v>Q1 Transaction</v>
      </c>
      <c r="V33" s="4" t="str">
        <f t="shared" si="11"/>
        <v>False</v>
      </c>
      <c r="X33" s="9">
        <v>352</v>
      </c>
      <c r="Y33" s="9">
        <f t="shared" si="12"/>
        <v>3648</v>
      </c>
    </row>
    <row r="34" spans="1:25" x14ac:dyDescent="0.35">
      <c r="A34" s="9" t="s">
        <v>85</v>
      </c>
      <c r="B34" s="9" t="s">
        <v>12</v>
      </c>
      <c r="C34" s="9" t="s">
        <v>13</v>
      </c>
      <c r="D34" s="9" t="s">
        <v>7</v>
      </c>
      <c r="E34" s="9">
        <v>1200</v>
      </c>
      <c r="F34" s="1">
        <v>45702</v>
      </c>
      <c r="G34" s="9">
        <v>2</v>
      </c>
      <c r="H34" s="9">
        <f t="shared" si="0"/>
        <v>6000</v>
      </c>
      <c r="I34" s="9">
        <f t="shared" si="1"/>
        <v>600</v>
      </c>
      <c r="J34" s="9">
        <f t="shared" si="2"/>
        <v>1200</v>
      </c>
      <c r="N34" s="2">
        <f t="shared" si="4"/>
        <v>600</v>
      </c>
      <c r="O34" s="2">
        <f t="shared" si="3"/>
        <v>6600</v>
      </c>
      <c r="P34" s="9">
        <f t="shared" si="5"/>
        <v>0</v>
      </c>
      <c r="Q34" s="4" t="str">
        <f t="shared" si="6"/>
        <v>High</v>
      </c>
      <c r="R34" s="9" t="b">
        <f t="shared" si="7"/>
        <v>0</v>
      </c>
      <c r="S34" s="9" t="b">
        <f t="shared" si="8"/>
        <v>1</v>
      </c>
      <c r="T34" s="9">
        <f t="shared" si="9"/>
        <v>0</v>
      </c>
      <c r="U34" s="9" t="str">
        <f t="shared" si="10"/>
        <v>Q1 Transaction</v>
      </c>
      <c r="V34" s="4" t="str">
        <f t="shared" si="11"/>
        <v>False</v>
      </c>
      <c r="X34" s="9">
        <v>144</v>
      </c>
      <c r="Y34" s="9">
        <f t="shared" si="12"/>
        <v>5856</v>
      </c>
    </row>
    <row r="35" spans="1:25" x14ac:dyDescent="0.35">
      <c r="A35" s="9" t="s">
        <v>86</v>
      </c>
      <c r="B35" s="9" t="s">
        <v>16</v>
      </c>
      <c r="C35" s="9" t="s">
        <v>6</v>
      </c>
      <c r="D35" s="9" t="s">
        <v>10</v>
      </c>
      <c r="E35" s="9">
        <v>900</v>
      </c>
      <c r="F35" s="1">
        <v>45703</v>
      </c>
      <c r="G35" s="9">
        <v>1</v>
      </c>
      <c r="H35" s="9">
        <f t="shared" si="0"/>
        <v>4500</v>
      </c>
      <c r="I35" s="9">
        <f t="shared" si="1"/>
        <v>900</v>
      </c>
      <c r="J35" s="9">
        <f t="shared" si="2"/>
        <v>900</v>
      </c>
      <c r="N35" s="2">
        <f t="shared" si="4"/>
        <v>450</v>
      </c>
      <c r="O35" s="2">
        <f t="shared" si="3"/>
        <v>4950</v>
      </c>
      <c r="P35" s="9">
        <f t="shared" si="5"/>
        <v>0</v>
      </c>
      <c r="Q35" s="4" t="str">
        <f t="shared" si="6"/>
        <v>Medium</v>
      </c>
      <c r="R35" s="9" t="b">
        <f t="shared" si="7"/>
        <v>0</v>
      </c>
      <c r="S35" s="9" t="b">
        <f t="shared" si="8"/>
        <v>1</v>
      </c>
      <c r="T35" s="9">
        <f t="shared" si="9"/>
        <v>0</v>
      </c>
      <c r="U35" s="9" t="str">
        <f t="shared" si="10"/>
        <v>Q1 Transaction</v>
      </c>
      <c r="V35" s="4" t="str">
        <f t="shared" si="11"/>
        <v>False</v>
      </c>
      <c r="X35" s="9">
        <v>781</v>
      </c>
      <c r="Y35" s="9">
        <f t="shared" si="12"/>
        <v>3719</v>
      </c>
    </row>
    <row r="36" spans="1:25" x14ac:dyDescent="0.35">
      <c r="A36" s="9" t="s">
        <v>87</v>
      </c>
      <c r="B36" s="9" t="s">
        <v>30</v>
      </c>
      <c r="C36" s="9" t="s">
        <v>13</v>
      </c>
      <c r="D36" s="9" t="s">
        <v>14</v>
      </c>
      <c r="E36" s="9">
        <v>700</v>
      </c>
      <c r="F36" s="1">
        <v>45704</v>
      </c>
      <c r="G36" s="9">
        <v>1</v>
      </c>
      <c r="H36" s="9">
        <f t="shared" si="0"/>
        <v>3500</v>
      </c>
      <c r="I36" s="9">
        <f t="shared" si="1"/>
        <v>700</v>
      </c>
      <c r="J36" s="9">
        <f t="shared" si="2"/>
        <v>700</v>
      </c>
      <c r="N36" s="2">
        <f t="shared" si="4"/>
        <v>350</v>
      </c>
      <c r="O36" s="2">
        <f t="shared" si="3"/>
        <v>3850</v>
      </c>
      <c r="P36" s="9">
        <f t="shared" si="5"/>
        <v>0</v>
      </c>
      <c r="Q36" s="4" t="str">
        <f t="shared" si="6"/>
        <v>Medium</v>
      </c>
      <c r="R36" s="9" t="b">
        <f t="shared" si="7"/>
        <v>0</v>
      </c>
      <c r="S36" s="9" t="b">
        <f t="shared" si="8"/>
        <v>1</v>
      </c>
      <c r="T36" s="9">
        <f t="shared" si="9"/>
        <v>0</v>
      </c>
      <c r="U36" s="9" t="str">
        <f t="shared" si="10"/>
        <v>Q1 Transaction</v>
      </c>
      <c r="V36" s="4" t="str">
        <f t="shared" si="11"/>
        <v>False</v>
      </c>
      <c r="X36" s="9">
        <v>259</v>
      </c>
      <c r="Y36" s="9">
        <f t="shared" si="12"/>
        <v>3241</v>
      </c>
    </row>
    <row r="37" spans="1:25" x14ac:dyDescent="0.35">
      <c r="A37" s="9" t="s">
        <v>88</v>
      </c>
      <c r="B37" s="9" t="s">
        <v>20</v>
      </c>
      <c r="C37" s="9" t="s">
        <v>13</v>
      </c>
      <c r="D37" s="9" t="s">
        <v>17</v>
      </c>
      <c r="E37" s="9">
        <v>500</v>
      </c>
      <c r="F37" s="1">
        <v>45705</v>
      </c>
      <c r="G37" s="9">
        <v>3</v>
      </c>
      <c r="H37" s="9">
        <f t="shared" si="0"/>
        <v>2500</v>
      </c>
      <c r="I37" s="9">
        <f t="shared" si="1"/>
        <v>166.66666666666666</v>
      </c>
      <c r="J37" s="9">
        <f t="shared" si="2"/>
        <v>500</v>
      </c>
      <c r="N37" s="2">
        <f t="shared" si="4"/>
        <v>250</v>
      </c>
      <c r="O37" s="2">
        <f t="shared" si="3"/>
        <v>2750</v>
      </c>
      <c r="P37" s="9">
        <f t="shared" si="5"/>
        <v>0</v>
      </c>
      <c r="Q37" s="4" t="str">
        <f t="shared" si="6"/>
        <v>low</v>
      </c>
      <c r="R37" s="9" t="b">
        <f t="shared" si="7"/>
        <v>0</v>
      </c>
      <c r="S37" s="9" t="b">
        <f t="shared" si="8"/>
        <v>1</v>
      </c>
      <c r="T37" s="9">
        <f t="shared" si="9"/>
        <v>0</v>
      </c>
      <c r="U37" s="9" t="str">
        <f t="shared" si="10"/>
        <v>Q1 Transaction</v>
      </c>
      <c r="V37" s="4" t="str">
        <f t="shared" si="11"/>
        <v>False</v>
      </c>
      <c r="X37" s="9">
        <v>487</v>
      </c>
      <c r="Y37" s="9">
        <f t="shared" si="12"/>
        <v>2013</v>
      </c>
    </row>
    <row r="38" spans="1:25" x14ac:dyDescent="0.35">
      <c r="A38" s="9" t="s">
        <v>89</v>
      </c>
      <c r="B38" s="9" t="s">
        <v>22</v>
      </c>
      <c r="C38" s="9" t="s">
        <v>6</v>
      </c>
      <c r="D38" s="9" t="s">
        <v>7</v>
      </c>
      <c r="E38" s="9">
        <v>400</v>
      </c>
      <c r="F38" s="1">
        <v>45706</v>
      </c>
      <c r="G38" s="9">
        <v>2</v>
      </c>
      <c r="H38" s="9">
        <f t="shared" si="0"/>
        <v>2000</v>
      </c>
      <c r="I38" s="9">
        <f t="shared" si="1"/>
        <v>200</v>
      </c>
      <c r="J38" s="9">
        <f t="shared" si="2"/>
        <v>400</v>
      </c>
      <c r="N38" s="2">
        <f t="shared" si="4"/>
        <v>200</v>
      </c>
      <c r="O38" s="2">
        <f t="shared" si="3"/>
        <v>2200</v>
      </c>
      <c r="P38" s="9">
        <f t="shared" si="5"/>
        <v>0</v>
      </c>
      <c r="Q38" s="4" t="str">
        <f t="shared" si="6"/>
        <v>low</v>
      </c>
      <c r="R38" s="9" t="b">
        <f t="shared" si="7"/>
        <v>0</v>
      </c>
      <c r="S38" s="9" t="b">
        <f t="shared" si="8"/>
        <v>1</v>
      </c>
      <c r="T38" s="9">
        <f t="shared" si="9"/>
        <v>0</v>
      </c>
      <c r="U38" s="9" t="str">
        <f t="shared" si="10"/>
        <v>Q1 Transaction</v>
      </c>
      <c r="V38" s="4" t="str">
        <f t="shared" si="11"/>
        <v>False</v>
      </c>
      <c r="X38" s="9">
        <v>398</v>
      </c>
      <c r="Y38" s="9">
        <f t="shared" si="12"/>
        <v>1602</v>
      </c>
    </row>
    <row r="39" spans="1:25" x14ac:dyDescent="0.35">
      <c r="A39" s="9" t="s">
        <v>90</v>
      </c>
      <c r="B39" s="9" t="s">
        <v>24</v>
      </c>
      <c r="C39" s="9" t="s">
        <v>6</v>
      </c>
      <c r="D39" s="9" t="s">
        <v>10</v>
      </c>
      <c r="E39" s="9">
        <v>600</v>
      </c>
      <c r="F39" s="1">
        <v>45707</v>
      </c>
      <c r="G39" s="9">
        <v>4</v>
      </c>
      <c r="H39" s="9">
        <f t="shared" si="0"/>
        <v>3000</v>
      </c>
      <c r="I39" s="9">
        <f t="shared" si="1"/>
        <v>150</v>
      </c>
      <c r="J39" s="9">
        <f t="shared" si="2"/>
        <v>600</v>
      </c>
      <c r="N39" s="2">
        <f t="shared" si="4"/>
        <v>300</v>
      </c>
      <c r="O39" s="2">
        <f t="shared" si="3"/>
        <v>3300</v>
      </c>
      <c r="P39" s="9">
        <f t="shared" si="5"/>
        <v>0</v>
      </c>
      <c r="Q39" s="4" t="str">
        <f t="shared" si="6"/>
        <v>Medium</v>
      </c>
      <c r="R39" s="9" t="b">
        <f t="shared" si="7"/>
        <v>0</v>
      </c>
      <c r="S39" s="9" t="b">
        <f t="shared" si="8"/>
        <v>1</v>
      </c>
      <c r="T39" s="9">
        <f t="shared" si="9"/>
        <v>0</v>
      </c>
      <c r="U39" s="9" t="str">
        <f t="shared" si="10"/>
        <v>Q1 Transaction</v>
      </c>
      <c r="V39" s="4" t="str">
        <f t="shared" si="11"/>
        <v>False</v>
      </c>
      <c r="X39" s="9">
        <v>620</v>
      </c>
      <c r="Y39" s="9">
        <f t="shared" si="12"/>
        <v>2380</v>
      </c>
    </row>
    <row r="40" spans="1:25" x14ac:dyDescent="0.35">
      <c r="A40" s="9" t="s">
        <v>91</v>
      </c>
      <c r="B40" s="9" t="s">
        <v>26</v>
      </c>
      <c r="C40" s="9" t="s">
        <v>13</v>
      </c>
      <c r="D40" s="9" t="s">
        <v>14</v>
      </c>
      <c r="E40" s="9">
        <v>300</v>
      </c>
      <c r="F40" s="1">
        <v>45708</v>
      </c>
      <c r="G40" s="9">
        <v>2</v>
      </c>
      <c r="H40" s="9">
        <f t="shared" si="0"/>
        <v>1500</v>
      </c>
      <c r="I40" s="9">
        <f t="shared" si="1"/>
        <v>150</v>
      </c>
      <c r="J40" s="9">
        <f t="shared" si="2"/>
        <v>300</v>
      </c>
      <c r="N40" s="2">
        <f t="shared" si="4"/>
        <v>150</v>
      </c>
      <c r="O40" s="2">
        <f t="shared" si="3"/>
        <v>1650</v>
      </c>
      <c r="P40" s="9">
        <f t="shared" si="5"/>
        <v>0</v>
      </c>
      <c r="Q40" s="4" t="str">
        <f t="shared" si="6"/>
        <v>low</v>
      </c>
      <c r="R40" s="9" t="b">
        <f t="shared" si="7"/>
        <v>0</v>
      </c>
      <c r="S40" s="9" t="b">
        <f t="shared" si="8"/>
        <v>1</v>
      </c>
      <c r="T40" s="9">
        <f t="shared" si="9"/>
        <v>0</v>
      </c>
      <c r="U40" s="9" t="str">
        <f t="shared" si="10"/>
        <v>Q1 Transaction</v>
      </c>
      <c r="V40" s="4" t="str">
        <f t="shared" si="11"/>
        <v>False</v>
      </c>
      <c r="X40" s="9">
        <v>132</v>
      </c>
      <c r="Y40" s="9">
        <f t="shared" si="12"/>
        <v>1368</v>
      </c>
    </row>
    <row r="41" spans="1:25" x14ac:dyDescent="0.35">
      <c r="A41" s="9" t="s">
        <v>92</v>
      </c>
      <c r="B41" s="9" t="s">
        <v>29</v>
      </c>
      <c r="C41" s="9" t="s">
        <v>13</v>
      </c>
      <c r="D41" s="9" t="s">
        <v>17</v>
      </c>
      <c r="E41" s="9">
        <v>2000</v>
      </c>
      <c r="F41" s="1">
        <v>45709</v>
      </c>
      <c r="G41" s="9">
        <v>1</v>
      </c>
      <c r="H41" s="9">
        <f t="shared" si="0"/>
        <v>10000</v>
      </c>
      <c r="I41" s="9">
        <f t="shared" si="1"/>
        <v>2000</v>
      </c>
      <c r="J41" s="9">
        <f t="shared" si="2"/>
        <v>2000</v>
      </c>
      <c r="N41" s="2">
        <f t="shared" si="4"/>
        <v>1000</v>
      </c>
      <c r="O41" s="2">
        <f t="shared" si="3"/>
        <v>11000</v>
      </c>
      <c r="P41" s="9">
        <f t="shared" si="5"/>
        <v>0</v>
      </c>
      <c r="Q41" s="4" t="str">
        <f t="shared" si="6"/>
        <v>High</v>
      </c>
      <c r="R41" s="9" t="b">
        <f t="shared" si="7"/>
        <v>0</v>
      </c>
      <c r="S41" s="9" t="b">
        <f t="shared" si="8"/>
        <v>0</v>
      </c>
      <c r="T41" s="9">
        <f t="shared" si="9"/>
        <v>0</v>
      </c>
      <c r="U41" s="9" t="str">
        <f t="shared" si="10"/>
        <v>Q1 Transaction</v>
      </c>
      <c r="V41" s="4" t="str">
        <f t="shared" si="11"/>
        <v>False</v>
      </c>
      <c r="X41" s="9">
        <v>711</v>
      </c>
      <c r="Y41" s="9">
        <f t="shared" si="12"/>
        <v>9289</v>
      </c>
    </row>
    <row r="42" spans="1:25" x14ac:dyDescent="0.35">
      <c r="A42" s="9" t="s">
        <v>93</v>
      </c>
      <c r="B42" s="9" t="s">
        <v>5</v>
      </c>
      <c r="C42" s="9" t="s">
        <v>6</v>
      </c>
      <c r="D42" s="9" t="s">
        <v>7</v>
      </c>
      <c r="E42" s="9">
        <v>1500</v>
      </c>
      <c r="F42" s="1">
        <v>45710</v>
      </c>
      <c r="G42" s="9">
        <v>3</v>
      </c>
      <c r="H42" s="9">
        <f t="shared" si="0"/>
        <v>7500</v>
      </c>
      <c r="I42" s="9">
        <f t="shared" si="1"/>
        <v>500</v>
      </c>
      <c r="J42" s="9">
        <f t="shared" si="2"/>
        <v>1500</v>
      </c>
      <c r="N42" s="2">
        <f t="shared" si="4"/>
        <v>750</v>
      </c>
      <c r="O42" s="2">
        <f t="shared" si="3"/>
        <v>8250</v>
      </c>
      <c r="P42" s="9">
        <f t="shared" si="5"/>
        <v>0</v>
      </c>
      <c r="Q42" s="4" t="str">
        <f t="shared" si="6"/>
        <v>High</v>
      </c>
      <c r="R42" s="9" t="b">
        <f t="shared" si="7"/>
        <v>0</v>
      </c>
      <c r="S42" s="9" t="b">
        <f t="shared" si="8"/>
        <v>1</v>
      </c>
      <c r="T42" s="9">
        <f t="shared" si="9"/>
        <v>0</v>
      </c>
      <c r="U42" s="9" t="str">
        <f t="shared" si="10"/>
        <v>Q1 Transaction</v>
      </c>
      <c r="V42" s="4" t="str">
        <f t="shared" si="11"/>
        <v>False</v>
      </c>
      <c r="X42" s="9">
        <v>268</v>
      </c>
      <c r="Y42" s="9">
        <f t="shared" si="12"/>
        <v>7232</v>
      </c>
    </row>
    <row r="43" spans="1:25" x14ac:dyDescent="0.35">
      <c r="A43" s="9" t="s">
        <v>94</v>
      </c>
      <c r="B43" s="9" t="s">
        <v>9</v>
      </c>
      <c r="C43" s="9" t="s">
        <v>6</v>
      </c>
      <c r="D43" s="9" t="s">
        <v>10</v>
      </c>
      <c r="E43" s="9">
        <v>800</v>
      </c>
      <c r="F43" s="1">
        <v>45711</v>
      </c>
      <c r="G43" s="9">
        <v>5</v>
      </c>
      <c r="H43" s="9">
        <f t="shared" si="0"/>
        <v>4000</v>
      </c>
      <c r="I43" s="9">
        <f t="shared" si="1"/>
        <v>160</v>
      </c>
      <c r="J43" s="9">
        <f t="shared" si="2"/>
        <v>800</v>
      </c>
      <c r="N43" s="2">
        <f t="shared" si="4"/>
        <v>400</v>
      </c>
      <c r="O43" s="2">
        <f t="shared" si="3"/>
        <v>4400</v>
      </c>
      <c r="P43" s="9">
        <f t="shared" si="5"/>
        <v>0</v>
      </c>
      <c r="Q43" s="4" t="str">
        <f t="shared" si="6"/>
        <v>Medium</v>
      </c>
      <c r="R43" s="9" t="b">
        <f t="shared" si="7"/>
        <v>0</v>
      </c>
      <c r="S43" s="9" t="b">
        <f t="shared" si="8"/>
        <v>1</v>
      </c>
      <c r="T43" s="9">
        <f t="shared" si="9"/>
        <v>0</v>
      </c>
      <c r="U43" s="9" t="str">
        <f t="shared" si="10"/>
        <v>Q1 Transaction</v>
      </c>
      <c r="V43" s="4" t="str">
        <f t="shared" si="11"/>
        <v>False</v>
      </c>
      <c r="X43" s="9">
        <v>439</v>
      </c>
      <c r="Y43" s="9">
        <f t="shared" si="12"/>
        <v>3561</v>
      </c>
    </row>
    <row r="44" spans="1:25" x14ac:dyDescent="0.35">
      <c r="A44" s="9" t="s">
        <v>95</v>
      </c>
      <c r="B44" s="9" t="s">
        <v>12</v>
      </c>
      <c r="C44" s="9" t="s">
        <v>13</v>
      </c>
      <c r="D44" s="9" t="s">
        <v>14</v>
      </c>
      <c r="E44" s="9">
        <v>1200</v>
      </c>
      <c r="F44" s="1">
        <v>45712</v>
      </c>
      <c r="G44" s="9">
        <v>2</v>
      </c>
      <c r="H44" s="9">
        <f t="shared" si="0"/>
        <v>6000</v>
      </c>
      <c r="I44" s="9">
        <f t="shared" si="1"/>
        <v>600</v>
      </c>
      <c r="J44" s="9">
        <f t="shared" si="2"/>
        <v>1200</v>
      </c>
      <c r="N44" s="2">
        <f t="shared" si="4"/>
        <v>600</v>
      </c>
      <c r="O44" s="2">
        <f t="shared" si="3"/>
        <v>6600</v>
      </c>
      <c r="P44" s="9">
        <f t="shared" si="5"/>
        <v>0</v>
      </c>
      <c r="Q44" s="4" t="str">
        <f t="shared" si="6"/>
        <v>High</v>
      </c>
      <c r="R44" s="9" t="b">
        <f t="shared" si="7"/>
        <v>0</v>
      </c>
      <c r="S44" s="9" t="b">
        <f t="shared" si="8"/>
        <v>1</v>
      </c>
      <c r="T44" s="9">
        <f t="shared" si="9"/>
        <v>0</v>
      </c>
      <c r="U44" s="9" t="str">
        <f t="shared" si="10"/>
        <v>Q1 Transaction</v>
      </c>
      <c r="V44" s="4" t="str">
        <f t="shared" si="11"/>
        <v>False</v>
      </c>
      <c r="X44" s="9">
        <v>523</v>
      </c>
      <c r="Y44" s="9">
        <f t="shared" si="12"/>
        <v>5477</v>
      </c>
    </row>
    <row r="45" spans="1:25" x14ac:dyDescent="0.35">
      <c r="A45" s="9" t="s">
        <v>96</v>
      </c>
      <c r="B45" s="9" t="s">
        <v>16</v>
      </c>
      <c r="C45" s="9" t="s">
        <v>6</v>
      </c>
      <c r="D45" s="9" t="s">
        <v>17</v>
      </c>
      <c r="E45" s="9">
        <v>900</v>
      </c>
      <c r="F45" s="1">
        <v>45713</v>
      </c>
      <c r="G45" s="9">
        <v>1</v>
      </c>
      <c r="H45" s="9">
        <f t="shared" si="0"/>
        <v>4500</v>
      </c>
      <c r="I45" s="9">
        <f t="shared" si="1"/>
        <v>900</v>
      </c>
      <c r="J45" s="9">
        <f t="shared" si="2"/>
        <v>900</v>
      </c>
      <c r="N45" s="2">
        <f t="shared" si="4"/>
        <v>450</v>
      </c>
      <c r="O45" s="2">
        <f t="shared" si="3"/>
        <v>4950</v>
      </c>
      <c r="P45" s="9">
        <f t="shared" si="5"/>
        <v>0</v>
      </c>
      <c r="Q45" s="4" t="str">
        <f t="shared" si="6"/>
        <v>Medium</v>
      </c>
      <c r="R45" s="9" t="b">
        <f t="shared" si="7"/>
        <v>0</v>
      </c>
      <c r="S45" s="9" t="b">
        <f t="shared" si="8"/>
        <v>1</v>
      </c>
      <c r="T45" s="9">
        <f t="shared" si="9"/>
        <v>0</v>
      </c>
      <c r="U45" s="9" t="str">
        <f t="shared" si="10"/>
        <v>Q1 Transaction</v>
      </c>
      <c r="V45" s="4" t="str">
        <f t="shared" si="11"/>
        <v>False</v>
      </c>
      <c r="X45" s="9">
        <v>197</v>
      </c>
      <c r="Y45" s="9">
        <f t="shared" si="12"/>
        <v>4303</v>
      </c>
    </row>
    <row r="46" spans="1:25" x14ac:dyDescent="0.35">
      <c r="A46" s="9" t="s">
        <v>97</v>
      </c>
      <c r="B46" s="9" t="s">
        <v>30</v>
      </c>
      <c r="C46" s="9" t="s">
        <v>13</v>
      </c>
      <c r="D46" s="9" t="s">
        <v>7</v>
      </c>
      <c r="E46" s="9">
        <v>700</v>
      </c>
      <c r="F46" s="1">
        <v>45714</v>
      </c>
      <c r="G46" s="9">
        <v>1</v>
      </c>
      <c r="H46" s="9">
        <f t="shared" si="0"/>
        <v>3500</v>
      </c>
      <c r="I46" s="9">
        <f t="shared" si="1"/>
        <v>700</v>
      </c>
      <c r="J46" s="9">
        <f t="shared" si="2"/>
        <v>700</v>
      </c>
      <c r="N46" s="2">
        <f t="shared" si="4"/>
        <v>350</v>
      </c>
      <c r="O46" s="2">
        <f t="shared" si="3"/>
        <v>3850</v>
      </c>
      <c r="P46" s="9">
        <f t="shared" si="5"/>
        <v>0</v>
      </c>
      <c r="Q46" s="4" t="str">
        <f t="shared" si="6"/>
        <v>Medium</v>
      </c>
      <c r="R46" s="9" t="b">
        <f t="shared" si="7"/>
        <v>0</v>
      </c>
      <c r="S46" s="9" t="b">
        <f t="shared" si="8"/>
        <v>1</v>
      </c>
      <c r="T46" s="9">
        <f t="shared" si="9"/>
        <v>0</v>
      </c>
      <c r="U46" s="9" t="str">
        <f t="shared" si="10"/>
        <v>Q1 Transaction</v>
      </c>
      <c r="V46" s="4" t="str">
        <f t="shared" si="11"/>
        <v>False</v>
      </c>
      <c r="X46" s="9">
        <v>364</v>
      </c>
      <c r="Y46" s="9">
        <f t="shared" si="12"/>
        <v>3136</v>
      </c>
    </row>
    <row r="47" spans="1:25" x14ac:dyDescent="0.35">
      <c r="A47" s="9" t="s">
        <v>98</v>
      </c>
      <c r="B47" s="9" t="s">
        <v>20</v>
      </c>
      <c r="C47" s="9" t="s">
        <v>13</v>
      </c>
      <c r="D47" s="9" t="s">
        <v>10</v>
      </c>
      <c r="E47" s="9">
        <v>500</v>
      </c>
      <c r="F47" s="1">
        <v>45715</v>
      </c>
      <c r="G47" s="9">
        <v>3</v>
      </c>
      <c r="H47" s="9">
        <f t="shared" si="0"/>
        <v>2500</v>
      </c>
      <c r="I47" s="9">
        <f t="shared" si="1"/>
        <v>166.66666666666666</v>
      </c>
      <c r="J47" s="9">
        <f t="shared" si="2"/>
        <v>500</v>
      </c>
      <c r="N47" s="2">
        <f t="shared" si="4"/>
        <v>250</v>
      </c>
      <c r="O47" s="2">
        <f t="shared" si="3"/>
        <v>2750</v>
      </c>
      <c r="P47" s="9">
        <f t="shared" si="5"/>
        <v>0</v>
      </c>
      <c r="Q47" s="4" t="str">
        <f t="shared" si="6"/>
        <v>low</v>
      </c>
      <c r="R47" s="9" t="b">
        <f t="shared" si="7"/>
        <v>0</v>
      </c>
      <c r="S47" s="9" t="b">
        <f t="shared" si="8"/>
        <v>1</v>
      </c>
      <c r="T47" s="9">
        <f t="shared" si="9"/>
        <v>0</v>
      </c>
      <c r="U47" s="9" t="str">
        <f t="shared" si="10"/>
        <v>Q1 Transaction</v>
      </c>
      <c r="V47" s="4" t="str">
        <f t="shared" si="11"/>
        <v>False</v>
      </c>
      <c r="X47" s="9">
        <v>658</v>
      </c>
      <c r="Y47" s="9">
        <f t="shared" si="12"/>
        <v>1842</v>
      </c>
    </row>
    <row r="48" spans="1:25" x14ac:dyDescent="0.35">
      <c r="A48" s="9" t="s">
        <v>99</v>
      </c>
      <c r="B48" s="9" t="s">
        <v>22</v>
      </c>
      <c r="C48" s="9" t="s">
        <v>6</v>
      </c>
      <c r="D48" s="9" t="s">
        <v>14</v>
      </c>
      <c r="E48" s="9">
        <v>400</v>
      </c>
      <c r="F48" s="1">
        <v>45716</v>
      </c>
      <c r="G48" s="9">
        <v>2</v>
      </c>
      <c r="H48" s="9">
        <f t="shared" si="0"/>
        <v>2000</v>
      </c>
      <c r="I48" s="9">
        <f t="shared" si="1"/>
        <v>200</v>
      </c>
      <c r="J48" s="9">
        <f t="shared" si="2"/>
        <v>400</v>
      </c>
      <c r="N48" s="2">
        <f t="shared" si="4"/>
        <v>200</v>
      </c>
      <c r="O48" s="2">
        <f t="shared" si="3"/>
        <v>2200</v>
      </c>
      <c r="P48" s="9">
        <f t="shared" si="5"/>
        <v>0</v>
      </c>
      <c r="Q48" s="4" t="str">
        <f t="shared" si="6"/>
        <v>low</v>
      </c>
      <c r="R48" s="9" t="b">
        <f t="shared" si="7"/>
        <v>0</v>
      </c>
      <c r="S48" s="9" t="b">
        <f t="shared" si="8"/>
        <v>1</v>
      </c>
      <c r="T48" s="9">
        <f t="shared" si="9"/>
        <v>0</v>
      </c>
      <c r="U48" s="9" t="str">
        <f t="shared" si="10"/>
        <v>Q1 Transaction</v>
      </c>
      <c r="V48" s="4" t="str">
        <f t="shared" si="11"/>
        <v>False</v>
      </c>
      <c r="X48" s="9">
        <v>238</v>
      </c>
      <c r="Y48" s="9">
        <f t="shared" si="12"/>
        <v>1762</v>
      </c>
    </row>
    <row r="49" spans="1:25" x14ac:dyDescent="0.35">
      <c r="A49" s="9" t="s">
        <v>100</v>
      </c>
      <c r="B49" s="9" t="s">
        <v>24</v>
      </c>
      <c r="C49" s="9" t="s">
        <v>6</v>
      </c>
      <c r="D49" s="9" t="s">
        <v>17</v>
      </c>
      <c r="E49" s="9">
        <v>600</v>
      </c>
      <c r="F49" s="1">
        <v>45717</v>
      </c>
      <c r="G49" s="9">
        <v>4</v>
      </c>
      <c r="H49" s="9">
        <f t="shared" si="0"/>
        <v>3000</v>
      </c>
      <c r="I49" s="9">
        <f t="shared" si="1"/>
        <v>150</v>
      </c>
      <c r="J49" s="9">
        <f t="shared" si="2"/>
        <v>600</v>
      </c>
      <c r="N49" s="2">
        <f t="shared" si="4"/>
        <v>300</v>
      </c>
      <c r="O49" s="2">
        <f t="shared" si="3"/>
        <v>3300</v>
      </c>
      <c r="P49" s="9">
        <f t="shared" si="5"/>
        <v>0</v>
      </c>
      <c r="Q49" s="4" t="str">
        <f t="shared" si="6"/>
        <v>Medium</v>
      </c>
      <c r="R49" s="9" t="b">
        <f t="shared" si="7"/>
        <v>0</v>
      </c>
      <c r="S49" s="9" t="b">
        <f t="shared" si="8"/>
        <v>1</v>
      </c>
      <c r="T49" s="9">
        <f t="shared" si="9"/>
        <v>0</v>
      </c>
      <c r="U49" s="9" t="str">
        <f t="shared" si="10"/>
        <v>Q1 Transaction</v>
      </c>
      <c r="V49" s="4" t="str">
        <f t="shared" si="11"/>
        <v>False</v>
      </c>
      <c r="X49" s="9">
        <v>504</v>
      </c>
      <c r="Y49" s="9">
        <f t="shared" si="12"/>
        <v>2496</v>
      </c>
    </row>
    <row r="50" spans="1:25" x14ac:dyDescent="0.35">
      <c r="A50" s="9" t="s">
        <v>101</v>
      </c>
      <c r="B50" s="9" t="s">
        <v>26</v>
      </c>
      <c r="C50" s="9" t="s">
        <v>13</v>
      </c>
      <c r="D50" s="9" t="s">
        <v>7</v>
      </c>
      <c r="E50" s="9">
        <v>300</v>
      </c>
      <c r="F50" s="1">
        <v>45718</v>
      </c>
      <c r="G50" s="9">
        <v>2</v>
      </c>
      <c r="H50" s="9">
        <f t="shared" si="0"/>
        <v>1500</v>
      </c>
      <c r="I50" s="9">
        <f t="shared" si="1"/>
        <v>150</v>
      </c>
      <c r="J50" s="9">
        <f t="shared" si="2"/>
        <v>300</v>
      </c>
      <c r="N50" s="2">
        <f t="shared" si="4"/>
        <v>150</v>
      </c>
      <c r="O50" s="2">
        <f t="shared" si="3"/>
        <v>1650</v>
      </c>
      <c r="P50" s="9">
        <f t="shared" si="5"/>
        <v>0</v>
      </c>
      <c r="Q50" s="4" t="str">
        <f t="shared" si="6"/>
        <v>low</v>
      </c>
      <c r="R50" s="9" t="b">
        <f t="shared" si="7"/>
        <v>0</v>
      </c>
      <c r="S50" s="9" t="b">
        <f t="shared" si="8"/>
        <v>1</v>
      </c>
      <c r="T50" s="9">
        <f t="shared" si="9"/>
        <v>0</v>
      </c>
      <c r="U50" s="9" t="str">
        <f t="shared" si="10"/>
        <v>Q1 Transaction</v>
      </c>
      <c r="V50" s="4" t="str">
        <f t="shared" si="11"/>
        <v>False</v>
      </c>
      <c r="X50" s="9">
        <v>179</v>
      </c>
      <c r="Y50" s="9">
        <f t="shared" si="12"/>
        <v>1321</v>
      </c>
    </row>
    <row r="51" spans="1:25" x14ac:dyDescent="0.35">
      <c r="A51" s="9" t="s">
        <v>102</v>
      </c>
      <c r="B51" s="9" t="s">
        <v>29</v>
      </c>
      <c r="C51" s="9" t="s">
        <v>13</v>
      </c>
      <c r="D51" s="9" t="s">
        <v>10</v>
      </c>
      <c r="E51" s="9">
        <v>2000</v>
      </c>
      <c r="F51" s="1">
        <v>45719</v>
      </c>
      <c r="G51" s="9">
        <v>1</v>
      </c>
      <c r="H51" s="9">
        <f t="shared" si="0"/>
        <v>10000</v>
      </c>
      <c r="I51" s="9">
        <f t="shared" si="1"/>
        <v>2000</v>
      </c>
      <c r="J51" s="9">
        <f t="shared" si="2"/>
        <v>2000</v>
      </c>
      <c r="N51" s="2">
        <f t="shared" si="4"/>
        <v>1000</v>
      </c>
      <c r="O51" s="2">
        <f t="shared" si="3"/>
        <v>11000</v>
      </c>
      <c r="P51" s="9">
        <f t="shared" si="5"/>
        <v>0</v>
      </c>
      <c r="Q51" s="4" t="str">
        <f t="shared" si="6"/>
        <v>High</v>
      </c>
      <c r="R51" s="9" t="b">
        <f t="shared" si="7"/>
        <v>0</v>
      </c>
      <c r="S51" s="9" t="b">
        <f t="shared" si="8"/>
        <v>0</v>
      </c>
      <c r="T51" s="9">
        <f t="shared" si="9"/>
        <v>0</v>
      </c>
      <c r="U51" s="9" t="str">
        <f t="shared" si="10"/>
        <v>Q1 Transaction</v>
      </c>
      <c r="V51" s="4" t="str">
        <f t="shared" si="11"/>
        <v>False</v>
      </c>
      <c r="X51" s="9">
        <v>748</v>
      </c>
      <c r="Y51" s="9">
        <f t="shared" si="12"/>
        <v>9252</v>
      </c>
    </row>
  </sheetData>
  <sortState ref="D16:E25">
    <sortCondition ref="E69:E78"/>
    <sortCondition ref="D69:D78"/>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zoomScaleNormal="100" workbookViewId="0">
      <selection activeCell="B15" sqref="B15"/>
    </sheetView>
  </sheetViews>
  <sheetFormatPr defaultRowHeight="14.5" x14ac:dyDescent="0.35"/>
  <cols>
    <col min="1" max="1" width="17.26953125" bestFit="1" customWidth="1"/>
    <col min="2" max="2" width="11.08984375" bestFit="1" customWidth="1"/>
  </cols>
  <sheetData>
    <row r="1" spans="1:5" x14ac:dyDescent="0.35">
      <c r="A1" t="s">
        <v>2</v>
      </c>
      <c r="B1" t="s">
        <v>33</v>
      </c>
    </row>
    <row r="2" spans="1:5" x14ac:dyDescent="0.35">
      <c r="A2" t="s">
        <v>7</v>
      </c>
      <c r="B2">
        <v>10</v>
      </c>
    </row>
    <row r="3" spans="1:5" x14ac:dyDescent="0.35">
      <c r="A3" t="s">
        <v>10</v>
      </c>
      <c r="B3">
        <v>8</v>
      </c>
    </row>
    <row r="4" spans="1:5" x14ac:dyDescent="0.35">
      <c r="A4" t="s">
        <v>14</v>
      </c>
      <c r="B4">
        <v>9</v>
      </c>
    </row>
    <row r="5" spans="1:5" x14ac:dyDescent="0.35">
      <c r="A5" t="s">
        <v>17</v>
      </c>
      <c r="B5">
        <v>7</v>
      </c>
    </row>
    <row r="8" spans="1:5" x14ac:dyDescent="0.35">
      <c r="A8" s="12" t="s">
        <v>150</v>
      </c>
      <c r="B8" s="22">
        <v>1</v>
      </c>
      <c r="C8" s="22">
        <v>2</v>
      </c>
      <c r="D8" s="22">
        <v>3</v>
      </c>
      <c r="E8" s="22">
        <v>4</v>
      </c>
    </row>
    <row r="9" spans="1:5" x14ac:dyDescent="0.35">
      <c r="A9" s="12" t="s">
        <v>149</v>
      </c>
      <c r="B9" s="4">
        <v>1980</v>
      </c>
      <c r="C9" s="4">
        <v>2900</v>
      </c>
      <c r="D9" s="4">
        <v>4000</v>
      </c>
      <c r="E9" s="4">
        <v>3900</v>
      </c>
    </row>
    <row r="10" spans="1:5" s="9" customFormat="1" x14ac:dyDescent="0.35">
      <c r="A10" s="12"/>
      <c r="B10" s="4"/>
      <c r="C10" s="4"/>
      <c r="D10" s="4"/>
      <c r="E10" s="4"/>
    </row>
    <row r="11" spans="1:5" x14ac:dyDescent="0.35">
      <c r="A11" s="12" t="s">
        <v>151</v>
      </c>
      <c r="B11" s="22" t="s">
        <v>152</v>
      </c>
    </row>
    <row r="12" spans="1:5" x14ac:dyDescent="0.35">
      <c r="A12" s="22">
        <v>3</v>
      </c>
      <c r="B12" s="4">
        <f ca="1">SUM(OFFSET(B9,0,0,1,(MATCH(A12,B8:E8,0))))</f>
        <v>8880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23" sqref="A23"/>
    </sheetView>
  </sheetViews>
  <sheetFormatPr defaultRowHeight="14.5" x14ac:dyDescent="0.35"/>
  <cols>
    <col min="1" max="1" width="20.1796875" bestFit="1" customWidth="1"/>
    <col min="2" max="2" width="12.36328125" bestFit="1" customWidth="1"/>
    <col min="3" max="3" width="15.08984375" bestFit="1" customWidth="1"/>
  </cols>
  <sheetData>
    <row r="1" spans="1:3" x14ac:dyDescent="0.35">
      <c r="A1" t="s">
        <v>0</v>
      </c>
      <c r="B1" t="s">
        <v>34</v>
      </c>
      <c r="C1" t="s">
        <v>39</v>
      </c>
    </row>
    <row r="2" spans="1:3" x14ac:dyDescent="0.35">
      <c r="A2" t="s">
        <v>5</v>
      </c>
      <c r="B2" t="s">
        <v>35</v>
      </c>
      <c r="C2">
        <v>3</v>
      </c>
    </row>
    <row r="3" spans="1:3" x14ac:dyDescent="0.35">
      <c r="A3" t="s">
        <v>9</v>
      </c>
      <c r="B3" t="s">
        <v>36</v>
      </c>
      <c r="C3">
        <v>2</v>
      </c>
    </row>
    <row r="4" spans="1:3" x14ac:dyDescent="0.35">
      <c r="A4" t="s">
        <v>12</v>
      </c>
      <c r="B4" t="s">
        <v>37</v>
      </c>
      <c r="C4">
        <v>5</v>
      </c>
    </row>
    <row r="5" spans="1:3" x14ac:dyDescent="0.35">
      <c r="A5" t="s">
        <v>16</v>
      </c>
      <c r="B5" t="s">
        <v>38</v>
      </c>
      <c r="C5">
        <v>2</v>
      </c>
    </row>
    <row r="6" spans="1:3" x14ac:dyDescent="0.35">
      <c r="A6" t="s">
        <v>30</v>
      </c>
      <c r="B6" t="s">
        <v>37</v>
      </c>
      <c r="C6">
        <v>5</v>
      </c>
    </row>
    <row r="7" spans="1:3" x14ac:dyDescent="0.35">
      <c r="A7" t="s">
        <v>41</v>
      </c>
      <c r="B7" t="s">
        <v>40</v>
      </c>
      <c r="C7">
        <v>2</v>
      </c>
    </row>
    <row r="8" spans="1:3" x14ac:dyDescent="0.35">
      <c r="A8" t="s">
        <v>22</v>
      </c>
      <c r="B8" t="s">
        <v>35</v>
      </c>
      <c r="C8">
        <v>3</v>
      </c>
    </row>
    <row r="9" spans="1:3" x14ac:dyDescent="0.35">
      <c r="A9" t="s">
        <v>24</v>
      </c>
      <c r="B9" t="s">
        <v>36</v>
      </c>
      <c r="C9">
        <v>1</v>
      </c>
    </row>
    <row r="10" spans="1:3" x14ac:dyDescent="0.35">
      <c r="A10" t="s">
        <v>26</v>
      </c>
      <c r="B10" t="s">
        <v>40</v>
      </c>
      <c r="C10">
        <v>2</v>
      </c>
    </row>
    <row r="11" spans="1:3" x14ac:dyDescent="0.35">
      <c r="A11" t="s">
        <v>29</v>
      </c>
      <c r="B11" t="s">
        <v>37</v>
      </c>
      <c r="C11">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opLeftCell="A34" workbookViewId="0">
      <selection activeCell="J35" sqref="J35"/>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Assignment 4</vt:lpstr>
      <vt:lpstr>Assignment 5</vt:lpstr>
      <vt:lpstr>Assignment 1 &amp; 2</vt:lpstr>
      <vt:lpstr>Tax_Rates</vt:lpstr>
      <vt:lpstr>Product_details</vt:lpstr>
      <vt:lpstr>Assignment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2025-01-30T12:08:39Z</dcterms:created>
  <dcterms:modified xsi:type="dcterms:W3CDTF">2025-02-02T12:51:43Z</dcterms:modified>
</cp:coreProperties>
</file>