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slicers/slicer2.xml" ContentType="application/vnd.ms-excel.slicer+xml"/>
  <Override PartName="/xl/charts/chartEx3.xml" ContentType="application/vnd.ms-office.chartex+xml"/>
  <Override PartName="/xl/charts/style5.xml" ContentType="application/vnd.ms-office.chartstyle+xml"/>
  <Override PartName="/xl/charts/colors5.xml" ContentType="application/vnd.ms-office.chartcolorstyle+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12.xml" ContentType="application/vnd.openxmlformats-officedocument.spreadsheetml.table+xml"/>
  <Override PartName="/xl/slicers/slicer3.xml" ContentType="application/vnd.ms-excel.slicer+xml"/>
  <Override PartName="/xl/charts/chartEx4.xml" ContentType="application/vnd.ms-office.chartex+xml"/>
  <Override PartName="/xl/charts/style9.xml" ContentType="application/vnd.ms-office.chartstyle+xml"/>
  <Override PartName="/xl/charts/colors9.xml" ContentType="application/vnd.ms-office.chartcolorstyle+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rawings/drawing6.xml" ContentType="application/vnd.openxmlformats-officedocument.drawing+xml"/>
  <Override PartName="/xl/tables/table13.xml" ContentType="application/vnd.openxmlformats-officedocument.spreadsheetml.table+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7.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charts/chartEx6.xml" ContentType="application/vnd.ms-office.chartex+xml"/>
  <Override PartName="/xl/charts/style18.xml" ContentType="application/vnd.ms-office.chartstyle+xml"/>
  <Override PartName="/xl/charts/colors18.xml" ContentType="application/vnd.ms-office.chartcolorstyle+xml"/>
  <Override PartName="/xl/charts/chartEx7.xml" ContentType="application/vnd.ms-office.chartex+xml"/>
  <Override PartName="/xl/charts/style19.xml" ContentType="application/vnd.ms-office.chartstyle+xml"/>
  <Override PartName="/xl/charts/colors19.xml" ContentType="application/vnd.ms-office.chartcolorstyle+xml"/>
  <Override PartName="/xl/charts/chartEx8.xml" ContentType="application/vnd.ms-office.chartex+xml"/>
  <Override PartName="/xl/charts/style20.xml" ContentType="application/vnd.ms-office.chartstyle+xml"/>
  <Override PartName="/xl/charts/colors20.xml" ContentType="application/vnd.ms-office.chartcolorstyle+xml"/>
  <Override PartName="/xl/charts/chartEx9.xml" ContentType="application/vnd.ms-office.chartex+xml"/>
  <Override PartName="/xl/charts/style21.xml" ContentType="application/vnd.ms-office.chartstyle+xml"/>
  <Override PartName="/xl/charts/colors21.xml" ContentType="application/vnd.ms-office.chartcolorstyle+xml"/>
  <Override PartName="/xl/charts/chartEx10.xml" ContentType="application/vnd.ms-office.chartex+xml"/>
  <Override PartName="/xl/charts/style22.xml" ContentType="application/vnd.ms-office.chartstyle+xml"/>
  <Override PartName="/xl/charts/colors22.xml" ContentType="application/vnd.ms-office.chartcolorstyle+xml"/>
  <Override PartName="/xl/charts/chartEx11.xml" ContentType="application/vnd.ms-office.chartex+xml"/>
  <Override PartName="/xl/charts/style23.xml" ContentType="application/vnd.ms-office.chartstyle+xml"/>
  <Override PartName="/xl/charts/colors23.xml" ContentType="application/vnd.ms-office.chartcolorstyle+xml"/>
  <Override PartName="/xl/charts/chart13.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8.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charts/chart14.xml" ContentType="application/vnd.openxmlformats-officedocument.drawingml.chart+xml"/>
  <Override PartName="/xl/charts/style25.xml" ContentType="application/vnd.ms-office.chartstyle+xml"/>
  <Override PartName="/xl/charts/colors25.xml" ContentType="application/vnd.ms-office.chartcolorstyle+xml"/>
  <Override PartName="/xl/charts/chart15.xml" ContentType="application/vnd.openxmlformats-officedocument.drawingml.chart+xml"/>
  <Override PartName="/xl/charts/style26.xml" ContentType="application/vnd.ms-office.chartstyle+xml"/>
  <Override PartName="/xl/charts/colors26.xml" ContentType="application/vnd.ms-office.chartcolorstyle+xml"/>
  <Override PartName="/xl/charts/chart16.xml" ContentType="application/vnd.openxmlformats-officedocument.drawingml.chart+xml"/>
  <Override PartName="/xl/charts/style27.xml" ContentType="application/vnd.ms-office.chartstyle+xml"/>
  <Override PartName="/xl/charts/colors27.xml" ContentType="application/vnd.ms-office.chartcolorstyle+xml"/>
  <Override PartName="/xl/charts/chart17.xml" ContentType="application/vnd.openxmlformats-officedocument.drawingml.chart+xml"/>
  <Override PartName="/xl/charts/style28.xml" ContentType="application/vnd.ms-office.chartstyle+xml"/>
  <Override PartName="/xl/charts/colors28.xml" ContentType="application/vnd.ms-office.chartcolorstyle+xml"/>
  <Override PartName="/xl/charts/chart18.xml" ContentType="application/vnd.openxmlformats-officedocument.drawingml.chart+xml"/>
  <Override PartName="/xl/charts/style29.xml" ContentType="application/vnd.ms-office.chartstyle+xml"/>
  <Override PartName="/xl/charts/colors29.xml" ContentType="application/vnd.ms-office.chartcolorstyle+xml"/>
  <Override PartName="/xl/charts/chart19.xml" ContentType="application/vnd.openxmlformats-officedocument.drawingml.chart+xml"/>
  <Override PartName="/xl/charts/style30.xml" ContentType="application/vnd.ms-office.chartstyle+xml"/>
  <Override PartName="/xl/charts/colors30.xml" ContentType="application/vnd.ms-office.chartcolorstyle+xml"/>
  <Override PartName="/xl/charts/chart20.xml" ContentType="application/vnd.openxmlformats-officedocument.drawingml.chart+xml"/>
  <Override PartName="/xl/charts/style31.xml" ContentType="application/vnd.ms-office.chartstyle+xml"/>
  <Override PartName="/xl/charts/colors31.xml" ContentType="application/vnd.ms-office.chartcolorstyle+xml"/>
  <Override PartName="/xl/charts/chart21.xml" ContentType="application/vnd.openxmlformats-officedocument.drawingml.chart+xml"/>
  <Override PartName="/xl/charts/style32.xml" ContentType="application/vnd.ms-office.chartstyle+xml"/>
  <Override PartName="/xl/charts/colors32.xml" ContentType="application/vnd.ms-office.chartcolorstyle+xml"/>
  <Override PartName="/xl/charts/chart22.xml" ContentType="application/vnd.openxmlformats-officedocument.drawingml.chart+xml"/>
  <Override PartName="/xl/charts/style33.xml" ContentType="application/vnd.ms-office.chartstyle+xml"/>
  <Override PartName="/xl/charts/colors33.xml" ContentType="application/vnd.ms-office.chartcolorstyle+xml"/>
  <Override PartName="/xl/charts/chart23.xml" ContentType="application/vnd.openxmlformats-officedocument.drawingml.chart+xml"/>
  <Override PartName="/xl/charts/style34.xml" ContentType="application/vnd.ms-office.chartstyle+xml"/>
  <Override PartName="/xl/charts/colors34.xml" ContentType="application/vnd.ms-office.chartcolorstyle+xml"/>
  <Override PartName="/xl/charts/chart24.xml" ContentType="application/vnd.openxmlformats-officedocument.drawingml.chart+xml"/>
  <Override PartName="/xl/charts/style35.xml" ContentType="application/vnd.ms-office.chartstyle+xml"/>
  <Override PartName="/xl/charts/colors35.xml" ContentType="application/vnd.ms-office.chartcolorstyle+xml"/>
  <Override PartName="/xl/charts/chart25.xml" ContentType="application/vnd.openxmlformats-officedocument.drawingml.chart+xml"/>
  <Override PartName="/xl/charts/style36.xml" ContentType="application/vnd.ms-office.chartstyle+xml"/>
  <Override PartName="/xl/charts/colors36.xml" ContentType="application/vnd.ms-office.chartcolorstyle+xml"/>
  <Override PartName="/xl/charts/chart26.xml" ContentType="application/vnd.openxmlformats-officedocument.drawingml.chart+xml"/>
  <Override PartName="/xl/charts/style37.xml" ContentType="application/vnd.ms-office.chartstyle+xml"/>
  <Override PartName="/xl/charts/colors37.xml" ContentType="application/vnd.ms-office.chartcolorstyle+xml"/>
  <Override PartName="/xl/charts/chart27.xml" ContentType="application/vnd.openxmlformats-officedocument.drawingml.chart+xml"/>
  <Override PartName="/xl/charts/style38.xml" ContentType="application/vnd.ms-office.chartstyle+xml"/>
  <Override PartName="/xl/charts/colors38.xml" ContentType="application/vnd.ms-office.chartcolorstyle+xml"/>
  <Override PartName="/xl/charts/chart28.xml" ContentType="application/vnd.openxmlformats-officedocument.drawingml.chart+xml"/>
  <Override PartName="/xl/charts/style39.xml" ContentType="application/vnd.ms-office.chartstyle+xml"/>
  <Override PartName="/xl/charts/colors39.xml" ContentType="application/vnd.ms-office.chartcolorstyle+xml"/>
  <Override PartName="/xl/charts/chart29.xml" ContentType="application/vnd.openxmlformats-officedocument.drawingml.chart+xml"/>
  <Override PartName="/xl/charts/style40.xml" ContentType="application/vnd.ms-office.chartstyle+xml"/>
  <Override PartName="/xl/charts/colors40.xml" ContentType="application/vnd.ms-office.chartcolorstyle+xml"/>
  <Override PartName="/xl/charts/chart30.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9.xml" ContentType="application/vnd.openxmlformats-officedocument.drawing+xml"/>
  <Override PartName="/xl/tables/table27.xml" ContentType="application/vnd.openxmlformats-officedocument.spreadsheetml.table+xml"/>
  <Override PartName="/xl/tables/table28.xml" ContentType="application/vnd.openxmlformats-officedocument.spreadsheetml.table+xml"/>
  <Override PartName="/xl/slicers/slicer4.xml" ContentType="application/vnd.ms-excel.slicer+xml"/>
  <Override PartName="/xl/charts/chart31.xml" ContentType="application/vnd.openxmlformats-officedocument.drawingml.chart+xml"/>
  <Override PartName="/xl/charts/style42.xml" ContentType="application/vnd.ms-office.chartstyle+xml"/>
  <Override PartName="/xl/charts/colors42.xml" ContentType="application/vnd.ms-office.chartcolorstyle+xml"/>
  <Override PartName="/xl/charts/chart32.xml" ContentType="application/vnd.openxmlformats-officedocument.drawingml.chart+xml"/>
  <Override PartName="/xl/charts/style43.xml" ContentType="application/vnd.ms-office.chartstyle+xml"/>
  <Override PartName="/xl/charts/colors43.xml" ContentType="application/vnd.ms-office.chartcolorstyle+xml"/>
  <Override PartName="/xl/charts/chart33.xml" ContentType="application/vnd.openxmlformats-officedocument.drawingml.chart+xml"/>
  <Override PartName="/xl/charts/style44.xml" ContentType="application/vnd.ms-office.chartstyle+xml"/>
  <Override PartName="/xl/charts/colors44.xml" ContentType="application/vnd.ms-office.chartcolorstyle+xml"/>
  <Override PartName="/xl/charts/chart34.xml" ContentType="application/vnd.openxmlformats-officedocument.drawingml.chart+xml"/>
  <Override PartName="/xl/charts/style45.xml" ContentType="application/vnd.ms-office.chartstyle+xml"/>
  <Override PartName="/xl/charts/colors45.xml" ContentType="application/vnd.ms-office.chartcolorstyle+xml"/>
  <Override PartName="/xl/charts/chart35.xml" ContentType="application/vnd.openxmlformats-officedocument.drawingml.chart+xml"/>
  <Override PartName="/xl/charts/style46.xml" ContentType="application/vnd.ms-office.chartstyle+xml"/>
  <Override PartName="/xl/charts/colors46.xml" ContentType="application/vnd.ms-office.chartcolorstyle+xml"/>
  <Override PartName="/xl/charts/chart36.xml" ContentType="application/vnd.openxmlformats-officedocument.drawingml.chart+xml"/>
  <Override PartName="/xl/charts/style47.xml" ContentType="application/vnd.ms-office.chartstyle+xml"/>
  <Override PartName="/xl/charts/colors47.xml" ContentType="application/vnd.ms-office.chartcolorstyle+xml"/>
  <Override PartName="/xl/charts/chart37.xml" ContentType="application/vnd.openxmlformats-officedocument.drawingml.chart+xml"/>
  <Override PartName="/xl/charts/style48.xml" ContentType="application/vnd.ms-office.chartstyle+xml"/>
  <Override PartName="/xl/charts/colors48.xml" ContentType="application/vnd.ms-office.chartcolorstyle+xml"/>
  <Override PartName="/xl/charts/chart38.xml" ContentType="application/vnd.openxmlformats-officedocument.drawingml.chart+xml"/>
  <Override PartName="/xl/charts/style49.xml" ContentType="application/vnd.ms-office.chartstyle+xml"/>
  <Override PartName="/xl/charts/colors49.xml" ContentType="application/vnd.ms-office.chartcolorstyle+xml"/>
  <Override PartName="/xl/charts/chartEx12.xml" ContentType="application/vnd.ms-office.chartex+xml"/>
  <Override PartName="/xl/charts/style50.xml" ContentType="application/vnd.ms-office.chartstyle+xml"/>
  <Override PartName="/xl/charts/colors50.xml" ContentType="application/vnd.ms-office.chartcolorstyle+xml"/>
  <Override PartName="/xl/charts/chartEx13.xml" ContentType="application/vnd.ms-office.chartex+xml"/>
  <Override PartName="/xl/charts/style51.xml" ContentType="application/vnd.ms-office.chartstyle+xml"/>
  <Override PartName="/xl/charts/colors51.xml" ContentType="application/vnd.ms-office.chartcolorstyle+xml"/>
  <Override PartName="/xl/charts/chartEx14.xml" ContentType="application/vnd.ms-office.chartex+xml"/>
  <Override PartName="/xl/charts/style52.xml" ContentType="application/vnd.ms-office.chartstyle+xml"/>
  <Override PartName="/xl/charts/colors52.xml" ContentType="application/vnd.ms-office.chartcolorstyle+xml"/>
  <Override PartName="/xl/charts/chartEx15.xml" ContentType="application/vnd.ms-office.chartex+xml"/>
  <Override PartName="/xl/charts/style53.xml" ContentType="application/vnd.ms-office.chartstyle+xml"/>
  <Override PartName="/xl/charts/colors53.xml" ContentType="application/vnd.ms-office.chartcolorstyle+xml"/>
  <Override PartName="/xl/charts/chartEx16.xml" ContentType="application/vnd.ms-office.chartex+xml"/>
  <Override PartName="/xl/charts/style54.xml" ContentType="application/vnd.ms-office.chartstyle+xml"/>
  <Override PartName="/xl/charts/colors54.xml" ContentType="application/vnd.ms-office.chartcolorstyle+xml"/>
  <Override PartName="/xl/charts/chartEx17.xml" ContentType="application/vnd.ms-office.chartex+xml"/>
  <Override PartName="/xl/charts/style55.xml" ContentType="application/vnd.ms-office.chartstyle+xml"/>
  <Override PartName="/xl/charts/colors55.xml" ContentType="application/vnd.ms-office.chartcolorstyle+xml"/>
  <Override PartName="/xl/charts/chart39.xml" ContentType="application/vnd.openxmlformats-officedocument.drawingml.chart+xml"/>
  <Override PartName="/xl/charts/style56.xml" ContentType="application/vnd.ms-office.chartstyle+xml"/>
  <Override PartName="/xl/charts/colors56.xml" ContentType="application/vnd.ms-office.chartcolorstyle+xml"/>
  <Override PartName="/xl/charts/chartEx18.xml" ContentType="application/vnd.ms-office.chartex+xml"/>
  <Override PartName="/xl/charts/style57.xml" ContentType="application/vnd.ms-office.chartstyle+xml"/>
  <Override PartName="/xl/charts/colors57.xml" ContentType="application/vnd.ms-office.chartcolorstyle+xml"/>
  <Override PartName="/xl/charts/chartEx19.xml" ContentType="application/vnd.ms-office.chartex+xml"/>
  <Override PartName="/xl/charts/style58.xml" ContentType="application/vnd.ms-office.chartstyle+xml"/>
  <Override PartName="/xl/charts/colors5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datasets coding ninja\Excel\CPI inflation\"/>
    </mc:Choice>
  </mc:AlternateContent>
  <xr:revisionPtr revIDLastSave="0" documentId="13_ncr:1_{7233FB9C-E008-45DC-83AC-A07C8952E4AF}" xr6:coauthVersionLast="47" xr6:coauthVersionMax="47" xr10:uidLastSave="{00000000-0000-0000-0000-000000000000}"/>
  <bookViews>
    <workbookView xWindow="-108" yWindow="-108" windowWidth="23256" windowHeight="12456" firstSheet="1" activeTab="1" xr2:uid="{3E3E2C3D-BAC3-4006-9471-EBF58A00FCB8}"/>
  </bookViews>
  <sheets>
    <sheet name="Original data" sheetId="2" r:id="rId1"/>
    <sheet name="Main Data" sheetId="1" r:id="rId2"/>
    <sheet name="Corrected Format" sheetId="10" r:id="rId3"/>
    <sheet name="Introduction" sheetId="16" r:id="rId4"/>
    <sheet name="Objective 1" sheetId="11" r:id="rId5"/>
    <sheet name="Objective 2" sheetId="12" r:id="rId6"/>
    <sheet name="Objective 3" sheetId="13" r:id="rId7"/>
    <sheet name="Objective 4" sheetId="14" r:id="rId8"/>
    <sheet name="Objective 5" sheetId="15" r:id="rId9"/>
    <sheet name="Pivots table" sheetId="6" r:id="rId10"/>
    <sheet name="Notes" sheetId="4" r:id="rId11"/>
    <sheet name="rought work" sheetId="8" r:id="rId12"/>
  </sheets>
  <definedNames>
    <definedName name="_xlnm._FilterDatabase" localSheetId="2" hidden="1">'Corrected Format'!$A$1:$L$373</definedName>
    <definedName name="_xlnm._FilterDatabase" localSheetId="10" hidden="1">Notes!$G$362:$I$437</definedName>
    <definedName name="_xlnm._FilterDatabase" localSheetId="11" hidden="1">'rought work'!$E$112:$J$151</definedName>
    <definedName name="_xlchart.v1.0" hidden="1">'Objective 2'!$C$10:$C$21</definedName>
    <definedName name="_xlchart.v1.1" hidden="1">'Objective 2'!$F$10:$F$21</definedName>
    <definedName name="_xlchart.v1.10" hidden="1">'Objective 4'!$K$10:$K$51</definedName>
    <definedName name="_xlchart.v1.11" hidden="1">'Objective 4'!$K$6</definedName>
    <definedName name="_xlchart.v1.15" hidden="1">'Pivots table'!$E$256:$F$279</definedName>
    <definedName name="_xlchart.v1.16" hidden="1">'Pivots table'!$K$255</definedName>
    <definedName name="_xlchart.v1.17" hidden="1">'Pivots table'!$K$256:$K$279</definedName>
    <definedName name="_xlchart.v1.18" hidden="1">'Pivots table'!$AB$220</definedName>
    <definedName name="_xlchart.v1.19" hidden="1">'Pivots table'!$AB$223:$AB$235</definedName>
    <definedName name="_xlchart.v1.2" hidden="1">'Objective 2'!$F$9</definedName>
    <definedName name="_xlchart.v1.20" hidden="1">'Pivots table'!$T$223:$T$235</definedName>
    <definedName name="_xlchart.v1.21" hidden="1">'Pivots table'!$C$82:$C$88</definedName>
    <definedName name="_xlchart.v1.22" hidden="1">'Pivots table'!$F$77</definedName>
    <definedName name="_xlchart.v1.23" hidden="1">'Pivots table'!$F$82:$F$88</definedName>
    <definedName name="_xlchart.v1.24" hidden="1">'Pivots table'!$E$154:$E$168</definedName>
    <definedName name="_xlchart.v1.25" hidden="1">'Pivots table'!$M$153</definedName>
    <definedName name="_xlchart.v1.26" hidden="1">'Pivots table'!$M$154:$M$169</definedName>
    <definedName name="_xlchart.v1.27" hidden="1">'Pivots table'!$E$189:$E$195</definedName>
    <definedName name="_xlchart.v1.28" hidden="1">'Pivots table'!$M$188</definedName>
    <definedName name="_xlchart.v1.29" hidden="1">'Pivots table'!$M$189:$M$196</definedName>
    <definedName name="_xlchart.v1.30" hidden="1">'Pivots table'!$AB$202</definedName>
    <definedName name="_xlchart.v1.31" hidden="1">'Pivots table'!$AB$205:$AB$210</definedName>
    <definedName name="_xlchart.v1.32" hidden="1">'Pivots table'!$T$205:$T$210</definedName>
    <definedName name="_xlchart.v1.33" hidden="1">'Pivots table'!$C$82:$C$88</definedName>
    <definedName name="_xlchart.v1.34" hidden="1">'Pivots table'!$F$77</definedName>
    <definedName name="_xlchart.v1.35" hidden="1">'Pivots table'!$F$82:$F$88</definedName>
    <definedName name="_xlchart.v1.36" hidden="1">'Pivots table'!$E$154:$E$168</definedName>
    <definedName name="_xlchart.v1.37" hidden="1">'Pivots table'!$M$153</definedName>
    <definedName name="_xlchart.v1.38" hidden="1">'Pivots table'!$M$154:$M$169</definedName>
    <definedName name="_xlchart.v1.39" hidden="1">'Pivots table'!$C$82:$C$88</definedName>
    <definedName name="_xlchart.v1.40" hidden="1">'Pivots table'!$D$77</definedName>
    <definedName name="_xlchart.v1.41" hidden="1">'Pivots table'!$D$78:$D$88</definedName>
    <definedName name="_xlchart.v1.42" hidden="1">'Pivots table'!$C$82:$C$88</definedName>
    <definedName name="_xlchart.v1.43" hidden="1">'Pivots table'!$E$82</definedName>
    <definedName name="_xlchart.v1.44" hidden="1">'Pivots table'!$E$82:$E$88</definedName>
    <definedName name="_xlchart.v1.45" hidden="1">'Pivots table'!$AB$202</definedName>
    <definedName name="_xlchart.v1.46" hidden="1">'Pivots table'!$AB$205:$AB$210</definedName>
    <definedName name="_xlchart.v1.47" hidden="1">'Pivots table'!$T$205:$T$210</definedName>
    <definedName name="_xlchart.v1.48" hidden="1">'rought work'!$X$147</definedName>
    <definedName name="_xlchart.v1.49" hidden="1">'rought work'!$Y$144:$AK$146</definedName>
    <definedName name="_xlchart.v1.50" hidden="1">'rought work'!$Y$147:$AK$147</definedName>
    <definedName name="_xlchart.v1.51" hidden="1">'Pivots table'!$AB$220</definedName>
    <definedName name="_xlchart.v1.52" hidden="1">'Pivots table'!$AB$223:$AB$235</definedName>
    <definedName name="_xlchart.v1.53" hidden="1">'Pivots table'!$T$223:$T$235</definedName>
    <definedName name="_xlchart.v1.54" hidden="1">'Pivots table'!$E$256:$F$279</definedName>
    <definedName name="_xlchart.v1.55" hidden="1">'Pivots table'!$K$255</definedName>
    <definedName name="_xlchart.v1.56" hidden="1">'Pivots table'!$K$256:$K$279</definedName>
    <definedName name="_xlchart.v1.9" hidden="1">'Objective 4'!$C$10:$C$51</definedName>
    <definedName name="_xlchart.v5.12" hidden="1">'Objective 5'!$AL$50</definedName>
    <definedName name="_xlchart.v5.13" hidden="1">'Objective 5'!$AL$51:$AL$79</definedName>
    <definedName name="_xlchart.v5.14" hidden="1">'Objective 5'!$E$51:$G$79</definedName>
    <definedName name="_xlchart.v5.3" hidden="1">'Objective 2'!$P$32:$P$37</definedName>
    <definedName name="_xlchart.v5.4" hidden="1">'Objective 2'!$R$31</definedName>
    <definedName name="_xlchart.v5.5" hidden="1">'Objective 2'!$R$32:$R$37</definedName>
    <definedName name="_xlchart.v5.6" hidden="1">'Objective 3'!$B$12:$D$46</definedName>
    <definedName name="_xlchart.v5.7" hidden="1">'Objective 3'!$F$12:$F$46</definedName>
    <definedName name="_xlchart.v5.8" hidden="1">'Objective 3'!$F$7</definedName>
    <definedName name="ExternalData_1" localSheetId="1" hidden="1">'Main Data'!$A$1:$AD$373</definedName>
    <definedName name="ExternalData_1" localSheetId="0" hidden="1">'Original data'!$A$1:$AD$373</definedName>
    <definedName name="Slicer_Sector">#N/A</definedName>
    <definedName name="Slicer_Sector1">#N/A</definedName>
    <definedName name="Slicer_Sector2">#N/A</definedName>
    <definedName name="Slicer_Sector3">#N/A</definedName>
    <definedName name="Slicer_Sector5">#N/A</definedName>
  </definedNames>
  <calcPr calcId="191029"/>
  <pivotCaches>
    <pivotCache cacheId="0" r:id="rId1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64" i="1" l="1"/>
  <c r="V264" i="1"/>
  <c r="AC261" i="1"/>
  <c r="AC264" i="1" s="1"/>
  <c r="AD261" i="1"/>
  <c r="AD264" i="1" s="1"/>
  <c r="AB261" i="1"/>
  <c r="AB264" i="1" s="1"/>
  <c r="AA261" i="1"/>
  <c r="AA264" i="1" s="1"/>
  <c r="Z261" i="1"/>
  <c r="Z264" i="1" s="1"/>
  <c r="Y261" i="1"/>
  <c r="Y264" i="1" s="1"/>
  <c r="W261" i="1"/>
  <c r="W264" i="1" s="1"/>
  <c r="S261" i="1"/>
  <c r="S264" i="1" s="1"/>
  <c r="R261" i="1"/>
  <c r="R264" i="1" s="1"/>
  <c r="Q261" i="1"/>
  <c r="Q264" i="1" s="1"/>
  <c r="O261" i="1"/>
  <c r="AF261" i="1" s="1"/>
  <c r="F264" i="1"/>
  <c r="E261" i="1"/>
  <c r="T262" i="1"/>
  <c r="T265" i="1" s="1"/>
  <c r="V265" i="1"/>
  <c r="O262" i="1"/>
  <c r="O265" i="1" s="1"/>
  <c r="X265" i="1"/>
  <c r="Z262" i="1"/>
  <c r="Z265" i="1" s="1"/>
  <c r="AA262" i="1"/>
  <c r="AA265" i="1" s="1"/>
  <c r="AB262" i="1"/>
  <c r="AB265" i="1" s="1"/>
  <c r="AC262" i="1"/>
  <c r="AC265" i="1" s="1"/>
  <c r="AD262" i="1"/>
  <c r="AD265" i="1" s="1"/>
  <c r="Y262" i="1"/>
  <c r="Y265" i="1" s="1"/>
  <c r="W262" i="1"/>
  <c r="W265" i="1" s="1"/>
  <c r="R262" i="1"/>
  <c r="R265" i="1" s="1"/>
  <c r="S262" i="1"/>
  <c r="S265" i="1" s="1"/>
  <c r="Q262" i="1"/>
  <c r="Q265" i="1" s="1"/>
  <c r="E262" i="1"/>
  <c r="E265" i="1" s="1"/>
  <c r="X263" i="1"/>
  <c r="V263" i="1"/>
  <c r="Z260" i="1"/>
  <c r="Z263" i="1" s="1"/>
  <c r="AA260" i="1"/>
  <c r="AA263" i="1" s="1"/>
  <c r="AB260" i="1"/>
  <c r="AB263" i="1" s="1"/>
  <c r="AC260" i="1"/>
  <c r="AC263" i="1" s="1"/>
  <c r="AD260" i="1"/>
  <c r="AD263" i="1" s="1"/>
  <c r="Y260" i="1"/>
  <c r="Y263" i="1" s="1"/>
  <c r="W260" i="1"/>
  <c r="W263" i="1" s="1"/>
  <c r="T260" i="1"/>
  <c r="T263" i="1" s="1"/>
  <c r="S260" i="1"/>
  <c r="S263" i="1" s="1"/>
  <c r="R260" i="1"/>
  <c r="R263" i="1" s="1"/>
  <c r="Q260" i="1"/>
  <c r="Q263" i="1" s="1"/>
  <c r="O260" i="1"/>
  <c r="O263" i="1" s="1"/>
  <c r="E260" i="1"/>
  <c r="AU554" i="4"/>
  <c r="AT555" i="4"/>
  <c r="H144" i="13"/>
  <c r="I144" i="13"/>
  <c r="J144" i="13"/>
  <c r="K144" i="13"/>
  <c r="L144" i="13"/>
  <c r="M144" i="13"/>
  <c r="N144" i="13"/>
  <c r="O144" i="13"/>
  <c r="P144" i="13"/>
  <c r="Q144" i="13"/>
  <c r="R144" i="13"/>
  <c r="S144" i="13"/>
  <c r="G144" i="13"/>
  <c r="I86" i="15"/>
  <c r="H127" i="13"/>
  <c r="I127" i="13"/>
  <c r="J127" i="13"/>
  <c r="K127" i="13"/>
  <c r="L127" i="13"/>
  <c r="M127" i="13"/>
  <c r="N127" i="13"/>
  <c r="O127" i="13"/>
  <c r="P127" i="13"/>
  <c r="Q127" i="13"/>
  <c r="R127" i="13"/>
  <c r="S127" i="13"/>
  <c r="G127" i="13"/>
  <c r="E9" i="13"/>
  <c r="E12" i="13"/>
  <c r="E15" i="13"/>
  <c r="E18" i="13"/>
  <c r="E21" i="13"/>
  <c r="E24" i="13"/>
  <c r="E27" i="13"/>
  <c r="E30" i="13"/>
  <c r="E33" i="13"/>
  <c r="E36" i="13"/>
  <c r="E39" i="13"/>
  <c r="E42" i="13"/>
  <c r="E45" i="13"/>
  <c r="F15" i="12"/>
  <c r="F13" i="12"/>
  <c r="AL52" i="15"/>
  <c r="AL53" i="15"/>
  <c r="AL54" i="15"/>
  <c r="AL55" i="15"/>
  <c r="AL56" i="15"/>
  <c r="AL57" i="15"/>
  <c r="AL58" i="15"/>
  <c r="AL59" i="15"/>
  <c r="AL60" i="15"/>
  <c r="AL61" i="15"/>
  <c r="AL62" i="15"/>
  <c r="AL63" i="15"/>
  <c r="AL64" i="15"/>
  <c r="AL65" i="15"/>
  <c r="AL66" i="15"/>
  <c r="AL67" i="15"/>
  <c r="AL68" i="15"/>
  <c r="AL69" i="15"/>
  <c r="AL70" i="15"/>
  <c r="AL71" i="15"/>
  <c r="AL72" i="15"/>
  <c r="AL73" i="15"/>
  <c r="AL74" i="15"/>
  <c r="AL75" i="15"/>
  <c r="AL76" i="15"/>
  <c r="AL77" i="15"/>
  <c r="AL78" i="15"/>
  <c r="AL79" i="15"/>
  <c r="K86" i="15"/>
  <c r="L86" i="15"/>
  <c r="M86" i="15"/>
  <c r="N86" i="15"/>
  <c r="O86" i="15"/>
  <c r="P86" i="15"/>
  <c r="Q86" i="15"/>
  <c r="R86" i="15"/>
  <c r="S86" i="15"/>
  <c r="T86" i="15"/>
  <c r="U86" i="15"/>
  <c r="V86" i="15"/>
  <c r="W86" i="15"/>
  <c r="X86" i="15"/>
  <c r="Y86" i="15"/>
  <c r="Z86" i="15"/>
  <c r="AA86" i="15"/>
  <c r="AB86" i="15"/>
  <c r="AC86" i="15"/>
  <c r="AD86" i="15"/>
  <c r="AE86" i="15"/>
  <c r="AF86" i="15"/>
  <c r="AG86" i="15"/>
  <c r="AH86" i="15"/>
  <c r="AI86" i="15"/>
  <c r="AJ86" i="15"/>
  <c r="J86" i="15"/>
  <c r="H86" i="15"/>
  <c r="J7" i="14"/>
  <c r="J8" i="14"/>
  <c r="J9" i="14"/>
  <c r="J10" i="14"/>
  <c r="J11" i="14"/>
  <c r="K11" i="14" s="1"/>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E46" i="13"/>
  <c r="E44" i="13"/>
  <c r="E43" i="13"/>
  <c r="E41" i="13"/>
  <c r="E40" i="13"/>
  <c r="E38" i="13"/>
  <c r="E37" i="13"/>
  <c r="E35" i="13"/>
  <c r="E34" i="13"/>
  <c r="E32" i="13"/>
  <c r="E31" i="13"/>
  <c r="E29" i="13"/>
  <c r="E28" i="13"/>
  <c r="E26" i="13"/>
  <c r="E25" i="13"/>
  <c r="E23" i="13"/>
  <c r="E22" i="13"/>
  <c r="E20" i="13"/>
  <c r="E19" i="13"/>
  <c r="E17" i="13"/>
  <c r="E16" i="13"/>
  <c r="E14" i="13"/>
  <c r="E13" i="13"/>
  <c r="E11" i="13"/>
  <c r="E10" i="13"/>
  <c r="E8" i="13"/>
  <c r="AD62" i="12"/>
  <c r="AD63" i="12"/>
  <c r="AD64" i="12"/>
  <c r="AD65" i="12"/>
  <c r="AD66" i="12"/>
  <c r="AD67" i="12"/>
  <c r="AD68" i="12"/>
  <c r="AD69" i="12"/>
  <c r="AD70" i="12"/>
  <c r="AD71" i="12"/>
  <c r="AD72" i="12"/>
  <c r="AC62" i="12"/>
  <c r="AC63" i="12"/>
  <c r="AC64" i="12"/>
  <c r="AC65" i="12"/>
  <c r="AC66" i="12"/>
  <c r="AC67" i="12"/>
  <c r="AC68" i="12"/>
  <c r="AC69" i="12"/>
  <c r="AC70" i="12"/>
  <c r="AC71" i="12"/>
  <c r="AC72" i="12"/>
  <c r="AB62" i="12"/>
  <c r="AB63" i="12"/>
  <c r="AB64" i="12"/>
  <c r="AB65" i="12"/>
  <c r="AB66" i="12"/>
  <c r="AB67" i="12"/>
  <c r="AB68" i="12"/>
  <c r="AB69" i="12"/>
  <c r="AB70" i="12"/>
  <c r="AB71" i="12"/>
  <c r="AB72" i="12"/>
  <c r="AA62" i="12"/>
  <c r="AA63" i="12"/>
  <c r="AA64" i="12"/>
  <c r="AA65" i="12"/>
  <c r="AA66" i="12"/>
  <c r="AA67" i="12"/>
  <c r="AA68" i="12"/>
  <c r="AA69" i="12"/>
  <c r="AA70" i="12"/>
  <c r="AA71" i="12"/>
  <c r="AA72" i="12"/>
  <c r="Z62" i="12"/>
  <c r="Z63" i="12"/>
  <c r="Z64" i="12"/>
  <c r="Z65" i="12"/>
  <c r="Z66" i="12"/>
  <c r="Z67" i="12"/>
  <c r="Z68" i="12"/>
  <c r="Z69" i="12"/>
  <c r="Z70" i="12"/>
  <c r="Z71" i="12"/>
  <c r="Z72" i="12"/>
  <c r="Y62" i="12"/>
  <c r="Y63" i="12"/>
  <c r="Y64" i="12"/>
  <c r="Y65" i="12"/>
  <c r="Y66" i="12"/>
  <c r="Y67" i="12"/>
  <c r="Y68" i="12"/>
  <c r="Y69" i="12"/>
  <c r="Y70" i="12"/>
  <c r="Y71" i="12"/>
  <c r="Y72" i="12"/>
  <c r="Y61" i="12"/>
  <c r="Z61" i="12"/>
  <c r="AA61" i="12"/>
  <c r="AB61" i="12"/>
  <c r="AC61" i="12"/>
  <c r="AD61" i="12"/>
  <c r="X62" i="12"/>
  <c r="X63" i="12"/>
  <c r="X64" i="12"/>
  <c r="X65" i="12"/>
  <c r="X66" i="12"/>
  <c r="X67" i="12"/>
  <c r="X68" i="12"/>
  <c r="X69" i="12"/>
  <c r="X70" i="12"/>
  <c r="X71" i="12"/>
  <c r="X72" i="12"/>
  <c r="W62" i="12"/>
  <c r="W63" i="12"/>
  <c r="W64" i="12"/>
  <c r="W65" i="12"/>
  <c r="W66" i="12"/>
  <c r="W67" i="12"/>
  <c r="W68" i="12"/>
  <c r="W69" i="12"/>
  <c r="W70" i="12"/>
  <c r="W71" i="12"/>
  <c r="W72" i="12"/>
  <c r="V62" i="12"/>
  <c r="V63" i="12"/>
  <c r="V64" i="12"/>
  <c r="V65" i="12"/>
  <c r="V66" i="12"/>
  <c r="V67" i="12"/>
  <c r="V68" i="12"/>
  <c r="V69" i="12"/>
  <c r="V70" i="12"/>
  <c r="V71" i="12"/>
  <c r="V72" i="12"/>
  <c r="U62" i="12"/>
  <c r="U63" i="12"/>
  <c r="U64" i="12"/>
  <c r="U65" i="12"/>
  <c r="U66" i="12"/>
  <c r="U67" i="12"/>
  <c r="U68" i="12"/>
  <c r="U69" i="12"/>
  <c r="U70" i="12"/>
  <c r="U71" i="12"/>
  <c r="U72" i="12"/>
  <c r="T62" i="12"/>
  <c r="T63" i="12"/>
  <c r="T64" i="12"/>
  <c r="T65" i="12"/>
  <c r="T66" i="12"/>
  <c r="T67" i="12"/>
  <c r="T68" i="12"/>
  <c r="T69" i="12"/>
  <c r="T70" i="12"/>
  <c r="T71" i="12"/>
  <c r="T72" i="12"/>
  <c r="S62" i="12"/>
  <c r="S63" i="12"/>
  <c r="S64" i="12"/>
  <c r="S65" i="12"/>
  <c r="S66" i="12"/>
  <c r="S67" i="12"/>
  <c r="S68" i="12"/>
  <c r="S69" i="12"/>
  <c r="S70" i="12"/>
  <c r="S71" i="12"/>
  <c r="S72" i="12"/>
  <c r="T61" i="12"/>
  <c r="U61" i="12"/>
  <c r="V61" i="12"/>
  <c r="W61" i="12"/>
  <c r="X61" i="12"/>
  <c r="S61" i="12"/>
  <c r="R60" i="12"/>
  <c r="R61" i="12"/>
  <c r="R62" i="12"/>
  <c r="R63" i="12"/>
  <c r="R64" i="12"/>
  <c r="R65" i="12"/>
  <c r="R66" i="12"/>
  <c r="R67" i="12"/>
  <c r="R68" i="12"/>
  <c r="R69" i="12"/>
  <c r="R70" i="12"/>
  <c r="R71" i="12"/>
  <c r="R72" i="12"/>
  <c r="F12" i="12"/>
  <c r="F14" i="12"/>
  <c r="F16" i="12"/>
  <c r="F17" i="12"/>
  <c r="F18" i="12"/>
  <c r="F19" i="12"/>
  <c r="F20" i="12"/>
  <c r="F21" i="12"/>
  <c r="F22" i="12"/>
  <c r="F11" i="12"/>
  <c r="BF78" i="8"/>
  <c r="BF79" i="8"/>
  <c r="BF80" i="8"/>
  <c r="BF81" i="8"/>
  <c r="BF76" i="8"/>
  <c r="P248" i="8"/>
  <c r="P246" i="8"/>
  <c r="P244" i="8"/>
  <c r="H287" i="6"/>
  <c r="H285" i="6"/>
  <c r="H283" i="6"/>
  <c r="K257" i="6"/>
  <c r="K258" i="6"/>
  <c r="K259" i="6"/>
  <c r="K260" i="6"/>
  <c r="K261" i="6"/>
  <c r="K262" i="6"/>
  <c r="K263" i="6"/>
  <c r="K264" i="6"/>
  <c r="K265" i="6"/>
  <c r="K266" i="6"/>
  <c r="K267" i="6"/>
  <c r="K268" i="6"/>
  <c r="K269" i="6"/>
  <c r="K270" i="6"/>
  <c r="K271" i="6"/>
  <c r="K272" i="6"/>
  <c r="K273" i="6"/>
  <c r="K274" i="6"/>
  <c r="K275" i="6"/>
  <c r="K276" i="6"/>
  <c r="K277" i="6"/>
  <c r="K278" i="6"/>
  <c r="K279" i="6"/>
  <c r="BF85" i="8"/>
  <c r="BF86" i="8"/>
  <c r="BF84" i="8"/>
  <c r="BF77" i="8"/>
  <c r="BF63" i="8"/>
  <c r="BF64" i="8"/>
  <c r="BF65" i="8"/>
  <c r="BF66" i="8"/>
  <c r="BF67" i="8"/>
  <c r="BF68" i="8"/>
  <c r="BF69" i="8"/>
  <c r="BF70" i="8"/>
  <c r="BF71" i="8"/>
  <c r="BF72" i="8"/>
  <c r="BF73" i="8"/>
  <c r="BF74" i="8"/>
  <c r="BF75" i="8"/>
  <c r="BF82" i="8"/>
  <c r="BF83" i="8"/>
  <c r="BF87" i="8"/>
  <c r="BF88" i="8"/>
  <c r="BF89" i="8"/>
  <c r="BF90" i="8"/>
  <c r="BF62" i="8"/>
  <c r="AA221" i="6"/>
  <c r="AA222" i="6"/>
  <c r="AA223" i="6"/>
  <c r="AA224" i="6"/>
  <c r="AA225" i="6"/>
  <c r="AA226" i="6"/>
  <c r="AA227" i="6"/>
  <c r="AA228" i="6"/>
  <c r="AA229" i="6"/>
  <c r="AA230" i="6"/>
  <c r="AA231" i="6"/>
  <c r="AA232" i="6"/>
  <c r="AA233" i="6"/>
  <c r="AA234" i="6"/>
  <c r="AA235" i="6"/>
  <c r="AA236" i="6"/>
  <c r="AA205" i="6"/>
  <c r="AA206" i="6"/>
  <c r="AA207" i="6"/>
  <c r="AA208" i="6"/>
  <c r="AA209" i="6"/>
  <c r="AA210" i="6"/>
  <c r="AA204" i="6"/>
  <c r="AA203" i="6"/>
  <c r="L189" i="6"/>
  <c r="L190" i="6"/>
  <c r="L191" i="6"/>
  <c r="L192" i="6"/>
  <c r="L193" i="6"/>
  <c r="L194" i="6"/>
  <c r="L195" i="6"/>
  <c r="L196" i="6"/>
  <c r="L155" i="6"/>
  <c r="L156" i="6"/>
  <c r="L157" i="6"/>
  <c r="L158" i="6"/>
  <c r="L159" i="6"/>
  <c r="L160" i="6"/>
  <c r="L161" i="6"/>
  <c r="L162" i="6"/>
  <c r="L163" i="6"/>
  <c r="L164" i="6"/>
  <c r="L165" i="6"/>
  <c r="L166" i="6"/>
  <c r="L167" i="6"/>
  <c r="L168" i="6"/>
  <c r="L169" i="6"/>
  <c r="L154" i="6"/>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M255" i="4"/>
  <c r="N255" i="4"/>
  <c r="O255" i="4"/>
  <c r="P255" i="4"/>
  <c r="Q255" i="4"/>
  <c r="R255" i="4"/>
  <c r="S255" i="4"/>
  <c r="T255" i="4"/>
  <c r="U255" i="4"/>
  <c r="V255" i="4"/>
  <c r="W255" i="4"/>
  <c r="X255" i="4"/>
  <c r="L255" i="4"/>
  <c r="AA216" i="4"/>
  <c r="Z216" i="4"/>
  <c r="Y216" i="4"/>
  <c r="AA218" i="4"/>
  <c r="AA219" i="4"/>
  <c r="AA220" i="4"/>
  <c r="AA221" i="4"/>
  <c r="AA222" i="4"/>
  <c r="AD222" i="4" s="1"/>
  <c r="AA223" i="4"/>
  <c r="AA224" i="4"/>
  <c r="AA225" i="4"/>
  <c r="AA226" i="4"/>
  <c r="AA227" i="4"/>
  <c r="AA228" i="4"/>
  <c r="AA229" i="4"/>
  <c r="AA230" i="4"/>
  <c r="AA231" i="4"/>
  <c r="AA232" i="4"/>
  <c r="AA233" i="4"/>
  <c r="AA234" i="4"/>
  <c r="AA235" i="4"/>
  <c r="AA236" i="4"/>
  <c r="AA237" i="4"/>
  <c r="AA238" i="4"/>
  <c r="AD238" i="4" s="1"/>
  <c r="AA239" i="4"/>
  <c r="AA240" i="4"/>
  <c r="AA241" i="4"/>
  <c r="AA242" i="4"/>
  <c r="AA243" i="4"/>
  <c r="AA244" i="4"/>
  <c r="AA245" i="4"/>
  <c r="AA246" i="4"/>
  <c r="AA247" i="4"/>
  <c r="AA248" i="4"/>
  <c r="AA249" i="4"/>
  <c r="AA250" i="4"/>
  <c r="AA251" i="4"/>
  <c r="AA252" i="4"/>
  <c r="AA253" i="4"/>
  <c r="AD253" i="4" s="1"/>
  <c r="AA254" i="4"/>
  <c r="AD254" i="4" s="1"/>
  <c r="Z218" i="4"/>
  <c r="Z219" i="4"/>
  <c r="Z220" i="4"/>
  <c r="Z221" i="4"/>
  <c r="Z222" i="4"/>
  <c r="Z223" i="4"/>
  <c r="Z224" i="4"/>
  <c r="Z225" i="4"/>
  <c r="Z226" i="4"/>
  <c r="Z227" i="4"/>
  <c r="Z228" i="4"/>
  <c r="Z229" i="4"/>
  <c r="Z230" i="4"/>
  <c r="Z231" i="4"/>
  <c r="Z232" i="4"/>
  <c r="AC232" i="4" s="1"/>
  <c r="Z233" i="4"/>
  <c r="AC233" i="4" s="1"/>
  <c r="Z234" i="4"/>
  <c r="Z235" i="4"/>
  <c r="Z236" i="4"/>
  <c r="Z237" i="4"/>
  <c r="Z238" i="4"/>
  <c r="Z239" i="4"/>
  <c r="Z240" i="4"/>
  <c r="Z241" i="4"/>
  <c r="Z242" i="4"/>
  <c r="Z243" i="4"/>
  <c r="Z244" i="4"/>
  <c r="Z245" i="4"/>
  <c r="Z246" i="4"/>
  <c r="Z247" i="4"/>
  <c r="Z248" i="4"/>
  <c r="AC248" i="4" s="1"/>
  <c r="Z249" i="4"/>
  <c r="AC249" i="4" s="1"/>
  <c r="Z250" i="4"/>
  <c r="Z251" i="4"/>
  <c r="AC251" i="4" s="1"/>
  <c r="Z252" i="4"/>
  <c r="Z253" i="4"/>
  <c r="Z254" i="4"/>
  <c r="Y218" i="4"/>
  <c r="Y219" i="4"/>
  <c r="Y220" i="4"/>
  <c r="Y221" i="4"/>
  <c r="Y222" i="4"/>
  <c r="Y223" i="4"/>
  <c r="Y224" i="4"/>
  <c r="Y225" i="4"/>
  <c r="Y226" i="4"/>
  <c r="Y227" i="4"/>
  <c r="Y228" i="4"/>
  <c r="AB228" i="4" s="1"/>
  <c r="Y229" i="4"/>
  <c r="AB229" i="4" s="1"/>
  <c r="Y230" i="4"/>
  <c r="AB230" i="4" s="1"/>
  <c r="Y231" i="4"/>
  <c r="Y232" i="4"/>
  <c r="Y233" i="4"/>
  <c r="Y234" i="4"/>
  <c r="Y235" i="4"/>
  <c r="Y236" i="4"/>
  <c r="Y237" i="4"/>
  <c r="Y238" i="4"/>
  <c r="Y239" i="4"/>
  <c r="Y240" i="4"/>
  <c r="Y241" i="4"/>
  <c r="Y242" i="4"/>
  <c r="Y243" i="4"/>
  <c r="Y244" i="4"/>
  <c r="AB244" i="4" s="1"/>
  <c r="Y245" i="4"/>
  <c r="AB245" i="4" s="1"/>
  <c r="Y246" i="4"/>
  <c r="Y247" i="4"/>
  <c r="Y248" i="4"/>
  <c r="Y249" i="4"/>
  <c r="Y250" i="4"/>
  <c r="Y251" i="4"/>
  <c r="Y252" i="4"/>
  <c r="Y253" i="4"/>
  <c r="Y254" i="4"/>
  <c r="AA217" i="4"/>
  <c r="Y217" i="4"/>
  <c r="Z217" i="4"/>
  <c r="V316" i="4"/>
  <c r="V317" i="4"/>
  <c r="V318" i="4"/>
  <c r="V319" i="4"/>
  <c r="V320" i="4"/>
  <c r="V321" i="4"/>
  <c r="V322" i="4"/>
  <c r="V323" i="4"/>
  <c r="V324" i="4"/>
  <c r="V325" i="4"/>
  <c r="V326" i="4"/>
  <c r="V327" i="4"/>
  <c r="V315" i="4"/>
  <c r="U316" i="4"/>
  <c r="U317" i="4"/>
  <c r="U318" i="4"/>
  <c r="U319" i="4"/>
  <c r="U320" i="4"/>
  <c r="U321" i="4"/>
  <c r="U322" i="4"/>
  <c r="U323" i="4"/>
  <c r="U324" i="4"/>
  <c r="U325" i="4"/>
  <c r="U326" i="4"/>
  <c r="U327" i="4"/>
  <c r="U315" i="4"/>
  <c r="T316" i="4"/>
  <c r="T317" i="4"/>
  <c r="T318" i="4"/>
  <c r="T319" i="4"/>
  <c r="T320" i="4"/>
  <c r="T321" i="4"/>
  <c r="T322" i="4"/>
  <c r="T323" i="4"/>
  <c r="T324" i="4"/>
  <c r="T325" i="4"/>
  <c r="T326" i="4"/>
  <c r="T327" i="4"/>
  <c r="T315" i="4"/>
  <c r="U206" i="4"/>
  <c r="L206" i="4"/>
  <c r="U205" i="4"/>
  <c r="L205" i="4"/>
  <c r="U204" i="4"/>
  <c r="L204" i="4"/>
  <c r="U203" i="4"/>
  <c r="L203" i="4"/>
  <c r="U202" i="4"/>
  <c r="L202" i="4"/>
  <c r="U201" i="4"/>
  <c r="L201" i="4"/>
  <c r="U200" i="4"/>
  <c r="L200" i="4"/>
  <c r="U199" i="4"/>
  <c r="L199" i="4"/>
  <c r="U198" i="4"/>
  <c r="L198" i="4"/>
  <c r="U197" i="4"/>
  <c r="L197" i="4"/>
  <c r="U196" i="4"/>
  <c r="L196" i="4"/>
  <c r="U195" i="4"/>
  <c r="L195" i="4"/>
  <c r="U194" i="4"/>
  <c r="L194" i="4"/>
  <c r="U193" i="4"/>
  <c r="L193" i="4"/>
  <c r="U192" i="4"/>
  <c r="L192" i="4"/>
  <c r="U191" i="4"/>
  <c r="L191" i="4"/>
  <c r="U190" i="4"/>
  <c r="L190" i="4"/>
  <c r="U189" i="4"/>
  <c r="L189" i="4"/>
  <c r="U188" i="4"/>
  <c r="L188" i="4"/>
  <c r="U187" i="4"/>
  <c r="L187" i="4"/>
  <c r="U186" i="4"/>
  <c r="L186" i="4"/>
  <c r="U185" i="4"/>
  <c r="L185" i="4"/>
  <c r="U184" i="4"/>
  <c r="L184" i="4"/>
  <c r="U183" i="4"/>
  <c r="L183" i="4"/>
  <c r="U182" i="4"/>
  <c r="L182" i="4"/>
  <c r="U181" i="4"/>
  <c r="L181" i="4"/>
  <c r="U180" i="4"/>
  <c r="L180" i="4"/>
  <c r="U179" i="4"/>
  <c r="L179" i="4"/>
  <c r="U178" i="4"/>
  <c r="L178" i="4"/>
  <c r="U177" i="4"/>
  <c r="L177" i="4"/>
  <c r="U176" i="4"/>
  <c r="L176" i="4"/>
  <c r="U175" i="4"/>
  <c r="L175" i="4"/>
  <c r="U174" i="4"/>
  <c r="L174" i="4"/>
  <c r="U173" i="4"/>
  <c r="L173" i="4"/>
  <c r="U172" i="4"/>
  <c r="L172" i="4"/>
  <c r="U171" i="4"/>
  <c r="L171" i="4"/>
  <c r="U170" i="4"/>
  <c r="L170" i="4"/>
  <c r="U169" i="4"/>
  <c r="L169" i="4"/>
  <c r="U168" i="4"/>
  <c r="L168" i="4"/>
  <c r="S106" i="4"/>
  <c r="S105" i="4"/>
  <c r="S104" i="4"/>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R41" i="10" s="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O78" i="4"/>
  <c r="O79" i="4"/>
  <c r="O80" i="4"/>
  <c r="O81" i="4"/>
  <c r="O82" i="4"/>
  <c r="O83" i="4"/>
  <c r="O84" i="4"/>
  <c r="O85" i="4"/>
  <c r="O86" i="4"/>
  <c r="O87" i="4"/>
  <c r="O88" i="4"/>
  <c r="O89" i="4"/>
  <c r="O90" i="4"/>
  <c r="O91" i="4"/>
  <c r="O92" i="4"/>
  <c r="O93" i="4"/>
  <c r="O94" i="4"/>
  <c r="O95" i="4"/>
  <c r="O96" i="4"/>
  <c r="O97" i="4"/>
  <c r="O98" i="4"/>
  <c r="O99" i="4"/>
  <c r="M78" i="4"/>
  <c r="M79" i="4"/>
  <c r="M80" i="4"/>
  <c r="M81" i="4"/>
  <c r="M82" i="4"/>
  <c r="M83" i="4"/>
  <c r="M84" i="4"/>
  <c r="M85" i="4"/>
  <c r="M86" i="4"/>
  <c r="M87" i="4"/>
  <c r="M88" i="4"/>
  <c r="M89" i="4"/>
  <c r="M90" i="4"/>
  <c r="M91" i="4"/>
  <c r="M92" i="4"/>
  <c r="M93" i="4"/>
  <c r="M94" i="4"/>
  <c r="M95" i="4"/>
  <c r="M96" i="4"/>
  <c r="M97" i="4"/>
  <c r="M98" i="4"/>
  <c r="M99" i="4"/>
  <c r="K78" i="4"/>
  <c r="K79" i="4"/>
  <c r="K80" i="4"/>
  <c r="K81" i="4"/>
  <c r="K82" i="4"/>
  <c r="K83" i="4"/>
  <c r="K84" i="4"/>
  <c r="K85" i="4"/>
  <c r="K86" i="4"/>
  <c r="K87" i="4"/>
  <c r="K88" i="4"/>
  <c r="K89" i="4"/>
  <c r="K90" i="4"/>
  <c r="K91" i="4"/>
  <c r="K92" i="4"/>
  <c r="K93" i="4"/>
  <c r="K94" i="4"/>
  <c r="K95" i="4"/>
  <c r="K96" i="4"/>
  <c r="K97" i="4"/>
  <c r="K98" i="4"/>
  <c r="K99" i="4"/>
  <c r="P62" i="6"/>
  <c r="Q62" i="6"/>
  <c r="P63" i="6"/>
  <c r="Q63" i="6"/>
  <c r="P64" i="6"/>
  <c r="Q64" i="6"/>
  <c r="Q65" i="6"/>
  <c r="Q66" i="6"/>
  <c r="Q67" i="6"/>
  <c r="Q68" i="6"/>
  <c r="Q69" i="6"/>
  <c r="Q70" i="6"/>
  <c r="Q71" i="6"/>
  <c r="P65" i="6"/>
  <c r="P66" i="6"/>
  <c r="P67" i="6"/>
  <c r="P68" i="6"/>
  <c r="P69" i="6"/>
  <c r="P70" i="6"/>
  <c r="P71" i="6"/>
  <c r="K33" i="6"/>
  <c r="K34" i="6"/>
  <c r="K35" i="6"/>
  <c r="K36" i="6"/>
  <c r="K37" i="6"/>
  <c r="K38" i="6"/>
  <c r="K39" i="6"/>
  <c r="K40" i="6"/>
  <c r="K41" i="6"/>
  <c r="K32" i="6"/>
  <c r="J33" i="6"/>
  <c r="J34" i="6"/>
  <c r="J35" i="6"/>
  <c r="J36" i="6"/>
  <c r="J37" i="6"/>
  <c r="J38" i="6"/>
  <c r="J39" i="6"/>
  <c r="J40" i="6"/>
  <c r="J41" i="6"/>
  <c r="J32" i="6"/>
  <c r="I33" i="6"/>
  <c r="I34" i="6"/>
  <c r="I35" i="6"/>
  <c r="I36" i="6"/>
  <c r="I37" i="6"/>
  <c r="I38" i="6"/>
  <c r="I39" i="6"/>
  <c r="I40" i="6"/>
  <c r="I41" i="6"/>
  <c r="I32" i="6"/>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2" i="10"/>
  <c r="F265" i="1"/>
  <c r="G265" i="1"/>
  <c r="H265" i="1"/>
  <c r="I265" i="1"/>
  <c r="J265" i="1"/>
  <c r="K265" i="1"/>
  <c r="L265" i="1"/>
  <c r="M265" i="1"/>
  <c r="N265" i="1"/>
  <c r="P265" i="1"/>
  <c r="F263" i="1"/>
  <c r="G263" i="1"/>
  <c r="H263" i="1"/>
  <c r="I263" i="1"/>
  <c r="J263" i="1"/>
  <c r="K263" i="1"/>
  <c r="L263" i="1"/>
  <c r="M263" i="1"/>
  <c r="N263" i="1"/>
  <c r="P263" i="1"/>
  <c r="D263" i="1"/>
  <c r="G264" i="1"/>
  <c r="H264" i="1"/>
  <c r="I264" i="1"/>
  <c r="J264" i="1"/>
  <c r="K264" i="1"/>
  <c r="L264" i="1"/>
  <c r="M264" i="1"/>
  <c r="N264" i="1"/>
  <c r="P264" i="1"/>
  <c r="D265" i="1"/>
  <c r="D264"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261" i="1" l="1"/>
  <c r="D261" i="10"/>
  <c r="M261" i="10"/>
  <c r="O264" i="1"/>
  <c r="D260" i="10"/>
  <c r="E264" i="1"/>
  <c r="D262" i="10"/>
  <c r="AF262" i="1"/>
  <c r="M262" i="10"/>
  <c r="AE262" i="1"/>
  <c r="AF260" i="1"/>
  <c r="F30" i="13"/>
  <c r="AE260" i="1"/>
  <c r="E263" i="1"/>
  <c r="AE263" i="1" s="1"/>
  <c r="M260" i="10"/>
  <c r="F21" i="13"/>
  <c r="F24" i="13"/>
  <c r="F18" i="13"/>
  <c r="K33" i="14"/>
  <c r="K50" i="14"/>
  <c r="K48" i="14"/>
  <c r="K31" i="14"/>
  <c r="K18" i="14"/>
  <c r="K46" i="14"/>
  <c r="K30" i="14"/>
  <c r="F42" i="13"/>
  <c r="F33" i="13"/>
  <c r="F27" i="13"/>
  <c r="F39" i="13"/>
  <c r="F15" i="13"/>
  <c r="F45" i="13"/>
  <c r="F12" i="13"/>
  <c r="F36" i="13"/>
  <c r="K32" i="14"/>
  <c r="K47" i="14"/>
  <c r="K17" i="14"/>
  <c r="K45" i="14"/>
  <c r="K29" i="14"/>
  <c r="K16" i="14"/>
  <c r="K9" i="14"/>
  <c r="K44" i="14"/>
  <c r="K28" i="14"/>
  <c r="K8" i="14"/>
  <c r="K24" i="14"/>
  <c r="K43" i="14"/>
  <c r="K27" i="14"/>
  <c r="K7" i="14"/>
  <c r="K14" i="14"/>
  <c r="K42" i="14"/>
  <c r="K26" i="14"/>
  <c r="K53" i="14"/>
  <c r="K39" i="14"/>
  <c r="K52" i="14"/>
  <c r="K13" i="14"/>
  <c r="K54" i="14"/>
  <c r="K41" i="14"/>
  <c r="K15" i="14"/>
  <c r="K38" i="14"/>
  <c r="K36" i="14"/>
  <c r="K20" i="14"/>
  <c r="K23" i="14"/>
  <c r="K51" i="14"/>
  <c r="K35" i="14"/>
  <c r="K19" i="14"/>
  <c r="K12" i="14"/>
  <c r="K25" i="14"/>
  <c r="K40" i="14"/>
  <c r="K34" i="14"/>
  <c r="K22" i="14"/>
  <c r="K49" i="14"/>
  <c r="K10" i="14"/>
  <c r="K37" i="14"/>
  <c r="K21" i="14"/>
  <c r="F32" i="13"/>
  <c r="F23" i="13"/>
  <c r="F40" i="13"/>
  <c r="F37" i="13"/>
  <c r="F38" i="13"/>
  <c r="F20" i="13"/>
  <c r="F22" i="13"/>
  <c r="F19" i="13"/>
  <c r="F31" i="13"/>
  <c r="F35" i="13"/>
  <c r="F34" i="13"/>
  <c r="F41" i="13"/>
  <c r="F16" i="13"/>
  <c r="F25" i="13"/>
  <c r="F26" i="13"/>
  <c r="F43" i="13"/>
  <c r="F46" i="13"/>
  <c r="F17" i="13"/>
  <c r="F13" i="13"/>
  <c r="F11" i="13"/>
  <c r="F29" i="13"/>
  <c r="F14" i="13"/>
  <c r="F44" i="13"/>
  <c r="F28" i="13"/>
  <c r="AB225" i="6"/>
  <c r="AB234" i="6"/>
  <c r="AB224" i="6"/>
  <c r="AB236" i="6"/>
  <c r="AB227" i="6"/>
  <c r="AB231" i="6"/>
  <c r="AB233" i="6"/>
  <c r="AB228" i="6"/>
  <c r="M160" i="6"/>
  <c r="AB210" i="6"/>
  <c r="M159" i="6"/>
  <c r="AB209" i="6"/>
  <c r="AB226" i="6"/>
  <c r="M168" i="6"/>
  <c r="M165" i="6"/>
  <c r="AB232" i="6"/>
  <c r="AB230" i="6"/>
  <c r="AB223" i="6"/>
  <c r="M162" i="6"/>
  <c r="AB235" i="6"/>
  <c r="AB229" i="6"/>
  <c r="AB206" i="6"/>
  <c r="AB207" i="6"/>
  <c r="AB208" i="6"/>
  <c r="AB204" i="6"/>
  <c r="AB205" i="6"/>
  <c r="M166" i="6"/>
  <c r="M167" i="6"/>
  <c r="M164" i="6"/>
  <c r="M196" i="6"/>
  <c r="M195" i="6"/>
  <c r="M194" i="6"/>
  <c r="M193" i="6"/>
  <c r="M192" i="6"/>
  <c r="M191" i="6"/>
  <c r="M190" i="6"/>
  <c r="M161" i="6"/>
  <c r="M157" i="6"/>
  <c r="M163" i="6"/>
  <c r="M155" i="6"/>
  <c r="M169" i="6"/>
  <c r="M158" i="6"/>
  <c r="M156" i="6"/>
  <c r="AB248" i="4"/>
  <c r="AC253" i="4"/>
  <c r="AC221" i="4"/>
  <c r="AD242" i="4"/>
  <c r="AD226" i="4"/>
  <c r="AB231" i="4"/>
  <c r="AC236" i="4"/>
  <c r="AC220" i="4"/>
  <c r="AD241" i="4"/>
  <c r="AD233" i="4"/>
  <c r="AD239" i="4"/>
  <c r="AB236" i="4"/>
  <c r="AB242" i="4"/>
  <c r="AD236" i="4"/>
  <c r="AD251" i="4"/>
  <c r="AC245" i="4"/>
  <c r="AC244" i="4"/>
  <c r="AF265" i="1"/>
  <c r="AF264" i="1"/>
  <c r="AB253" i="4"/>
  <c r="AB221" i="4"/>
  <c r="AC242" i="4"/>
  <c r="AC226" i="4"/>
  <c r="AB254" i="4"/>
  <c r="AB238" i="4"/>
  <c r="AC230" i="4"/>
  <c r="AD248" i="4"/>
  <c r="AD232" i="4"/>
  <c r="AD247" i="4"/>
  <c r="AB227" i="4"/>
  <c r="AC254" i="4"/>
  <c r="AB239" i="4"/>
  <c r="AD230" i="4"/>
  <c r="AD224" i="4"/>
  <c r="AB251" i="4"/>
  <c r="AC224" i="4"/>
  <c r="AD245" i="4"/>
  <c r="AC239" i="4"/>
  <c r="AC223" i="4"/>
  <c r="AD244" i="4"/>
  <c r="AB233" i="4"/>
  <c r="AD229" i="4"/>
  <c r="AD227" i="4"/>
  <c r="AB241" i="4"/>
  <c r="AB250" i="4"/>
  <c r="AB246" i="4"/>
  <c r="AD240" i="4"/>
  <c r="AC250" i="4"/>
  <c r="AC234" i="4"/>
  <c r="AD223" i="4"/>
  <c r="AD235" i="4"/>
  <c r="AD221" i="4"/>
  <c r="AC241" i="4"/>
  <c r="AB235" i="4"/>
  <c r="AC235" i="4"/>
  <c r="AB226" i="4"/>
  <c r="AC247" i="4"/>
  <c r="AD220" i="4"/>
  <c r="AC227" i="4"/>
  <c r="AB224" i="4"/>
  <c r="AC229" i="4"/>
  <c r="AD250" i="4"/>
  <c r="AB223" i="4"/>
  <c r="AC228" i="4"/>
  <c r="AD249" i="4"/>
  <c r="AB232" i="4"/>
  <c r="AB247" i="4"/>
  <c r="AB237" i="4"/>
  <c r="AD231" i="4"/>
  <c r="AD219" i="4"/>
  <c r="AB252" i="4"/>
  <c r="AB220" i="4"/>
  <c r="AC225" i="4"/>
  <c r="AD246" i="4"/>
  <c r="AC238" i="4"/>
  <c r="AC222" i="4"/>
  <c r="AB243" i="4"/>
  <c r="AD234" i="4"/>
  <c r="AB222" i="4"/>
  <c r="AC243" i="4"/>
  <c r="AB219" i="4"/>
  <c r="AB240" i="4"/>
  <c r="AD243" i="4"/>
  <c r="AC240" i="4"/>
  <c r="AB234" i="4"/>
  <c r="AC252" i="4"/>
  <c r="AD228" i="4"/>
  <c r="AD237" i="4"/>
  <c r="AC246" i="4"/>
  <c r="AC231" i="4"/>
  <c r="AD252" i="4"/>
  <c r="AB225" i="4"/>
  <c r="AB249" i="4"/>
  <c r="AD225" i="4"/>
  <c r="AC219" i="4"/>
  <c r="AC237" i="4"/>
  <c r="M264" i="10"/>
  <c r="M265" i="10"/>
  <c r="D265" i="10"/>
  <c r="D264" i="10"/>
  <c r="AE265" i="1"/>
  <c r="AE264" i="1" l="1"/>
  <c r="M263" i="10"/>
  <c r="AF263" i="1"/>
  <c r="D26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2F8B2A-4A0A-402D-BE3B-82CC15095DCF}" keepAlive="1" name="Query - original data" description="Connection to the 'original data' query in the workbook." type="5" refreshedVersion="8" background="1" saveData="1">
    <dbPr connection="Provider=Microsoft.Mashup.OleDb.1;Data Source=$Workbook$;Location=&quot;original data&quot;;Extended Properties=&quot;&quot;" command="SELECT * FROM [original data]"/>
  </connection>
  <connection id="2" xr16:uid="{9BCE4249-57AA-411B-BAA7-7207821B471B}" keepAlive="1" name="Query - original data (2)" description="Connection to the 'original data (2)' query in the workbook." type="5" refreshedVersion="8" background="1" saveData="1">
    <dbPr connection="Provider=Microsoft.Mashup.OleDb.1;Data Source=$Workbook$;Location=&quot;original data (2)&quot;;Extended Properties=&quot;&quot;" command="SELECT * FROM [original data (2)]"/>
  </connection>
  <connection id="3" xr16:uid="{80474890-D83E-4C99-9F59-FFDC64EAE048}" keepAlive="1" name="Query - original data (3)" description="Connection to the 'original data (3)' query in the workbook." type="5" refreshedVersion="8" background="1" saveData="1">
    <dbPr connection="Provider=Microsoft.Mashup.OleDb.1;Data Source=$Workbook$;Location=&quot;original data (3)&quot;;Extended Properties=&quot;&quot;" command="SELECT * FROM [original data (3)]"/>
  </connection>
</connections>
</file>

<file path=xl/sharedStrings.xml><?xml version="1.0" encoding="utf-8"?>
<sst xmlns="http://schemas.openxmlformats.org/spreadsheetml/2006/main" count="4834" uniqueCount="325">
  <si>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</si>
  <si>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</si>
  <si>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</si>
  <si>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</si>
  <si>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</si>
  <si>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</si>
  <si>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</si>
  <si>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</si>
  <si>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</si>
  <si>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</si>
  <si>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</si>
  <si>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</si>
  <si>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</si>
  <si>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</si>
  <si>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</si>
  <si>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</si>
  <si>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</si>
  <si>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</si>
  <si>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</si>
  <si>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</si>
  <si>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</si>
  <si>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</si>
  <si>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</si>
  <si>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</si>
  <si>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</si>
  <si>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</si>
  <si>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</si>
  <si>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</si>
  <si>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</si>
  <si>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</si>
  <si>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</si>
  <si>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</si>
  <si>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</si>
  <si>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</si>
  <si>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</si>
  <si>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</si>
  <si>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</si>
  <si>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</si>
  <si>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</si>
  <si>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</si>
  <si>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</si>
  <si>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</si>
  <si>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</si>
  <si>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</si>
  <si>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</si>
  <si>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</si>
  <si>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</si>
  <si>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</si>
  <si>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</si>
  <si>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</si>
  <si>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</si>
  <si>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</si>
  <si>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</si>
  <si>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</si>
  <si>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</si>
  <si>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</si>
  <si>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</si>
  <si>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</si>
  <si>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</si>
  <si>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</si>
  <si>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</si>
  <si>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</si>
  <si>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</si>
  <si>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</si>
  <si>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</si>
  <si>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</si>
  <si>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</si>
  <si>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</si>
  <si>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</si>
  <si>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</si>
  <si>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</si>
  <si>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</si>
  <si>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</si>
  <si>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</si>
  <si>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</si>
  <si>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</si>
  <si>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</si>
  <si>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</si>
  <si>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</si>
  <si>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</si>
  <si>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</si>
  <si>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</si>
  <si>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</si>
  <si>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</si>
  <si>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</si>
  <si>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</si>
  <si>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</si>
  <si>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</si>
  <si>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</si>
  <si>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</si>
  <si>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</si>
  <si>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</si>
  <si>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</si>
  <si>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</si>
  <si>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</si>
  <si>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</si>
  <si>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</si>
  <si>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</si>
  <si>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</si>
  <si>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</si>
  <si>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</si>
  <si>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</si>
  <si>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</si>
  <si>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</si>
  <si>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</si>
  <si>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</si>
  <si>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</si>
  <si>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</si>
  <si>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</si>
  <si>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</si>
  <si>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</si>
  <si>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</si>
  <si>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</si>
  <si>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</si>
  <si>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</si>
  <si>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</si>
  <si>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</si>
  <si>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</si>
  <si>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</si>
  <si>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</si>
  <si>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</si>
  <si>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</si>
  <si>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</si>
  <si>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</si>
  <si>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</si>
  <si>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</si>
  <si>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</si>
  <si>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</si>
  <si>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</si>
  <si>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</si>
  <si>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</si>
  <si>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</si>
  <si>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</si>
  <si>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</si>
  <si>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</si>
  <si>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</si>
  <si>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</si>
  <si>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</si>
  <si>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</si>
  <si>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</si>
  <si>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</si>
  <si>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</si>
  <si>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</si>
  <si>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</si>
  <si>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</si>
  <si>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</si>
  <si>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</si>
  <si>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</si>
  <si>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</si>
  <si>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</si>
  <si>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</si>
  <si>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</si>
  <si>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</si>
  <si>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</si>
  <si>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</si>
  <si>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</si>
  <si>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</si>
  <si>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</si>
  <si>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</si>
  <si>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</si>
  <si>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</si>
  <si>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</si>
  <si>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</si>
  <si>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</si>
  <si>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</si>
  <si>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Objective</t>
  </si>
  <si>
    <t>Notes</t>
  </si>
  <si>
    <t xml:space="preserve">Data Dictionary </t>
  </si>
  <si>
    <t xml:space="preserve">Description </t>
  </si>
  <si>
    <t>Column1</t>
  </si>
  <si>
    <t>Column2</t>
  </si>
  <si>
    <t xml:space="preserve">Column Name </t>
  </si>
  <si>
    <t xml:space="preserve">Where consumers is living </t>
  </si>
  <si>
    <t>Data Analysis  Life cycle</t>
  </si>
  <si>
    <t xml:space="preserve">Data gathering </t>
  </si>
  <si>
    <t>Data Cleaning</t>
  </si>
  <si>
    <t>EDA</t>
  </si>
  <si>
    <t>In which year they bought product</t>
  </si>
  <si>
    <t>Process</t>
  </si>
  <si>
    <t>1- Sum of Food basket Columns</t>
  </si>
  <si>
    <t>2- Use piovt table to understand and find the trend of the table using chart</t>
  </si>
  <si>
    <t xml:space="preserve">3- </t>
  </si>
  <si>
    <t xml:space="preserve">Total the urban ,rural  and rural urban --&gt; then show year wise inflation in various category. </t>
  </si>
  <si>
    <t>Column Name</t>
  </si>
  <si>
    <t>Sampled</t>
  </si>
  <si>
    <t>Cleaned</t>
  </si>
  <si>
    <t>Rural Urban and Both</t>
  </si>
  <si>
    <t>Yes</t>
  </si>
  <si>
    <t>yes</t>
  </si>
  <si>
    <t>NO</t>
  </si>
  <si>
    <t>Cloth and footwear</t>
  </si>
  <si>
    <t>Food basket</t>
  </si>
  <si>
    <t>Heading</t>
  </si>
  <si>
    <t>average of food basket</t>
  </si>
  <si>
    <t>Food Basket</t>
  </si>
  <si>
    <t>Grand Total</t>
  </si>
  <si>
    <t>years</t>
  </si>
  <si>
    <t>sector</t>
  </si>
  <si>
    <t>Average of Food Basket</t>
  </si>
  <si>
    <t>Column3</t>
  </si>
  <si>
    <t>Year to Year Trend (Food Basket Only)</t>
  </si>
  <si>
    <t>Row Labels</t>
  </si>
  <si>
    <t>Column Labels</t>
  </si>
  <si>
    <t>Inflation Percent Rural</t>
  </si>
  <si>
    <t>inflation % Urban</t>
  </si>
  <si>
    <t>Average of General index</t>
  </si>
  <si>
    <t>Inflation in whole year</t>
  </si>
  <si>
    <t>Time Frame:-  2013january to 2023 May</t>
  </si>
  <si>
    <t xml:space="preserve">Rural Percent inflation </t>
  </si>
  <si>
    <t>Year to Year Trend (General Index )</t>
  </si>
  <si>
    <t>Urban % Inflation</t>
  </si>
  <si>
    <t>Rural % inflation</t>
  </si>
  <si>
    <t xml:space="preserve">Objective 2 </t>
  </si>
  <si>
    <t>overall %inflation</t>
  </si>
  <si>
    <t>Months</t>
  </si>
  <si>
    <t>General Index</t>
  </si>
  <si>
    <t>Rural +Urban</t>
  </si>
  <si>
    <t>Percent inflation</t>
  </si>
  <si>
    <t>rural</t>
  </si>
  <si>
    <t>general Index Rural</t>
  </si>
  <si>
    <t>Perecent Rural</t>
  </si>
  <si>
    <t>General index Urban</t>
  </si>
  <si>
    <t>Average of Clothing and footwear</t>
  </si>
  <si>
    <t>Average of Health</t>
  </si>
  <si>
    <t>Average of Fuel and light</t>
  </si>
  <si>
    <t>Average of Household goods and services</t>
  </si>
  <si>
    <t>Average of Education</t>
  </si>
  <si>
    <t>Average of Transport and communication</t>
  </si>
  <si>
    <t>Objective 1</t>
  </si>
  <si>
    <t>SUM Food Basket</t>
  </si>
  <si>
    <t>last 12 month table</t>
  </si>
  <si>
    <t>Decemeber 2022 has the lowest CPI</t>
  </si>
  <si>
    <t xml:space="preserve">highest inflation is in august 2022 </t>
  </si>
  <si>
    <t>Objective 3</t>
  </si>
  <si>
    <t>cerals and non alcohlic products</t>
  </si>
  <si>
    <t>vegetables sugar confectionary</t>
  </si>
  <si>
    <t>non veg</t>
  </si>
  <si>
    <t>vegetables and products</t>
  </si>
  <si>
    <t>Non vegetarian</t>
  </si>
  <si>
    <t>prepared meals</t>
  </si>
  <si>
    <t>change in inflation vegetables</t>
  </si>
  <si>
    <t>change in Non vegetarian</t>
  </si>
  <si>
    <t>change in inflation Prepared meals</t>
  </si>
  <si>
    <t>Inflation rate</t>
  </si>
  <si>
    <t>Objective 4</t>
  </si>
  <si>
    <t xml:space="preserve">objective 5 </t>
  </si>
  <si>
    <t xml:space="preserve">Inflation rate </t>
  </si>
  <si>
    <t>objective 4</t>
  </si>
  <si>
    <t>Urban % inflation</t>
  </si>
  <si>
    <t>% Inflation change</t>
  </si>
  <si>
    <t>Inflation sum</t>
  </si>
  <si>
    <t xml:space="preserve">inflation Sum </t>
  </si>
  <si>
    <t xml:space="preserve">% inflation </t>
  </si>
  <si>
    <t xml:space="preserve">Urban </t>
  </si>
  <si>
    <t>Urban inflation sum</t>
  </si>
  <si>
    <t xml:space="preserve">percent inflation urban </t>
  </si>
  <si>
    <t xml:space="preserve">urban inflation sum </t>
  </si>
  <si>
    <t xml:space="preserve">% urban inflation </t>
  </si>
  <si>
    <t>Objective 5</t>
  </si>
  <si>
    <t>objective 5</t>
  </si>
  <si>
    <t xml:space="preserve">Insights </t>
  </si>
  <si>
    <t xml:space="preserve">Major contirbutor in inflation is Food Products with 57%  in both Rural and Urban sector </t>
  </si>
  <si>
    <t>Rest of the categories contributed the same amount(6-7%)  but it is very less das compare to food basket</t>
  </si>
  <si>
    <t>Insights</t>
  </si>
  <si>
    <t xml:space="preserve">2019 has the highest inflation rate with 8% inflation rate </t>
  </si>
  <si>
    <t>2018 has the lowest inflation rate of 2%</t>
  </si>
  <si>
    <t>inflation % in food basket</t>
  </si>
  <si>
    <t xml:space="preserve">Imported oil </t>
  </si>
  <si>
    <t>% Inflation Rate</t>
  </si>
  <si>
    <t>correlation Between imported oil vs Fuel and light</t>
  </si>
  <si>
    <t xml:space="preserve">Correlation Between Imported vs Transportation </t>
  </si>
  <si>
    <t>Correlation Between Imported Oil vs General Index</t>
  </si>
  <si>
    <t xml:space="preserve">insights </t>
  </si>
  <si>
    <t xml:space="preserve">March 2022 has the highest inlfation imported oil </t>
  </si>
  <si>
    <t xml:space="preserve">The lowest inflation in imported oil is recorded in December 2022 </t>
  </si>
  <si>
    <t xml:space="preserve">the % change Inlfation rate of imported crude  impacted mostly to Transportation and communication </t>
  </si>
  <si>
    <t xml:space="preserve">Correlation Between Imported vs Transportation and Communication  </t>
  </si>
  <si>
    <t>Objective 2</t>
  </si>
  <si>
    <t xml:space="preserve">% change in inflation </t>
  </si>
  <si>
    <t>Column4</t>
  </si>
  <si>
    <t>Column5</t>
  </si>
  <si>
    <t>Column6</t>
  </si>
  <si>
    <t>Column7</t>
  </si>
  <si>
    <t>Column8</t>
  </si>
  <si>
    <t>Column9</t>
  </si>
  <si>
    <t>Column10</t>
  </si>
  <si>
    <t>Column11</t>
  </si>
  <si>
    <t>Column12</t>
  </si>
  <si>
    <t>% inflation food basket</t>
  </si>
  <si>
    <t xml:space="preserve">% inflation Rate </t>
  </si>
  <si>
    <t>imported oil</t>
  </si>
  <si>
    <t>% fluctutation in imported oil</t>
  </si>
  <si>
    <t>correaltion of imported oil</t>
  </si>
  <si>
    <t xml:space="preserve"> Food Basket</t>
  </si>
  <si>
    <t>The major contribution is of Meat and fish followed by spices</t>
  </si>
  <si>
    <t>Contribution of each category in Food basket</t>
  </si>
  <si>
    <t>Trend based on year to year Increase In CPI inflation starting 2017 for the entire basket of products combined</t>
  </si>
  <si>
    <t>Graph depicting the growth rate Y-o-Y and highlights the year with highest inflation rate and lowest inflation rate</t>
  </si>
  <si>
    <t xml:space="preserve">Reason for inflation in 2019 </t>
  </si>
  <si>
    <t>Investigating the reason behind inflation in November 2023 and analyze for 12 month ending May 23</t>
  </si>
  <si>
    <t>Identify the absolute changes in inflation over the same 12 month period</t>
  </si>
  <si>
    <t xml:space="preserve">Rural </t>
  </si>
  <si>
    <t>% inflation rate</t>
  </si>
  <si>
    <t>% inflation</t>
  </si>
  <si>
    <t xml:space="preserve">Total </t>
  </si>
  <si>
    <t>Food category</t>
  </si>
  <si>
    <t xml:space="preserve">Investigating how major global economic events (like imported crude oil price fluctuations) have influenced India's inflation. </t>
  </si>
  <si>
    <t>Relation between imported oil and other categories</t>
  </si>
  <si>
    <t>Analysis of Imported Oil</t>
  </si>
  <si>
    <t>The least contributor is sugar and confectionary with only 5%.</t>
  </si>
  <si>
    <t>How the onset and progression of the COVID-19 pandemic affected inflation in India</t>
  </si>
  <si>
    <t xml:space="preserve">% Inflation </t>
  </si>
  <si>
    <t xml:space="preserve">food Basket </t>
  </si>
  <si>
    <t>FOOD BASKET</t>
  </si>
  <si>
    <t xml:space="preserve">The Major Contribution in inflation is of Food Basket with 53-55% </t>
  </si>
  <si>
    <t>Every other category contributed from 4% to 5%  in inflation</t>
  </si>
  <si>
    <t xml:space="preserve"> Identify the broader categories contributing towards inflation in MAY 2023</t>
  </si>
  <si>
    <t>Which broader Categories has the Highest Contribution toward calculating the CPI</t>
  </si>
  <si>
    <t xml:space="preserve">Investigate trends in the prices of broader Food Bucket category and evaluate Month on Month changes. </t>
  </si>
  <si>
    <t xml:space="preserve">Identified the biggest individual category contributor (only within broader Food Category) towards inflation </t>
  </si>
  <si>
    <t>Years</t>
  </si>
  <si>
    <t>Introduction to India's CPI Inflation</t>
  </si>
  <si>
    <t>The dataset contains 27 Columns of different categories or products</t>
  </si>
  <si>
    <t>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</si>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</sst>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1"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i/>
      <sz val="11"/>
      <color rgb="FF7F7F7F"/>
      <name val="Calibri"/>
      <family val="2"/>
      <scheme val="minor"/>
    </font>
    <font>
      <b/>
      <sz val="11"/>
      <color rgb="FFFA7D00"/>
      <name val="Calibri"/>
      <family val="2"/>
      <scheme val="minor"/>
    </font>
    <font>
      <sz val="8"/>
      <name val="Calibri"/>
      <family val="2"/>
      <scheme val="minor"/>
    </font>
    <font>
      <sz val="11"/>
      <color theme="1"/>
      <name val="Calibri"/>
      <family val="2"/>
      <scheme val="minor"/>
    </font>
    <font>
      <b/>
      <sz val="28"/>
      <color theme="3"/>
      <name val="Calibri"/>
      <family val="2"/>
      <scheme val="minor"/>
    </font>
    <font>
      <b/>
      <sz val="11"/>
      <color theme="1"/>
      <name val="Calibri"/>
      <family val="2"/>
      <scheme val="minor"/>
    </font>
    <font>
      <sz val="11"/>
      <color rgb="FF000000"/>
      <name val="Calibri"/>
      <family val="2"/>
      <scheme val="minor"/>
    </font>
    <font>
      <sz val="11"/>
      <color theme="2"/>
      <name val="Calibri"/>
      <family val="2"/>
      <scheme val="minor"/>
    </font>
    <font>
      <b/>
      <sz val="11"/>
      <color theme="0"/>
      <name val="Calibri"/>
      <family val="2"/>
      <scheme val="minor"/>
    </font>
    <font>
      <sz val="11"/>
      <color theme="0"/>
      <name val="Calibri"/>
      <family val="2"/>
      <scheme val="minor"/>
    </font>
    <font>
      <b/>
      <sz val="11"/>
      <color theme="3"/>
      <name val="Calibri"/>
      <family val="2"/>
      <scheme val="minor"/>
    </font>
    <font>
      <sz val="12"/>
      <color theme="1"/>
      <name val="Times New Roman"/>
      <family val="1"/>
    </font>
    <font>
      <sz val="16"/>
      <color theme="1"/>
      <name val="Calibri"/>
      <family val="2"/>
      <scheme val="minor"/>
    </font>
    <font>
      <b/>
      <sz val="12"/>
      <color theme="0"/>
      <name val="Calibri"/>
      <family val="2"/>
      <scheme val="minor"/>
    </font>
    <font>
      <sz val="11"/>
      <color theme="4" tint="0.39997558519241921"/>
      <name val="Calibri"/>
      <family val="2"/>
      <scheme val="minor"/>
    </font>
    <font>
      <sz val="11"/>
      <color theme="1" tint="4.9989318521683403E-2"/>
      <name val="Calibri"/>
      <family val="2"/>
      <scheme val="minor"/>
    </font>
    <font>
      <b/>
      <sz val="11"/>
      <name val="Calibri"/>
      <family val="2"/>
      <scheme val="minor"/>
    </font>
    <font>
      <b/>
      <sz val="20"/>
      <color theme="3"/>
      <name val="Calibri"/>
      <family val="2"/>
      <scheme val="minor"/>
    </font>
    <font>
      <sz val="16"/>
      <color theme="0"/>
      <name val="Calibri"/>
      <family val="2"/>
      <scheme val="minor"/>
    </font>
    <font>
      <sz val="14"/>
      <color theme="1"/>
      <name val="Calibri"/>
      <family val="2"/>
      <scheme val="minor"/>
    </font>
    <font>
      <b/>
      <sz val="26"/>
      <color theme="3"/>
      <name val="Calibri"/>
      <family val="2"/>
      <scheme val="minor"/>
    </font>
    <font>
      <b/>
      <sz val="18"/>
      <color theme="0"/>
      <name val="Calibri"/>
      <family val="2"/>
      <scheme val="minor"/>
    </font>
    <font>
      <b/>
      <sz val="20"/>
      <color theme="0"/>
      <name val="Calibri"/>
      <family val="2"/>
      <scheme val="minor"/>
    </font>
    <font>
      <b/>
      <sz val="22"/>
      <color theme="0"/>
      <name val="Calibri"/>
      <family val="2"/>
      <scheme val="minor"/>
    </font>
    <font>
      <b/>
      <sz val="22"/>
      <color theme="3"/>
      <name val="Calibri"/>
      <family val="2"/>
      <scheme val="minor"/>
    </font>
    <font>
      <sz val="18"/>
      <color theme="1"/>
      <name val="Calibri"/>
      <family val="2"/>
      <scheme val="minor"/>
    </font>
    <font>
      <sz val="20"/>
      <color theme="1"/>
      <name val="Calibri"/>
      <family val="2"/>
      <scheme val="minor"/>
    </font>
  </fonts>
  <fills count="24">
    <fill>
      <patternFill patternType="none"/>
    </fill>
    <fill>
      <patternFill patternType="gray125"/>
    </fill>
    <fill>
      <patternFill patternType="solid">
        <fgColor rgb="FFF2F2F2"/>
      </patternFill>
    </fill>
    <fill>
      <patternFill patternType="solid">
        <fgColor theme="4"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tint="0.39997558519241921"/>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5"/>
      </patternFill>
    </fill>
    <fill>
      <patternFill patternType="solid">
        <fgColor theme="9"/>
      </patternFill>
    </fill>
    <fill>
      <patternFill patternType="solid">
        <fgColor theme="1"/>
        <bgColor theme="1"/>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rgb="FFA5A5A5"/>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00B050"/>
        <bgColor indexed="64"/>
      </patternFill>
    </fill>
    <fill>
      <patternFill patternType="solid">
        <fgColor theme="4"/>
      </patternFill>
    </fill>
    <fill>
      <patternFill patternType="solid">
        <fgColor theme="6" tint="0.59999389629810485"/>
        <bgColor indexed="65"/>
      </patternFill>
    </fill>
    <fill>
      <patternFill patternType="solid">
        <fgColor theme="8" tint="0.39997558519241921"/>
        <bgColor indexed="65"/>
      </patternFill>
    </fill>
    <fill>
      <patternFill patternType="solid">
        <fgColor theme="4" tint="0.79998168889431442"/>
        <bgColor indexed="64"/>
      </patternFill>
    </fill>
  </fills>
  <borders count="63">
    <border>
      <left/>
      <right/>
      <top/>
      <bottom/>
      <diagonal/>
    </border>
    <border>
      <left/>
      <right/>
      <top/>
      <bottom style="thick">
        <color theme="4"/>
      </bottom>
      <diagonal/>
    </border>
    <border>
      <left/>
      <right/>
      <top/>
      <bottom style="thick">
        <color theme="4" tint="0.499984740745262"/>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theme="0"/>
      </right>
      <top style="thin">
        <color theme="0"/>
      </top>
      <bottom style="thin">
        <color theme="0"/>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top style="thin">
        <color theme="9" tint="0.39997558519241921"/>
      </top>
      <bottom style="thin">
        <color theme="9" tint="0.399975585192419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style="thin">
        <color indexed="64"/>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bottom style="thick">
        <color theme="0"/>
      </bottom>
      <diagonal/>
    </border>
    <border>
      <left style="double">
        <color rgb="FF3F3F3F"/>
      </left>
      <right style="double">
        <color rgb="FF3F3F3F"/>
      </right>
      <top style="double">
        <color rgb="FF3F3F3F"/>
      </top>
      <bottom style="double">
        <color rgb="FF3F3F3F"/>
      </bottom>
      <diagonal/>
    </border>
    <border>
      <left/>
      <right/>
      <top style="thin">
        <color indexed="64"/>
      </top>
      <bottom/>
      <diagonal/>
    </border>
    <border>
      <left style="double">
        <color rgb="FF3F3F3F"/>
      </left>
      <right/>
      <top style="double">
        <color rgb="FF3F3F3F"/>
      </top>
      <bottom style="double">
        <color rgb="FF3F3F3F"/>
      </bottom>
      <diagonal/>
    </border>
    <border>
      <left style="thin">
        <color theme="9" tint="0.39997558519241921"/>
      </left>
      <right/>
      <top style="thin">
        <color theme="9" tint="0.39997558519241921"/>
      </top>
      <bottom style="thin">
        <color theme="9" tint="0.39997558519241921"/>
      </bottom>
      <diagonal/>
    </border>
    <border>
      <left/>
      <right style="thin">
        <color theme="1"/>
      </right>
      <top style="medium">
        <color theme="1"/>
      </top>
      <bottom style="medium">
        <color theme="1"/>
      </bottom>
      <diagonal/>
    </border>
    <border>
      <left/>
      <right style="thin">
        <color theme="1"/>
      </right>
      <top style="thin">
        <color theme="1"/>
      </top>
      <bottom style="thin">
        <color theme="1"/>
      </bottom>
      <diagonal/>
    </border>
    <border>
      <left/>
      <right style="thin">
        <color theme="1"/>
      </right>
      <top style="thin">
        <color theme="1"/>
      </top>
      <bottom style="medium">
        <color theme="1"/>
      </bottom>
      <diagonal/>
    </border>
    <border>
      <left/>
      <right/>
      <top style="double">
        <color indexed="64"/>
      </top>
      <bottom/>
      <diagonal/>
    </border>
    <border>
      <left style="double">
        <color indexed="64"/>
      </left>
      <right/>
      <top/>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bottom style="double">
        <color indexed="64"/>
      </bottom>
      <diagonal/>
    </border>
    <border>
      <left/>
      <right/>
      <top/>
      <bottom style="double">
        <color theme="4" tint="0.39997558519241921"/>
      </bottom>
      <diagonal/>
    </border>
    <border>
      <left/>
      <right/>
      <top style="double">
        <color theme="4" tint="0.39997558519241921"/>
      </top>
      <bottom/>
      <diagonal/>
    </border>
    <border>
      <left style="double">
        <color theme="4" tint="0.39997558519241921"/>
      </left>
      <right/>
      <top style="double">
        <color theme="4" tint="0.39997558519241921"/>
      </top>
      <bottom/>
      <diagonal/>
    </border>
    <border>
      <left style="double">
        <color theme="4" tint="0.39997558519241921"/>
      </left>
      <right/>
      <top/>
      <bottom/>
      <diagonal/>
    </border>
    <border>
      <left/>
      <right style="double">
        <color theme="4" tint="0.39997558519241921"/>
      </right>
      <top style="double">
        <color theme="4" tint="0.39997558519241921"/>
      </top>
      <bottom/>
      <diagonal/>
    </border>
    <border>
      <left style="double">
        <color rgb="FF3F3F3F"/>
      </left>
      <right/>
      <top/>
      <bottom/>
      <diagonal/>
    </border>
  </borders>
  <cellStyleXfs count="1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5" fillId="2" borderId="6" applyNumberFormat="0" applyAlignment="0" applyProtection="0"/>
    <xf numFmtId="0" fontId="7" fillId="3" borderId="0" applyNumberFormat="0" applyBorder="0" applyAlignment="0" applyProtection="0"/>
    <xf numFmtId="0" fontId="7" fillId="0" borderId="9" applyBorder="0"/>
    <xf numFmtId="9" fontId="7" fillId="0" borderId="0" applyFont="0" applyFill="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4" fillId="0" borderId="0" applyNumberFormat="0" applyFill="0" applyBorder="0" applyAlignment="0" applyProtection="0"/>
    <xf numFmtId="0" fontId="12" fillId="15" borderId="45" applyNumberFormat="0" applyAlignment="0" applyProtection="0"/>
    <xf numFmtId="0" fontId="13"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cellStyleXfs>
  <cellXfs count="195">
    <xf numFmtId="0" fontId="0" fillId="0" borderId="0" xfId="0"/>
    <xf numFmtId="0" fontId="4" fillId="0" borderId="0" xfId="4"/>
    <xf numFmtId="0" fontId="3" fillId="0" borderId="2" xfId="3"/>
    <xf numFmtId="0" fontId="0" fillId="0" borderId="4" xfId="0" applyBorder="1"/>
    <xf numFmtId="0" fontId="2" fillId="0" borderId="1" xfId="2"/>
    <xf numFmtId="0" fontId="5" fillId="2" borderId="6" xfId="5"/>
    <xf numFmtId="0" fontId="0" fillId="0" borderId="7" xfId="0" applyBorder="1"/>
    <xf numFmtId="0" fontId="0" fillId="0" borderId="8" xfId="0" applyBorder="1"/>
    <xf numFmtId="164" fontId="0" fillId="0" borderId="0" xfId="0" applyNumberFormat="1"/>
    <xf numFmtId="0" fontId="0" fillId="0" borderId="9"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7" fillId="3" borderId="9" xfId="6" applyBorder="1"/>
    <xf numFmtId="0" fontId="7" fillId="3" borderId="10" xfId="6" applyBorder="1"/>
    <xf numFmtId="0" fontId="7" fillId="3" borderId="11" xfId="6" applyBorder="1"/>
    <xf numFmtId="0" fontId="7" fillId="3" borderId="12" xfId="6" applyBorder="1"/>
    <xf numFmtId="0" fontId="7" fillId="3" borderId="0" xfId="6" applyBorder="1"/>
    <xf numFmtId="0" fontId="7" fillId="3" borderId="13" xfId="6" applyBorder="1"/>
    <xf numFmtId="0" fontId="2" fillId="3" borderId="1" xfId="2" applyFill="1"/>
    <xf numFmtId="0" fontId="8" fillId="3" borderId="1" xfId="2" applyFont="1" applyFill="1"/>
    <xf numFmtId="0" fontId="0" fillId="4" borderId="0" xfId="0" applyFill="1"/>
    <xf numFmtId="164" fontId="0" fillId="4" borderId="0" xfId="0" applyNumberFormat="1" applyFill="1"/>
    <xf numFmtId="0" fontId="0" fillId="5" borderId="0" xfId="0" applyFill="1"/>
    <xf numFmtId="0" fontId="0" fillId="0" borderId="0" xfId="0" pivotButton="1"/>
    <xf numFmtId="0" fontId="0" fillId="0" borderId="0" xfId="0" applyAlignment="1">
      <alignment horizontal="left"/>
    </xf>
    <xf numFmtId="9" fontId="0" fillId="0" borderId="0" xfId="8" applyFont="1"/>
    <xf numFmtId="9" fontId="0" fillId="0" borderId="0" xfId="8" applyFont="1" applyFill="1" applyBorder="1"/>
    <xf numFmtId="0" fontId="0" fillId="6" borderId="0" xfId="0" applyFill="1"/>
    <xf numFmtId="0" fontId="9" fillId="7" borderId="19" xfId="0" applyFont="1" applyFill="1" applyBorder="1"/>
    <xf numFmtId="9" fontId="0" fillId="0" borderId="0" xfId="8" applyFont="1" applyFill="1"/>
    <xf numFmtId="0" fontId="7" fillId="0" borderId="0" xfId="7" applyBorder="1"/>
    <xf numFmtId="1" fontId="0" fillId="0" borderId="0" xfId="0" applyNumberFormat="1"/>
    <xf numFmtId="0" fontId="10" fillId="0" borderId="0" xfId="0" applyFont="1"/>
    <xf numFmtId="0" fontId="11" fillId="0" borderId="0" xfId="0" applyFont="1"/>
    <xf numFmtId="2" fontId="0" fillId="0" borderId="0" xfId="8" applyNumberFormat="1" applyFont="1"/>
    <xf numFmtId="0" fontId="0" fillId="0" borderId="0" xfId="0" applyAlignment="1">
      <alignment horizontal="left" indent="1"/>
    </xf>
    <xf numFmtId="0" fontId="0" fillId="5" borderId="20" xfId="0" applyFill="1" applyBorder="1"/>
    <xf numFmtId="0" fontId="0" fillId="0" borderId="20" xfId="0" applyBorder="1"/>
    <xf numFmtId="164" fontId="0" fillId="0" borderId="20" xfId="0" applyNumberFormat="1" applyBorder="1"/>
    <xf numFmtId="0" fontId="12" fillId="8" borderId="20" xfId="0" applyFont="1" applyFill="1" applyBorder="1"/>
    <xf numFmtId="0" fontId="0" fillId="9" borderId="20" xfId="0" applyFill="1" applyBorder="1"/>
    <xf numFmtId="0" fontId="12" fillId="8" borderId="21" xfId="0" applyFont="1" applyFill="1" applyBorder="1"/>
    <xf numFmtId="0" fontId="12" fillId="0" borderId="0" xfId="0" applyFont="1"/>
    <xf numFmtId="0" fontId="0" fillId="9" borderId="22" xfId="0" applyFill="1" applyBorder="1"/>
    <xf numFmtId="0" fontId="0" fillId="0" borderId="22" xfId="0" applyBorder="1"/>
    <xf numFmtId="0" fontId="12" fillId="8" borderId="4" xfId="0" applyFont="1" applyFill="1" applyBorder="1"/>
    <xf numFmtId="0" fontId="12" fillId="8" borderId="23" xfId="0" applyFont="1" applyFill="1" applyBorder="1"/>
    <xf numFmtId="0" fontId="12" fillId="8" borderId="24" xfId="0" applyFont="1" applyFill="1" applyBorder="1"/>
    <xf numFmtId="0" fontId="0" fillId="0" borderId="25" xfId="0" applyBorder="1"/>
    <xf numFmtId="0" fontId="0" fillId="9" borderId="26" xfId="0" applyFill="1" applyBorder="1"/>
    <xf numFmtId="0" fontId="0" fillId="9" borderId="27" xfId="0" applyFill="1" applyBorder="1"/>
    <xf numFmtId="0" fontId="0" fillId="0" borderId="27" xfId="0" applyBorder="1"/>
    <xf numFmtId="0" fontId="0" fillId="0" borderId="28" xfId="0" applyBorder="1"/>
    <xf numFmtId="0" fontId="12" fillId="8" borderId="29" xfId="0" applyFont="1" applyFill="1" applyBorder="1"/>
    <xf numFmtId="0" fontId="12" fillId="8" borderId="30" xfId="0" applyFont="1" applyFill="1" applyBorder="1"/>
    <xf numFmtId="0" fontId="0" fillId="0" borderId="36" xfId="0" applyBorder="1"/>
    <xf numFmtId="0" fontId="0" fillId="0" borderId="37" xfId="0" applyBorder="1"/>
    <xf numFmtId="0" fontId="0" fillId="0" borderId="38" xfId="0" applyBorder="1"/>
    <xf numFmtId="0" fontId="0" fillId="0" borderId="32" xfId="0" applyBorder="1"/>
    <xf numFmtId="0" fontId="0" fillId="0" borderId="33" xfId="0" applyBorder="1"/>
    <xf numFmtId="0" fontId="0" fillId="0" borderId="35" xfId="0" applyBorder="1"/>
    <xf numFmtId="0" fontId="0" fillId="0" borderId="34" xfId="0" applyBorder="1"/>
    <xf numFmtId="0" fontId="0" fillId="0" borderId="31" xfId="0" applyBorder="1"/>
    <xf numFmtId="0" fontId="12" fillId="0" borderId="31" xfId="0" applyFont="1" applyBorder="1"/>
    <xf numFmtId="0" fontId="12" fillId="0" borderId="39" xfId="0" applyFont="1" applyBorder="1"/>
    <xf numFmtId="164" fontId="0" fillId="0" borderId="31" xfId="0" applyNumberFormat="1" applyBorder="1"/>
    <xf numFmtId="164" fontId="0" fillId="0" borderId="39" xfId="0" applyNumberFormat="1" applyBorder="1"/>
    <xf numFmtId="165" fontId="0" fillId="0" borderId="0" xfId="8" applyNumberFormat="1" applyFont="1"/>
    <xf numFmtId="165" fontId="0" fillId="0" borderId="0" xfId="0" applyNumberFormat="1"/>
    <xf numFmtId="0" fontId="0" fillId="9" borderId="31" xfId="0" applyFill="1" applyBorder="1"/>
    <xf numFmtId="164" fontId="0" fillId="9" borderId="31" xfId="0" applyNumberFormat="1" applyFill="1" applyBorder="1"/>
    <xf numFmtId="9" fontId="0" fillId="0" borderId="31" xfId="8" applyFont="1" applyBorder="1"/>
    <xf numFmtId="0" fontId="0" fillId="9" borderId="40" xfId="0" applyFill="1" applyBorder="1"/>
    <xf numFmtId="9" fontId="0" fillId="0" borderId="40" xfId="8" applyFont="1" applyBorder="1"/>
    <xf numFmtId="9" fontId="13" fillId="10" borderId="31" xfId="9" applyNumberFormat="1" applyBorder="1"/>
    <xf numFmtId="9" fontId="13" fillId="11" borderId="31" xfId="10" applyNumberFormat="1" applyBorder="1"/>
    <xf numFmtId="4" fontId="15" fillId="0" borderId="0" xfId="0" applyNumberFormat="1" applyFont="1" applyAlignment="1">
      <alignment horizontal="right" vertical="center"/>
    </xf>
    <xf numFmtId="9" fontId="0" fillId="0" borderId="30" xfId="8" applyFont="1" applyFill="1" applyBorder="1"/>
    <xf numFmtId="9" fontId="0" fillId="0" borderId="31" xfId="8" applyFont="1" applyFill="1" applyBorder="1"/>
    <xf numFmtId="9" fontId="0" fillId="0" borderId="40" xfId="8" applyFont="1" applyFill="1" applyBorder="1"/>
    <xf numFmtId="0" fontId="9" fillId="0" borderId="28" xfId="0" applyFont="1" applyBorder="1"/>
    <xf numFmtId="165" fontId="9" fillId="0" borderId="26" xfId="8" applyNumberFormat="1" applyFont="1" applyBorder="1"/>
    <xf numFmtId="0" fontId="9" fillId="0" borderId="41" xfId="0" applyFont="1" applyBorder="1"/>
    <xf numFmtId="165" fontId="9" fillId="0" borderId="3" xfId="8" applyNumberFormat="1" applyFont="1" applyBorder="1"/>
    <xf numFmtId="0" fontId="9" fillId="0" borderId="24" xfId="0" applyFont="1" applyBorder="1"/>
    <xf numFmtId="165" fontId="9" fillId="0" borderId="4" xfId="8" applyNumberFormat="1" applyFont="1" applyBorder="1"/>
    <xf numFmtId="0" fontId="9" fillId="0" borderId="26" xfId="0" applyFont="1" applyBorder="1"/>
    <xf numFmtId="0" fontId="9" fillId="0" borderId="3" xfId="0" applyFont="1" applyBorder="1"/>
    <xf numFmtId="0" fontId="9" fillId="0" borderId="4" xfId="0" applyFont="1" applyBorder="1"/>
    <xf numFmtId="0" fontId="14" fillId="0" borderId="0" xfId="11"/>
    <xf numFmtId="0" fontId="1" fillId="0" borderId="0" xfId="1"/>
    <xf numFmtId="0" fontId="2" fillId="0" borderId="20" xfId="2" applyBorder="1"/>
    <xf numFmtId="0" fontId="12" fillId="0" borderId="4" xfId="0" applyFont="1" applyBorder="1"/>
    <xf numFmtId="0" fontId="12" fillId="0" borderId="23" xfId="0" applyFont="1" applyBorder="1"/>
    <xf numFmtId="0" fontId="12" fillId="0" borderId="24" xfId="0" applyFont="1" applyBorder="1"/>
    <xf numFmtId="0" fontId="0" fillId="0" borderId="26" xfId="0" applyBorder="1"/>
    <xf numFmtId="0" fontId="0" fillId="13" borderId="7" xfId="0" applyFill="1" applyBorder="1"/>
    <xf numFmtId="0" fontId="0" fillId="14" borderId="7" xfId="0" applyFill="1" applyBorder="1"/>
    <xf numFmtId="0" fontId="12" fillId="12" borderId="43" xfId="0" applyFont="1" applyFill="1" applyBorder="1"/>
    <xf numFmtId="0" fontId="12" fillId="12" borderId="44" xfId="0" applyFont="1" applyFill="1" applyBorder="1"/>
    <xf numFmtId="9" fontId="0" fillId="13" borderId="33" xfId="8" applyFont="1" applyFill="1" applyBorder="1"/>
    <xf numFmtId="9" fontId="0" fillId="14" borderId="33" xfId="8" applyFont="1" applyFill="1" applyBorder="1"/>
    <xf numFmtId="165" fontId="0" fillId="0" borderId="0" xfId="8" applyNumberFormat="1" applyFont="1" applyFill="1"/>
    <xf numFmtId="2" fontId="0" fillId="0" borderId="0" xfId="0" applyNumberFormat="1"/>
    <xf numFmtId="9" fontId="12" fillId="0" borderId="0" xfId="8" applyFont="1" applyFill="1"/>
    <xf numFmtId="0" fontId="0" fillId="0" borderId="5" xfId="0" applyBorder="1"/>
    <xf numFmtId="0" fontId="2" fillId="0" borderId="0" xfId="2" applyBorder="1"/>
    <xf numFmtId="0" fontId="3" fillId="0" borderId="0" xfId="3" applyBorder="1"/>
    <xf numFmtId="165" fontId="0" fillId="0" borderId="0" xfId="8" applyNumberFormat="1" applyFont="1" applyFill="1" applyBorder="1"/>
    <xf numFmtId="165" fontId="0" fillId="18" borderId="0" xfId="8" applyNumberFormat="1" applyFont="1" applyFill="1" applyBorder="1"/>
    <xf numFmtId="0" fontId="0" fillId="0" borderId="46" xfId="0" applyBorder="1"/>
    <xf numFmtId="0" fontId="18" fillId="0" borderId="0" xfId="0" applyFont="1"/>
    <xf numFmtId="0" fontId="16" fillId="0" borderId="0" xfId="0" applyFont="1"/>
    <xf numFmtId="0" fontId="1" fillId="0" borderId="28" xfId="1" applyBorder="1"/>
    <xf numFmtId="0" fontId="1" fillId="0" borderId="24" xfId="1" applyBorder="1"/>
    <xf numFmtId="0" fontId="17" fillId="0" borderId="0" xfId="12" applyFont="1" applyFill="1" applyBorder="1"/>
    <xf numFmtId="0" fontId="19" fillId="0" borderId="0" xfId="0" applyFont="1"/>
    <xf numFmtId="0" fontId="19" fillId="0" borderId="0" xfId="9" applyFont="1" applyFill="1" applyBorder="1"/>
    <xf numFmtId="165" fontId="19" fillId="0" borderId="0" xfId="9" applyNumberFormat="1" applyFont="1" applyFill="1"/>
    <xf numFmtId="0" fontId="19" fillId="0" borderId="0" xfId="10" applyFont="1" applyFill="1" applyBorder="1"/>
    <xf numFmtId="165" fontId="19" fillId="0" borderId="0" xfId="10" applyNumberFormat="1" applyFont="1" applyFill="1"/>
    <xf numFmtId="0" fontId="0" fillId="19" borderId="0" xfId="0" applyFill="1"/>
    <xf numFmtId="165" fontId="0" fillId="19" borderId="0" xfId="8" applyNumberFormat="1" applyFont="1" applyFill="1"/>
    <xf numFmtId="0" fontId="0" fillId="17" borderId="0" xfId="0" applyFill="1"/>
    <xf numFmtId="165" fontId="0" fillId="17" borderId="0" xfId="8" applyNumberFormat="1" applyFont="1" applyFill="1"/>
    <xf numFmtId="0" fontId="0" fillId="0" borderId="48" xfId="0" applyBorder="1"/>
    <xf numFmtId="0" fontId="0" fillId="9" borderId="48" xfId="0" applyFill="1" applyBorder="1"/>
    <xf numFmtId="0" fontId="12" fillId="8" borderId="48" xfId="0" applyFont="1" applyFill="1" applyBorder="1"/>
    <xf numFmtId="0" fontId="12" fillId="8" borderId="31" xfId="0" applyFont="1" applyFill="1" applyBorder="1"/>
    <xf numFmtId="0" fontId="12" fillId="0" borderId="48" xfId="0" applyFont="1" applyBorder="1"/>
    <xf numFmtId="9" fontId="19" fillId="0" borderId="0" xfId="8" applyFont="1"/>
    <xf numFmtId="9" fontId="19" fillId="0" borderId="0" xfId="8" applyFont="1" applyFill="1"/>
    <xf numFmtId="164" fontId="0" fillId="17" borderId="0" xfId="0" applyNumberFormat="1" applyFill="1"/>
    <xf numFmtId="0" fontId="0" fillId="16" borderId="0" xfId="0" applyFill="1"/>
    <xf numFmtId="164" fontId="0" fillId="16" borderId="0" xfId="0" applyNumberFormat="1" applyFill="1"/>
    <xf numFmtId="165" fontId="0" fillId="16" borderId="0" xfId="8" applyNumberFormat="1" applyFont="1" applyFill="1"/>
    <xf numFmtId="2" fontId="0" fillId="0" borderId="31" xfId="8" applyNumberFormat="1" applyFont="1" applyFill="1" applyBorder="1"/>
    <xf numFmtId="0" fontId="1" fillId="0" borderId="0" xfId="1" applyBorder="1"/>
    <xf numFmtId="0" fontId="0" fillId="0" borderId="52" xfId="0" applyBorder="1"/>
    <xf numFmtId="0" fontId="0" fillId="0" borderId="53" xfId="0" applyBorder="1"/>
    <xf numFmtId="0" fontId="23" fillId="21" borderId="47" xfId="14" applyFont="1" applyBorder="1" applyAlignment="1"/>
    <xf numFmtId="0" fontId="23" fillId="21" borderId="54" xfId="14" applyFont="1" applyBorder="1" applyAlignment="1"/>
    <xf numFmtId="0" fontId="23" fillId="21" borderId="55" xfId="14" applyFont="1" applyBorder="1" applyAlignment="1"/>
    <xf numFmtId="0" fontId="7" fillId="21" borderId="0" xfId="14"/>
    <xf numFmtId="0" fontId="0" fillId="0" borderId="56" xfId="0" applyBorder="1"/>
    <xf numFmtId="0" fontId="0" fillId="0" borderId="57" xfId="0" applyBorder="1"/>
    <xf numFmtId="0" fontId="0" fillId="0" borderId="58" xfId="0" applyBorder="1"/>
    <xf numFmtId="0" fontId="1" fillId="0" borderId="59" xfId="1" applyBorder="1"/>
    <xf numFmtId="0" fontId="1" fillId="0" borderId="60" xfId="1" applyBorder="1"/>
    <xf numFmtId="0" fontId="0" fillId="0" borderId="60" xfId="0" applyBorder="1"/>
    <xf numFmtId="0" fontId="0" fillId="0" borderId="61" xfId="0" applyBorder="1"/>
    <xf numFmtId="0" fontId="21" fillId="0" borderId="5" xfId="3" applyFont="1" applyBorder="1" applyAlignment="1"/>
    <xf numFmtId="0" fontId="24" fillId="0" borderId="5" xfId="3" applyFont="1" applyBorder="1" applyAlignment="1"/>
    <xf numFmtId="0" fontId="21" fillId="0" borderId="1" xfId="2" applyFont="1"/>
    <xf numFmtId="0" fontId="21" fillId="0" borderId="0" xfId="3" applyFont="1" applyBorder="1" applyAlignment="1"/>
    <xf numFmtId="0" fontId="12" fillId="0" borderId="44" xfId="0" applyFont="1" applyBorder="1"/>
    <xf numFmtId="0" fontId="12" fillId="0" borderId="42" xfId="0" applyFont="1" applyBorder="1"/>
    <xf numFmtId="0" fontId="12" fillId="0" borderId="43" xfId="0" applyFont="1" applyBorder="1"/>
    <xf numFmtId="9" fontId="0" fillId="0" borderId="33" xfId="8" applyFont="1" applyFill="1" applyBorder="1"/>
    <xf numFmtId="9" fontId="0" fillId="0" borderId="34" xfId="8" applyFont="1" applyFill="1" applyBorder="1"/>
    <xf numFmtId="0" fontId="28" fillId="0" borderId="2" xfId="3" applyFont="1" applyAlignment="1"/>
    <xf numFmtId="0" fontId="0" fillId="18" borderId="0" xfId="0" applyFill="1"/>
    <xf numFmtId="9" fontId="0" fillId="18" borderId="0" xfId="8" applyFont="1" applyFill="1"/>
    <xf numFmtId="9" fontId="0" fillId="16" borderId="0" xfId="8" applyFont="1" applyFill="1"/>
    <xf numFmtId="0" fontId="19" fillId="16" borderId="0" xfId="0" applyFont="1" applyFill="1"/>
    <xf numFmtId="165" fontId="19" fillId="16" borderId="0" xfId="8" applyNumberFormat="1" applyFont="1" applyFill="1"/>
    <xf numFmtId="0" fontId="12" fillId="0" borderId="49" xfId="0" applyFont="1" applyBorder="1"/>
    <xf numFmtId="0" fontId="0" fillId="0" borderId="50" xfId="0" applyBorder="1"/>
    <xf numFmtId="9" fontId="20" fillId="0" borderId="0" xfId="8" applyFont="1" applyFill="1"/>
    <xf numFmtId="0" fontId="19" fillId="0" borderId="50" xfId="0" applyFont="1" applyBorder="1"/>
    <xf numFmtId="0" fontId="0" fillId="0" borderId="51" xfId="0" applyBorder="1"/>
    <xf numFmtId="0" fontId="0" fillId="4" borderId="31" xfId="0" applyFill="1" applyBorder="1"/>
    <xf numFmtId="0" fontId="23" fillId="0" borderId="0" xfId="0" applyFont="1"/>
    <xf numFmtId="0" fontId="30" fillId="23" borderId="0" xfId="0" applyFont="1" applyFill="1" applyAlignment="1">
      <alignment horizontal="center"/>
    </xf>
    <xf numFmtId="0" fontId="23" fillId="0" borderId="0" xfId="0" applyFont="1" applyAlignment="1">
      <alignment horizontal="center" wrapText="1"/>
    </xf>
    <xf numFmtId="0" fontId="21" fillId="0" borderId="0" xfId="3" applyFont="1" applyBorder="1" applyAlignment="1">
      <alignment horizontal="center"/>
    </xf>
    <xf numFmtId="0" fontId="7" fillId="0" borderId="0" xfId="7" applyBorder="1"/>
    <xf numFmtId="0" fontId="22" fillId="20" borderId="53" xfId="13" applyFont="1" applyBorder="1" applyAlignment="1">
      <alignment horizontal="center"/>
    </xf>
    <xf numFmtId="0" fontId="22" fillId="20" borderId="0" xfId="13" applyFont="1" applyBorder="1" applyAlignment="1">
      <alignment horizontal="center"/>
    </xf>
    <xf numFmtId="0" fontId="27" fillId="15" borderId="62" xfId="12" applyFont="1" applyBorder="1" applyAlignment="1">
      <alignment horizontal="center"/>
    </xf>
    <xf numFmtId="0" fontId="27" fillId="15" borderId="0" xfId="12" applyFont="1" applyBorder="1" applyAlignment="1">
      <alignment horizontal="center"/>
    </xf>
    <xf numFmtId="0" fontId="26" fillId="15" borderId="0" xfId="12" applyFont="1" applyBorder="1" applyAlignment="1">
      <alignment horizontal="center"/>
    </xf>
    <xf numFmtId="0" fontId="25" fillId="15" borderId="62" xfId="12" applyFont="1" applyBorder="1" applyAlignment="1">
      <alignment horizontal="center"/>
    </xf>
    <xf numFmtId="0" fontId="25" fillId="15" borderId="0" xfId="12" applyFont="1" applyBorder="1" applyAlignment="1">
      <alignment horizontal="center"/>
    </xf>
    <xf numFmtId="0" fontId="29" fillId="22" borderId="62" xfId="15" applyFont="1" applyBorder="1" applyAlignment="1">
      <alignment horizontal="center"/>
    </xf>
    <xf numFmtId="0" fontId="29" fillId="22" borderId="0" xfId="15" applyFont="1" applyBorder="1" applyAlignment="1">
      <alignment horizontal="center"/>
    </xf>
    <xf numFmtId="0" fontId="0" fillId="0" borderId="0" xfId="0"/>
    <xf numFmtId="0" fontId="21" fillId="0" borderId="0" xfId="2" applyFont="1" applyBorder="1" applyAlignment="1">
      <alignment horizontal="center"/>
    </xf>
    <xf numFmtId="0" fontId="0" fillId="0" borderId="0" xfId="0" applyAlignment="1">
      <alignment horizontal="center" vertical="center"/>
    </xf>
  </cellXfs>
  <cellStyles count="16">
    <cellStyle name="40% - Accent3" xfId="14" builtinId="39"/>
    <cellStyle name="60% - Accent1" xfId="6" builtinId="32"/>
    <cellStyle name="60% - Accent5" xfId="15" builtinId="48"/>
    <cellStyle name="Accent1" xfId="13" builtinId="29"/>
    <cellStyle name="Accent2" xfId="9" builtinId="33"/>
    <cellStyle name="Accent6" xfId="10" builtinId="49"/>
    <cellStyle name="Calculation" xfId="5" builtinId="22"/>
    <cellStyle name="Check Cell" xfId="12" builtinId="23"/>
    <cellStyle name="Explanatory Text" xfId="4" builtinId="53"/>
    <cellStyle name="Heading 1" xfId="2" builtinId="16"/>
    <cellStyle name="Heading 2" xfId="3" builtinId="17"/>
    <cellStyle name="Heading 4" xfId="11" builtinId="19"/>
    <cellStyle name="Normal" xfId="0" builtinId="0"/>
    <cellStyle name="Percent" xfId="8" builtinId="5"/>
    <cellStyle name="Style 1" xfId="7" xr:uid="{6E51D5C4-8752-4D9A-B804-FE9D7208BD8D}"/>
    <cellStyle name="Title" xfId="1" builtinId="15"/>
  </cellStyles>
  <dxfs count="223">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9" tint="0.79998168889431442"/>
          <bgColor theme="9"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9" tint="0.79998168889431442"/>
          <bgColor theme="9"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9" tint="0.79998168889431442"/>
          <bgColor theme="9"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border diagonalUp="0" diagonalDown="0">
        <left style="thin">
          <color indexed="64"/>
        </left>
        <right style="thin">
          <color indexed="64"/>
        </right>
        <top/>
        <bottom/>
        <vertical style="thin">
          <color indexed="64"/>
        </vertical>
        <horizontal style="thin">
          <color indexed="64"/>
        </horizontal>
      </border>
    </dxf>
    <dxf>
      <numFmt numFmtId="0" formatCode="General"/>
    </dxf>
    <dxf>
      <fill>
        <patternFill patternType="none">
          <fgColor indexed="64"/>
          <bgColor auto="1"/>
        </patternFill>
      </fill>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dxf>
    <dxf>
      <border outline="0">
        <left style="thin">
          <color theme="0"/>
        </left>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2"/>
        <color theme="1"/>
        <name val="Times New Roman"/>
        <family val="1"/>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left style="thin">
          <color theme="9" tint="0.39997558519241921"/>
        </left>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3" formatCode="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39997558519241921"/>
        </patternFill>
      </fill>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style="thin">
          <color theme="1"/>
        </right>
        <top style="thin">
          <color theme="1"/>
        </top>
        <bottom style="thin">
          <color theme="1"/>
        </bottom>
      </border>
    </dxf>
    <dxf>
      <border outline="0">
        <left style="thin">
          <color theme="1"/>
        </left>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theme="0"/>
        </left>
        <right/>
        <top style="thin">
          <color theme="0"/>
        </top>
        <bottom style="thin">
          <color theme="0"/>
        </bottom>
      </border>
    </dxf>
    <dxf>
      <fill>
        <patternFill patternType="none">
          <fgColor indexed="64"/>
          <bgColor auto="1"/>
        </patternFill>
      </fill>
      <border diagonalUp="0" diagonalDown="0" outline="0">
        <left style="thin">
          <color theme="0"/>
        </left>
        <right style="thin">
          <color theme="0"/>
        </right>
        <top style="thin">
          <color theme="0"/>
        </top>
        <bottom style="thin">
          <color theme="0"/>
        </bottom>
      </border>
    </dxf>
    <dxf>
      <fill>
        <patternFill patternType="none">
          <fgColor indexed="64"/>
          <bgColor auto="1"/>
        </patternFill>
      </fill>
      <border diagonalUp="0" diagonalDown="0" outline="0">
        <left style="thin">
          <color theme="0"/>
        </left>
        <right style="thin">
          <color theme="0"/>
        </right>
        <top style="thin">
          <color theme="0"/>
        </top>
        <bottom style="thin">
          <color theme="0"/>
        </bottom>
      </border>
    </dxf>
    <dxf>
      <fill>
        <patternFill patternType="none">
          <fgColor indexed="64"/>
          <bgColor auto="1"/>
        </patternFill>
      </fill>
      <border diagonalUp="0" diagonalDown="0" outline="0">
        <left/>
        <right style="thin">
          <color theme="0"/>
        </right>
        <top style="thin">
          <color theme="0"/>
        </top>
        <bottom style="thin">
          <color theme="0"/>
        </bottom>
      </border>
    </dxf>
    <dxf>
      <fill>
        <patternFill patternType="none">
          <fgColor indexed="64"/>
          <bgColor auto="1"/>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none">
          <fgColor indexed="64"/>
          <bgColor indexed="65"/>
        </patternFill>
      </fill>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numFmt numFmtId="164" formatCode="0.0"/>
    </dxf>
    <dxf>
      <numFmt numFmtId="0" formatCode="General"/>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CC"/>
      <color rgb="FFC82600"/>
      <color rgb="FF3CE053"/>
      <color rgb="FFE74545"/>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1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2.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3.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4.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5.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6.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2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2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2.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3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3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39.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1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1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Ex1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Ex1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Ex1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Ex1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Ex1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Ex18.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Ex19.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layout>
        <c:manualLayout>
          <c:xMode val="edge"/>
          <c:yMode val="edge"/>
          <c:x val="0.10706952151548775"/>
          <c:y val="3.17460317460317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 1'!$B$11:$D$11</c:f>
              <c:strCache>
                <c:ptCount val="3"/>
                <c:pt idx="0">
                  <c:v>Rural</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'Objective 1'!$E$10:$P$10</c:f>
              <c:strCache>
                <c:ptCount val="12"/>
                <c:pt idx="0">
                  <c:v>Pan, tobacco and intoxicants</c:v>
                </c:pt>
                <c:pt idx="1">
                  <c:v>Clothing and footwear</c:v>
                </c:pt>
                <c:pt idx="2">
                  <c:v>Fuel and light</c:v>
                </c:pt>
                <c:pt idx="3">
                  <c:v>Household goods and services</c:v>
                </c:pt>
                <c:pt idx="4">
                  <c:v>Health</c:v>
                </c:pt>
                <c:pt idx="5">
                  <c:v>Transport and communication</c:v>
                </c:pt>
                <c:pt idx="6">
                  <c:v>Recreation and amusement</c:v>
                </c:pt>
                <c:pt idx="7">
                  <c:v>Education</c:v>
                </c:pt>
                <c:pt idx="8">
                  <c:v>Personal care and effects</c:v>
                </c:pt>
                <c:pt idx="9">
                  <c:v>Miscellaneous</c:v>
                </c:pt>
                <c:pt idx="10">
                  <c:v>General index</c:v>
                </c:pt>
                <c:pt idx="11">
                  <c:v> Food Basket</c:v>
                </c:pt>
              </c:strCache>
            </c:strRef>
          </c:cat>
          <c:val>
            <c:numRef>
              <c:f>'Objective 1'!$E$11:$P$11</c:f>
            </c:numRef>
          </c:val>
          <c:extLst>
            <c:ext xmlns:c16="http://schemas.microsoft.com/office/drawing/2014/chart" uri="{C3380CC4-5D6E-409C-BE32-E72D297353CC}">
              <c16:uniqueId val="{0000000D-4FEF-422D-8509-DFF289E3E514}"/>
            </c:ext>
          </c:extLst>
        </c:ser>
        <c:ser>
          <c:idx val="1"/>
          <c:order val="1"/>
          <c:tx>
            <c:strRef>
              <c:f>'Objective 1'!$B$13:$D$13</c:f>
              <c:strCache>
                <c:ptCount val="3"/>
                <c:pt idx="0">
                  <c:v>Rural+Urban</c:v>
                </c:pt>
                <c:pt idx="1">
                  <c:v>2023</c:v>
                </c:pt>
                <c:pt idx="2">
                  <c:v>May</c:v>
                </c:pt>
              </c:strCache>
            </c:strRef>
          </c:tx>
          <c:dPt>
            <c:idx val="0"/>
            <c:bubble3D val="0"/>
            <c:spPr>
              <a:solidFill>
                <a:schemeClr val="accent1">
                  <a:tint val="4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DAB-4A09-A4CE-182637371843}"/>
              </c:ext>
            </c:extLst>
          </c:dPt>
          <c:dPt>
            <c:idx val="1"/>
            <c:bubble3D val="0"/>
            <c:spPr>
              <a:solidFill>
                <a:schemeClr val="accent1">
                  <a:tint val="5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DAB-4A09-A4CE-182637371843}"/>
              </c:ext>
            </c:extLst>
          </c:dPt>
          <c:dPt>
            <c:idx val="2"/>
            <c:bubble3D val="0"/>
            <c:spPr>
              <a:solidFill>
                <a:schemeClr val="accent1">
                  <a:tint val="6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DAB-4A09-A4CE-182637371843}"/>
              </c:ext>
            </c:extLst>
          </c:dPt>
          <c:dPt>
            <c:idx val="3"/>
            <c:bubble3D val="0"/>
            <c:spPr>
              <a:solidFill>
                <a:schemeClr val="accent1">
                  <a:tint val="7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DAB-4A09-A4CE-182637371843}"/>
              </c:ext>
            </c:extLst>
          </c:dPt>
          <c:dPt>
            <c:idx val="4"/>
            <c:bubble3D val="0"/>
            <c:spPr>
              <a:solidFill>
                <a:schemeClr val="accent1">
                  <a:tint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DAB-4A09-A4CE-182637371843}"/>
              </c:ext>
            </c:extLst>
          </c:dPt>
          <c:dPt>
            <c:idx val="5"/>
            <c:bubble3D val="0"/>
            <c:spPr>
              <a:solidFill>
                <a:schemeClr val="accent1">
                  <a:tint val="9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DAB-4A09-A4CE-182637371843}"/>
              </c:ext>
            </c:extLst>
          </c:dPt>
          <c:dPt>
            <c:idx val="6"/>
            <c:bubble3D val="0"/>
            <c:spPr>
              <a:solidFill>
                <a:schemeClr val="accent1">
                  <a:shade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DAB-4A09-A4CE-182637371843}"/>
              </c:ext>
            </c:extLst>
          </c:dPt>
          <c:dPt>
            <c:idx val="7"/>
            <c:bubble3D val="0"/>
            <c:spPr>
              <a:solidFill>
                <a:schemeClr val="accent1">
                  <a:shade val="8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DAB-4A09-A4CE-182637371843}"/>
              </c:ext>
            </c:extLst>
          </c:dPt>
          <c:dPt>
            <c:idx val="8"/>
            <c:bubble3D val="0"/>
            <c:spPr>
              <a:solidFill>
                <a:schemeClr val="accent1">
                  <a:shade val="7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DAB-4A09-A4CE-182637371843}"/>
              </c:ext>
            </c:extLst>
          </c:dPt>
          <c:dPt>
            <c:idx val="9"/>
            <c:bubble3D val="0"/>
            <c:spPr>
              <a:solidFill>
                <a:schemeClr val="accent1">
                  <a:shade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DAB-4A09-A4CE-182637371843}"/>
              </c:ext>
            </c:extLst>
          </c:dPt>
          <c:dPt>
            <c:idx val="10"/>
            <c:bubble3D val="0"/>
            <c:spPr>
              <a:solidFill>
                <a:schemeClr val="accent1">
                  <a:shade val="5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DAB-4A09-A4CE-182637371843}"/>
              </c:ext>
            </c:extLst>
          </c:dPt>
          <c:dPt>
            <c:idx val="11"/>
            <c:bubble3D val="0"/>
            <c:spPr>
              <a:solidFill>
                <a:schemeClr val="accent1">
                  <a:shade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5DAB-4A09-A4CE-1826373718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'Objective 1'!$E$10:$P$10</c:f>
              <c:strCache>
                <c:ptCount val="12"/>
                <c:pt idx="0">
                  <c:v>Pan, tobacco and intoxicants</c:v>
                </c:pt>
                <c:pt idx="1">
                  <c:v>Clothing and footwear</c:v>
                </c:pt>
                <c:pt idx="2">
                  <c:v>Fuel and light</c:v>
                </c:pt>
                <c:pt idx="3">
                  <c:v>Household goods and services</c:v>
                </c:pt>
                <c:pt idx="4">
                  <c:v>Health</c:v>
                </c:pt>
                <c:pt idx="5">
                  <c:v>Transport and communication</c:v>
                </c:pt>
                <c:pt idx="6">
                  <c:v>Recreation and amusement</c:v>
                </c:pt>
                <c:pt idx="7">
                  <c:v>Education</c:v>
                </c:pt>
                <c:pt idx="8">
                  <c:v>Personal care and effects</c:v>
                </c:pt>
                <c:pt idx="9">
                  <c:v>Miscellaneous</c:v>
                </c:pt>
                <c:pt idx="10">
                  <c:v>General index</c:v>
                </c:pt>
                <c:pt idx="11">
                  <c:v> Food Basket</c:v>
                </c:pt>
              </c:strCache>
            </c:strRef>
          </c:cat>
          <c:val>
            <c:numRef>
              <c:f>'Objective 1'!$E$13:$P$13</c:f>
              <c:numCache>
                <c:formatCode>General</c:formatCode>
                <c:ptCount val="12"/>
                <c:pt idx="0">
                  <c:v>201</c:v>
                </c:pt>
                <c:pt idx="1">
                  <c:v>186.2</c:v>
                </c:pt>
                <c:pt idx="2">
                  <c:v>182.8</c:v>
                </c:pt>
                <c:pt idx="3">
                  <c:v>175.2</c:v>
                </c:pt>
                <c:pt idx="4">
                  <c:v>185.7</c:v>
                </c:pt>
                <c:pt idx="5">
                  <c:v>164.8</c:v>
                </c:pt>
                <c:pt idx="6">
                  <c:v>171.2</c:v>
                </c:pt>
                <c:pt idx="7">
                  <c:v>177.1</c:v>
                </c:pt>
                <c:pt idx="8">
                  <c:v>185.2</c:v>
                </c:pt>
                <c:pt idx="9">
                  <c:v>175.7</c:v>
                </c:pt>
                <c:pt idx="10">
                  <c:v>179.1</c:v>
                </c:pt>
                <c:pt idx="11">
                  <c:v>2306.9</c:v>
                </c:pt>
              </c:numCache>
            </c:numRef>
          </c:val>
          <c:extLst>
            <c:ext xmlns:c16="http://schemas.microsoft.com/office/drawing/2014/chart" uri="{C3380CC4-5D6E-409C-BE32-E72D297353CC}">
              <c16:uniqueId val="{0000000E-4FEF-422D-8509-DFF289E3E514}"/>
            </c:ext>
          </c:extLst>
        </c:ser>
        <c:ser>
          <c:idx val="2"/>
          <c:order val="2"/>
          <c:tx>
            <c:strRef>
              <c:f>'Objective 1'!$B$12:$D$12</c:f>
              <c:strCache>
                <c:ptCount val="3"/>
                <c:pt idx="0">
                  <c:v>Urban</c:v>
                </c:pt>
                <c:pt idx="1">
                  <c:v>2023</c:v>
                </c:pt>
                <c:pt idx="2">
                  <c:v>May</c:v>
                </c:pt>
              </c:strCache>
            </c:strRef>
          </c:tx>
          <c:dLbls>
            <c:numFmt formatCode="General" sourceLinked="0"/>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'Objective 1'!$E$10:$P$10</c:f>
              <c:strCache>
                <c:ptCount val="12"/>
                <c:pt idx="0">
                  <c:v>Pan, tobacco and intoxicants</c:v>
                </c:pt>
                <c:pt idx="1">
                  <c:v>Clothing and footwear</c:v>
                </c:pt>
                <c:pt idx="2">
                  <c:v>Fuel and light</c:v>
                </c:pt>
                <c:pt idx="3">
                  <c:v>Household goods and services</c:v>
                </c:pt>
                <c:pt idx="4">
                  <c:v>Health</c:v>
                </c:pt>
                <c:pt idx="5">
                  <c:v>Transport and communication</c:v>
                </c:pt>
                <c:pt idx="6">
                  <c:v>Recreation and amusement</c:v>
                </c:pt>
                <c:pt idx="7">
                  <c:v>Education</c:v>
                </c:pt>
                <c:pt idx="8">
                  <c:v>Personal care and effects</c:v>
                </c:pt>
                <c:pt idx="9">
                  <c:v>Miscellaneous</c:v>
                </c:pt>
                <c:pt idx="10">
                  <c:v>General index</c:v>
                </c:pt>
                <c:pt idx="11">
                  <c:v> Food Basket</c:v>
                </c:pt>
              </c:strCache>
            </c:strRef>
          </c:cat>
          <c:val>
            <c:numRef>
              <c:f>'Objective 1'!$E$12:$P$12</c:f>
            </c:numRef>
          </c:val>
          <c:extLst>
            <c:ext xmlns:c16="http://schemas.microsoft.com/office/drawing/2014/chart" uri="{C3380CC4-5D6E-409C-BE32-E72D297353CC}">
              <c16:uniqueId val="{0000000F-4FEF-422D-8509-DFF289E3E514}"/>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627098079489689"/>
          <c:y val="7.807274090738657E-2"/>
          <c:w val="0.30907700173574493"/>
          <c:h val="0.8516916635420572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'Pivots table'!$I$30</c:f>
              <c:strCache>
                <c:ptCount val="1"/>
                <c:pt idx="0">
                  <c:v>Rural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'Pivots table'!$H$31:$H$41</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xVal>
          <c:yVal>
            <c:numRef>
              <c:f>'Pivots table'!$I$31:$I$41</c:f>
              <c:numCache>
                <c:formatCode>0%</c:formatCode>
                <c:ptCount val="11"/>
                <c:pt idx="1">
                  <c:v>6.3935793429874072E-2</c:v>
                </c:pt>
                <c:pt idx="2">
                  <c:v>5.1387825765320645E-2</c:v>
                </c:pt>
                <c:pt idx="3">
                  <c:v>6.5644905031848041E-2</c:v>
                </c:pt>
                <c:pt idx="4">
                  <c:v>1.5662798609011187E-2</c:v>
                </c:pt>
                <c:pt idx="5">
                  <c:v>1.5077621830907184E-2</c:v>
                </c:pt>
                <c:pt idx="6">
                  <c:v>1.9972304452018128E-2</c:v>
                </c:pt>
                <c:pt idx="7">
                  <c:v>7.2835761714208469E-2</c:v>
                </c:pt>
                <c:pt idx="8">
                  <c:v>6.5073847710839489E-2</c:v>
                </c:pt>
                <c:pt idx="9">
                  <c:v>5.577910831068783E-2</c:v>
                </c:pt>
                <c:pt idx="10">
                  <c:v>1.9092645318523175E-2</c:v>
                </c:pt>
              </c:numCache>
            </c:numRef>
          </c:yVal>
          <c:smooth val="0"/>
          <c:extLst>
            <c:ext xmlns:c16="http://schemas.microsoft.com/office/drawing/2014/chart" uri="{C3380CC4-5D6E-409C-BE32-E72D297353CC}">
              <c16:uniqueId val="{00000000-907A-4A3A-852D-0A5553E19F4D}"/>
            </c:ext>
          </c:extLst>
        </c:ser>
        <c:ser>
          <c:idx val="1"/>
          <c:order val="1"/>
          <c:tx>
            <c:strRef>
              <c:f>'Pivots table'!$J$30</c:f>
              <c:strCache>
                <c:ptCount val="1"/>
                <c:pt idx="0">
                  <c:v>Rural+Urban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'Pivots table'!$H$31:$H$41</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xVal>
          <c:yVal>
            <c:numRef>
              <c:f>'Pivots table'!$J$31:$J$41</c:f>
              <c:numCache>
                <c:formatCode>0%</c:formatCode>
                <c:ptCount val="11"/>
                <c:pt idx="1">
                  <c:v>6.6158889650682368E-2</c:v>
                </c:pt>
                <c:pt idx="2">
                  <c:v>5.3396379356930319E-2</c:v>
                </c:pt>
                <c:pt idx="3">
                  <c:v>6.8567852214373698E-2</c:v>
                </c:pt>
                <c:pt idx="4">
                  <c:v>1.0446621890857514E-2</c:v>
                </c:pt>
                <c:pt idx="5">
                  <c:v>1.0842245798748542E-2</c:v>
                </c:pt>
                <c:pt idx="6">
                  <c:v>3.3901136817637033E-2</c:v>
                </c:pt>
                <c:pt idx="7">
                  <c:v>8.1150470895718516E-2</c:v>
                </c:pt>
                <c:pt idx="8">
                  <c:v>6.974189690612502E-2</c:v>
                </c:pt>
                <c:pt idx="9">
                  <c:v>5.8104432320246618E-2</c:v>
                </c:pt>
                <c:pt idx="10">
                  <c:v>2.063257375940785E-2</c:v>
                </c:pt>
              </c:numCache>
            </c:numRef>
          </c:yVal>
          <c:smooth val="0"/>
          <c:extLst>
            <c:ext xmlns:c16="http://schemas.microsoft.com/office/drawing/2014/chart" uri="{C3380CC4-5D6E-409C-BE32-E72D297353CC}">
              <c16:uniqueId val="{00000001-907A-4A3A-852D-0A5553E19F4D}"/>
            </c:ext>
          </c:extLst>
        </c:ser>
        <c:ser>
          <c:idx val="2"/>
          <c:order val="2"/>
          <c:tx>
            <c:strRef>
              <c:f>'Pivots table'!$K$30</c:f>
              <c:strCache>
                <c:ptCount val="1"/>
                <c:pt idx="0">
                  <c:v>Urban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'Pivots table'!$H$31:$H$41</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xVal>
          <c:yVal>
            <c:numRef>
              <c:f>'Pivots table'!$K$31:$K$41</c:f>
              <c:numCache>
                <c:formatCode>0%</c:formatCode>
                <c:ptCount val="11"/>
                <c:pt idx="1">
                  <c:v>6.2124901402654475E-2</c:v>
                </c:pt>
                <c:pt idx="2">
                  <c:v>5.4352798092808657E-2</c:v>
                </c:pt>
                <c:pt idx="3">
                  <c:v>6.5980002347861333E-2</c:v>
                </c:pt>
                <c:pt idx="4">
                  <c:v>4.1177878860442581E-4</c:v>
                </c:pt>
                <c:pt idx="5">
                  <c:v>1.608147949611305E-3</c:v>
                </c:pt>
                <c:pt idx="6">
                  <c:v>5.8036691700057964E-2</c:v>
                </c:pt>
                <c:pt idx="7">
                  <c:v>8.5083010619183899E-2</c:v>
                </c:pt>
                <c:pt idx="8">
                  <c:v>6.994896927315708E-2</c:v>
                </c:pt>
                <c:pt idx="9">
                  <c:v>5.6974582007453471E-2</c:v>
                </c:pt>
                <c:pt idx="10">
                  <c:v>2.1944145921356802E-2</c:v>
                </c:pt>
              </c:numCache>
            </c:numRef>
          </c:yVal>
          <c:smooth val="0"/>
          <c:extLst>
            <c:ext xmlns:c16="http://schemas.microsoft.com/office/drawing/2014/chart" uri="{C3380CC4-5D6E-409C-BE32-E72D297353CC}">
              <c16:uniqueId val="{00000002-907A-4A3A-852D-0A5553E19F4D}"/>
            </c:ext>
          </c:extLst>
        </c:ser>
        <c:dLbls>
          <c:showLegendKey val="0"/>
          <c:showVal val="0"/>
          <c:showCatName val="0"/>
          <c:showSerName val="0"/>
          <c:showPercent val="0"/>
          <c:showBubbleSize val="0"/>
        </c:dLbls>
        <c:axId val="2009504928"/>
        <c:axId val="2009512608"/>
      </c:scatterChart>
      <c:valAx>
        <c:axId val="200950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2608"/>
        <c:crosses val="autoZero"/>
        <c:crossBetween val="midCat"/>
      </c:valAx>
      <c:valAx>
        <c:axId val="200951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0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chart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'Pivots table'!$P$59:$P$60</c:f>
              <c:strCache>
                <c:ptCount val="2"/>
                <c:pt idx="1">
                  <c:v>Inflation Percent Rural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errBars>
            <c:errDir val="y"/>
            <c:errBarType val="both"/>
            <c:errValType val="percentage"/>
            <c:noEndCap val="0"/>
            <c:val val="5"/>
            <c:spPr>
              <a:noFill/>
              <a:ln w="9525" cap="flat" cmpd="sng" algn="ctr">
                <a:solidFill>
                  <a:schemeClr val="tx1">
                    <a:lumMod val="65000"/>
                    <a:lumOff val="35000"/>
                  </a:schemeClr>
                </a:solidFill>
                <a:round/>
              </a:ln>
              <a:effectLst/>
            </c:spPr>
          </c:errBars>
          <c:cat>
            <c:strLit>
              <c:ptCount val="10"/>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'Pivots table'!$P$61:$P$72</c15:sqref>
                  </c15:fullRef>
                </c:ext>
              </c:extLst>
              <c:f>'Pivots table'!$P$62:$P$71</c:f>
              <c:numCache>
                <c:formatCode>0%</c:formatCode>
                <c:ptCount val="10"/>
                <c:pt idx="0">
                  <c:v>6.7859299516907889E-2</c:v>
                </c:pt>
                <c:pt idx="1">
                  <c:v>5.442850074220712E-2</c:v>
                </c:pt>
                <c:pt idx="2">
                  <c:v>5.6043440370047264E-2</c:v>
                </c:pt>
                <c:pt idx="3">
                  <c:v>3.3200025391988734E-2</c:v>
                </c:pt>
                <c:pt idx="4">
                  <c:v>3.760137625952361E-2</c:v>
                </c:pt>
                <c:pt idx="5">
                  <c:v>3.1609319150768624E-2</c:v>
                </c:pt>
                <c:pt idx="6">
                  <c:v>6.4596117720726334E-2</c:v>
                </c:pt>
                <c:pt idx="7">
                  <c:v>4.8352311939268436E-2</c:v>
                </c:pt>
                <c:pt idx="8">
                  <c:v>6.8452993211273419E-2</c:v>
                </c:pt>
                <c:pt idx="9">
                  <c:v>3.0931407942238046E-2</c:v>
                </c:pt>
              </c:numCache>
            </c:numRef>
          </c:val>
          <c:smooth val="0"/>
          <c:extLst>
            <c:ext xmlns:c15="http://schemas.microsoft.com/office/drawing/2012/chart" uri="{02D57815-91ED-43cb-92C2-25804820EDAC}">
              <c15:filteredCategoryTitle>
                <c15:cat>
                  <c:multiLvlStrRef>
                    <c:extLst>
                      <c:ext uri="{02D57815-91ED-43cb-92C2-25804820EDAC}">
                        <c15:formulaRef>
                          <c15:sqref>'Pivots table'!#REF!</c15:sqref>
                        </c15:formulaRef>
                      </c:ext>
                    </c:extLst>
                  </c:multiLvlStrRef>
                </c15:cat>
              </c15:filteredCategoryTitle>
            </c:ext>
            <c:ext xmlns:c16="http://schemas.microsoft.com/office/drawing/2014/chart" uri="{C3380CC4-5D6E-409C-BE32-E72D297353CC}">
              <c16:uniqueId val="{00000004-6EA4-455E-AE7B-939F9A10BC01}"/>
            </c:ext>
          </c:extLst>
        </c:ser>
        <c:ser>
          <c:idx val="5"/>
          <c:order val="5"/>
          <c:tx>
            <c:strRef>
              <c:f>'Pivots table'!$Q$59:$Q$60</c:f>
              <c:strCache>
                <c:ptCount val="2"/>
                <c:pt idx="1">
                  <c:v>inflation % Urban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errBars>
            <c:errDir val="y"/>
            <c:errBarType val="both"/>
            <c:errValType val="percentage"/>
            <c:noEndCap val="0"/>
            <c:val val="5"/>
            <c:spPr>
              <a:noFill/>
              <a:ln w="9525" cap="flat" cmpd="sng" algn="ctr">
                <a:solidFill>
                  <a:schemeClr val="tx1">
                    <a:lumMod val="65000"/>
                    <a:lumOff val="35000"/>
                  </a:schemeClr>
                </a:solidFill>
                <a:round/>
              </a:ln>
              <a:effectLst/>
            </c:spPr>
          </c:errBars>
          <c:cat>
            <c:strLit>
              <c:ptCount val="10"/>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'Pivots table'!$Q$61:$Q$72</c15:sqref>
                  </c15:fullRef>
                </c:ext>
              </c:extLst>
              <c:f>'Pivots table'!$Q$62:$Q$71</c:f>
              <c:numCache>
                <c:formatCode>0%</c:formatCode>
                <c:ptCount val="10"/>
                <c:pt idx="0">
                  <c:v>6.5080209838059691E-2</c:v>
                </c:pt>
                <c:pt idx="1">
                  <c:v>4.2401313441359154E-2</c:v>
                </c:pt>
                <c:pt idx="2">
                  <c:v>4.2183113058960428E-2</c:v>
                </c:pt>
                <c:pt idx="3">
                  <c:v>3.3116499112951052E-2</c:v>
                </c:pt>
                <c:pt idx="4">
                  <c:v>4.17859187178019E-2</c:v>
                </c:pt>
                <c:pt idx="5">
                  <c:v>4.7752247752247838E-2</c:v>
                </c:pt>
                <c:pt idx="6">
                  <c:v>6.3151538265954738E-2</c:v>
                </c:pt>
                <c:pt idx="7">
                  <c:v>5.7272826920968661E-2</c:v>
                </c:pt>
                <c:pt idx="8">
                  <c:v>6.3397439220361812E-2</c:v>
                </c:pt>
                <c:pt idx="9">
                  <c:v>3.3167592863410457E-2</c:v>
                </c:pt>
              </c:numCache>
            </c:numRef>
          </c:val>
          <c:smooth val="0"/>
          <c:extLst>
            <c:ext xmlns:c15="http://schemas.microsoft.com/office/drawing/2012/chart" uri="{02D57815-91ED-43cb-92C2-25804820EDAC}">
              <c15:filteredCategoryTitle>
                <c15:cat>
                  <c:multiLvlStrRef>
                    <c:extLst>
                      <c:ext uri="{02D57815-91ED-43cb-92C2-25804820EDAC}">
                        <c15:formulaRef>
                          <c15:sqref>'Pivots table'!#REF!</c15:sqref>
                        </c15:formulaRef>
                      </c:ext>
                    </c:extLst>
                  </c:multiLvlStrRef>
                </c15:cat>
              </c15:filteredCategoryTitle>
            </c:ext>
            <c:ext xmlns:c16="http://schemas.microsoft.com/office/drawing/2014/chart" uri="{C3380CC4-5D6E-409C-BE32-E72D297353CC}">
              <c16:uniqueId val="{00000005-6EA4-455E-AE7B-939F9A10BC01}"/>
            </c:ext>
          </c:extLst>
        </c:ser>
        <c:dLbls>
          <c:showLegendKey val="0"/>
          <c:showVal val="0"/>
          <c:showCatName val="0"/>
          <c:showSerName val="0"/>
          <c:showPercent val="0"/>
          <c:showBubbleSize val="0"/>
        </c:dLbls>
        <c:marker val="1"/>
        <c:smooth val="0"/>
        <c:axId val="1156456400"/>
        <c:axId val="1156460240"/>
        <c:extLst>
          <c:ext xmlns:c15="http://schemas.microsoft.com/office/drawing/2012/chart" uri="{02D57815-91ED-43cb-92C2-25804820EDAC}">
            <c15:filteredLineSeries>
              <c15:ser>
                <c:idx val="0"/>
                <c:order val="0"/>
                <c:tx>
                  <c:strRef>
                    <c:extLst>
                      <c:ext uri="{02D57815-91ED-43cb-92C2-25804820EDAC}">
                        <c15:formulaRef>
                          <c15:sqref>'Pivots table'!$L$59:$L$60</c15:sqref>
                        </c15:formulaRef>
                      </c:ext>
                    </c:extLst>
                    <c:strCache>
                      <c:ptCount val="2"/>
                      <c:pt idx="1">
                        <c:v>Rural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ullRef>
                          <c15:sqref>'Pivots table'!$L$61:$L$72</c15:sqref>
                        </c15:fullRef>
                        <c15:formulaRef>
                          <c15:sqref>'Pivots table'!$L$62:$L$71</c15:sqref>
                        </c15:formulaRef>
                      </c:ext>
                    </c:extLst>
                    <c:numCache>
                      <c:formatCode>General</c:formatCode>
                      <c:ptCount val="10"/>
                      <c:pt idx="0">
                        <c:v>117.89166666666665</c:v>
                      </c:pt>
                      <c:pt idx="1">
                        <c:v>124.30833333333335</c:v>
                      </c:pt>
                      <c:pt idx="2">
                        <c:v>131.27499999999998</c:v>
                      </c:pt>
                      <c:pt idx="3">
                        <c:v>135.6333333333333</c:v>
                      </c:pt>
                      <c:pt idx="4">
                        <c:v>140.73333333333335</c:v>
                      </c:pt>
                      <c:pt idx="5">
                        <c:v>145.18181818181819</c:v>
                      </c:pt>
                      <c:pt idx="6">
                        <c:v>154.56</c:v>
                      </c:pt>
                      <c:pt idx="7">
                        <c:v>162.03333333333333</c:v>
                      </c:pt>
                      <c:pt idx="8">
                        <c:v>173.125</c:v>
                      </c:pt>
                      <c:pt idx="9">
                        <c:v>178.47999999999996</c:v>
                      </c:pt>
                    </c:numCache>
                  </c:numRef>
                </c:val>
                <c:smooth val="0"/>
                <c:extLst>
                  <c:ext uri="{02D57815-91ED-43cb-92C2-25804820EDAC}">
                    <c15:filteredCategoryTitle>
                      <c15:cat>
                        <c:multiLvlStrRef>
                          <c:extLst>
                            <c:ext uri="{02D57815-91ED-43cb-92C2-25804820EDAC}">
                              <c15:formulaRef>
                                <c15:sqref>'Pivots table'!#REF!</c15:sqref>
                              </c15:formulaRef>
                            </c:ext>
                          </c:extLst>
                        </c:multiLvlStrRef>
                      </c15:cat>
                    </c15:filteredCategoryTitle>
                  </c:ext>
                  <c:ext xmlns:c16="http://schemas.microsoft.com/office/drawing/2014/chart" uri="{C3380CC4-5D6E-409C-BE32-E72D297353CC}">
                    <c16:uniqueId val="{00000000-6EA4-455E-AE7B-939F9A10BC0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'Pivots table'!$M$59:$M$60</c15:sqref>
                        </c15:formulaRef>
                      </c:ext>
                    </c:extLst>
                    <c:strCache>
                      <c:ptCount val="2"/>
                      <c:pt idx="1">
                        <c:v>Rural+Urban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extLst>
                      <c:ext xmlns:c15="http://schemas.microsoft.com/office/drawing/2012/chart" uri="{02D57815-91ED-43cb-92C2-25804820EDAC}">
                        <c15:fullRef>
                          <c15:sqref>'Pivots table'!$M$61:$M$72</c15:sqref>
                        </c15:fullRef>
                        <c15:formulaRef>
                          <c15:sqref>'Pivots table'!$M$62:$M$71</c15:sqref>
                        </c15:formulaRef>
                      </c:ext>
                    </c:extLst>
                    <c:numCache>
                      <c:formatCode>General</c:formatCode>
                      <c:ptCount val="10"/>
                      <c:pt idx="0">
                        <c:v>117.34999999999998</c:v>
                      </c:pt>
                      <c:pt idx="1">
                        <c:v>123.10833333333331</c:v>
                      </c:pt>
                      <c:pt idx="2">
                        <c:v>129.20000000000002</c:v>
                      </c:pt>
                      <c:pt idx="3">
                        <c:v>133.5</c:v>
                      </c:pt>
                      <c:pt idx="4">
                        <c:v>138.77500000000001</c:v>
                      </c:pt>
                      <c:pt idx="5">
                        <c:v>144.18181818181819</c:v>
                      </c:pt>
                      <c:pt idx="6">
                        <c:v>153.38000000000002</c:v>
                      </c:pt>
                      <c:pt idx="7">
                        <c:v>161.45833333333334</c:v>
                      </c:pt>
                      <c:pt idx="8">
                        <c:v>172.14999999999998</c:v>
                      </c:pt>
                      <c:pt idx="9">
                        <c:v>177.62</c:v>
                      </c:pt>
                    </c:numCache>
                  </c:numRef>
                </c:val>
                <c:smooth val="0"/>
                <c:extLst xmlns:c15="http://schemas.microsoft.com/office/drawing/2012/chart">
                  <c:ext xmlns:c15="http://schemas.microsoft.com/office/drawing/2012/chart" uri="{02D57815-91ED-43cb-92C2-25804820EDAC}">
                    <c15:filteredCategoryTitle>
                      <c15:cat>
                        <c:multiLvlStrRef>
                          <c:extLst>
                            <c:ext uri="{02D57815-91ED-43cb-92C2-25804820EDAC}">
                              <c15:formulaRef>
                                <c15:sqref>'Pivots table'!#REF!</c15:sqref>
                              </c15:formulaRef>
                            </c:ext>
                          </c:extLst>
                        </c:multiLvlStrRef>
                      </c15:cat>
                    </c15:filteredCategoryTitle>
                  </c:ext>
                  <c:ext xmlns:c16="http://schemas.microsoft.com/office/drawing/2014/chart" uri="{C3380CC4-5D6E-409C-BE32-E72D297353CC}">
                    <c16:uniqueId val="{00000001-6EA4-455E-AE7B-939F9A10BC0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'Pivots table'!$N$59:$N$60</c15:sqref>
                        </c15:formulaRef>
                      </c:ext>
                    </c:extLst>
                    <c:strCache>
                      <c:ptCount val="2"/>
                      <c:pt idx="1">
                        <c:v>Urban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c:ext xmlns:c15="http://schemas.microsoft.com/office/drawing/2012/chart" uri="{02D57815-91ED-43cb-92C2-25804820EDAC}">
                        <c15:fullRef>
                          <c15:sqref>'Pivots table'!$N$61:$N$72</c15:sqref>
                        </c15:fullRef>
                        <c15:formulaRef>
                          <c15:sqref>'Pivots table'!$N$62:$N$71</c15:sqref>
                        </c15:formulaRef>
                      </c:ext>
                    </c:extLst>
                    <c:numCache>
                      <c:formatCode>General</c:formatCode>
                      <c:ptCount val="10"/>
                      <c:pt idx="0">
                        <c:v>116.74166666666666</c:v>
                      </c:pt>
                      <c:pt idx="1">
                        <c:v>121.69166666666666</c:v>
                      </c:pt>
                      <c:pt idx="2">
                        <c:v>126.82499999999999</c:v>
                      </c:pt>
                      <c:pt idx="3">
                        <c:v>131.02500000000001</c:v>
                      </c:pt>
                      <c:pt idx="4">
                        <c:v>136.5</c:v>
                      </c:pt>
                      <c:pt idx="5">
                        <c:v>143.01818181818183</c:v>
                      </c:pt>
                      <c:pt idx="6">
                        <c:v>152.05000000000001</c:v>
                      </c:pt>
                      <c:pt idx="7">
                        <c:v>160.7583333333333</c:v>
                      </c:pt>
                      <c:pt idx="8">
                        <c:v>170.94999999999996</c:v>
                      </c:pt>
                      <c:pt idx="9">
                        <c:v>176.61999999999998</c:v>
                      </c:pt>
                    </c:numCache>
                  </c:numRef>
                </c:val>
                <c:smooth val="0"/>
                <c:extLst xmlns:c15="http://schemas.microsoft.com/office/drawing/2012/chart">
                  <c:ext xmlns:c15="http://schemas.microsoft.com/office/drawing/2012/chart" uri="{02D57815-91ED-43cb-92C2-25804820EDAC}">
                    <c15:filteredCategoryTitle>
                      <c15:cat>
                        <c:multiLvlStrRef>
                          <c:extLst>
                            <c:ext uri="{02D57815-91ED-43cb-92C2-25804820EDAC}">
                              <c15:formulaRef>
                                <c15:sqref>'Pivots table'!#REF!</c15:sqref>
                              </c15:formulaRef>
                            </c:ext>
                          </c:extLst>
                        </c:multiLvlStrRef>
                      </c15:cat>
                    </c15:filteredCategoryTitle>
                  </c:ext>
                  <c:ext xmlns:c16="http://schemas.microsoft.com/office/drawing/2014/chart" uri="{C3380CC4-5D6E-409C-BE32-E72D297353CC}">
                    <c16:uniqueId val="{00000002-6EA4-455E-AE7B-939F9A10BC0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'Pivots table'!$O$59:$O$60</c15:sqref>
                        </c15:formulaRef>
                      </c:ext>
                    </c:extLst>
                    <c:strCache>
                      <c:ptCount val="2"/>
                      <c:pt idx="1">
                        <c:v>Grand 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c:ext xmlns:c15="http://schemas.microsoft.com/office/drawing/2012/chart" uri="{02D57815-91ED-43cb-92C2-25804820EDAC}">
                        <c15:fullRef>
                          <c15:sqref>'Pivots table'!$O$61:$O$72</c15:sqref>
                        </c15:fullRef>
                        <c15:formulaRef>
                          <c15:sqref>'Pivots table'!$O$62:$O$71</c15:sqref>
                        </c15:formulaRef>
                      </c:ext>
                    </c:extLst>
                    <c:numCache>
                      <c:formatCode>General</c:formatCode>
                      <c:ptCount val="10"/>
                      <c:pt idx="0">
                        <c:v>117.32777777777773</c:v>
                      </c:pt>
                      <c:pt idx="1">
                        <c:v>123.03611111111111</c:v>
                      </c:pt>
                      <c:pt idx="2">
                        <c:v>129.10000000000002</c:v>
                      </c:pt>
                      <c:pt idx="3">
                        <c:v>133.38611111111106</c:v>
                      </c:pt>
                      <c:pt idx="4">
                        <c:v>138.66944444444448</c:v>
                      </c:pt>
                      <c:pt idx="5">
                        <c:v>144.12727272727273</c:v>
                      </c:pt>
                      <c:pt idx="6">
                        <c:v>153.32999999999998</c:v>
                      </c:pt>
                      <c:pt idx="7">
                        <c:v>161.41666666666666</c:v>
                      </c:pt>
                      <c:pt idx="8">
                        <c:v>172.07500000000002</c:v>
                      </c:pt>
                      <c:pt idx="9">
                        <c:v>177.57333333333332</c:v>
                      </c:pt>
                    </c:numCache>
                  </c:numRef>
                </c:val>
                <c:smooth val="0"/>
                <c:extLst xmlns:c15="http://schemas.microsoft.com/office/drawing/2012/chart">
                  <c:ext xmlns:c15="http://schemas.microsoft.com/office/drawing/2012/chart" uri="{02D57815-91ED-43cb-92C2-25804820EDAC}">
                    <c15:filteredCategoryTitle>
                      <c15:cat>
                        <c:multiLvlStrRef>
                          <c:extLst>
                            <c:ext uri="{02D57815-91ED-43cb-92C2-25804820EDAC}">
                              <c15:formulaRef>
                                <c15:sqref>'Pivots table'!#REF!</c15:sqref>
                              </c15:formulaRef>
                            </c:ext>
                          </c:extLst>
                        </c:multiLvlStrRef>
                      </c15:cat>
                    </c15:filteredCategoryTitle>
                  </c:ext>
                  <c:ext xmlns:c16="http://schemas.microsoft.com/office/drawing/2014/chart" uri="{C3380CC4-5D6E-409C-BE32-E72D297353CC}">
                    <c16:uniqueId val="{00000003-6EA4-455E-AE7B-939F9A10BC01}"/>
                  </c:ext>
                </c:extLst>
              </c15:ser>
            </c15:filteredLineSeries>
          </c:ext>
        </c:extLst>
      </c:lineChart>
      <c:catAx>
        <c:axId val="115645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60240"/>
        <c:crosses val="autoZero"/>
        <c:auto val="1"/>
        <c:lblAlgn val="ctr"/>
        <c:lblOffset val="100"/>
        <c:noMultiLvlLbl val="0"/>
      </c:catAx>
      <c:valAx>
        <c:axId val="1156460240"/>
        <c:scaling>
          <c:orientation val="minMax"/>
          <c:max val="0.140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change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56400"/>
        <c:crosses val="autoZero"/>
        <c:crossBetween val="between"/>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 Percentage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'Pivots table'!$D$77</c:f>
              <c:strCache>
                <c:ptCount val="1"/>
                <c:pt idx="0">
                  <c:v>Rural % inflation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'Pivots table'!$C$78:$C$98</c:f>
              <c:numCache>
                <c:formatCode>General</c:formatCode>
                <c:ptCount val="7"/>
                <c:pt idx="0">
                  <c:v>2017</c:v>
                </c:pt>
                <c:pt idx="1">
                  <c:v>2018</c:v>
                </c:pt>
                <c:pt idx="2">
                  <c:v>2019</c:v>
                </c:pt>
                <c:pt idx="3">
                  <c:v>2020</c:v>
                </c:pt>
                <c:pt idx="4">
                  <c:v>2021</c:v>
                </c:pt>
                <c:pt idx="5">
                  <c:v>2022</c:v>
                </c:pt>
                <c:pt idx="6">
                  <c:v>2023</c:v>
                </c:pt>
              </c:numCache>
            </c:numRef>
          </c:xVal>
          <c:yVal>
            <c:numRef>
              <c:f>'Pivots table'!$D$78:$D$98</c:f>
              <c:numCache>
                <c:formatCode>0%</c:formatCode>
                <c:ptCount val="7"/>
                <c:pt idx="0">
                  <c:v>5.5891238670694905E-2</c:v>
                </c:pt>
                <c:pt idx="1">
                  <c:v>1.8664752333094E-2</c:v>
                </c:pt>
                <c:pt idx="2">
                  <c:v>8.014184397163128E-2</c:v>
                </c:pt>
                <c:pt idx="3">
                  <c:v>5.7932850559578558E-2</c:v>
                </c:pt>
                <c:pt idx="4">
                  <c:v>5.362776025236593E-2</c:v>
                </c:pt>
                <c:pt idx="5">
                  <c:v>6.430288461538454E-2</c:v>
                </c:pt>
                <c:pt idx="6">
                  <c:v>0.01</c:v>
                </c:pt>
              </c:numCache>
            </c:numRef>
          </c:yVal>
          <c:smooth val="1"/>
          <c:extLst>
            <c:ext xmlns:c16="http://schemas.microsoft.com/office/drawing/2014/chart" uri="{C3380CC4-5D6E-409C-BE32-E72D297353CC}">
              <c16:uniqueId val="{00000000-0575-4606-8497-6E378E9E1DE8}"/>
            </c:ext>
          </c:extLst>
        </c:ser>
        <c:ser>
          <c:idx val="1"/>
          <c:order val="1"/>
          <c:tx>
            <c:strRef>
              <c:f>'Pivots table'!$E$77</c:f>
              <c:strCache>
                <c:ptCount val="1"/>
                <c:pt idx="0">
                  <c:v>Urban % Inflation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'Pivots table'!$C$78:$C$98</c:f>
              <c:numCache>
                <c:formatCode>General</c:formatCode>
                <c:ptCount val="7"/>
                <c:pt idx="0">
                  <c:v>2017</c:v>
                </c:pt>
                <c:pt idx="1">
                  <c:v>2018</c:v>
                </c:pt>
                <c:pt idx="2">
                  <c:v>2019</c:v>
                </c:pt>
                <c:pt idx="3">
                  <c:v>2020</c:v>
                </c:pt>
                <c:pt idx="4">
                  <c:v>2021</c:v>
                </c:pt>
                <c:pt idx="5">
                  <c:v>2022</c:v>
                </c:pt>
                <c:pt idx="6">
                  <c:v>2023</c:v>
                </c:pt>
              </c:numCache>
            </c:numRef>
          </c:xVal>
          <c:yVal>
            <c:numRef>
              <c:f>'Pivots table'!$E$78:$E$98</c:f>
              <c:numCache>
                <c:formatCode>0%</c:formatCode>
                <c:ptCount val="7"/>
                <c:pt idx="0">
                  <c:v>4.92957746478873E-2</c:v>
                </c:pt>
                <c:pt idx="1">
                  <c:v>2.9082774049217046E-2</c:v>
                </c:pt>
                <c:pt idx="2">
                  <c:v>7.4637681159420377E-2</c:v>
                </c:pt>
                <c:pt idx="3">
                  <c:v>5.8704453441295663E-2</c:v>
                </c:pt>
                <c:pt idx="4">
                  <c:v>5.8974358974358904E-2</c:v>
                </c:pt>
                <c:pt idx="5">
                  <c:v>5.5151515151515118E-2</c:v>
                </c:pt>
                <c:pt idx="6">
                  <c:v>0.01</c:v>
                </c:pt>
              </c:numCache>
            </c:numRef>
          </c:yVal>
          <c:smooth val="1"/>
          <c:extLst>
            <c:ext xmlns:c16="http://schemas.microsoft.com/office/drawing/2014/chart" uri="{C3380CC4-5D6E-409C-BE32-E72D297353CC}">
              <c16:uniqueId val="{00000000-A0E0-425C-8885-BBAFA66037E6}"/>
            </c:ext>
          </c:extLst>
        </c:ser>
        <c:ser>
          <c:idx val="2"/>
          <c:order val="2"/>
          <c:tx>
            <c:strRef>
              <c:f>'Pivots table'!$F$77</c:f>
              <c:strCache>
                <c:ptCount val="1"/>
                <c:pt idx="0">
                  <c:v>overall %inflation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'Pivots table'!$C$78:$C$98</c:f>
              <c:numCache>
                <c:formatCode>General</c:formatCode>
                <c:ptCount val="7"/>
                <c:pt idx="0">
                  <c:v>2017</c:v>
                </c:pt>
                <c:pt idx="1">
                  <c:v>2018</c:v>
                </c:pt>
                <c:pt idx="2">
                  <c:v>2019</c:v>
                </c:pt>
                <c:pt idx="3">
                  <c:v>2020</c:v>
                </c:pt>
                <c:pt idx="4">
                  <c:v>2021</c:v>
                </c:pt>
                <c:pt idx="5">
                  <c:v>2022</c:v>
                </c:pt>
                <c:pt idx="6">
                  <c:v>2023</c:v>
                </c:pt>
              </c:numCache>
            </c:numRef>
          </c:xVal>
          <c:yVal>
            <c:numRef>
              <c:f>'Pivots table'!$F$78:$F$98</c:f>
              <c:numCache>
                <c:formatCode>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yVal>
          <c:smooth val="1"/>
          <c:extLst>
            <c:ext xmlns:c16="http://schemas.microsoft.com/office/drawing/2014/chart" uri="{C3380CC4-5D6E-409C-BE32-E72D297353CC}">
              <c16:uniqueId val="{00000000-F8F5-479A-9665-784D1354445E}"/>
            </c:ext>
          </c:extLst>
        </c:ser>
        <c:dLbls>
          <c:showLegendKey val="0"/>
          <c:showVal val="0"/>
          <c:showCatName val="0"/>
          <c:showSerName val="0"/>
          <c:showPercent val="0"/>
          <c:showBubbleSize val="0"/>
        </c:dLbls>
        <c:axId val="1301468192"/>
        <c:axId val="1301469152"/>
      </c:scatterChart>
      <c:valAx>
        <c:axId val="1301468192"/>
        <c:scaling>
          <c:orientation val="minMax"/>
          <c:max val="2023"/>
          <c:min val="20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9152"/>
        <c:crosses val="autoZero"/>
        <c:crossBetween val="midCat"/>
        <c:majorUnit val="1"/>
      </c:valAx>
      <c:valAx>
        <c:axId val="130146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8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Inflation Rate of imported oil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4"/>
          <c:order val="0"/>
          <c:tx>
            <c:strRef>
              <c:f>'Pivots table'!$K$255</c:f>
              <c:strCache>
                <c:ptCount val="1"/>
                <c:pt idx="0">
                  <c:v>% Inflation Rate</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'Pivots table'!$E$256:$F$279</c:f>
              <c:multiLvlStrCache>
                <c:ptCount val="24"/>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lvl>
                <c:lvl>
                  <c:pt idx="0">
                    <c:v>2021</c:v>
                  </c:pt>
                  <c:pt idx="1">
                    <c:v>2021</c:v>
                  </c:pt>
                  <c:pt idx="2">
                    <c:v>2021</c:v>
                  </c:pt>
                  <c:pt idx="3">
                    <c:v>2021</c:v>
                  </c:pt>
                  <c:pt idx="4">
                    <c:v>2021</c:v>
                  </c:pt>
                  <c:pt idx="5">
                    <c:v>2021</c:v>
                  </c:pt>
                  <c:pt idx="6">
                    <c:v>2021</c:v>
                  </c:pt>
                  <c:pt idx="7">
                    <c:v>2021</c:v>
                  </c:pt>
                  <c:pt idx="8">
                    <c:v>2021</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2023</c:v>
                  </c:pt>
                  <c:pt idx="22">
                    <c:v>2023</c:v>
                  </c:pt>
                  <c:pt idx="23">
                    <c:v>2023</c:v>
                  </c:pt>
                </c:lvl>
              </c:multiLvlStrCache>
            </c:multiLvlStrRef>
          </c:cat>
          <c:val>
            <c:numRef>
              <c:f>'Pivots table'!$K$256:$K$279</c:f>
              <c:numCache>
                <c:formatCode>0%</c:formatCode>
                <c:ptCount val="24"/>
                <c:pt idx="1">
                  <c:v>5.6092712133380143E-2</c:v>
                </c:pt>
                <c:pt idx="2">
                  <c:v>7.512070034381102E-2</c:v>
                </c:pt>
                <c:pt idx="3">
                  <c:v>2.1622058941749817E-2</c:v>
                </c:pt>
                <c:pt idx="4">
                  <c:v>-5.078030739324535E-2</c:v>
                </c:pt>
                <c:pt idx="5">
                  <c:v>4.7647403493843964E-2</c:v>
                </c:pt>
                <c:pt idx="6">
                  <c:v>0.122748049582014</c:v>
                </c:pt>
                <c:pt idx="7">
                  <c:v>-1.7904511325026917E-2</c:v>
                </c:pt>
                <c:pt idx="8">
                  <c:v>-9.1005991108670498E-2</c:v>
                </c:pt>
                <c:pt idx="9">
                  <c:v>0.15508428007030658</c:v>
                </c:pt>
                <c:pt idx="10">
                  <c:v>0.11104057112312367</c:v>
                </c:pt>
                <c:pt idx="11">
                  <c:v>0.19993126557988886</c:v>
                </c:pt>
                <c:pt idx="12">
                  <c:v>-8.7785717712309114E-2</c:v>
                </c:pt>
                <c:pt idx="13">
                  <c:v>6.3506788685496113E-2</c:v>
                </c:pt>
                <c:pt idx="14">
                  <c:v>5.9415963389681525E-2</c:v>
                </c:pt>
                <c:pt idx="15">
                  <c:v>-9.0681941866876919E-2</c:v>
                </c:pt>
                <c:pt idx="16">
                  <c:v>-7.6658321402549315E-2</c:v>
                </c:pt>
                <c:pt idx="17">
                  <c:v>-6.8766052866020555E-2</c:v>
                </c:pt>
                <c:pt idx="18">
                  <c:v>1.0943048058662044E-2</c:v>
                </c:pt>
                <c:pt idx="19">
                  <c:v>-4.5220612565410795E-2</c:v>
                </c:pt>
                <c:pt idx="20">
                  <c:v>-0.1079506472833215</c:v>
                </c:pt>
                <c:pt idx="21">
                  <c:v>3.6124114857364886E-2</c:v>
                </c:pt>
                <c:pt idx="22">
                  <c:v>1.676222127830582E-2</c:v>
                </c:pt>
                <c:pt idx="23">
                  <c:v>-4.5445857664744529E-2</c:v>
                </c:pt>
              </c:numCache>
            </c:numRef>
          </c:val>
          <c:smooth val="1"/>
          <c:extLst>
            <c:ext xmlns:c16="http://schemas.microsoft.com/office/drawing/2014/chart" uri="{C3380CC4-5D6E-409C-BE32-E72D297353CC}">
              <c16:uniqueId val="{00000004-6D75-4A94-91DA-0AAF9D4A93F3}"/>
            </c:ext>
          </c:extLst>
        </c:ser>
        <c:dLbls>
          <c:dLblPos val="ctr"/>
          <c:showLegendKey val="0"/>
          <c:showVal val="1"/>
          <c:showCatName val="0"/>
          <c:showSerName val="0"/>
          <c:showPercent val="0"/>
          <c:showBubbleSize val="0"/>
        </c:dLbls>
        <c:marker val="1"/>
        <c:smooth val="0"/>
        <c:axId val="1924064320"/>
        <c:axId val="1924050880"/>
      </c:lineChart>
      <c:catAx>
        <c:axId val="1924064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4050880"/>
        <c:crosses val="autoZero"/>
        <c:auto val="1"/>
        <c:lblAlgn val="ctr"/>
        <c:lblOffset val="100"/>
        <c:noMultiLvlLbl val="0"/>
      </c:catAx>
      <c:valAx>
        <c:axId val="192405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240643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sz="1800" b="1" i="0" u="none" strike="noStrike" kern="1200" baseline="0">
                <a:solidFill>
                  <a:sysClr val="windowText" lastClr="000000">
                    <a:lumMod val="65000"/>
                    <a:lumOff val="35000"/>
                  </a:sysClr>
                </a:solidFill>
              </a:rPr>
              <a:t>Rural CPI Distribution </a:t>
            </a:r>
          </a:p>
        </c:rich>
      </c:tx>
      <c:layout>
        <c:manualLayout>
          <c:xMode val="edge"/>
          <c:yMode val="edge"/>
          <c:x val="6.9315355188444578E-3"/>
          <c:y val="3.639141931667010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F2-4794-81D2-8EFAC7F2C94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F2-4794-81D2-8EFAC7F2C94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7F2-4794-81D2-8EFAC7F2C94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7F2-4794-81D2-8EFAC7F2C94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7F2-4794-81D2-8EFAC7F2C94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7F2-4794-81D2-8EFAC7F2C94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17F2-4794-81D2-8EFAC7F2C94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17F2-4794-81D2-8EFAC7F2C94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17F2-4794-81D2-8EFAC7F2C9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Notes!$K$104:$S$104</c:f>
              <c:numCache>
                <c:formatCode>General</c:formatCode>
                <c:ptCount val="9"/>
                <c:pt idx="0">
                  <c:v>190.8</c:v>
                </c:pt>
                <c:pt idx="1">
                  <c:v>169.7</c:v>
                </c:pt>
                <c:pt idx="2">
                  <c:v>180.3</c:v>
                </c:pt>
                <c:pt idx="3">
                  <c:v>179.8</c:v>
                </c:pt>
                <c:pt idx="4">
                  <c:v>182.5</c:v>
                </c:pt>
                <c:pt idx="5">
                  <c:v>187.8</c:v>
                </c:pt>
                <c:pt idx="6" formatCode="0.0">
                  <c:v>179.5</c:v>
                </c:pt>
                <c:pt idx="7">
                  <c:v>179.8</c:v>
                </c:pt>
                <c:pt idx="8">
                  <c:v>1686.3</c:v>
                </c:pt>
              </c:numCache>
            </c:numRef>
          </c:val>
          <c:extLst>
            <c:ext xmlns:c16="http://schemas.microsoft.com/office/drawing/2014/chart" uri="{C3380CC4-5D6E-409C-BE32-E72D297353CC}">
              <c16:uniqueId val="{00000000-E1F9-4249-9FB1-97A1E07951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186942257217845"/>
          <c:y val="7.5170239136774564E-2"/>
          <c:w val="0.27146391076115484"/>
          <c:h val="0.8819510061242342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Urban</a:t>
            </a:r>
            <a:r>
              <a:rPr lang="en-US" baseline="0"/>
              <a:t> CPI Distribution</a:t>
            </a:r>
            <a:endParaRPr lang="en-US"/>
          </a:p>
        </c:rich>
      </c:tx>
      <c:layout>
        <c:manualLayout>
          <c:xMode val="edge"/>
          <c:yMode val="edge"/>
          <c:x val="3.6777777777777763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380-454E-A300-7A13EA3C85F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380-454E-A300-7A13EA3C85F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380-454E-A300-7A13EA3C85F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380-454E-A300-7A13EA3C85F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380-454E-A300-7A13EA3C85F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380-454E-A300-7A13EA3C85F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380-454E-A300-7A13EA3C85F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380-454E-A300-7A13EA3C85F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380-454E-A300-7A13EA3C85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Notes!$K$104:$S$104</c:f>
              <c:numCache>
                <c:formatCode>General</c:formatCode>
                <c:ptCount val="9"/>
                <c:pt idx="0">
                  <c:v>190.8</c:v>
                </c:pt>
                <c:pt idx="1">
                  <c:v>169.7</c:v>
                </c:pt>
                <c:pt idx="2">
                  <c:v>180.3</c:v>
                </c:pt>
                <c:pt idx="3">
                  <c:v>179.8</c:v>
                </c:pt>
                <c:pt idx="4">
                  <c:v>182.5</c:v>
                </c:pt>
                <c:pt idx="5">
                  <c:v>187.8</c:v>
                </c:pt>
                <c:pt idx="6" formatCode="0.0">
                  <c:v>179.5</c:v>
                </c:pt>
                <c:pt idx="7">
                  <c:v>179.8</c:v>
                </c:pt>
                <c:pt idx="8">
                  <c:v>1686.3</c:v>
                </c:pt>
              </c:numCache>
            </c:numRef>
          </c:val>
          <c:extLst>
            <c:ext xmlns:c16="http://schemas.microsoft.com/office/drawing/2014/chart" uri="{C3380CC4-5D6E-409C-BE32-E72D297353CC}">
              <c16:uniqueId val="{00000000-BFB0-47DC-8DA9-BA74C7B177F9}"/>
            </c:ext>
          </c:extLst>
        </c:ser>
        <c:ser>
          <c:idx val="1"/>
          <c:order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380-454E-A300-7A13EA3C85F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7380-454E-A300-7A13EA3C85F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7380-454E-A300-7A13EA3C85F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7380-454E-A300-7A13EA3C85F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7380-454E-A300-7A13EA3C85F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7380-454E-A300-7A13EA3C85F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7380-454E-A300-7A13EA3C85F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7380-454E-A300-7A13EA3C85F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7380-454E-A300-7A13EA3C85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Notes!$K$105:$S$105</c:f>
              <c:numCache>
                <c:formatCode>General</c:formatCode>
                <c:ptCount val="9"/>
                <c:pt idx="0">
                  <c:v>179.3</c:v>
                </c:pt>
                <c:pt idx="1">
                  <c:v>160.4</c:v>
                </c:pt>
                <c:pt idx="2">
                  <c:v>174.8</c:v>
                </c:pt>
                <c:pt idx="3">
                  <c:v>170.1</c:v>
                </c:pt>
                <c:pt idx="4">
                  <c:v>183.4</c:v>
                </c:pt>
                <c:pt idx="5">
                  <c:v>182.2</c:v>
                </c:pt>
                <c:pt idx="6" formatCode="0.0">
                  <c:v>171.6</c:v>
                </c:pt>
                <c:pt idx="7">
                  <c:v>178.2</c:v>
                </c:pt>
                <c:pt idx="8">
                  <c:v>1708.4999999999998</c:v>
                </c:pt>
              </c:numCache>
            </c:numRef>
          </c:val>
          <c:extLst>
            <c:ext xmlns:c16="http://schemas.microsoft.com/office/drawing/2014/chart" uri="{C3380CC4-5D6E-409C-BE32-E72D297353CC}">
              <c16:uniqueId val="{00000001-BFB0-47DC-8DA9-BA74C7B177F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Overall</a:t>
            </a:r>
            <a:r>
              <a:rPr lang="en-US" baseline="0"/>
              <a:t> CPI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E73-4A14-98F3-B4660C0722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E73-4A14-98F3-B4660C0722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E73-4A14-98F3-B4660C0722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E73-4A14-98F3-B4660C07228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E73-4A14-98F3-B4660C07228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E73-4A14-98F3-B4660C07228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E73-4A14-98F3-B4660C07228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E73-4A14-98F3-B4660C07228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E73-4A14-98F3-B4660C0722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Notes!$K$104:$S$104</c:f>
              <c:numCache>
                <c:formatCode>General</c:formatCode>
                <c:ptCount val="9"/>
                <c:pt idx="0">
                  <c:v>190.8</c:v>
                </c:pt>
                <c:pt idx="1">
                  <c:v>169.7</c:v>
                </c:pt>
                <c:pt idx="2">
                  <c:v>180.3</c:v>
                </c:pt>
                <c:pt idx="3">
                  <c:v>179.8</c:v>
                </c:pt>
                <c:pt idx="4">
                  <c:v>182.5</c:v>
                </c:pt>
                <c:pt idx="5">
                  <c:v>187.8</c:v>
                </c:pt>
                <c:pt idx="6" formatCode="0.0">
                  <c:v>179.5</c:v>
                </c:pt>
                <c:pt idx="7">
                  <c:v>179.8</c:v>
                </c:pt>
                <c:pt idx="8">
                  <c:v>1686.3</c:v>
                </c:pt>
              </c:numCache>
            </c:numRef>
          </c:val>
          <c:extLst>
            <c:ext xmlns:c16="http://schemas.microsoft.com/office/drawing/2014/chart" uri="{C3380CC4-5D6E-409C-BE32-E72D297353CC}">
              <c16:uniqueId val="{00000000-33B5-40BF-8153-7BF9559F4F28}"/>
            </c:ext>
          </c:extLst>
        </c:ser>
        <c:ser>
          <c:idx val="1"/>
          <c:order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9E73-4A14-98F3-B4660C0722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9E73-4A14-98F3-B4660C0722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9E73-4A14-98F3-B4660C0722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9E73-4A14-98F3-B4660C07228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9E73-4A14-98F3-B4660C07228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9E73-4A14-98F3-B4660C07228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9E73-4A14-98F3-B4660C07228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9E73-4A14-98F3-B4660C07228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9E73-4A14-98F3-B4660C0722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Notes!$K$105:$S$105</c:f>
              <c:numCache>
                <c:formatCode>General</c:formatCode>
                <c:ptCount val="9"/>
                <c:pt idx="0">
                  <c:v>179.3</c:v>
                </c:pt>
                <c:pt idx="1">
                  <c:v>160.4</c:v>
                </c:pt>
                <c:pt idx="2">
                  <c:v>174.8</c:v>
                </c:pt>
                <c:pt idx="3">
                  <c:v>170.1</c:v>
                </c:pt>
                <c:pt idx="4">
                  <c:v>183.4</c:v>
                </c:pt>
                <c:pt idx="5">
                  <c:v>182.2</c:v>
                </c:pt>
                <c:pt idx="6" formatCode="0.0">
                  <c:v>171.6</c:v>
                </c:pt>
                <c:pt idx="7">
                  <c:v>178.2</c:v>
                </c:pt>
                <c:pt idx="8">
                  <c:v>1708.4999999999998</c:v>
                </c:pt>
              </c:numCache>
            </c:numRef>
          </c:val>
          <c:extLst>
            <c:ext xmlns:c16="http://schemas.microsoft.com/office/drawing/2014/chart" uri="{C3380CC4-5D6E-409C-BE32-E72D297353CC}">
              <c16:uniqueId val="{00000001-33B5-40BF-8153-7BF9559F4F28}"/>
            </c:ext>
          </c:extLst>
        </c:ser>
        <c:ser>
          <c:idx val="2"/>
          <c:order val="2"/>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9E73-4A14-98F3-B4660C07228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9E73-4A14-98F3-B4660C07228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9E73-4A14-98F3-B4660C07228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9E73-4A14-98F3-B4660C07228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9E73-4A14-98F3-B4660C07228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9E73-4A14-98F3-B4660C07228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9E73-4A14-98F3-B4660C07228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9E73-4A14-98F3-B4660C07228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9E73-4A14-98F3-B4660C0722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Notes!$K$106:$S$106</c:f>
              <c:numCache>
                <c:formatCode>General</c:formatCode>
                <c:ptCount val="9"/>
                <c:pt idx="0">
                  <c:v>186.2</c:v>
                </c:pt>
                <c:pt idx="1">
                  <c:v>164.8</c:v>
                </c:pt>
                <c:pt idx="2">
                  <c:v>177.1</c:v>
                </c:pt>
                <c:pt idx="3">
                  <c:v>175.2</c:v>
                </c:pt>
                <c:pt idx="4">
                  <c:v>182.8</c:v>
                </c:pt>
                <c:pt idx="5">
                  <c:v>185.7</c:v>
                </c:pt>
                <c:pt idx="6" formatCode="0.0">
                  <c:v>175.7</c:v>
                </c:pt>
                <c:pt idx="7">
                  <c:v>179.1</c:v>
                </c:pt>
                <c:pt idx="8">
                  <c:v>1692.1</c:v>
                </c:pt>
              </c:numCache>
            </c:numRef>
          </c:val>
          <c:extLst>
            <c:ext xmlns:c16="http://schemas.microsoft.com/office/drawing/2014/chart" uri="{C3380CC4-5D6E-409C-BE32-E72D297353CC}">
              <c16:uniqueId val="{00000002-33B5-40BF-8153-7BF9559F4F2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Notes!$L$167</c:f>
              <c:strCache>
                <c:ptCount val="1"/>
                <c:pt idx="0">
                  <c:v>Food Basket</c:v>
                </c:pt>
              </c:strCache>
            </c:strRef>
          </c:tx>
          <c:spPr>
            <a:ln w="28575" cap="rnd">
              <a:solidFill>
                <a:schemeClr val="accent1"/>
              </a:solidFill>
              <a:round/>
            </a:ln>
            <a:effectLst/>
          </c:spPr>
          <c:marker>
            <c:symbol val="none"/>
          </c:marker>
          <c:cat>
            <c:multiLvlStrRef>
              <c:f>Notes!$J$168:$K$204</c:f>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f>Notes!$L$168:$L$204</c:f>
              <c:numCache>
                <c:formatCode>0.0</c:formatCode>
                <c:ptCount val="37"/>
                <c:pt idx="0">
                  <c:v>136.38461538461536</c:v>
                </c:pt>
                <c:pt idx="1">
                  <c:v>137.21538461538461</c:v>
                </c:pt>
                <c:pt idx="2">
                  <c:v>137.25384615384615</c:v>
                </c:pt>
                <c:pt idx="3">
                  <c:v>134.59230769230768</c:v>
                </c:pt>
                <c:pt idx="4">
                  <c:v>136.15384615384613</c:v>
                </c:pt>
                <c:pt idx="5">
                  <c:v>137.76153846153846</c:v>
                </c:pt>
                <c:pt idx="6">
                  <c:v>135.82307692307691</c:v>
                </c:pt>
                <c:pt idx="7">
                  <c:v>136.89999999999998</c:v>
                </c:pt>
                <c:pt idx="8">
                  <c:v>139.82307692307694</c:v>
                </c:pt>
                <c:pt idx="9">
                  <c:v>138.2076923076923</c:v>
                </c:pt>
                <c:pt idx="10">
                  <c:v>139.09230769230768</c:v>
                </c:pt>
                <c:pt idx="11">
                  <c:v>139.50769230769231</c:v>
                </c:pt>
                <c:pt idx="12">
                  <c:v>135.96153846153845</c:v>
                </c:pt>
                <c:pt idx="13">
                  <c:v>138.07692307692307</c:v>
                </c:pt>
                <c:pt idx="14">
                  <c:v>138.51538461538462</c:v>
                </c:pt>
                <c:pt idx="15">
                  <c:v>134.48461538461541</c:v>
                </c:pt>
                <c:pt idx="16">
                  <c:v>136.91538461538462</c:v>
                </c:pt>
                <c:pt idx="17">
                  <c:v>137.03846153846155</c:v>
                </c:pt>
                <c:pt idx="18">
                  <c:v>132.91538461538462</c:v>
                </c:pt>
                <c:pt idx="19">
                  <c:v>135.4153846153846</c:v>
                </c:pt>
                <c:pt idx="20">
                  <c:v>137.07692307692307</c:v>
                </c:pt>
                <c:pt idx="21">
                  <c:v>131.96153846153845</c:v>
                </c:pt>
                <c:pt idx="22">
                  <c:v>135.07692307692307</c:v>
                </c:pt>
                <c:pt idx="23">
                  <c:v>136.92307692307693</c:v>
                </c:pt>
                <c:pt idx="24">
                  <c:v>132.30769230769232</c:v>
                </c:pt>
                <c:pt idx="25">
                  <c:v>135.16153846153847</c:v>
                </c:pt>
                <c:pt idx="26">
                  <c:v>137.1076923076923</c:v>
                </c:pt>
                <c:pt idx="27">
                  <c:v>132.53076923076921</c:v>
                </c:pt>
                <c:pt idx="28">
                  <c:v>135.36923076923077</c:v>
                </c:pt>
                <c:pt idx="29">
                  <c:v>137.71538461538461</c:v>
                </c:pt>
                <c:pt idx="30">
                  <c:v>134.40769230769232</c:v>
                </c:pt>
                <c:pt idx="31">
                  <c:v>136.46923076923079</c:v>
                </c:pt>
                <c:pt idx="32">
                  <c:v>139.26923076923077</c:v>
                </c:pt>
                <c:pt idx="33">
                  <c:v>136.23846153846154</c:v>
                </c:pt>
                <c:pt idx="34">
                  <c:v>138.1</c:v>
                </c:pt>
                <c:pt idx="35">
                  <c:v>139.90769230769232</c:v>
                </c:pt>
                <c:pt idx="36">
                  <c:v>135.96923076923076</c:v>
                </c:pt>
              </c:numCache>
            </c:numRef>
          </c:val>
          <c:smooth val="0"/>
          <c:extLst>
            <c:ext xmlns:c16="http://schemas.microsoft.com/office/drawing/2014/chart" uri="{C3380CC4-5D6E-409C-BE32-E72D297353CC}">
              <c16:uniqueId val="{00000000-E4C1-4BA5-B46F-B6D23E7DA3C5}"/>
            </c:ext>
          </c:extLst>
        </c:ser>
        <c:dLbls>
          <c:showLegendKey val="0"/>
          <c:showVal val="0"/>
          <c:showCatName val="0"/>
          <c:showSerName val="0"/>
          <c:showPercent val="0"/>
          <c:showBubbleSize val="0"/>
        </c:dLbls>
        <c:smooth val="0"/>
        <c:axId val="1015915519"/>
        <c:axId val="1015915999"/>
      </c:lineChart>
      <c:catAx>
        <c:axId val="101591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15999"/>
        <c:crosses val="autoZero"/>
        <c:auto val="1"/>
        <c:lblAlgn val="ctr"/>
        <c:lblOffset val="100"/>
        <c:noMultiLvlLbl val="0"/>
      </c:catAx>
      <c:valAx>
        <c:axId val="10159159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15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Notes!$U$167</c:f>
              <c:strCache>
                <c:ptCount val="1"/>
                <c:pt idx="0">
                  <c:v>SUM Food Basket</c:v>
                </c:pt>
              </c:strCache>
            </c:strRef>
          </c:tx>
          <c:spPr>
            <a:ln w="28575" cap="rnd">
              <a:solidFill>
                <a:schemeClr val="accent1"/>
              </a:solidFill>
              <a:round/>
            </a:ln>
            <a:effectLst/>
          </c:spPr>
          <c:marker>
            <c:symbol val="none"/>
          </c:marker>
          <c:cat>
            <c:strRef>
              <c:f>Notes!$K$168:$K$204</c:f>
              <c:strCache>
                <c:ptCount val="37"/>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strCache>
            </c:strRef>
          </c:cat>
          <c:val>
            <c:numRef>
              <c:f>Notes!$U$168:$U$204</c:f>
              <c:numCache>
                <c:formatCode>General</c:formatCode>
                <c:ptCount val="37"/>
                <c:pt idx="0">
                  <c:v>1772.9999999999998</c:v>
                </c:pt>
                <c:pt idx="1">
                  <c:v>1783.8</c:v>
                </c:pt>
                <c:pt idx="2">
                  <c:v>1784.3</c:v>
                </c:pt>
                <c:pt idx="3">
                  <c:v>1749.7</c:v>
                </c:pt>
                <c:pt idx="4">
                  <c:v>1769.9999999999998</c:v>
                </c:pt>
                <c:pt idx="5">
                  <c:v>1790.8999999999999</c:v>
                </c:pt>
                <c:pt idx="6">
                  <c:v>1765.6999999999998</c:v>
                </c:pt>
                <c:pt idx="7">
                  <c:v>1779.6999999999998</c:v>
                </c:pt>
                <c:pt idx="8">
                  <c:v>1817.7000000000003</c:v>
                </c:pt>
                <c:pt idx="9">
                  <c:v>1796.7</c:v>
                </c:pt>
                <c:pt idx="10">
                  <c:v>1808.2</c:v>
                </c:pt>
                <c:pt idx="11">
                  <c:v>1813.6000000000001</c:v>
                </c:pt>
                <c:pt idx="12">
                  <c:v>1767.5</c:v>
                </c:pt>
                <c:pt idx="13">
                  <c:v>1794.9999999999998</c:v>
                </c:pt>
                <c:pt idx="14">
                  <c:v>1800.7</c:v>
                </c:pt>
                <c:pt idx="15">
                  <c:v>1748.3000000000002</c:v>
                </c:pt>
                <c:pt idx="16">
                  <c:v>1779.9</c:v>
                </c:pt>
                <c:pt idx="17">
                  <c:v>1781.5</c:v>
                </c:pt>
                <c:pt idx="18">
                  <c:v>1727.9</c:v>
                </c:pt>
                <c:pt idx="19">
                  <c:v>1760.3999999999996</c:v>
                </c:pt>
                <c:pt idx="20">
                  <c:v>1781.9999999999998</c:v>
                </c:pt>
                <c:pt idx="21">
                  <c:v>1715.5</c:v>
                </c:pt>
                <c:pt idx="22">
                  <c:v>1756</c:v>
                </c:pt>
                <c:pt idx="23">
                  <c:v>1780</c:v>
                </c:pt>
                <c:pt idx="24">
                  <c:v>1720.0000000000002</c:v>
                </c:pt>
                <c:pt idx="25">
                  <c:v>1757.1000000000001</c:v>
                </c:pt>
                <c:pt idx="26">
                  <c:v>1782.4</c:v>
                </c:pt>
                <c:pt idx="27">
                  <c:v>1722.8999999999999</c:v>
                </c:pt>
                <c:pt idx="28">
                  <c:v>1759.8</c:v>
                </c:pt>
                <c:pt idx="29">
                  <c:v>1790.2999999999997</c:v>
                </c:pt>
                <c:pt idx="30">
                  <c:v>1747.3000000000002</c:v>
                </c:pt>
                <c:pt idx="31">
                  <c:v>1774.1000000000001</c:v>
                </c:pt>
                <c:pt idx="32">
                  <c:v>1810.5000000000002</c:v>
                </c:pt>
                <c:pt idx="33">
                  <c:v>1771.1</c:v>
                </c:pt>
                <c:pt idx="34">
                  <c:v>1795.3</c:v>
                </c:pt>
                <c:pt idx="35">
                  <c:v>1818.8</c:v>
                </c:pt>
                <c:pt idx="36">
                  <c:v>1767.6</c:v>
                </c:pt>
              </c:numCache>
            </c:numRef>
          </c:val>
          <c:smooth val="0"/>
          <c:extLst>
            <c:ext xmlns:c16="http://schemas.microsoft.com/office/drawing/2014/chart" uri="{C3380CC4-5D6E-409C-BE32-E72D297353CC}">
              <c16:uniqueId val="{00000000-0C2B-4D08-92DC-3CA4BD195B43}"/>
            </c:ext>
          </c:extLst>
        </c:ser>
        <c:dLbls>
          <c:showLegendKey val="0"/>
          <c:showVal val="0"/>
          <c:showCatName val="0"/>
          <c:showSerName val="0"/>
          <c:showPercent val="0"/>
          <c:showBubbleSize val="0"/>
        </c:dLbls>
        <c:smooth val="0"/>
        <c:axId val="1219819279"/>
        <c:axId val="1219810639"/>
      </c:lineChart>
      <c:catAx>
        <c:axId val="121981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10639"/>
        <c:crosses val="autoZero"/>
        <c:auto val="1"/>
        <c:lblAlgn val="ctr"/>
        <c:lblOffset val="100"/>
        <c:noMultiLvlLbl val="0"/>
      </c:catAx>
      <c:valAx>
        <c:axId val="121981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19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4"/>
          <c:order val="4"/>
          <c:tx>
            <c:strRef>
              <c:f>Notes!$P$215</c:f>
              <c:strCache>
                <c:ptCount val="1"/>
                <c:pt idx="0">
                  <c:v>Oils and fats</c:v>
                </c:pt>
              </c:strCache>
              <c:extLst xmlns:c15="http://schemas.microsoft.com/office/drawing/2012/chart"/>
            </c:strRef>
          </c:tx>
          <c:spPr>
            <a:ln w="28575" cap="rnd">
              <a:solidFill>
                <a:schemeClr val="accent5"/>
              </a:solidFill>
              <a:round/>
            </a:ln>
            <a:effectLst/>
          </c:spPr>
          <c:marker>
            <c:symbol val="none"/>
          </c:marker>
          <c:cat>
            <c:multiLvlStrRef>
              <c:f>Notes!$J$216:$K$252</c:f>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extLst xmlns:c15="http://schemas.microsoft.com/office/drawing/2012/chart"/>
            </c:multiLvlStrRef>
          </c:cat>
          <c:val>
            <c:numRef>
              <c:f>Notes!$P$216:$P$252</c:f>
              <c:numCache>
                <c:formatCode>General</c:formatCode>
                <c:ptCount val="37"/>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numCache>
              <c:extLst xmlns:c15="http://schemas.microsoft.com/office/drawing/2012/chart"/>
            </c:numRef>
          </c:val>
          <c:smooth val="0"/>
          <c:extLst>
            <c:ext xmlns:c16="http://schemas.microsoft.com/office/drawing/2014/chart" uri="{C3380CC4-5D6E-409C-BE32-E72D297353CC}">
              <c16:uniqueId val="{00000004-E4CA-429D-9AC7-A2112A0464CF}"/>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c:ext uri="{02D57815-91ED-43cb-92C2-25804820EDAC}">
                        <c15:formulaRef>
                          <c15:sqref>Notes!$L$216:$L$252</c15:sqref>
                        </c15:formulaRef>
                      </c:ext>
                    </c:extLst>
                    <c:numCache>
                      <c:formatCode>General</c:formatCode>
                      <c:ptCount val="37"/>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numCache>
                  </c:numRef>
                </c:val>
                <c:smooth val="0"/>
                <c:extLst>
                  <c:ext xmlns:c16="http://schemas.microsoft.com/office/drawing/2014/chart" uri="{C3380CC4-5D6E-409C-BE32-E72D297353CC}">
                    <c16:uniqueId val="{00000001-E4CA-429D-9AC7-A2112A0464C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Notes!$M$216:$M$252</c15:sqref>
                        </c15:formulaRef>
                      </c:ext>
                    </c:extLst>
                    <c:numCache>
                      <c:formatCode>General</c:formatCode>
                      <c:ptCount val="37"/>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numCache>
                  </c:numRef>
                </c:val>
                <c:smooth val="0"/>
                <c:extLst xmlns:c15="http://schemas.microsoft.com/office/drawing/2012/chart">
                  <c:ext xmlns:c16="http://schemas.microsoft.com/office/drawing/2014/chart" uri="{C3380CC4-5D6E-409C-BE32-E72D297353CC}">
                    <c16:uniqueId val="{00000000-E4CA-429D-9AC7-A2112A0464C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Notes!$N$216:$N$252</c15:sqref>
                        </c15:formulaRef>
                      </c:ext>
                    </c:extLst>
                    <c:numCache>
                      <c:formatCode>General</c:formatCode>
                      <c:ptCount val="37"/>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numCache>
                  </c:numRef>
                </c:val>
                <c:smooth val="0"/>
                <c:extLst xmlns:c15="http://schemas.microsoft.com/office/drawing/2012/chart">
                  <c:ext xmlns:c16="http://schemas.microsoft.com/office/drawing/2014/chart" uri="{C3380CC4-5D6E-409C-BE32-E72D297353CC}">
                    <c16:uniqueId val="{00000002-E4CA-429D-9AC7-A2112A0464C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Notes!$O$216:$O$252</c15:sqref>
                        </c15:formulaRef>
                      </c:ext>
                    </c:extLst>
                    <c:numCache>
                      <c:formatCode>General</c:formatCode>
                      <c:ptCount val="37"/>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numCache>
                  </c:numRef>
                </c:val>
                <c:smooth val="0"/>
                <c:extLst xmlns:c15="http://schemas.microsoft.com/office/drawing/2012/chart">
                  <c:ext xmlns:c16="http://schemas.microsoft.com/office/drawing/2014/chart" uri="{C3380CC4-5D6E-409C-BE32-E72D297353CC}">
                    <c16:uniqueId val="{00000003-E4CA-429D-9AC7-A2112A0464C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Notes!$Q$216:$Q$252</c15:sqref>
                        </c15:formulaRef>
                      </c:ext>
                    </c:extLst>
                    <c:numCache>
                      <c:formatCode>General</c:formatCode>
                      <c:ptCount val="37"/>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numCache>
                  </c:numRef>
                </c:val>
                <c:smooth val="0"/>
                <c:extLst xmlns:c15="http://schemas.microsoft.com/office/drawing/2012/chart">
                  <c:ext xmlns:c16="http://schemas.microsoft.com/office/drawing/2014/chart" uri="{C3380CC4-5D6E-409C-BE32-E72D297353CC}">
                    <c16:uniqueId val="{00000005-E4CA-429D-9AC7-A2112A0464C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Notes!$R$215</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Notes!$R$216:$R$252</c15:sqref>
                        </c15:formulaRef>
                      </c:ext>
                    </c:extLst>
                    <c:numCache>
                      <c:formatCode>General</c:formatCode>
                      <c:ptCount val="37"/>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numCache>
                  </c:numRef>
                </c:val>
                <c:smooth val="0"/>
                <c:extLst xmlns:c15="http://schemas.microsoft.com/office/drawing/2012/chart">
                  <c:ext xmlns:c16="http://schemas.microsoft.com/office/drawing/2014/chart" uri="{C3380CC4-5D6E-409C-BE32-E72D297353CC}">
                    <c16:uniqueId val="{00000006-E4CA-429D-9AC7-A2112A0464C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Notes!$S$216:$S$252</c15:sqref>
                        </c15:formulaRef>
                      </c:ext>
                    </c:extLst>
                    <c:numCache>
                      <c:formatCode>General</c:formatCode>
                      <c:ptCount val="37"/>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numCache>
                  </c:numRef>
                </c:val>
                <c:smooth val="0"/>
                <c:extLst xmlns:c15="http://schemas.microsoft.com/office/drawing/2012/chart">
                  <c:ext xmlns:c16="http://schemas.microsoft.com/office/drawing/2014/chart" uri="{C3380CC4-5D6E-409C-BE32-E72D297353CC}">
                    <c16:uniqueId val="{00000007-E4CA-429D-9AC7-A2112A0464CF}"/>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Notes!$T$216:$T$252</c15:sqref>
                        </c15:formulaRef>
                      </c:ext>
                    </c:extLst>
                    <c:numCache>
                      <c:formatCode>General</c:formatCode>
                      <c:ptCount val="37"/>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numCache>
                  </c:numRef>
                </c:val>
                <c:smooth val="0"/>
                <c:extLst xmlns:c15="http://schemas.microsoft.com/office/drawing/2012/chart">
                  <c:ext xmlns:c16="http://schemas.microsoft.com/office/drawing/2014/chart" uri="{C3380CC4-5D6E-409C-BE32-E72D297353CC}">
                    <c16:uniqueId val="{00000008-E4CA-429D-9AC7-A2112A0464C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Notes!$U$215</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Notes!$U$216:$U$252</c15:sqref>
                        </c15:formulaRef>
                      </c:ext>
                    </c:extLst>
                    <c:numCache>
                      <c:formatCode>General</c:formatCode>
                      <c:ptCount val="37"/>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numCache>
                  </c:numRef>
                </c:val>
                <c:smooth val="0"/>
                <c:extLst xmlns:c15="http://schemas.microsoft.com/office/drawing/2012/chart">
                  <c:ext xmlns:c16="http://schemas.microsoft.com/office/drawing/2014/chart" uri="{C3380CC4-5D6E-409C-BE32-E72D297353CC}">
                    <c16:uniqueId val="{00000009-E4CA-429D-9AC7-A2112A0464CF}"/>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Notes!$V$216:$V$252</c15:sqref>
                        </c15:formulaRef>
                      </c:ext>
                    </c:extLst>
                    <c:numCache>
                      <c:formatCode>General</c:formatCode>
                      <c:ptCount val="37"/>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numCache>
                  </c:numRef>
                </c:val>
                <c:smooth val="0"/>
                <c:extLst xmlns:c15="http://schemas.microsoft.com/office/drawing/2012/chart">
                  <c:ext xmlns:c16="http://schemas.microsoft.com/office/drawing/2014/chart" uri="{C3380CC4-5D6E-409C-BE32-E72D297353CC}">
                    <c16:uniqueId val="{0000000A-E4CA-429D-9AC7-A2112A0464CF}"/>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Notes!$W$216:$W$252</c15:sqref>
                        </c15:formulaRef>
                      </c:ext>
                    </c:extLst>
                    <c:numCache>
                      <c:formatCode>General</c:formatCode>
                      <c:ptCount val="37"/>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numCache>
                  </c:numRef>
                </c:val>
                <c:smooth val="0"/>
                <c:extLst xmlns:c15="http://schemas.microsoft.com/office/drawing/2012/chart">
                  <c:ext xmlns:c16="http://schemas.microsoft.com/office/drawing/2014/chart" uri="{C3380CC4-5D6E-409C-BE32-E72D297353CC}">
                    <c16:uniqueId val="{0000000B-E4CA-429D-9AC7-A2112A0464CF}"/>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Notes!$X$215</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Notes!$X$216:$X$252</c15:sqref>
                        </c15:formulaRef>
                      </c:ext>
                    </c:extLst>
                    <c:numCache>
                      <c:formatCode>General</c:formatCode>
                      <c:ptCount val="37"/>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numCache>
                  </c:numRef>
                </c:val>
                <c:smooth val="0"/>
                <c:extLst xmlns:c15="http://schemas.microsoft.com/office/drawing/2012/chart">
                  <c:ext xmlns:c16="http://schemas.microsoft.com/office/drawing/2014/chart" uri="{C3380CC4-5D6E-409C-BE32-E72D297353CC}">
                    <c16:uniqueId val="{0000000C-E4CA-429D-9AC7-A2112A0464CF}"/>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6.2807093367188468E-2"/>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 1'!$R$6:$T$6</c:f>
              <c:strCache>
                <c:ptCount val="3"/>
                <c:pt idx="0">
                  <c:v>Rural</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1'!$U$5:$AG$5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1'!$U$6:$AG$6</c:f>
            </c:numRef>
          </c:val>
          <c:extLst>
            <c:ext xmlns:c16="http://schemas.microsoft.com/office/drawing/2014/chart" uri="{C3380CC4-5D6E-409C-BE32-E72D297353CC}">
              <c16:uniqueId val="{0000000E-4D5E-4744-A634-EB1D930E750F}"/>
            </c:ext>
          </c:extLst>
        </c:ser>
        <c:ser>
          <c:idx val="1"/>
          <c:order val="1"/>
          <c:tx>
            <c:strRef>
              <c:f>'Objective 1'!$R$8:$T$8</c:f>
              <c:strCache>
                <c:ptCount val="3"/>
                <c:pt idx="0">
                  <c:v>Rural+Urban</c:v>
                </c:pt>
                <c:pt idx="1">
                  <c:v>2023</c:v>
                </c:pt>
                <c:pt idx="2">
                  <c:v>May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CC-4DC2-A4E2-2DB343F5B7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CC-4DC2-A4E2-2DB343F5B7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CC-4DC2-A4E2-2DB343F5B7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CC-4DC2-A4E2-2DB343F5B7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CC-4DC2-A4E2-2DB343F5B7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CC-4DC2-A4E2-2DB343F5B7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7CC-4DC2-A4E2-2DB343F5B7E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CC-4DC2-A4E2-2DB343F5B7E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CC-4DC2-A4E2-2DB343F5B7E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CC-4DC2-A4E2-2DB343F5B7E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7CC-4DC2-A4E2-2DB343F5B7E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7CC-4DC2-A4E2-2DB343F5B7E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7CC-4DC2-A4E2-2DB343F5B7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1'!$U$5:$AG$5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1'!$U$8:$AG$8</c:f>
              <c:numCache>
                <c:formatCode>General</c:formatCode>
                <c:ptCount val="13"/>
                <c:pt idx="0">
                  <c:v>173.7</c:v>
                </c:pt>
                <c:pt idx="1">
                  <c:v>214.3</c:v>
                </c:pt>
                <c:pt idx="2">
                  <c:v>173.2</c:v>
                </c:pt>
                <c:pt idx="3">
                  <c:v>179.5</c:v>
                </c:pt>
                <c:pt idx="4">
                  <c:v>170</c:v>
                </c:pt>
                <c:pt idx="5">
                  <c:v>172.2</c:v>
                </c:pt>
                <c:pt idx="6">
                  <c:v>161</c:v>
                </c:pt>
                <c:pt idx="7">
                  <c:v>175.6</c:v>
                </c:pt>
                <c:pt idx="8">
                  <c:v>122.7</c:v>
                </c:pt>
                <c:pt idx="9">
                  <c:v>218</c:v>
                </c:pt>
                <c:pt idx="10">
                  <c:v>173.4</c:v>
                </c:pt>
                <c:pt idx="11">
                  <c:v>194.2</c:v>
                </c:pt>
                <c:pt idx="12">
                  <c:v>179.1</c:v>
                </c:pt>
              </c:numCache>
            </c:numRef>
          </c:val>
          <c:extLst>
            <c:ext xmlns:c16="http://schemas.microsoft.com/office/drawing/2014/chart" uri="{C3380CC4-5D6E-409C-BE32-E72D297353CC}">
              <c16:uniqueId val="{0000000F-4D5E-4744-A634-EB1D930E750F}"/>
            </c:ext>
          </c:extLst>
        </c:ser>
        <c:ser>
          <c:idx val="2"/>
          <c:order val="2"/>
          <c:tx>
            <c:strRef>
              <c:f>'Objective 1'!$R$7:$T$7</c:f>
              <c:strCache>
                <c:ptCount val="3"/>
                <c:pt idx="0">
                  <c:v>Urban</c:v>
                </c:pt>
                <c:pt idx="1">
                  <c:v>2023</c:v>
                </c:pt>
                <c:pt idx="2">
                  <c:v>May</c:v>
                </c:pt>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1'!$U$5:$AG$5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1'!$U$7:$AG$7</c:f>
            </c:numRef>
          </c:val>
          <c:extLst>
            <c:ext xmlns:c16="http://schemas.microsoft.com/office/drawing/2014/chart" uri="{C3380CC4-5D6E-409C-BE32-E72D297353CC}">
              <c16:uniqueId val="{00000010-4D5E-4744-A634-EB1D930E750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880008748906382"/>
          <c:y val="3.6084499854184889E-2"/>
          <c:w val="0.32453324584426946"/>
          <c:h val="0.9421361913094196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6"/>
          <c:order val="6"/>
          <c:tx>
            <c:strRef>
              <c:f>Notes!$R$215</c:f>
              <c:strCache>
                <c:ptCount val="1"/>
                <c:pt idx="0">
                  <c:v>Vegetables</c:v>
                </c:pt>
              </c:strCache>
              <c:extLst xmlns:c15="http://schemas.microsoft.com/office/drawing/2012/chart"/>
            </c:strRef>
          </c:tx>
          <c:spPr>
            <a:ln w="28575" cap="rnd">
              <a:solidFill>
                <a:schemeClr val="accent1">
                  <a:lumMod val="60000"/>
                </a:schemeClr>
              </a:solidFill>
              <a:round/>
            </a:ln>
            <a:effectLst/>
          </c:spPr>
          <c:marker>
            <c:symbol val="none"/>
          </c:marker>
          <c:cat>
            <c:multiLvlStrRef>
              <c:f>Notes!$J$216:$K$252</c:f>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extLst xmlns:c15="http://schemas.microsoft.com/office/drawing/2012/chart"/>
            </c:multiLvlStrRef>
          </c:cat>
          <c:val>
            <c:numRef>
              <c:f>Notes!$R$216:$R$252</c:f>
              <c:numCache>
                <c:formatCode>General</c:formatCode>
                <c:ptCount val="37"/>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numCache>
              <c:extLst xmlns:c15="http://schemas.microsoft.com/office/drawing/2012/chart"/>
            </c:numRef>
          </c:val>
          <c:smooth val="0"/>
          <c:extLst>
            <c:ext xmlns:c16="http://schemas.microsoft.com/office/drawing/2014/chart" uri="{C3380CC4-5D6E-409C-BE32-E72D297353CC}">
              <c16:uniqueId val="{00000006-485E-479D-9FBA-5F8FAED99D0A}"/>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c:ext uri="{02D57815-91ED-43cb-92C2-25804820EDAC}">
                        <c15:formulaRef>
                          <c15:sqref>Notes!$L$216:$L$252</c15:sqref>
                        </c15:formulaRef>
                      </c:ext>
                    </c:extLst>
                    <c:numCache>
                      <c:formatCode>General</c:formatCode>
                      <c:ptCount val="37"/>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numCache>
                  </c:numRef>
                </c:val>
                <c:smooth val="0"/>
                <c:extLst>
                  <c:ext xmlns:c16="http://schemas.microsoft.com/office/drawing/2014/chart" uri="{C3380CC4-5D6E-409C-BE32-E72D297353CC}">
                    <c16:uniqueId val="{00000001-485E-479D-9FBA-5F8FAED99D0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Notes!$M$216:$M$252</c15:sqref>
                        </c15:formulaRef>
                      </c:ext>
                    </c:extLst>
                    <c:numCache>
                      <c:formatCode>General</c:formatCode>
                      <c:ptCount val="37"/>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numCache>
                  </c:numRef>
                </c:val>
                <c:smooth val="0"/>
                <c:extLst xmlns:c15="http://schemas.microsoft.com/office/drawing/2012/chart">
                  <c:ext xmlns:c16="http://schemas.microsoft.com/office/drawing/2014/chart" uri="{C3380CC4-5D6E-409C-BE32-E72D297353CC}">
                    <c16:uniqueId val="{00000000-485E-479D-9FBA-5F8FAED99D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Notes!$N$216:$N$252</c15:sqref>
                        </c15:formulaRef>
                      </c:ext>
                    </c:extLst>
                    <c:numCache>
                      <c:formatCode>General</c:formatCode>
                      <c:ptCount val="37"/>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numCache>
                  </c:numRef>
                </c:val>
                <c:smooth val="0"/>
                <c:extLst xmlns:c15="http://schemas.microsoft.com/office/drawing/2012/chart">
                  <c:ext xmlns:c16="http://schemas.microsoft.com/office/drawing/2014/chart" uri="{C3380CC4-5D6E-409C-BE32-E72D297353CC}">
                    <c16:uniqueId val="{00000002-485E-479D-9FBA-5F8FAED99D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Notes!$O$216:$O$252</c15:sqref>
                        </c15:formulaRef>
                      </c:ext>
                    </c:extLst>
                    <c:numCache>
                      <c:formatCode>General</c:formatCode>
                      <c:ptCount val="37"/>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numCache>
                  </c:numRef>
                </c:val>
                <c:smooth val="0"/>
                <c:extLst xmlns:c15="http://schemas.microsoft.com/office/drawing/2012/chart">
                  <c:ext xmlns:c16="http://schemas.microsoft.com/office/drawing/2014/chart" uri="{C3380CC4-5D6E-409C-BE32-E72D297353CC}">
                    <c16:uniqueId val="{00000003-485E-479D-9FBA-5F8FAED99D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Notes!$P$215</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Notes!$P$216:$P$252</c15:sqref>
                        </c15:formulaRef>
                      </c:ext>
                    </c:extLst>
                    <c:numCache>
                      <c:formatCode>General</c:formatCode>
                      <c:ptCount val="37"/>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numCache>
                  </c:numRef>
                </c:val>
                <c:smooth val="0"/>
                <c:extLst xmlns:c15="http://schemas.microsoft.com/office/drawing/2012/chart">
                  <c:ext xmlns:c16="http://schemas.microsoft.com/office/drawing/2014/chart" uri="{C3380CC4-5D6E-409C-BE32-E72D297353CC}">
                    <c16:uniqueId val="{00000004-485E-479D-9FBA-5F8FAED99D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Notes!$Q$216:$Q$252</c15:sqref>
                        </c15:formulaRef>
                      </c:ext>
                    </c:extLst>
                    <c:numCache>
                      <c:formatCode>General</c:formatCode>
                      <c:ptCount val="37"/>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numCache>
                  </c:numRef>
                </c:val>
                <c:smooth val="0"/>
                <c:extLst xmlns:c15="http://schemas.microsoft.com/office/drawing/2012/chart">
                  <c:ext xmlns:c16="http://schemas.microsoft.com/office/drawing/2014/chart" uri="{C3380CC4-5D6E-409C-BE32-E72D297353CC}">
                    <c16:uniqueId val="{00000005-485E-479D-9FBA-5F8FAED99D0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Notes!$S$216:$S$252</c15:sqref>
                        </c15:formulaRef>
                      </c:ext>
                    </c:extLst>
                    <c:numCache>
                      <c:formatCode>General</c:formatCode>
                      <c:ptCount val="37"/>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numCache>
                  </c:numRef>
                </c:val>
                <c:smooth val="0"/>
                <c:extLst xmlns:c15="http://schemas.microsoft.com/office/drawing/2012/chart">
                  <c:ext xmlns:c16="http://schemas.microsoft.com/office/drawing/2014/chart" uri="{C3380CC4-5D6E-409C-BE32-E72D297353CC}">
                    <c16:uniqueId val="{00000007-485E-479D-9FBA-5F8FAED99D0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Notes!$T$216:$T$252</c15:sqref>
                        </c15:formulaRef>
                      </c:ext>
                    </c:extLst>
                    <c:numCache>
                      <c:formatCode>General</c:formatCode>
                      <c:ptCount val="37"/>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numCache>
                  </c:numRef>
                </c:val>
                <c:smooth val="0"/>
                <c:extLst xmlns:c15="http://schemas.microsoft.com/office/drawing/2012/chart">
                  <c:ext xmlns:c16="http://schemas.microsoft.com/office/drawing/2014/chart" uri="{C3380CC4-5D6E-409C-BE32-E72D297353CC}">
                    <c16:uniqueId val="{00000008-485E-479D-9FBA-5F8FAED99D0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Notes!$U$215</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Notes!$U$216:$U$252</c15:sqref>
                        </c15:formulaRef>
                      </c:ext>
                    </c:extLst>
                    <c:numCache>
                      <c:formatCode>General</c:formatCode>
                      <c:ptCount val="37"/>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numCache>
                  </c:numRef>
                </c:val>
                <c:smooth val="0"/>
                <c:extLst xmlns:c15="http://schemas.microsoft.com/office/drawing/2012/chart">
                  <c:ext xmlns:c16="http://schemas.microsoft.com/office/drawing/2014/chart" uri="{C3380CC4-5D6E-409C-BE32-E72D297353CC}">
                    <c16:uniqueId val="{00000009-485E-479D-9FBA-5F8FAED99D0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Notes!$V$216:$V$252</c15:sqref>
                        </c15:formulaRef>
                      </c:ext>
                    </c:extLst>
                    <c:numCache>
                      <c:formatCode>General</c:formatCode>
                      <c:ptCount val="37"/>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numCache>
                  </c:numRef>
                </c:val>
                <c:smooth val="0"/>
                <c:extLst xmlns:c15="http://schemas.microsoft.com/office/drawing/2012/chart">
                  <c:ext xmlns:c16="http://schemas.microsoft.com/office/drawing/2014/chart" uri="{C3380CC4-5D6E-409C-BE32-E72D297353CC}">
                    <c16:uniqueId val="{0000000A-485E-479D-9FBA-5F8FAED99D0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Notes!$W$216:$W$252</c15:sqref>
                        </c15:formulaRef>
                      </c:ext>
                    </c:extLst>
                    <c:numCache>
                      <c:formatCode>General</c:formatCode>
                      <c:ptCount val="37"/>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numCache>
                  </c:numRef>
                </c:val>
                <c:smooth val="0"/>
                <c:extLst xmlns:c15="http://schemas.microsoft.com/office/drawing/2012/chart">
                  <c:ext xmlns:c16="http://schemas.microsoft.com/office/drawing/2014/chart" uri="{C3380CC4-5D6E-409C-BE32-E72D297353CC}">
                    <c16:uniqueId val="{0000000B-485E-479D-9FBA-5F8FAED99D0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Notes!$X$215</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Notes!$X$216:$X$252</c15:sqref>
                        </c15:formulaRef>
                      </c:ext>
                    </c:extLst>
                    <c:numCache>
                      <c:formatCode>General</c:formatCode>
                      <c:ptCount val="37"/>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numCache>
                  </c:numRef>
                </c:val>
                <c:smooth val="0"/>
                <c:extLst xmlns:c15="http://schemas.microsoft.com/office/drawing/2012/chart">
                  <c:ext xmlns:c16="http://schemas.microsoft.com/office/drawing/2014/chart" uri="{C3380CC4-5D6E-409C-BE32-E72D297353CC}">
                    <c16:uniqueId val="{0000000C-485E-479D-9FBA-5F8FAED99D0A}"/>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9"/>
          <c:order val="9"/>
          <c:tx>
            <c:strRef>
              <c:f>Notes!$U$215</c:f>
              <c:strCache>
                <c:ptCount val="1"/>
                <c:pt idx="0">
                  <c:v>Spices</c:v>
                </c:pt>
              </c:strCache>
              <c:extLst xmlns:c15="http://schemas.microsoft.com/office/drawing/2012/chart"/>
            </c:strRef>
          </c:tx>
          <c:spPr>
            <a:ln w="28575" cap="rnd">
              <a:solidFill>
                <a:schemeClr val="accent4">
                  <a:lumMod val="60000"/>
                </a:schemeClr>
              </a:solidFill>
              <a:round/>
            </a:ln>
            <a:effectLst/>
          </c:spPr>
          <c:marker>
            <c:symbol val="none"/>
          </c:marker>
          <c:cat>
            <c:multiLvlStrRef>
              <c:f>Notes!$J$216:$K$252</c:f>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extLst xmlns:c15="http://schemas.microsoft.com/office/drawing/2012/chart"/>
            </c:multiLvlStrRef>
          </c:cat>
          <c:val>
            <c:numRef>
              <c:f>Notes!$U$216:$U$252</c:f>
              <c:numCache>
                <c:formatCode>General</c:formatCode>
                <c:ptCount val="37"/>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numCache>
              <c:extLst xmlns:c15="http://schemas.microsoft.com/office/drawing/2012/chart"/>
            </c:numRef>
          </c:val>
          <c:smooth val="0"/>
          <c:extLst>
            <c:ext xmlns:c16="http://schemas.microsoft.com/office/drawing/2014/chart" uri="{C3380CC4-5D6E-409C-BE32-E72D297353CC}">
              <c16:uniqueId val="{00000009-360F-4E7D-B6E6-BBEB61091776}"/>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c:ext uri="{02D57815-91ED-43cb-92C2-25804820EDAC}">
                        <c15:formulaRef>
                          <c15:sqref>Notes!$L$216:$L$252</c15:sqref>
                        </c15:formulaRef>
                      </c:ext>
                    </c:extLst>
                    <c:numCache>
                      <c:formatCode>General</c:formatCode>
                      <c:ptCount val="37"/>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numCache>
                  </c:numRef>
                </c:val>
                <c:smooth val="0"/>
                <c:extLst>
                  <c:ext xmlns:c16="http://schemas.microsoft.com/office/drawing/2014/chart" uri="{C3380CC4-5D6E-409C-BE32-E72D297353CC}">
                    <c16:uniqueId val="{00000001-360F-4E7D-B6E6-BBEB6109177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Notes!$M$216:$M$252</c15:sqref>
                        </c15:formulaRef>
                      </c:ext>
                    </c:extLst>
                    <c:numCache>
                      <c:formatCode>General</c:formatCode>
                      <c:ptCount val="37"/>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numCache>
                  </c:numRef>
                </c:val>
                <c:smooth val="0"/>
                <c:extLst xmlns:c15="http://schemas.microsoft.com/office/drawing/2012/chart">
                  <c:ext xmlns:c16="http://schemas.microsoft.com/office/drawing/2014/chart" uri="{C3380CC4-5D6E-409C-BE32-E72D297353CC}">
                    <c16:uniqueId val="{00000000-360F-4E7D-B6E6-BBEB6109177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Notes!$N$216:$N$252</c15:sqref>
                        </c15:formulaRef>
                      </c:ext>
                    </c:extLst>
                    <c:numCache>
                      <c:formatCode>General</c:formatCode>
                      <c:ptCount val="37"/>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numCache>
                  </c:numRef>
                </c:val>
                <c:smooth val="0"/>
                <c:extLst xmlns:c15="http://schemas.microsoft.com/office/drawing/2012/chart">
                  <c:ext xmlns:c16="http://schemas.microsoft.com/office/drawing/2014/chart" uri="{C3380CC4-5D6E-409C-BE32-E72D297353CC}">
                    <c16:uniqueId val="{00000002-360F-4E7D-B6E6-BBEB6109177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Notes!$O$216:$O$252</c15:sqref>
                        </c15:formulaRef>
                      </c:ext>
                    </c:extLst>
                    <c:numCache>
                      <c:formatCode>General</c:formatCode>
                      <c:ptCount val="37"/>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numCache>
                  </c:numRef>
                </c:val>
                <c:smooth val="0"/>
                <c:extLst xmlns:c15="http://schemas.microsoft.com/office/drawing/2012/chart">
                  <c:ext xmlns:c16="http://schemas.microsoft.com/office/drawing/2014/chart" uri="{C3380CC4-5D6E-409C-BE32-E72D297353CC}">
                    <c16:uniqueId val="{00000003-360F-4E7D-B6E6-BBEB6109177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Notes!$P$215</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Notes!$P$216:$P$252</c15:sqref>
                        </c15:formulaRef>
                      </c:ext>
                    </c:extLst>
                    <c:numCache>
                      <c:formatCode>General</c:formatCode>
                      <c:ptCount val="37"/>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numCache>
                  </c:numRef>
                </c:val>
                <c:smooth val="0"/>
                <c:extLst xmlns:c15="http://schemas.microsoft.com/office/drawing/2012/chart">
                  <c:ext xmlns:c16="http://schemas.microsoft.com/office/drawing/2014/chart" uri="{C3380CC4-5D6E-409C-BE32-E72D297353CC}">
                    <c16:uniqueId val="{00000004-360F-4E7D-B6E6-BBEB6109177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Notes!$Q$216:$Q$252</c15:sqref>
                        </c15:formulaRef>
                      </c:ext>
                    </c:extLst>
                    <c:numCache>
                      <c:formatCode>General</c:formatCode>
                      <c:ptCount val="37"/>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numCache>
                  </c:numRef>
                </c:val>
                <c:smooth val="0"/>
                <c:extLst xmlns:c15="http://schemas.microsoft.com/office/drawing/2012/chart">
                  <c:ext xmlns:c16="http://schemas.microsoft.com/office/drawing/2014/chart" uri="{C3380CC4-5D6E-409C-BE32-E72D297353CC}">
                    <c16:uniqueId val="{00000005-360F-4E7D-B6E6-BBEB6109177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Notes!$R$215</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Notes!$R$216:$R$252</c15:sqref>
                        </c15:formulaRef>
                      </c:ext>
                    </c:extLst>
                    <c:numCache>
                      <c:formatCode>General</c:formatCode>
                      <c:ptCount val="37"/>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numCache>
                  </c:numRef>
                </c:val>
                <c:smooth val="0"/>
                <c:extLst xmlns:c15="http://schemas.microsoft.com/office/drawing/2012/chart">
                  <c:ext xmlns:c16="http://schemas.microsoft.com/office/drawing/2014/chart" uri="{C3380CC4-5D6E-409C-BE32-E72D297353CC}">
                    <c16:uniqueId val="{00000006-360F-4E7D-B6E6-BBEB6109177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Notes!$S$216:$S$252</c15:sqref>
                        </c15:formulaRef>
                      </c:ext>
                    </c:extLst>
                    <c:numCache>
                      <c:formatCode>General</c:formatCode>
                      <c:ptCount val="37"/>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numCache>
                  </c:numRef>
                </c:val>
                <c:smooth val="0"/>
                <c:extLst xmlns:c15="http://schemas.microsoft.com/office/drawing/2012/chart">
                  <c:ext xmlns:c16="http://schemas.microsoft.com/office/drawing/2014/chart" uri="{C3380CC4-5D6E-409C-BE32-E72D297353CC}">
                    <c16:uniqueId val="{00000007-360F-4E7D-B6E6-BBEB6109177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Notes!$T$216:$T$252</c15:sqref>
                        </c15:formulaRef>
                      </c:ext>
                    </c:extLst>
                    <c:numCache>
                      <c:formatCode>General</c:formatCode>
                      <c:ptCount val="37"/>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numCache>
                  </c:numRef>
                </c:val>
                <c:smooth val="0"/>
                <c:extLst xmlns:c15="http://schemas.microsoft.com/office/drawing/2012/chart">
                  <c:ext xmlns:c16="http://schemas.microsoft.com/office/drawing/2014/chart" uri="{C3380CC4-5D6E-409C-BE32-E72D297353CC}">
                    <c16:uniqueId val="{00000008-360F-4E7D-B6E6-BBEB6109177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Notes!$V$216:$V$252</c15:sqref>
                        </c15:formulaRef>
                      </c:ext>
                    </c:extLst>
                    <c:numCache>
                      <c:formatCode>General</c:formatCode>
                      <c:ptCount val="37"/>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numCache>
                  </c:numRef>
                </c:val>
                <c:smooth val="0"/>
                <c:extLst xmlns:c15="http://schemas.microsoft.com/office/drawing/2012/chart">
                  <c:ext xmlns:c16="http://schemas.microsoft.com/office/drawing/2014/chart" uri="{C3380CC4-5D6E-409C-BE32-E72D297353CC}">
                    <c16:uniqueId val="{0000000A-360F-4E7D-B6E6-BBEB61091776}"/>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Notes!$W$216:$W$252</c15:sqref>
                        </c15:formulaRef>
                      </c:ext>
                    </c:extLst>
                    <c:numCache>
                      <c:formatCode>General</c:formatCode>
                      <c:ptCount val="37"/>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numCache>
                  </c:numRef>
                </c:val>
                <c:smooth val="0"/>
                <c:extLst xmlns:c15="http://schemas.microsoft.com/office/drawing/2012/chart">
                  <c:ext xmlns:c16="http://schemas.microsoft.com/office/drawing/2014/chart" uri="{C3380CC4-5D6E-409C-BE32-E72D297353CC}">
                    <c16:uniqueId val="{0000000B-360F-4E7D-B6E6-BBEB61091776}"/>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Notes!$X$215</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Notes!$X$216:$X$252</c15:sqref>
                        </c15:formulaRef>
                      </c:ext>
                    </c:extLst>
                    <c:numCache>
                      <c:formatCode>General</c:formatCode>
                      <c:ptCount val="37"/>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numCache>
                  </c:numRef>
                </c:val>
                <c:smooth val="0"/>
                <c:extLst xmlns:c15="http://schemas.microsoft.com/office/drawing/2012/chart">
                  <c:ext xmlns:c16="http://schemas.microsoft.com/office/drawing/2014/chart" uri="{C3380CC4-5D6E-409C-BE32-E72D297353CC}">
                    <c16:uniqueId val="{0000000C-360F-4E7D-B6E6-BBEB61091776}"/>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2"/>
          <c:order val="12"/>
          <c:tx>
            <c:strRef>
              <c:f>Notes!$X$215</c:f>
              <c:strCache>
                <c:ptCount val="1"/>
                <c:pt idx="0">
                  <c:v>Food and beverages</c:v>
                </c:pt>
              </c:strCache>
              <c:extLst xmlns:c15="http://schemas.microsoft.com/office/drawing/2012/chart"/>
            </c:strRef>
          </c:tx>
          <c:spPr>
            <a:ln w="28575" cap="rnd">
              <a:solidFill>
                <a:schemeClr val="accent1">
                  <a:lumMod val="80000"/>
                  <a:lumOff val="20000"/>
                </a:schemeClr>
              </a:solidFill>
              <a:round/>
            </a:ln>
            <a:effectLst/>
          </c:spPr>
          <c:marker>
            <c:symbol val="none"/>
          </c:marker>
          <c:cat>
            <c:multiLvlStrRef>
              <c:f>Notes!$J$216:$K$252</c:f>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extLst xmlns:c15="http://schemas.microsoft.com/office/drawing/2012/chart"/>
            </c:multiLvlStrRef>
          </c:cat>
          <c:val>
            <c:numRef>
              <c:f>Notes!$X$216:$X$252</c:f>
              <c:numCache>
                <c:formatCode>General</c:formatCode>
                <c:ptCount val="37"/>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numCache>
              <c:extLst xmlns:c15="http://schemas.microsoft.com/office/drawing/2012/chart"/>
            </c:numRef>
          </c:val>
          <c:smooth val="0"/>
          <c:extLst>
            <c:ext xmlns:c16="http://schemas.microsoft.com/office/drawing/2014/chart" uri="{C3380CC4-5D6E-409C-BE32-E72D297353CC}">
              <c16:uniqueId val="{0000000C-4DAE-40F0-860F-70076F9DA86B}"/>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c:ext uri="{02D57815-91ED-43cb-92C2-25804820EDAC}">
                        <c15:formulaRef>
                          <c15:sqref>Notes!$L$216:$L$252</c15:sqref>
                        </c15:formulaRef>
                      </c:ext>
                    </c:extLst>
                    <c:numCache>
                      <c:formatCode>General</c:formatCode>
                      <c:ptCount val="37"/>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numCache>
                  </c:numRef>
                </c:val>
                <c:smooth val="0"/>
                <c:extLst>
                  <c:ext xmlns:c16="http://schemas.microsoft.com/office/drawing/2014/chart" uri="{C3380CC4-5D6E-409C-BE32-E72D297353CC}">
                    <c16:uniqueId val="{00000001-4DAE-40F0-860F-70076F9DA86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Notes!$M$216:$M$252</c15:sqref>
                        </c15:formulaRef>
                      </c:ext>
                    </c:extLst>
                    <c:numCache>
                      <c:formatCode>General</c:formatCode>
                      <c:ptCount val="37"/>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numCache>
                  </c:numRef>
                </c:val>
                <c:smooth val="0"/>
                <c:extLst xmlns:c15="http://schemas.microsoft.com/office/drawing/2012/chart">
                  <c:ext xmlns:c16="http://schemas.microsoft.com/office/drawing/2014/chart" uri="{C3380CC4-5D6E-409C-BE32-E72D297353CC}">
                    <c16:uniqueId val="{00000002-4DAE-40F0-860F-70076F9DA86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Notes!$N$216:$N$252</c15:sqref>
                        </c15:formulaRef>
                      </c:ext>
                    </c:extLst>
                    <c:numCache>
                      <c:formatCode>General</c:formatCode>
                      <c:ptCount val="37"/>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numCache>
                  </c:numRef>
                </c:val>
                <c:smooth val="0"/>
                <c:extLst xmlns:c15="http://schemas.microsoft.com/office/drawing/2012/chart">
                  <c:ext xmlns:c16="http://schemas.microsoft.com/office/drawing/2014/chart" uri="{C3380CC4-5D6E-409C-BE32-E72D297353CC}">
                    <c16:uniqueId val="{00000003-4DAE-40F0-860F-70076F9DA86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Notes!$O$216:$O$252</c15:sqref>
                        </c15:formulaRef>
                      </c:ext>
                    </c:extLst>
                    <c:numCache>
                      <c:formatCode>General</c:formatCode>
                      <c:ptCount val="37"/>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numCache>
                  </c:numRef>
                </c:val>
                <c:smooth val="0"/>
                <c:extLst xmlns:c15="http://schemas.microsoft.com/office/drawing/2012/chart">
                  <c:ext xmlns:c16="http://schemas.microsoft.com/office/drawing/2014/chart" uri="{C3380CC4-5D6E-409C-BE32-E72D297353CC}">
                    <c16:uniqueId val="{00000004-4DAE-40F0-860F-70076F9DA86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Notes!$P$215</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Notes!$P$216:$P$252</c15:sqref>
                        </c15:formulaRef>
                      </c:ext>
                    </c:extLst>
                    <c:numCache>
                      <c:formatCode>General</c:formatCode>
                      <c:ptCount val="37"/>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numCache>
                  </c:numRef>
                </c:val>
                <c:smooth val="0"/>
                <c:extLst xmlns:c15="http://schemas.microsoft.com/office/drawing/2012/chart">
                  <c:ext xmlns:c16="http://schemas.microsoft.com/office/drawing/2014/chart" uri="{C3380CC4-5D6E-409C-BE32-E72D297353CC}">
                    <c16:uniqueId val="{00000005-4DAE-40F0-860F-70076F9DA86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Notes!$Q$216:$Q$252</c15:sqref>
                        </c15:formulaRef>
                      </c:ext>
                    </c:extLst>
                    <c:numCache>
                      <c:formatCode>General</c:formatCode>
                      <c:ptCount val="37"/>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numCache>
                  </c:numRef>
                </c:val>
                <c:smooth val="0"/>
                <c:extLst xmlns:c15="http://schemas.microsoft.com/office/drawing/2012/chart">
                  <c:ext xmlns:c16="http://schemas.microsoft.com/office/drawing/2014/chart" uri="{C3380CC4-5D6E-409C-BE32-E72D297353CC}">
                    <c16:uniqueId val="{00000006-4DAE-40F0-860F-70076F9DA86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Notes!$R$215</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Notes!$R$216:$R$252</c15:sqref>
                        </c15:formulaRef>
                      </c:ext>
                    </c:extLst>
                    <c:numCache>
                      <c:formatCode>General</c:formatCode>
                      <c:ptCount val="37"/>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numCache>
                  </c:numRef>
                </c:val>
                <c:smooth val="0"/>
                <c:extLst xmlns:c15="http://schemas.microsoft.com/office/drawing/2012/chart">
                  <c:ext xmlns:c16="http://schemas.microsoft.com/office/drawing/2014/chart" uri="{C3380CC4-5D6E-409C-BE32-E72D297353CC}">
                    <c16:uniqueId val="{00000007-4DAE-40F0-860F-70076F9DA86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Notes!$S$216:$S$252</c15:sqref>
                        </c15:formulaRef>
                      </c:ext>
                    </c:extLst>
                    <c:numCache>
                      <c:formatCode>General</c:formatCode>
                      <c:ptCount val="37"/>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numCache>
                  </c:numRef>
                </c:val>
                <c:smooth val="0"/>
                <c:extLst xmlns:c15="http://schemas.microsoft.com/office/drawing/2012/chart">
                  <c:ext xmlns:c16="http://schemas.microsoft.com/office/drawing/2014/chart" uri="{C3380CC4-5D6E-409C-BE32-E72D297353CC}">
                    <c16:uniqueId val="{00000008-4DAE-40F0-860F-70076F9DA8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Notes!$T$216:$T$252</c15:sqref>
                        </c15:formulaRef>
                      </c:ext>
                    </c:extLst>
                    <c:numCache>
                      <c:formatCode>General</c:formatCode>
                      <c:ptCount val="37"/>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numCache>
                  </c:numRef>
                </c:val>
                <c:smooth val="0"/>
                <c:extLst xmlns:c15="http://schemas.microsoft.com/office/drawing/2012/chart">
                  <c:ext xmlns:c16="http://schemas.microsoft.com/office/drawing/2014/chart" uri="{C3380CC4-5D6E-409C-BE32-E72D297353CC}">
                    <c16:uniqueId val="{00000009-4DAE-40F0-860F-70076F9DA86B}"/>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Notes!$U$215</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Notes!$U$216:$U$252</c15:sqref>
                        </c15:formulaRef>
                      </c:ext>
                    </c:extLst>
                    <c:numCache>
                      <c:formatCode>General</c:formatCode>
                      <c:ptCount val="37"/>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numCache>
                  </c:numRef>
                </c:val>
                <c:smooth val="0"/>
                <c:extLst xmlns:c15="http://schemas.microsoft.com/office/drawing/2012/chart">
                  <c:ext xmlns:c16="http://schemas.microsoft.com/office/drawing/2014/chart" uri="{C3380CC4-5D6E-409C-BE32-E72D297353CC}">
                    <c16:uniqueId val="{00000000-4DAE-40F0-860F-70076F9DA86B}"/>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Notes!$V$216:$V$252</c15:sqref>
                        </c15:formulaRef>
                      </c:ext>
                    </c:extLst>
                    <c:numCache>
                      <c:formatCode>General</c:formatCode>
                      <c:ptCount val="37"/>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numCache>
                  </c:numRef>
                </c:val>
                <c:smooth val="0"/>
                <c:extLst xmlns:c15="http://schemas.microsoft.com/office/drawing/2012/chart">
                  <c:ext xmlns:c16="http://schemas.microsoft.com/office/drawing/2014/chart" uri="{C3380CC4-5D6E-409C-BE32-E72D297353CC}">
                    <c16:uniqueId val="{0000000A-4DAE-40F0-860F-70076F9DA86B}"/>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Notes!$J$216:$K$252</c15:sqref>
                        </c15:formulaRef>
                      </c:ext>
                    </c:extLst>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extLst xmlns:c15="http://schemas.microsoft.com/office/drawing/2012/chart">
                      <c:ext xmlns:c15="http://schemas.microsoft.com/office/drawing/2012/chart" uri="{02D57815-91ED-43cb-92C2-25804820EDAC}">
                        <c15:formulaRef>
                          <c15:sqref>Notes!$W$216:$W$252</c15:sqref>
                        </c15:formulaRef>
                      </c:ext>
                    </c:extLst>
                    <c:numCache>
                      <c:formatCode>General</c:formatCode>
                      <c:ptCount val="37"/>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numCache>
                  </c:numRef>
                </c:val>
                <c:smooth val="0"/>
                <c:extLst xmlns:c15="http://schemas.microsoft.com/office/drawing/2012/chart">
                  <c:ext xmlns:c16="http://schemas.microsoft.com/office/drawing/2014/chart" uri="{C3380CC4-5D6E-409C-BE32-E72D297353CC}">
                    <c16:uniqueId val="{0000000B-4DAE-40F0-860F-70076F9DA86B}"/>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4"/>
          <c:order val="14"/>
          <c:tx>
            <c:strRef>
              <c:f>Notes!$U$314</c:f>
              <c:strCache>
                <c:ptCount val="1"/>
                <c:pt idx="0">
                  <c:v>vegetables sugar confectionary</c:v>
                </c:pt>
              </c:strCache>
              <c:extLst xmlns:c15="http://schemas.microsoft.com/office/drawing/2012/chart"/>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multiLvlStrRef>
              <c:f>Notes!$E$315:$F$327</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extLst xmlns:c15="http://schemas.microsoft.com/office/drawing/2012/chart"/>
            </c:multiLvlStrRef>
          </c:cat>
          <c:val>
            <c:numRef>
              <c:f>Notes!$U$315:$U$327</c:f>
              <c:numCache>
                <c:formatCode>General</c:formatCode>
                <c:ptCount val="13"/>
                <c:pt idx="0">
                  <c:v>612.29999999999995</c:v>
                </c:pt>
                <c:pt idx="1">
                  <c:v>616.79999999999995</c:v>
                </c:pt>
                <c:pt idx="2">
                  <c:v>621.79999999999995</c:v>
                </c:pt>
                <c:pt idx="3">
                  <c:v>629.59999999999991</c:v>
                </c:pt>
                <c:pt idx="4">
                  <c:v>630.79999999999995</c:v>
                </c:pt>
                <c:pt idx="5">
                  <c:v>637.79999999999995</c:v>
                </c:pt>
                <c:pt idx="6">
                  <c:v>622.4</c:v>
                </c:pt>
                <c:pt idx="7">
                  <c:v>598.59999999999991</c:v>
                </c:pt>
                <c:pt idx="8">
                  <c:v>590.20000000000005</c:v>
                </c:pt>
                <c:pt idx="9">
                  <c:v>597.59999999999991</c:v>
                </c:pt>
                <c:pt idx="10">
                  <c:v>597.70000000000005</c:v>
                </c:pt>
                <c:pt idx="11">
                  <c:v>609.70000000000005</c:v>
                </c:pt>
                <c:pt idx="12">
                  <c:v>614.5</c:v>
                </c:pt>
              </c:numCache>
              <c:extLst xmlns:c15="http://schemas.microsoft.com/office/drawing/2012/chart"/>
            </c:numRef>
          </c:val>
          <c:smooth val="0"/>
          <c:extLst>
            <c:ext xmlns:c16="http://schemas.microsoft.com/office/drawing/2014/chart" uri="{C3380CC4-5D6E-409C-BE32-E72D297353CC}">
              <c16:uniqueId val="{0000000E-1FF6-4EF1-A7D4-CFAA852D640B}"/>
            </c:ext>
          </c:extLst>
        </c:ser>
        <c:dLbls>
          <c:showLegendKey val="0"/>
          <c:showVal val="0"/>
          <c:showCatName val="0"/>
          <c:showSerName val="0"/>
          <c:showPercent val="0"/>
          <c:showBubbleSize val="0"/>
        </c:dLbls>
        <c:marker val="1"/>
        <c:smooth val="0"/>
        <c:axId val="35794176"/>
        <c:axId val="35790336"/>
        <c:extLst>
          <c:ext xmlns:c15="http://schemas.microsoft.com/office/drawing/2012/chart" uri="{02D57815-91ED-43cb-92C2-25804820EDAC}">
            <c15:filteredLineSeries>
              <c15:ser>
                <c:idx val="0"/>
                <c:order val="0"/>
                <c:tx>
                  <c:strRef>
                    <c:extLst>
                      <c:ext uri="{02D57815-91ED-43cb-92C2-25804820EDAC}">
                        <c15:formulaRef>
                          <c15:sqref>Notes!$G$314</c15:sqref>
                        </c15:formulaRef>
                      </c:ext>
                    </c:extLst>
                    <c:strCache>
                      <c:ptCount val="1"/>
                      <c:pt idx="0">
                        <c:v>Cereals and products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extLst>
                      <c:ex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c:ext uri="{02D57815-91ED-43cb-92C2-25804820EDAC}">
                        <c15:formulaRef>
                          <c15:sqref>Notes!$G$315:$G$327</c15:sqref>
                        </c15:formulaRef>
                      </c:ext>
                    </c:extLst>
                    <c:numCache>
                      <c:formatCode>General</c:formatCode>
                      <c:ptCount val="13"/>
                      <c:pt idx="0">
                        <c:v>152.9</c:v>
                      </c:pt>
                      <c:pt idx="1">
                        <c:v>153.80000000000001</c:v>
                      </c:pt>
                      <c:pt idx="2">
                        <c:v>155.19999999999999</c:v>
                      </c:pt>
                      <c:pt idx="3">
                        <c:v>159.5</c:v>
                      </c:pt>
                      <c:pt idx="4">
                        <c:v>162.9</c:v>
                      </c:pt>
                      <c:pt idx="5">
                        <c:v>164.7</c:v>
                      </c:pt>
                      <c:pt idx="6">
                        <c:v>166.9</c:v>
                      </c:pt>
                      <c:pt idx="7">
                        <c:v>168.8</c:v>
                      </c:pt>
                      <c:pt idx="8">
                        <c:v>174</c:v>
                      </c:pt>
                      <c:pt idx="9">
                        <c:v>174.2</c:v>
                      </c:pt>
                      <c:pt idx="10">
                        <c:v>174.3</c:v>
                      </c:pt>
                      <c:pt idx="11">
                        <c:v>173.3</c:v>
                      </c:pt>
                      <c:pt idx="12">
                        <c:v>173.2</c:v>
                      </c:pt>
                    </c:numCache>
                  </c:numRef>
                </c:val>
                <c:smooth val="0"/>
                <c:extLst>
                  <c:ext xmlns:c16="http://schemas.microsoft.com/office/drawing/2014/chart" uri="{C3380CC4-5D6E-409C-BE32-E72D297353CC}">
                    <c16:uniqueId val="{00000001-1FF6-4EF1-A7D4-CFAA852D640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Notes!$H$314</c15:sqref>
                        </c15:formulaRef>
                      </c:ext>
                    </c:extLst>
                    <c:strCache>
                      <c:ptCount val="1"/>
                      <c:pt idx="0">
                        <c:v>Meat and fish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Notes!$H$315:$H$327</c15:sqref>
                        </c15:formulaRef>
                      </c:ext>
                    </c:extLst>
                    <c:numCache>
                      <c:formatCode>General</c:formatCode>
                      <c:ptCount val="13"/>
                      <c:pt idx="0">
                        <c:v>214.7</c:v>
                      </c:pt>
                      <c:pt idx="1">
                        <c:v>217.2</c:v>
                      </c:pt>
                      <c:pt idx="2">
                        <c:v>210.8</c:v>
                      </c:pt>
                      <c:pt idx="3">
                        <c:v>204.1</c:v>
                      </c:pt>
                      <c:pt idx="4">
                        <c:v>206.7</c:v>
                      </c:pt>
                      <c:pt idx="5">
                        <c:v>208.8</c:v>
                      </c:pt>
                      <c:pt idx="6">
                        <c:v>207.2</c:v>
                      </c:pt>
                      <c:pt idx="7">
                        <c:v>206.9</c:v>
                      </c:pt>
                      <c:pt idx="8">
                        <c:v>208.3</c:v>
                      </c:pt>
                      <c:pt idx="9">
                        <c:v>205.2</c:v>
                      </c:pt>
                      <c:pt idx="10">
                        <c:v>205.2</c:v>
                      </c:pt>
                      <c:pt idx="11">
                        <c:v>206.9</c:v>
                      </c:pt>
                      <c:pt idx="12">
                        <c:v>211.5</c:v>
                      </c:pt>
                    </c:numCache>
                  </c:numRef>
                </c:val>
                <c:smooth val="0"/>
                <c:extLst xmlns:c15="http://schemas.microsoft.com/office/drawing/2012/chart">
                  <c:ext xmlns:c16="http://schemas.microsoft.com/office/drawing/2014/chart" uri="{C3380CC4-5D6E-409C-BE32-E72D297353CC}">
                    <c16:uniqueId val="{00000002-1FF6-4EF1-A7D4-CFAA852D640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Notes!$I$314</c15:sqref>
                        </c15:formulaRef>
                      </c:ext>
                    </c:extLst>
                    <c:strCache>
                      <c:ptCount val="1"/>
                      <c:pt idx="0">
                        <c:v>Egg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Notes!$I$315:$I$327</c15:sqref>
                        </c15:formulaRef>
                      </c:ext>
                    </c:extLst>
                    <c:numCache>
                      <c:formatCode>General</c:formatCode>
                      <c:ptCount val="13"/>
                      <c:pt idx="0">
                        <c:v>161.4</c:v>
                      </c:pt>
                      <c:pt idx="1">
                        <c:v>169.6</c:v>
                      </c:pt>
                      <c:pt idx="2">
                        <c:v>174.3</c:v>
                      </c:pt>
                      <c:pt idx="3">
                        <c:v>168.3</c:v>
                      </c:pt>
                      <c:pt idx="4">
                        <c:v>169</c:v>
                      </c:pt>
                      <c:pt idx="5">
                        <c:v>170.3</c:v>
                      </c:pt>
                      <c:pt idx="6">
                        <c:v>180.2</c:v>
                      </c:pt>
                      <c:pt idx="7">
                        <c:v>189.1</c:v>
                      </c:pt>
                      <c:pt idx="8">
                        <c:v>192.9</c:v>
                      </c:pt>
                      <c:pt idx="9">
                        <c:v>173.9</c:v>
                      </c:pt>
                      <c:pt idx="10">
                        <c:v>173.9</c:v>
                      </c:pt>
                      <c:pt idx="11">
                        <c:v>167.9</c:v>
                      </c:pt>
                      <c:pt idx="12">
                        <c:v>171</c:v>
                      </c:pt>
                    </c:numCache>
                  </c:numRef>
                </c:val>
                <c:smooth val="0"/>
                <c:extLst xmlns:c15="http://schemas.microsoft.com/office/drawing/2012/chart">
                  <c:ext xmlns:c16="http://schemas.microsoft.com/office/drawing/2014/chart" uri="{C3380CC4-5D6E-409C-BE32-E72D297353CC}">
                    <c16:uniqueId val="{00000003-1FF6-4EF1-A7D4-CFAA852D640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Notes!$J$314</c15:sqref>
                        </c15:formulaRef>
                      </c:ext>
                    </c:extLst>
                    <c:strCache>
                      <c:ptCount val="1"/>
                      <c:pt idx="0">
                        <c:v>Milk and products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Notes!$J$315:$J$327</c15:sqref>
                        </c15:formulaRef>
                      </c:ext>
                    </c:extLst>
                    <c:numCache>
                      <c:formatCode>General</c:formatCode>
                      <c:ptCount val="13"/>
                      <c:pt idx="0">
                        <c:v>164.6</c:v>
                      </c:pt>
                      <c:pt idx="1">
                        <c:v>165.4</c:v>
                      </c:pt>
                      <c:pt idx="2">
                        <c:v>166.3</c:v>
                      </c:pt>
                      <c:pt idx="3">
                        <c:v>167.9</c:v>
                      </c:pt>
                      <c:pt idx="4">
                        <c:v>169.5</c:v>
                      </c:pt>
                      <c:pt idx="5">
                        <c:v>170.9</c:v>
                      </c:pt>
                      <c:pt idx="6">
                        <c:v>172.3</c:v>
                      </c:pt>
                      <c:pt idx="7">
                        <c:v>173.4</c:v>
                      </c:pt>
                      <c:pt idx="8">
                        <c:v>174.3</c:v>
                      </c:pt>
                      <c:pt idx="9">
                        <c:v>177</c:v>
                      </c:pt>
                      <c:pt idx="10">
                        <c:v>177</c:v>
                      </c:pt>
                      <c:pt idx="11">
                        <c:v>178.2</c:v>
                      </c:pt>
                      <c:pt idx="12">
                        <c:v>179.6</c:v>
                      </c:pt>
                    </c:numCache>
                  </c:numRef>
                </c:val>
                <c:smooth val="0"/>
                <c:extLst xmlns:c15="http://schemas.microsoft.com/office/drawing/2012/chart">
                  <c:ext xmlns:c16="http://schemas.microsoft.com/office/drawing/2014/chart" uri="{C3380CC4-5D6E-409C-BE32-E72D297353CC}">
                    <c16:uniqueId val="{00000004-1FF6-4EF1-A7D4-CFAA852D640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Notes!$K$314</c15:sqref>
                        </c15:formulaRef>
                      </c:ext>
                    </c:extLst>
                    <c:strCache>
                      <c:ptCount val="1"/>
                      <c:pt idx="0">
                        <c:v>Oils and fats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Notes!$K$315:$K$327</c15:sqref>
                        </c15:formulaRef>
                      </c:ext>
                    </c:extLst>
                    <c:numCache>
                      <c:formatCode>General</c:formatCode>
                      <c:ptCount val="13"/>
                      <c:pt idx="0">
                        <c:v>209.9</c:v>
                      </c:pt>
                      <c:pt idx="1">
                        <c:v>208.1</c:v>
                      </c:pt>
                      <c:pt idx="2">
                        <c:v>202.2</c:v>
                      </c:pt>
                      <c:pt idx="3">
                        <c:v>198.1</c:v>
                      </c:pt>
                      <c:pt idx="4">
                        <c:v>194.1</c:v>
                      </c:pt>
                      <c:pt idx="5">
                        <c:v>191.6</c:v>
                      </c:pt>
                      <c:pt idx="6">
                        <c:v>194</c:v>
                      </c:pt>
                      <c:pt idx="7">
                        <c:v>193.9</c:v>
                      </c:pt>
                      <c:pt idx="8">
                        <c:v>192.6</c:v>
                      </c:pt>
                      <c:pt idx="9">
                        <c:v>183.4</c:v>
                      </c:pt>
                      <c:pt idx="10">
                        <c:v>183.3</c:v>
                      </c:pt>
                      <c:pt idx="11">
                        <c:v>178.5</c:v>
                      </c:pt>
                      <c:pt idx="12">
                        <c:v>173.3</c:v>
                      </c:pt>
                    </c:numCache>
                  </c:numRef>
                </c:val>
                <c:smooth val="0"/>
                <c:extLst xmlns:c15="http://schemas.microsoft.com/office/drawing/2012/chart">
                  <c:ext xmlns:c16="http://schemas.microsoft.com/office/drawing/2014/chart" uri="{C3380CC4-5D6E-409C-BE32-E72D297353CC}">
                    <c16:uniqueId val="{00000005-1FF6-4EF1-A7D4-CFAA852D640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Notes!$L$314</c15:sqref>
                        </c15:formulaRef>
                      </c:ext>
                    </c:extLst>
                    <c:strCache>
                      <c:ptCount val="1"/>
                      <c:pt idx="0">
                        <c:v>Fruits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Notes!$L$315:$L$327</c15:sqref>
                        </c15:formulaRef>
                      </c:ext>
                    </c:extLst>
                    <c:numCache>
                      <c:formatCode>General</c:formatCode>
                      <c:ptCount val="13"/>
                      <c:pt idx="0">
                        <c:v>168</c:v>
                      </c:pt>
                      <c:pt idx="1">
                        <c:v>165.8</c:v>
                      </c:pt>
                      <c:pt idx="2">
                        <c:v>169.6</c:v>
                      </c:pt>
                      <c:pt idx="3">
                        <c:v>169.2</c:v>
                      </c:pt>
                      <c:pt idx="4">
                        <c:v>164.1</c:v>
                      </c:pt>
                      <c:pt idx="5">
                        <c:v>162.19999999999999</c:v>
                      </c:pt>
                      <c:pt idx="6">
                        <c:v>159.1</c:v>
                      </c:pt>
                      <c:pt idx="7">
                        <c:v>156.69999999999999</c:v>
                      </c:pt>
                      <c:pt idx="8">
                        <c:v>156.30000000000001</c:v>
                      </c:pt>
                      <c:pt idx="9">
                        <c:v>167.2</c:v>
                      </c:pt>
                      <c:pt idx="10">
                        <c:v>167.2</c:v>
                      </c:pt>
                      <c:pt idx="11">
                        <c:v>173.7</c:v>
                      </c:pt>
                      <c:pt idx="12">
                        <c:v>169</c:v>
                      </c:pt>
                    </c:numCache>
                  </c:numRef>
                </c:val>
                <c:smooth val="0"/>
                <c:extLst xmlns:c15="http://schemas.microsoft.com/office/drawing/2012/chart">
                  <c:ext xmlns:c16="http://schemas.microsoft.com/office/drawing/2014/chart" uri="{C3380CC4-5D6E-409C-BE32-E72D297353CC}">
                    <c16:uniqueId val="{00000006-1FF6-4EF1-A7D4-CFAA852D640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Notes!$M$314</c15:sqref>
                        </c15:formulaRef>
                      </c:ext>
                    </c:extLst>
                    <c:strCache>
                      <c:ptCount val="1"/>
                      <c:pt idx="0">
                        <c:v>Vegetables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Notes!$M$315:$M$327</c15:sqref>
                        </c15:formulaRef>
                      </c:ext>
                    </c:extLst>
                    <c:numCache>
                      <c:formatCode>General</c:formatCode>
                      <c:ptCount val="13"/>
                      <c:pt idx="0">
                        <c:v>160.4</c:v>
                      </c:pt>
                      <c:pt idx="1">
                        <c:v>167.3</c:v>
                      </c:pt>
                      <c:pt idx="2">
                        <c:v>168.6</c:v>
                      </c:pt>
                      <c:pt idx="3">
                        <c:v>173.1</c:v>
                      </c:pt>
                      <c:pt idx="4">
                        <c:v>176.9</c:v>
                      </c:pt>
                      <c:pt idx="5">
                        <c:v>184.8</c:v>
                      </c:pt>
                      <c:pt idx="6">
                        <c:v>171.6</c:v>
                      </c:pt>
                      <c:pt idx="7">
                        <c:v>150.19999999999999</c:v>
                      </c:pt>
                      <c:pt idx="8">
                        <c:v>142.9</c:v>
                      </c:pt>
                      <c:pt idx="9">
                        <c:v>140.9</c:v>
                      </c:pt>
                      <c:pt idx="10">
                        <c:v>140.9</c:v>
                      </c:pt>
                      <c:pt idx="11">
                        <c:v>142.80000000000001</c:v>
                      </c:pt>
                      <c:pt idx="12">
                        <c:v>148.69999999999999</c:v>
                      </c:pt>
                    </c:numCache>
                  </c:numRef>
                </c:val>
                <c:smooth val="0"/>
                <c:extLst xmlns:c15="http://schemas.microsoft.com/office/drawing/2012/chart">
                  <c:ext xmlns:c16="http://schemas.microsoft.com/office/drawing/2014/chart" uri="{C3380CC4-5D6E-409C-BE32-E72D297353CC}">
                    <c16:uniqueId val="{00000007-1FF6-4EF1-A7D4-CFAA852D640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Notes!$N$314</c15:sqref>
                        </c15:formulaRef>
                      </c:ext>
                    </c:extLst>
                    <c:strCache>
                      <c:ptCount val="1"/>
                      <c:pt idx="0">
                        <c:v>Pulses and products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Notes!$N$315:$N$327</c15:sqref>
                        </c15:formulaRef>
                      </c:ext>
                    </c:extLst>
                    <c:numCache>
                      <c:formatCode>General</c:formatCode>
                      <c:ptCount val="13"/>
                      <c:pt idx="0">
                        <c:v>165</c:v>
                      </c:pt>
                      <c:pt idx="1">
                        <c:v>164.6</c:v>
                      </c:pt>
                      <c:pt idx="2">
                        <c:v>164.4</c:v>
                      </c:pt>
                      <c:pt idx="3">
                        <c:v>167.1</c:v>
                      </c:pt>
                      <c:pt idx="4">
                        <c:v>169</c:v>
                      </c:pt>
                      <c:pt idx="5">
                        <c:v>169.7</c:v>
                      </c:pt>
                      <c:pt idx="6">
                        <c:v>170.2</c:v>
                      </c:pt>
                      <c:pt idx="7">
                        <c:v>170.5</c:v>
                      </c:pt>
                      <c:pt idx="8">
                        <c:v>170.7</c:v>
                      </c:pt>
                      <c:pt idx="9">
                        <c:v>170.4</c:v>
                      </c:pt>
                      <c:pt idx="10">
                        <c:v>170.5</c:v>
                      </c:pt>
                      <c:pt idx="11">
                        <c:v>172.8</c:v>
                      </c:pt>
                      <c:pt idx="12">
                        <c:v>174.9</c:v>
                      </c:pt>
                    </c:numCache>
                  </c:numRef>
                </c:val>
                <c:smooth val="0"/>
                <c:extLst xmlns:c15="http://schemas.microsoft.com/office/drawing/2012/chart">
                  <c:ext xmlns:c16="http://schemas.microsoft.com/office/drawing/2014/chart" uri="{C3380CC4-5D6E-409C-BE32-E72D297353CC}">
                    <c16:uniqueId val="{00000008-1FF6-4EF1-A7D4-CFAA852D640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Notes!$O$314</c15:sqref>
                        </c15:formulaRef>
                      </c:ext>
                    </c:extLst>
                    <c:strCache>
                      <c:ptCount val="1"/>
                      <c:pt idx="0">
                        <c:v>Sugar and Confectionery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Notes!$O$315:$O$327</c15:sqref>
                        </c15:formulaRef>
                      </c:ext>
                    </c:extLst>
                    <c:numCache>
                      <c:formatCode>General</c:formatCode>
                      <c:ptCount val="13"/>
                      <c:pt idx="0">
                        <c:v>118.9</c:v>
                      </c:pt>
                      <c:pt idx="1">
                        <c:v>119.1</c:v>
                      </c:pt>
                      <c:pt idx="2">
                        <c:v>119.2</c:v>
                      </c:pt>
                      <c:pt idx="3">
                        <c:v>120.2</c:v>
                      </c:pt>
                      <c:pt idx="4">
                        <c:v>120.8</c:v>
                      </c:pt>
                      <c:pt idx="5">
                        <c:v>121.1</c:v>
                      </c:pt>
                      <c:pt idx="6">
                        <c:v>121.5</c:v>
                      </c:pt>
                      <c:pt idx="7">
                        <c:v>121.2</c:v>
                      </c:pt>
                      <c:pt idx="8">
                        <c:v>120.3</c:v>
                      </c:pt>
                      <c:pt idx="9">
                        <c:v>119.1</c:v>
                      </c:pt>
                      <c:pt idx="10">
                        <c:v>119.1</c:v>
                      </c:pt>
                      <c:pt idx="11">
                        <c:v>120.4</c:v>
                      </c:pt>
                      <c:pt idx="12">
                        <c:v>121.9</c:v>
                      </c:pt>
                    </c:numCache>
                  </c:numRef>
                </c:val>
                <c:smooth val="0"/>
                <c:extLst xmlns:c15="http://schemas.microsoft.com/office/drawing/2012/chart">
                  <c:ext xmlns:c16="http://schemas.microsoft.com/office/drawing/2014/chart" uri="{C3380CC4-5D6E-409C-BE32-E72D297353CC}">
                    <c16:uniqueId val="{00000009-1FF6-4EF1-A7D4-CFAA852D640B}"/>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Notes!$P$314</c15:sqref>
                        </c15:formulaRef>
                      </c:ext>
                    </c:extLst>
                    <c:strCache>
                      <c:ptCount val="1"/>
                      <c:pt idx="0">
                        <c:v>Spices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Notes!$P$315:$P$327</c15:sqref>
                        </c15:formulaRef>
                      </c:ext>
                    </c:extLst>
                    <c:numCache>
                      <c:formatCode>General</c:formatCode>
                      <c:ptCount val="13"/>
                      <c:pt idx="0">
                        <c:v>186.6</c:v>
                      </c:pt>
                      <c:pt idx="1">
                        <c:v>188.9</c:v>
                      </c:pt>
                      <c:pt idx="2">
                        <c:v>191.8</c:v>
                      </c:pt>
                      <c:pt idx="3">
                        <c:v>195.6</c:v>
                      </c:pt>
                      <c:pt idx="4">
                        <c:v>199.1</c:v>
                      </c:pt>
                      <c:pt idx="5">
                        <c:v>201.6</c:v>
                      </c:pt>
                      <c:pt idx="6">
                        <c:v>204.8</c:v>
                      </c:pt>
                      <c:pt idx="7">
                        <c:v>207.5</c:v>
                      </c:pt>
                      <c:pt idx="8">
                        <c:v>210.5</c:v>
                      </c:pt>
                      <c:pt idx="9">
                        <c:v>212.1</c:v>
                      </c:pt>
                      <c:pt idx="10">
                        <c:v>212.1</c:v>
                      </c:pt>
                      <c:pt idx="11">
                        <c:v>215.5</c:v>
                      </c:pt>
                      <c:pt idx="12">
                        <c:v>221</c:v>
                      </c:pt>
                    </c:numCache>
                  </c:numRef>
                </c:val>
                <c:smooth val="0"/>
                <c:extLst xmlns:c15="http://schemas.microsoft.com/office/drawing/2012/chart">
                  <c:ext xmlns:c16="http://schemas.microsoft.com/office/drawing/2014/chart" uri="{C3380CC4-5D6E-409C-BE32-E72D297353CC}">
                    <c16:uniqueId val="{0000000A-1FF6-4EF1-A7D4-CFAA852D640B}"/>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Notes!$Q$314</c15:sqref>
                        </c15:formulaRef>
                      </c:ext>
                    </c:extLst>
                    <c:strCache>
                      <c:ptCount val="1"/>
                      <c:pt idx="0">
                        <c:v>Non-alcoholic beverages</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Notes!$Q$315:$Q$327</c15:sqref>
                        </c15:formulaRef>
                      </c:ext>
                    </c:extLst>
                    <c:numCache>
                      <c:formatCode>General</c:formatCode>
                      <c:ptCount val="13"/>
                      <c:pt idx="0">
                        <c:v>173.2</c:v>
                      </c:pt>
                      <c:pt idx="1">
                        <c:v>174.2</c:v>
                      </c:pt>
                      <c:pt idx="2">
                        <c:v>174.5</c:v>
                      </c:pt>
                      <c:pt idx="3">
                        <c:v>174.8</c:v>
                      </c:pt>
                      <c:pt idx="4">
                        <c:v>175.4</c:v>
                      </c:pt>
                      <c:pt idx="5">
                        <c:v>175.8</c:v>
                      </c:pt>
                      <c:pt idx="6">
                        <c:v>176.4</c:v>
                      </c:pt>
                      <c:pt idx="7">
                        <c:v>176.8</c:v>
                      </c:pt>
                      <c:pt idx="8">
                        <c:v>176.9</c:v>
                      </c:pt>
                      <c:pt idx="9">
                        <c:v>177.6</c:v>
                      </c:pt>
                      <c:pt idx="10">
                        <c:v>177.6</c:v>
                      </c:pt>
                      <c:pt idx="11">
                        <c:v>178.2</c:v>
                      </c:pt>
                      <c:pt idx="12">
                        <c:v>178.7</c:v>
                      </c:pt>
                    </c:numCache>
                  </c:numRef>
                </c:val>
                <c:smooth val="0"/>
                <c:extLst xmlns:c15="http://schemas.microsoft.com/office/drawing/2012/chart">
                  <c:ext xmlns:c16="http://schemas.microsoft.com/office/drawing/2014/chart" uri="{C3380CC4-5D6E-409C-BE32-E72D297353CC}">
                    <c16:uniqueId val="{0000000B-1FF6-4EF1-A7D4-CFAA852D640B}"/>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Notes!$R$314</c15:sqref>
                        </c15:formulaRef>
                      </c:ext>
                    </c:extLst>
                    <c:strCache>
                      <c:ptCount val="1"/>
                      <c:pt idx="0">
                        <c:v>Prepared meals, snacks, sweets etc.</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Notes!$R$315:$R$327</c15:sqref>
                        </c15:formulaRef>
                      </c:ext>
                    </c:extLst>
                    <c:numCache>
                      <c:formatCode>General</c:formatCode>
                      <c:ptCount val="13"/>
                      <c:pt idx="0">
                        <c:v>180.4</c:v>
                      </c:pt>
                      <c:pt idx="1">
                        <c:v>181.9</c:v>
                      </c:pt>
                      <c:pt idx="2">
                        <c:v>183.1</c:v>
                      </c:pt>
                      <c:pt idx="3">
                        <c:v>184</c:v>
                      </c:pt>
                      <c:pt idx="4">
                        <c:v>184.8</c:v>
                      </c:pt>
                      <c:pt idx="5">
                        <c:v>185.6</c:v>
                      </c:pt>
                      <c:pt idx="6">
                        <c:v>186.9</c:v>
                      </c:pt>
                      <c:pt idx="7">
                        <c:v>187.7</c:v>
                      </c:pt>
                      <c:pt idx="8">
                        <c:v>188.5</c:v>
                      </c:pt>
                      <c:pt idx="9">
                        <c:v>189.9</c:v>
                      </c:pt>
                      <c:pt idx="10">
                        <c:v>189.9</c:v>
                      </c:pt>
                      <c:pt idx="11">
                        <c:v>190.5</c:v>
                      </c:pt>
                      <c:pt idx="12">
                        <c:v>191.1</c:v>
                      </c:pt>
                    </c:numCache>
                  </c:numRef>
                </c:val>
                <c:smooth val="0"/>
                <c:extLst xmlns:c15="http://schemas.microsoft.com/office/drawing/2012/chart">
                  <c:ext xmlns:c16="http://schemas.microsoft.com/office/drawing/2014/chart" uri="{C3380CC4-5D6E-409C-BE32-E72D297353CC}">
                    <c16:uniqueId val="{0000000C-1FF6-4EF1-A7D4-CFAA852D640B}"/>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Notes!$S$314</c15:sqref>
                        </c15:formulaRef>
                      </c:ext>
                    </c:extLst>
                    <c:strCache>
                      <c:ptCount val="1"/>
                      <c:pt idx="0">
                        <c:v>Food and beverages</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Notes!$S$315:$S$327</c15:sqref>
                        </c15:formulaRef>
                      </c:ext>
                    </c:extLst>
                    <c:numCache>
                      <c:formatCode>General</c:formatCode>
                      <c:ptCount val="13"/>
                      <c:pt idx="0">
                        <c:v>170.8</c:v>
                      </c:pt>
                      <c:pt idx="1">
                        <c:v>172.4</c:v>
                      </c:pt>
                      <c:pt idx="2">
                        <c:v>172.5</c:v>
                      </c:pt>
                      <c:pt idx="3">
                        <c:v>173.9</c:v>
                      </c:pt>
                      <c:pt idx="4">
                        <c:v>175.5</c:v>
                      </c:pt>
                      <c:pt idx="5">
                        <c:v>177.4</c:v>
                      </c:pt>
                      <c:pt idx="6">
                        <c:v>176.6</c:v>
                      </c:pt>
                      <c:pt idx="7">
                        <c:v>174.4</c:v>
                      </c:pt>
                      <c:pt idx="8">
                        <c:v>175</c:v>
                      </c:pt>
                      <c:pt idx="9">
                        <c:v>174.8</c:v>
                      </c:pt>
                      <c:pt idx="10">
                        <c:v>174.8</c:v>
                      </c:pt>
                      <c:pt idx="11">
                        <c:v>175.5</c:v>
                      </c:pt>
                      <c:pt idx="12">
                        <c:v>176.8</c:v>
                      </c:pt>
                    </c:numCache>
                  </c:numRef>
                </c:val>
                <c:smooth val="0"/>
                <c:extLst xmlns:c15="http://schemas.microsoft.com/office/drawing/2012/chart">
                  <c:ext xmlns:c16="http://schemas.microsoft.com/office/drawing/2014/chart" uri="{C3380CC4-5D6E-409C-BE32-E72D297353CC}">
                    <c16:uniqueId val="{0000000D-1FF6-4EF1-A7D4-CFAA852D640B}"/>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Notes!$T$314</c15:sqref>
                        </c15:formulaRef>
                      </c:ext>
                    </c:extLst>
                    <c:strCache>
                      <c:ptCount val="1"/>
                      <c:pt idx="0">
                        <c:v>cerals and non alcohlic products</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Notes!$T$315:$T$327</c15:sqref>
                        </c15:formulaRef>
                      </c:ext>
                    </c:extLst>
                    <c:numCache>
                      <c:formatCode>General</c:formatCode>
                      <c:ptCount val="13"/>
                      <c:pt idx="0">
                        <c:v>693.09999999999991</c:v>
                      </c:pt>
                      <c:pt idx="1">
                        <c:v>698.8</c:v>
                      </c:pt>
                      <c:pt idx="2">
                        <c:v>704.6</c:v>
                      </c:pt>
                      <c:pt idx="3">
                        <c:v>713.90000000000009</c:v>
                      </c:pt>
                      <c:pt idx="4">
                        <c:v>722.19999999999993</c:v>
                      </c:pt>
                      <c:pt idx="5">
                        <c:v>727.7</c:v>
                      </c:pt>
                      <c:pt idx="6">
                        <c:v>735</c:v>
                      </c:pt>
                      <c:pt idx="7">
                        <c:v>740.8</c:v>
                      </c:pt>
                      <c:pt idx="8">
                        <c:v>749.9</c:v>
                      </c:pt>
                      <c:pt idx="9">
                        <c:v>753.8</c:v>
                      </c:pt>
                      <c:pt idx="10">
                        <c:v>753.9</c:v>
                      </c:pt>
                      <c:pt idx="11">
                        <c:v>757.5</c:v>
                      </c:pt>
                      <c:pt idx="12">
                        <c:v>764</c:v>
                      </c:pt>
                    </c:numCache>
                  </c:numRef>
                </c:val>
                <c:smooth val="0"/>
                <c:extLst xmlns:c15="http://schemas.microsoft.com/office/drawing/2012/chart">
                  <c:ext xmlns:c16="http://schemas.microsoft.com/office/drawing/2014/chart" uri="{C3380CC4-5D6E-409C-BE32-E72D297353CC}">
                    <c16:uniqueId val="{00000000-1FF6-4EF1-A7D4-CFAA852D640B}"/>
                  </c:ext>
                </c:extLst>
              </c15:ser>
            </c15:filteredLineSeries>
          </c:ext>
        </c:extLst>
      </c:lineChart>
      <c:catAx>
        <c:axId val="357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0336"/>
        <c:crosses val="autoZero"/>
        <c:auto val="1"/>
        <c:lblAlgn val="ctr"/>
        <c:lblOffset val="100"/>
        <c:noMultiLvlLbl val="0"/>
      </c:catAx>
      <c:valAx>
        <c:axId val="3579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5"/>
          <c:order val="15"/>
          <c:tx>
            <c:strRef>
              <c:f>Notes!$V$314</c:f>
              <c:strCache>
                <c:ptCount val="1"/>
                <c:pt idx="0">
                  <c:v>non veg</c:v>
                </c:pt>
              </c:strCache>
              <c:extLst xmlns:c15="http://schemas.microsoft.com/office/drawing/2012/chart"/>
            </c:strRef>
          </c:tx>
          <c:spPr>
            <a:ln w="28575" cap="rnd">
              <a:solidFill>
                <a:schemeClr val="accent4">
                  <a:lumMod val="80000"/>
                  <a:lumOff val="20000"/>
                </a:schemeClr>
              </a:solidFill>
              <a:round/>
            </a:ln>
            <a:effectLst/>
          </c:spPr>
          <c:marker>
            <c:symbol val="none"/>
          </c:marker>
          <c:cat>
            <c:multiLvlStrRef>
              <c:f>Notes!$E$315:$F$327</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extLst xmlns:c15="http://schemas.microsoft.com/office/drawing/2012/chart"/>
            </c:multiLvlStrRef>
          </c:cat>
          <c:val>
            <c:numRef>
              <c:f>Notes!$V$315:$V$327</c:f>
              <c:numCache>
                <c:formatCode>General</c:formatCode>
                <c:ptCount val="13"/>
                <c:pt idx="0">
                  <c:v>376.1</c:v>
                </c:pt>
                <c:pt idx="1">
                  <c:v>386.79999999999995</c:v>
                </c:pt>
                <c:pt idx="2">
                  <c:v>385.1</c:v>
                </c:pt>
                <c:pt idx="3">
                  <c:v>372.4</c:v>
                </c:pt>
                <c:pt idx="4">
                  <c:v>375.7</c:v>
                </c:pt>
                <c:pt idx="5">
                  <c:v>379.1</c:v>
                </c:pt>
                <c:pt idx="6">
                  <c:v>387.4</c:v>
                </c:pt>
                <c:pt idx="7">
                  <c:v>396</c:v>
                </c:pt>
                <c:pt idx="8">
                  <c:v>401.20000000000005</c:v>
                </c:pt>
                <c:pt idx="9">
                  <c:v>379.1</c:v>
                </c:pt>
                <c:pt idx="10">
                  <c:v>379.1</c:v>
                </c:pt>
                <c:pt idx="11">
                  <c:v>374.8</c:v>
                </c:pt>
                <c:pt idx="12">
                  <c:v>382.5</c:v>
                </c:pt>
              </c:numCache>
              <c:extLst xmlns:c15="http://schemas.microsoft.com/office/drawing/2012/chart"/>
            </c:numRef>
          </c:val>
          <c:smooth val="0"/>
          <c:extLst>
            <c:ext xmlns:c16="http://schemas.microsoft.com/office/drawing/2014/chart" uri="{C3380CC4-5D6E-409C-BE32-E72D297353CC}">
              <c16:uniqueId val="{0000000F-9132-41C7-99A9-B33AB3696F4A}"/>
            </c:ext>
          </c:extLst>
        </c:ser>
        <c:dLbls>
          <c:showLegendKey val="0"/>
          <c:showVal val="0"/>
          <c:showCatName val="0"/>
          <c:showSerName val="0"/>
          <c:showPercent val="0"/>
          <c:showBubbleSize val="0"/>
        </c:dLbls>
        <c:smooth val="0"/>
        <c:axId val="35794176"/>
        <c:axId val="35790336"/>
        <c:extLst>
          <c:ext xmlns:c15="http://schemas.microsoft.com/office/drawing/2012/chart" uri="{02D57815-91ED-43cb-92C2-25804820EDAC}">
            <c15:filteredLineSeries>
              <c15:ser>
                <c:idx val="0"/>
                <c:order val="0"/>
                <c:tx>
                  <c:strRef>
                    <c:extLst>
                      <c:ext uri="{02D57815-91ED-43cb-92C2-25804820EDAC}">
                        <c15:formulaRef>
                          <c15:sqref>Notes!$G$314</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c:ext uri="{02D57815-91ED-43cb-92C2-25804820EDAC}">
                        <c15:formulaRef>
                          <c15:sqref>Notes!$G$315:$G$327</c15:sqref>
                        </c15:formulaRef>
                      </c:ext>
                    </c:extLst>
                    <c:numCache>
                      <c:formatCode>General</c:formatCode>
                      <c:ptCount val="13"/>
                      <c:pt idx="0">
                        <c:v>152.9</c:v>
                      </c:pt>
                      <c:pt idx="1">
                        <c:v>153.80000000000001</c:v>
                      </c:pt>
                      <c:pt idx="2">
                        <c:v>155.19999999999999</c:v>
                      </c:pt>
                      <c:pt idx="3">
                        <c:v>159.5</c:v>
                      </c:pt>
                      <c:pt idx="4">
                        <c:v>162.9</c:v>
                      </c:pt>
                      <c:pt idx="5">
                        <c:v>164.7</c:v>
                      </c:pt>
                      <c:pt idx="6">
                        <c:v>166.9</c:v>
                      </c:pt>
                      <c:pt idx="7">
                        <c:v>168.8</c:v>
                      </c:pt>
                      <c:pt idx="8">
                        <c:v>174</c:v>
                      </c:pt>
                      <c:pt idx="9">
                        <c:v>174.2</c:v>
                      </c:pt>
                      <c:pt idx="10">
                        <c:v>174.3</c:v>
                      </c:pt>
                      <c:pt idx="11">
                        <c:v>173.3</c:v>
                      </c:pt>
                      <c:pt idx="12">
                        <c:v>173.2</c:v>
                      </c:pt>
                    </c:numCache>
                  </c:numRef>
                </c:val>
                <c:smooth val="0"/>
                <c:extLst>
                  <c:ext xmlns:c16="http://schemas.microsoft.com/office/drawing/2014/chart" uri="{C3380CC4-5D6E-409C-BE32-E72D297353CC}">
                    <c16:uniqueId val="{00000001-9132-41C7-99A9-B33AB3696F4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Notes!$H$314</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Notes!$H$315:$H$327</c15:sqref>
                        </c15:formulaRef>
                      </c:ext>
                    </c:extLst>
                    <c:numCache>
                      <c:formatCode>General</c:formatCode>
                      <c:ptCount val="13"/>
                      <c:pt idx="0">
                        <c:v>214.7</c:v>
                      </c:pt>
                      <c:pt idx="1">
                        <c:v>217.2</c:v>
                      </c:pt>
                      <c:pt idx="2">
                        <c:v>210.8</c:v>
                      </c:pt>
                      <c:pt idx="3">
                        <c:v>204.1</c:v>
                      </c:pt>
                      <c:pt idx="4">
                        <c:v>206.7</c:v>
                      </c:pt>
                      <c:pt idx="5">
                        <c:v>208.8</c:v>
                      </c:pt>
                      <c:pt idx="6">
                        <c:v>207.2</c:v>
                      </c:pt>
                      <c:pt idx="7">
                        <c:v>206.9</c:v>
                      </c:pt>
                      <c:pt idx="8">
                        <c:v>208.3</c:v>
                      </c:pt>
                      <c:pt idx="9">
                        <c:v>205.2</c:v>
                      </c:pt>
                      <c:pt idx="10">
                        <c:v>205.2</c:v>
                      </c:pt>
                      <c:pt idx="11">
                        <c:v>206.9</c:v>
                      </c:pt>
                      <c:pt idx="12">
                        <c:v>211.5</c:v>
                      </c:pt>
                    </c:numCache>
                  </c:numRef>
                </c:val>
                <c:smooth val="0"/>
                <c:extLst xmlns:c15="http://schemas.microsoft.com/office/drawing/2012/chart">
                  <c:ext xmlns:c16="http://schemas.microsoft.com/office/drawing/2014/chart" uri="{C3380CC4-5D6E-409C-BE32-E72D297353CC}">
                    <c16:uniqueId val="{00000002-9132-41C7-99A9-B33AB3696F4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Notes!$I$314</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Notes!$I$315:$I$327</c15:sqref>
                        </c15:formulaRef>
                      </c:ext>
                    </c:extLst>
                    <c:numCache>
                      <c:formatCode>General</c:formatCode>
                      <c:ptCount val="13"/>
                      <c:pt idx="0">
                        <c:v>161.4</c:v>
                      </c:pt>
                      <c:pt idx="1">
                        <c:v>169.6</c:v>
                      </c:pt>
                      <c:pt idx="2">
                        <c:v>174.3</c:v>
                      </c:pt>
                      <c:pt idx="3">
                        <c:v>168.3</c:v>
                      </c:pt>
                      <c:pt idx="4">
                        <c:v>169</c:v>
                      </c:pt>
                      <c:pt idx="5">
                        <c:v>170.3</c:v>
                      </c:pt>
                      <c:pt idx="6">
                        <c:v>180.2</c:v>
                      </c:pt>
                      <c:pt idx="7">
                        <c:v>189.1</c:v>
                      </c:pt>
                      <c:pt idx="8">
                        <c:v>192.9</c:v>
                      </c:pt>
                      <c:pt idx="9">
                        <c:v>173.9</c:v>
                      </c:pt>
                      <c:pt idx="10">
                        <c:v>173.9</c:v>
                      </c:pt>
                      <c:pt idx="11">
                        <c:v>167.9</c:v>
                      </c:pt>
                      <c:pt idx="12">
                        <c:v>171</c:v>
                      </c:pt>
                    </c:numCache>
                  </c:numRef>
                </c:val>
                <c:smooth val="0"/>
                <c:extLst xmlns:c15="http://schemas.microsoft.com/office/drawing/2012/chart">
                  <c:ext xmlns:c16="http://schemas.microsoft.com/office/drawing/2014/chart" uri="{C3380CC4-5D6E-409C-BE32-E72D297353CC}">
                    <c16:uniqueId val="{00000003-9132-41C7-99A9-B33AB3696F4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Notes!$J$314</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Notes!$J$315:$J$327</c15:sqref>
                        </c15:formulaRef>
                      </c:ext>
                    </c:extLst>
                    <c:numCache>
                      <c:formatCode>General</c:formatCode>
                      <c:ptCount val="13"/>
                      <c:pt idx="0">
                        <c:v>164.6</c:v>
                      </c:pt>
                      <c:pt idx="1">
                        <c:v>165.4</c:v>
                      </c:pt>
                      <c:pt idx="2">
                        <c:v>166.3</c:v>
                      </c:pt>
                      <c:pt idx="3">
                        <c:v>167.9</c:v>
                      </c:pt>
                      <c:pt idx="4">
                        <c:v>169.5</c:v>
                      </c:pt>
                      <c:pt idx="5">
                        <c:v>170.9</c:v>
                      </c:pt>
                      <c:pt idx="6">
                        <c:v>172.3</c:v>
                      </c:pt>
                      <c:pt idx="7">
                        <c:v>173.4</c:v>
                      </c:pt>
                      <c:pt idx="8">
                        <c:v>174.3</c:v>
                      </c:pt>
                      <c:pt idx="9">
                        <c:v>177</c:v>
                      </c:pt>
                      <c:pt idx="10">
                        <c:v>177</c:v>
                      </c:pt>
                      <c:pt idx="11">
                        <c:v>178.2</c:v>
                      </c:pt>
                      <c:pt idx="12">
                        <c:v>179.6</c:v>
                      </c:pt>
                    </c:numCache>
                  </c:numRef>
                </c:val>
                <c:smooth val="0"/>
                <c:extLst xmlns:c15="http://schemas.microsoft.com/office/drawing/2012/chart">
                  <c:ext xmlns:c16="http://schemas.microsoft.com/office/drawing/2014/chart" uri="{C3380CC4-5D6E-409C-BE32-E72D297353CC}">
                    <c16:uniqueId val="{00000004-9132-41C7-99A9-B33AB3696F4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Notes!$K$314</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Notes!$K$315:$K$327</c15:sqref>
                        </c15:formulaRef>
                      </c:ext>
                    </c:extLst>
                    <c:numCache>
                      <c:formatCode>General</c:formatCode>
                      <c:ptCount val="13"/>
                      <c:pt idx="0">
                        <c:v>209.9</c:v>
                      </c:pt>
                      <c:pt idx="1">
                        <c:v>208.1</c:v>
                      </c:pt>
                      <c:pt idx="2">
                        <c:v>202.2</c:v>
                      </c:pt>
                      <c:pt idx="3">
                        <c:v>198.1</c:v>
                      </c:pt>
                      <c:pt idx="4">
                        <c:v>194.1</c:v>
                      </c:pt>
                      <c:pt idx="5">
                        <c:v>191.6</c:v>
                      </c:pt>
                      <c:pt idx="6">
                        <c:v>194</c:v>
                      </c:pt>
                      <c:pt idx="7">
                        <c:v>193.9</c:v>
                      </c:pt>
                      <c:pt idx="8">
                        <c:v>192.6</c:v>
                      </c:pt>
                      <c:pt idx="9">
                        <c:v>183.4</c:v>
                      </c:pt>
                      <c:pt idx="10">
                        <c:v>183.3</c:v>
                      </c:pt>
                      <c:pt idx="11">
                        <c:v>178.5</c:v>
                      </c:pt>
                      <c:pt idx="12">
                        <c:v>173.3</c:v>
                      </c:pt>
                    </c:numCache>
                  </c:numRef>
                </c:val>
                <c:smooth val="0"/>
                <c:extLst xmlns:c15="http://schemas.microsoft.com/office/drawing/2012/chart">
                  <c:ext xmlns:c16="http://schemas.microsoft.com/office/drawing/2014/chart" uri="{C3380CC4-5D6E-409C-BE32-E72D297353CC}">
                    <c16:uniqueId val="{00000005-9132-41C7-99A9-B33AB3696F4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Notes!$L$314</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Notes!$L$315:$L$327</c15:sqref>
                        </c15:formulaRef>
                      </c:ext>
                    </c:extLst>
                    <c:numCache>
                      <c:formatCode>General</c:formatCode>
                      <c:ptCount val="13"/>
                      <c:pt idx="0">
                        <c:v>168</c:v>
                      </c:pt>
                      <c:pt idx="1">
                        <c:v>165.8</c:v>
                      </c:pt>
                      <c:pt idx="2">
                        <c:v>169.6</c:v>
                      </c:pt>
                      <c:pt idx="3">
                        <c:v>169.2</c:v>
                      </c:pt>
                      <c:pt idx="4">
                        <c:v>164.1</c:v>
                      </c:pt>
                      <c:pt idx="5">
                        <c:v>162.19999999999999</c:v>
                      </c:pt>
                      <c:pt idx="6">
                        <c:v>159.1</c:v>
                      </c:pt>
                      <c:pt idx="7">
                        <c:v>156.69999999999999</c:v>
                      </c:pt>
                      <c:pt idx="8">
                        <c:v>156.30000000000001</c:v>
                      </c:pt>
                      <c:pt idx="9">
                        <c:v>167.2</c:v>
                      </c:pt>
                      <c:pt idx="10">
                        <c:v>167.2</c:v>
                      </c:pt>
                      <c:pt idx="11">
                        <c:v>173.7</c:v>
                      </c:pt>
                      <c:pt idx="12">
                        <c:v>169</c:v>
                      </c:pt>
                    </c:numCache>
                  </c:numRef>
                </c:val>
                <c:smooth val="0"/>
                <c:extLst xmlns:c15="http://schemas.microsoft.com/office/drawing/2012/chart">
                  <c:ext xmlns:c16="http://schemas.microsoft.com/office/drawing/2014/chart" uri="{C3380CC4-5D6E-409C-BE32-E72D297353CC}">
                    <c16:uniqueId val="{00000006-9132-41C7-99A9-B33AB3696F4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Notes!$M$314</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Notes!$M$315:$M$327</c15:sqref>
                        </c15:formulaRef>
                      </c:ext>
                    </c:extLst>
                    <c:numCache>
                      <c:formatCode>General</c:formatCode>
                      <c:ptCount val="13"/>
                      <c:pt idx="0">
                        <c:v>160.4</c:v>
                      </c:pt>
                      <c:pt idx="1">
                        <c:v>167.3</c:v>
                      </c:pt>
                      <c:pt idx="2">
                        <c:v>168.6</c:v>
                      </c:pt>
                      <c:pt idx="3">
                        <c:v>173.1</c:v>
                      </c:pt>
                      <c:pt idx="4">
                        <c:v>176.9</c:v>
                      </c:pt>
                      <c:pt idx="5">
                        <c:v>184.8</c:v>
                      </c:pt>
                      <c:pt idx="6">
                        <c:v>171.6</c:v>
                      </c:pt>
                      <c:pt idx="7">
                        <c:v>150.19999999999999</c:v>
                      </c:pt>
                      <c:pt idx="8">
                        <c:v>142.9</c:v>
                      </c:pt>
                      <c:pt idx="9">
                        <c:v>140.9</c:v>
                      </c:pt>
                      <c:pt idx="10">
                        <c:v>140.9</c:v>
                      </c:pt>
                      <c:pt idx="11">
                        <c:v>142.80000000000001</c:v>
                      </c:pt>
                      <c:pt idx="12">
                        <c:v>148.69999999999999</c:v>
                      </c:pt>
                    </c:numCache>
                  </c:numRef>
                </c:val>
                <c:smooth val="0"/>
                <c:extLst xmlns:c15="http://schemas.microsoft.com/office/drawing/2012/chart">
                  <c:ext xmlns:c16="http://schemas.microsoft.com/office/drawing/2014/chart" uri="{C3380CC4-5D6E-409C-BE32-E72D297353CC}">
                    <c16:uniqueId val="{00000007-9132-41C7-99A9-B33AB3696F4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Notes!$N$314</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Notes!$N$315:$N$327</c15:sqref>
                        </c15:formulaRef>
                      </c:ext>
                    </c:extLst>
                    <c:numCache>
                      <c:formatCode>General</c:formatCode>
                      <c:ptCount val="13"/>
                      <c:pt idx="0">
                        <c:v>165</c:v>
                      </c:pt>
                      <c:pt idx="1">
                        <c:v>164.6</c:v>
                      </c:pt>
                      <c:pt idx="2">
                        <c:v>164.4</c:v>
                      </c:pt>
                      <c:pt idx="3">
                        <c:v>167.1</c:v>
                      </c:pt>
                      <c:pt idx="4">
                        <c:v>169</c:v>
                      </c:pt>
                      <c:pt idx="5">
                        <c:v>169.7</c:v>
                      </c:pt>
                      <c:pt idx="6">
                        <c:v>170.2</c:v>
                      </c:pt>
                      <c:pt idx="7">
                        <c:v>170.5</c:v>
                      </c:pt>
                      <c:pt idx="8">
                        <c:v>170.7</c:v>
                      </c:pt>
                      <c:pt idx="9">
                        <c:v>170.4</c:v>
                      </c:pt>
                      <c:pt idx="10">
                        <c:v>170.5</c:v>
                      </c:pt>
                      <c:pt idx="11">
                        <c:v>172.8</c:v>
                      </c:pt>
                      <c:pt idx="12">
                        <c:v>174.9</c:v>
                      </c:pt>
                    </c:numCache>
                  </c:numRef>
                </c:val>
                <c:smooth val="0"/>
                <c:extLst xmlns:c15="http://schemas.microsoft.com/office/drawing/2012/chart">
                  <c:ext xmlns:c16="http://schemas.microsoft.com/office/drawing/2014/chart" uri="{C3380CC4-5D6E-409C-BE32-E72D297353CC}">
                    <c16:uniqueId val="{00000008-9132-41C7-99A9-B33AB3696F4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Notes!$O$314</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Notes!$O$315:$O$327</c15:sqref>
                        </c15:formulaRef>
                      </c:ext>
                    </c:extLst>
                    <c:numCache>
                      <c:formatCode>General</c:formatCode>
                      <c:ptCount val="13"/>
                      <c:pt idx="0">
                        <c:v>118.9</c:v>
                      </c:pt>
                      <c:pt idx="1">
                        <c:v>119.1</c:v>
                      </c:pt>
                      <c:pt idx="2">
                        <c:v>119.2</c:v>
                      </c:pt>
                      <c:pt idx="3">
                        <c:v>120.2</c:v>
                      </c:pt>
                      <c:pt idx="4">
                        <c:v>120.8</c:v>
                      </c:pt>
                      <c:pt idx="5">
                        <c:v>121.1</c:v>
                      </c:pt>
                      <c:pt idx="6">
                        <c:v>121.5</c:v>
                      </c:pt>
                      <c:pt idx="7">
                        <c:v>121.2</c:v>
                      </c:pt>
                      <c:pt idx="8">
                        <c:v>120.3</c:v>
                      </c:pt>
                      <c:pt idx="9">
                        <c:v>119.1</c:v>
                      </c:pt>
                      <c:pt idx="10">
                        <c:v>119.1</c:v>
                      </c:pt>
                      <c:pt idx="11">
                        <c:v>120.4</c:v>
                      </c:pt>
                      <c:pt idx="12">
                        <c:v>121.9</c:v>
                      </c:pt>
                    </c:numCache>
                  </c:numRef>
                </c:val>
                <c:smooth val="0"/>
                <c:extLst xmlns:c15="http://schemas.microsoft.com/office/drawing/2012/chart">
                  <c:ext xmlns:c16="http://schemas.microsoft.com/office/drawing/2014/chart" uri="{C3380CC4-5D6E-409C-BE32-E72D297353CC}">
                    <c16:uniqueId val="{00000009-9132-41C7-99A9-B33AB3696F4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Notes!$P$314</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Notes!$P$315:$P$327</c15:sqref>
                        </c15:formulaRef>
                      </c:ext>
                    </c:extLst>
                    <c:numCache>
                      <c:formatCode>General</c:formatCode>
                      <c:ptCount val="13"/>
                      <c:pt idx="0">
                        <c:v>186.6</c:v>
                      </c:pt>
                      <c:pt idx="1">
                        <c:v>188.9</c:v>
                      </c:pt>
                      <c:pt idx="2">
                        <c:v>191.8</c:v>
                      </c:pt>
                      <c:pt idx="3">
                        <c:v>195.6</c:v>
                      </c:pt>
                      <c:pt idx="4">
                        <c:v>199.1</c:v>
                      </c:pt>
                      <c:pt idx="5">
                        <c:v>201.6</c:v>
                      </c:pt>
                      <c:pt idx="6">
                        <c:v>204.8</c:v>
                      </c:pt>
                      <c:pt idx="7">
                        <c:v>207.5</c:v>
                      </c:pt>
                      <c:pt idx="8">
                        <c:v>210.5</c:v>
                      </c:pt>
                      <c:pt idx="9">
                        <c:v>212.1</c:v>
                      </c:pt>
                      <c:pt idx="10">
                        <c:v>212.1</c:v>
                      </c:pt>
                      <c:pt idx="11">
                        <c:v>215.5</c:v>
                      </c:pt>
                      <c:pt idx="12">
                        <c:v>221</c:v>
                      </c:pt>
                    </c:numCache>
                  </c:numRef>
                </c:val>
                <c:smooth val="0"/>
                <c:extLst xmlns:c15="http://schemas.microsoft.com/office/drawing/2012/chart">
                  <c:ext xmlns:c16="http://schemas.microsoft.com/office/drawing/2014/chart" uri="{C3380CC4-5D6E-409C-BE32-E72D297353CC}">
                    <c16:uniqueId val="{0000000A-9132-41C7-99A9-B33AB3696F4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Notes!$Q$314</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Notes!$Q$315:$Q$327</c15:sqref>
                        </c15:formulaRef>
                      </c:ext>
                    </c:extLst>
                    <c:numCache>
                      <c:formatCode>General</c:formatCode>
                      <c:ptCount val="13"/>
                      <c:pt idx="0">
                        <c:v>173.2</c:v>
                      </c:pt>
                      <c:pt idx="1">
                        <c:v>174.2</c:v>
                      </c:pt>
                      <c:pt idx="2">
                        <c:v>174.5</c:v>
                      </c:pt>
                      <c:pt idx="3">
                        <c:v>174.8</c:v>
                      </c:pt>
                      <c:pt idx="4">
                        <c:v>175.4</c:v>
                      </c:pt>
                      <c:pt idx="5">
                        <c:v>175.8</c:v>
                      </c:pt>
                      <c:pt idx="6">
                        <c:v>176.4</c:v>
                      </c:pt>
                      <c:pt idx="7">
                        <c:v>176.8</c:v>
                      </c:pt>
                      <c:pt idx="8">
                        <c:v>176.9</c:v>
                      </c:pt>
                      <c:pt idx="9">
                        <c:v>177.6</c:v>
                      </c:pt>
                      <c:pt idx="10">
                        <c:v>177.6</c:v>
                      </c:pt>
                      <c:pt idx="11">
                        <c:v>178.2</c:v>
                      </c:pt>
                      <c:pt idx="12">
                        <c:v>178.7</c:v>
                      </c:pt>
                    </c:numCache>
                  </c:numRef>
                </c:val>
                <c:smooth val="0"/>
                <c:extLst xmlns:c15="http://schemas.microsoft.com/office/drawing/2012/chart">
                  <c:ext xmlns:c16="http://schemas.microsoft.com/office/drawing/2014/chart" uri="{C3380CC4-5D6E-409C-BE32-E72D297353CC}">
                    <c16:uniqueId val="{0000000B-9132-41C7-99A9-B33AB3696F4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Notes!$R$314</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Notes!$R$315:$R$327</c15:sqref>
                        </c15:formulaRef>
                      </c:ext>
                    </c:extLst>
                    <c:numCache>
                      <c:formatCode>General</c:formatCode>
                      <c:ptCount val="13"/>
                      <c:pt idx="0">
                        <c:v>180.4</c:v>
                      </c:pt>
                      <c:pt idx="1">
                        <c:v>181.9</c:v>
                      </c:pt>
                      <c:pt idx="2">
                        <c:v>183.1</c:v>
                      </c:pt>
                      <c:pt idx="3">
                        <c:v>184</c:v>
                      </c:pt>
                      <c:pt idx="4">
                        <c:v>184.8</c:v>
                      </c:pt>
                      <c:pt idx="5">
                        <c:v>185.6</c:v>
                      </c:pt>
                      <c:pt idx="6">
                        <c:v>186.9</c:v>
                      </c:pt>
                      <c:pt idx="7">
                        <c:v>187.7</c:v>
                      </c:pt>
                      <c:pt idx="8">
                        <c:v>188.5</c:v>
                      </c:pt>
                      <c:pt idx="9">
                        <c:v>189.9</c:v>
                      </c:pt>
                      <c:pt idx="10">
                        <c:v>189.9</c:v>
                      </c:pt>
                      <c:pt idx="11">
                        <c:v>190.5</c:v>
                      </c:pt>
                      <c:pt idx="12">
                        <c:v>191.1</c:v>
                      </c:pt>
                    </c:numCache>
                  </c:numRef>
                </c:val>
                <c:smooth val="0"/>
                <c:extLst xmlns:c15="http://schemas.microsoft.com/office/drawing/2012/chart">
                  <c:ext xmlns:c16="http://schemas.microsoft.com/office/drawing/2014/chart" uri="{C3380CC4-5D6E-409C-BE32-E72D297353CC}">
                    <c16:uniqueId val="{0000000C-9132-41C7-99A9-B33AB3696F4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Notes!$S$314</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Notes!$S$315:$S$327</c15:sqref>
                        </c15:formulaRef>
                      </c:ext>
                    </c:extLst>
                    <c:numCache>
                      <c:formatCode>General</c:formatCode>
                      <c:ptCount val="13"/>
                      <c:pt idx="0">
                        <c:v>170.8</c:v>
                      </c:pt>
                      <c:pt idx="1">
                        <c:v>172.4</c:v>
                      </c:pt>
                      <c:pt idx="2">
                        <c:v>172.5</c:v>
                      </c:pt>
                      <c:pt idx="3">
                        <c:v>173.9</c:v>
                      </c:pt>
                      <c:pt idx="4">
                        <c:v>175.5</c:v>
                      </c:pt>
                      <c:pt idx="5">
                        <c:v>177.4</c:v>
                      </c:pt>
                      <c:pt idx="6">
                        <c:v>176.6</c:v>
                      </c:pt>
                      <c:pt idx="7">
                        <c:v>174.4</c:v>
                      </c:pt>
                      <c:pt idx="8">
                        <c:v>175</c:v>
                      </c:pt>
                      <c:pt idx="9">
                        <c:v>174.8</c:v>
                      </c:pt>
                      <c:pt idx="10">
                        <c:v>174.8</c:v>
                      </c:pt>
                      <c:pt idx="11">
                        <c:v>175.5</c:v>
                      </c:pt>
                      <c:pt idx="12">
                        <c:v>176.8</c:v>
                      </c:pt>
                    </c:numCache>
                  </c:numRef>
                </c:val>
                <c:smooth val="0"/>
                <c:extLst xmlns:c15="http://schemas.microsoft.com/office/drawing/2012/chart">
                  <c:ext xmlns:c16="http://schemas.microsoft.com/office/drawing/2014/chart" uri="{C3380CC4-5D6E-409C-BE32-E72D297353CC}">
                    <c16:uniqueId val="{0000000D-9132-41C7-99A9-B33AB3696F4A}"/>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Notes!$T$314</c15:sqref>
                        </c15:formulaRef>
                      </c:ext>
                    </c:extLst>
                    <c:strCache>
                      <c:ptCount val="1"/>
                      <c:pt idx="0">
                        <c:v>cerals and non alcohlic products</c:v>
                      </c:pt>
                    </c:strCache>
                  </c:strRef>
                </c:tx>
                <c:spPr>
                  <a:ln w="28575" cap="rnd">
                    <a:solidFill>
                      <a:schemeClr val="accent2">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Notes!$T$315:$T$327</c15:sqref>
                        </c15:formulaRef>
                      </c:ext>
                    </c:extLst>
                    <c:numCache>
                      <c:formatCode>General</c:formatCode>
                      <c:ptCount val="13"/>
                      <c:pt idx="0">
                        <c:v>693.09999999999991</c:v>
                      </c:pt>
                      <c:pt idx="1">
                        <c:v>698.8</c:v>
                      </c:pt>
                      <c:pt idx="2">
                        <c:v>704.6</c:v>
                      </c:pt>
                      <c:pt idx="3">
                        <c:v>713.90000000000009</c:v>
                      </c:pt>
                      <c:pt idx="4">
                        <c:v>722.19999999999993</c:v>
                      </c:pt>
                      <c:pt idx="5">
                        <c:v>727.7</c:v>
                      </c:pt>
                      <c:pt idx="6">
                        <c:v>735</c:v>
                      </c:pt>
                      <c:pt idx="7">
                        <c:v>740.8</c:v>
                      </c:pt>
                      <c:pt idx="8">
                        <c:v>749.9</c:v>
                      </c:pt>
                      <c:pt idx="9">
                        <c:v>753.8</c:v>
                      </c:pt>
                      <c:pt idx="10">
                        <c:v>753.9</c:v>
                      </c:pt>
                      <c:pt idx="11">
                        <c:v>757.5</c:v>
                      </c:pt>
                      <c:pt idx="12">
                        <c:v>764</c:v>
                      </c:pt>
                    </c:numCache>
                  </c:numRef>
                </c:val>
                <c:smooth val="0"/>
                <c:extLst xmlns:c15="http://schemas.microsoft.com/office/drawing/2012/chart">
                  <c:ext xmlns:c16="http://schemas.microsoft.com/office/drawing/2014/chart" uri="{C3380CC4-5D6E-409C-BE32-E72D297353CC}">
                    <c16:uniqueId val="{00000000-9132-41C7-99A9-B33AB3696F4A}"/>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Notes!$U$314</c15:sqref>
                        </c15:formulaRef>
                      </c:ext>
                    </c:extLst>
                    <c:strCache>
                      <c:ptCount val="1"/>
                      <c:pt idx="0">
                        <c:v>vegetables sugar confectionary</c:v>
                      </c:pt>
                    </c:strCache>
                  </c:strRef>
                </c:tx>
                <c:spPr>
                  <a:ln w="28575" cap="rnd">
                    <a:solidFill>
                      <a:schemeClr val="accent3">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Notes!$U$315:$U$327</c15:sqref>
                        </c15:formulaRef>
                      </c:ext>
                    </c:extLst>
                    <c:numCache>
                      <c:formatCode>General</c:formatCode>
                      <c:ptCount val="13"/>
                      <c:pt idx="0">
                        <c:v>612.29999999999995</c:v>
                      </c:pt>
                      <c:pt idx="1">
                        <c:v>616.79999999999995</c:v>
                      </c:pt>
                      <c:pt idx="2">
                        <c:v>621.79999999999995</c:v>
                      </c:pt>
                      <c:pt idx="3">
                        <c:v>629.59999999999991</c:v>
                      </c:pt>
                      <c:pt idx="4">
                        <c:v>630.79999999999995</c:v>
                      </c:pt>
                      <c:pt idx="5">
                        <c:v>637.79999999999995</c:v>
                      </c:pt>
                      <c:pt idx="6">
                        <c:v>622.4</c:v>
                      </c:pt>
                      <c:pt idx="7">
                        <c:v>598.59999999999991</c:v>
                      </c:pt>
                      <c:pt idx="8">
                        <c:v>590.20000000000005</c:v>
                      </c:pt>
                      <c:pt idx="9">
                        <c:v>597.59999999999991</c:v>
                      </c:pt>
                      <c:pt idx="10">
                        <c:v>597.70000000000005</c:v>
                      </c:pt>
                      <c:pt idx="11">
                        <c:v>609.70000000000005</c:v>
                      </c:pt>
                      <c:pt idx="12">
                        <c:v>614.5</c:v>
                      </c:pt>
                    </c:numCache>
                  </c:numRef>
                </c:val>
                <c:smooth val="0"/>
                <c:extLst xmlns:c15="http://schemas.microsoft.com/office/drawing/2012/chart">
                  <c:ext xmlns:c16="http://schemas.microsoft.com/office/drawing/2014/chart" uri="{C3380CC4-5D6E-409C-BE32-E72D297353CC}">
                    <c16:uniqueId val="{0000000E-9132-41C7-99A9-B33AB3696F4A}"/>
                  </c:ext>
                </c:extLst>
              </c15:ser>
            </c15:filteredLineSeries>
          </c:ext>
        </c:extLst>
      </c:lineChart>
      <c:catAx>
        <c:axId val="357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0336"/>
        <c:crosses val="autoZero"/>
        <c:auto val="1"/>
        <c:lblAlgn val="ctr"/>
        <c:lblOffset val="100"/>
        <c:noMultiLvlLbl val="0"/>
      </c:catAx>
      <c:valAx>
        <c:axId val="3579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3"/>
          <c:order val="13"/>
          <c:tx>
            <c:strRef>
              <c:f>Notes!$T$314</c:f>
              <c:strCache>
                <c:ptCount val="1"/>
                <c:pt idx="0">
                  <c:v>cerals and non alcohlic products</c:v>
                </c:pt>
              </c:strCache>
              <c:extLst xmlns:c15="http://schemas.microsoft.com/office/drawing/2012/chart"/>
            </c:strRef>
          </c:tx>
          <c:spPr>
            <a:ln w="28575" cap="rnd">
              <a:solidFill>
                <a:schemeClr val="accent2">
                  <a:lumMod val="80000"/>
                  <a:lumOff val="20000"/>
                </a:schemeClr>
              </a:solidFill>
              <a:round/>
            </a:ln>
            <a:effectLst/>
          </c:spPr>
          <c:marker>
            <c:symbol val="none"/>
          </c:marker>
          <c:cat>
            <c:multiLvlStrRef>
              <c:f>Notes!$E$315:$F$327</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extLst xmlns:c15="http://schemas.microsoft.com/office/drawing/2012/chart"/>
            </c:multiLvlStrRef>
          </c:cat>
          <c:val>
            <c:numRef>
              <c:f>Notes!$T$315:$T$327</c:f>
              <c:numCache>
                <c:formatCode>General</c:formatCode>
                <c:ptCount val="13"/>
                <c:pt idx="0">
                  <c:v>693.09999999999991</c:v>
                </c:pt>
                <c:pt idx="1">
                  <c:v>698.8</c:v>
                </c:pt>
                <c:pt idx="2">
                  <c:v>704.6</c:v>
                </c:pt>
                <c:pt idx="3">
                  <c:v>713.90000000000009</c:v>
                </c:pt>
                <c:pt idx="4">
                  <c:v>722.19999999999993</c:v>
                </c:pt>
                <c:pt idx="5">
                  <c:v>727.7</c:v>
                </c:pt>
                <c:pt idx="6">
                  <c:v>735</c:v>
                </c:pt>
                <c:pt idx="7">
                  <c:v>740.8</c:v>
                </c:pt>
                <c:pt idx="8">
                  <c:v>749.9</c:v>
                </c:pt>
                <c:pt idx="9">
                  <c:v>753.8</c:v>
                </c:pt>
                <c:pt idx="10">
                  <c:v>753.9</c:v>
                </c:pt>
                <c:pt idx="11">
                  <c:v>757.5</c:v>
                </c:pt>
                <c:pt idx="12">
                  <c:v>764</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E-7858-49F2-9222-C33CC9718ABA}"/>
            </c:ext>
          </c:extLst>
        </c:ser>
        <c:dLbls>
          <c:showLegendKey val="0"/>
          <c:showVal val="0"/>
          <c:showCatName val="0"/>
          <c:showSerName val="0"/>
          <c:showPercent val="0"/>
          <c:showBubbleSize val="0"/>
        </c:dLbls>
        <c:smooth val="0"/>
        <c:axId val="35794176"/>
        <c:axId val="35790336"/>
        <c:extLst>
          <c:ext xmlns:c15="http://schemas.microsoft.com/office/drawing/2012/chart" uri="{02D57815-91ED-43cb-92C2-25804820EDAC}">
            <c15:filteredLineSeries>
              <c15:ser>
                <c:idx val="0"/>
                <c:order val="0"/>
                <c:tx>
                  <c:strRef>
                    <c:extLst>
                      <c:ext uri="{02D57815-91ED-43cb-92C2-25804820EDAC}">
                        <c15:formulaRef>
                          <c15:sqref>Notes!$G$314</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c:ext uri="{02D57815-91ED-43cb-92C2-25804820EDAC}">
                        <c15:formulaRef>
                          <c15:sqref>Notes!$G$315:$G$327</c15:sqref>
                        </c15:formulaRef>
                      </c:ext>
                    </c:extLst>
                    <c:numCache>
                      <c:formatCode>General</c:formatCode>
                      <c:ptCount val="13"/>
                      <c:pt idx="0">
                        <c:v>152.9</c:v>
                      </c:pt>
                      <c:pt idx="1">
                        <c:v>153.80000000000001</c:v>
                      </c:pt>
                      <c:pt idx="2">
                        <c:v>155.19999999999999</c:v>
                      </c:pt>
                      <c:pt idx="3">
                        <c:v>159.5</c:v>
                      </c:pt>
                      <c:pt idx="4">
                        <c:v>162.9</c:v>
                      </c:pt>
                      <c:pt idx="5">
                        <c:v>164.7</c:v>
                      </c:pt>
                      <c:pt idx="6">
                        <c:v>166.9</c:v>
                      </c:pt>
                      <c:pt idx="7">
                        <c:v>168.8</c:v>
                      </c:pt>
                      <c:pt idx="8">
                        <c:v>174</c:v>
                      </c:pt>
                      <c:pt idx="9">
                        <c:v>174.2</c:v>
                      </c:pt>
                      <c:pt idx="10">
                        <c:v>174.3</c:v>
                      </c:pt>
                      <c:pt idx="11">
                        <c:v>173.3</c:v>
                      </c:pt>
                      <c:pt idx="12">
                        <c:v>173.2</c:v>
                      </c:pt>
                    </c:numCache>
                  </c:numRef>
                </c:val>
                <c:smooth val="0"/>
                <c:extLst>
                  <c:ext xmlns:c16="http://schemas.microsoft.com/office/drawing/2014/chart" uri="{C3380CC4-5D6E-409C-BE32-E72D297353CC}">
                    <c16:uniqueId val="{00000001-7858-49F2-9222-C33CC9718AB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Notes!$H$314</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Notes!$H$315:$H$327</c15:sqref>
                        </c15:formulaRef>
                      </c:ext>
                    </c:extLst>
                    <c:numCache>
                      <c:formatCode>General</c:formatCode>
                      <c:ptCount val="13"/>
                      <c:pt idx="0">
                        <c:v>214.7</c:v>
                      </c:pt>
                      <c:pt idx="1">
                        <c:v>217.2</c:v>
                      </c:pt>
                      <c:pt idx="2">
                        <c:v>210.8</c:v>
                      </c:pt>
                      <c:pt idx="3">
                        <c:v>204.1</c:v>
                      </c:pt>
                      <c:pt idx="4">
                        <c:v>206.7</c:v>
                      </c:pt>
                      <c:pt idx="5">
                        <c:v>208.8</c:v>
                      </c:pt>
                      <c:pt idx="6">
                        <c:v>207.2</c:v>
                      </c:pt>
                      <c:pt idx="7">
                        <c:v>206.9</c:v>
                      </c:pt>
                      <c:pt idx="8">
                        <c:v>208.3</c:v>
                      </c:pt>
                      <c:pt idx="9">
                        <c:v>205.2</c:v>
                      </c:pt>
                      <c:pt idx="10">
                        <c:v>205.2</c:v>
                      </c:pt>
                      <c:pt idx="11">
                        <c:v>206.9</c:v>
                      </c:pt>
                      <c:pt idx="12">
                        <c:v>211.5</c:v>
                      </c:pt>
                    </c:numCache>
                  </c:numRef>
                </c:val>
                <c:smooth val="0"/>
                <c:extLst xmlns:c15="http://schemas.microsoft.com/office/drawing/2012/chart">
                  <c:ext xmlns:c16="http://schemas.microsoft.com/office/drawing/2014/chart" uri="{C3380CC4-5D6E-409C-BE32-E72D297353CC}">
                    <c16:uniqueId val="{00000002-7858-49F2-9222-C33CC9718AB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Notes!$I$314</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Notes!$I$315:$I$327</c15:sqref>
                        </c15:formulaRef>
                      </c:ext>
                    </c:extLst>
                    <c:numCache>
                      <c:formatCode>General</c:formatCode>
                      <c:ptCount val="13"/>
                      <c:pt idx="0">
                        <c:v>161.4</c:v>
                      </c:pt>
                      <c:pt idx="1">
                        <c:v>169.6</c:v>
                      </c:pt>
                      <c:pt idx="2">
                        <c:v>174.3</c:v>
                      </c:pt>
                      <c:pt idx="3">
                        <c:v>168.3</c:v>
                      </c:pt>
                      <c:pt idx="4">
                        <c:v>169</c:v>
                      </c:pt>
                      <c:pt idx="5">
                        <c:v>170.3</c:v>
                      </c:pt>
                      <c:pt idx="6">
                        <c:v>180.2</c:v>
                      </c:pt>
                      <c:pt idx="7">
                        <c:v>189.1</c:v>
                      </c:pt>
                      <c:pt idx="8">
                        <c:v>192.9</c:v>
                      </c:pt>
                      <c:pt idx="9">
                        <c:v>173.9</c:v>
                      </c:pt>
                      <c:pt idx="10">
                        <c:v>173.9</c:v>
                      </c:pt>
                      <c:pt idx="11">
                        <c:v>167.9</c:v>
                      </c:pt>
                      <c:pt idx="12">
                        <c:v>171</c:v>
                      </c:pt>
                    </c:numCache>
                  </c:numRef>
                </c:val>
                <c:smooth val="0"/>
                <c:extLst xmlns:c15="http://schemas.microsoft.com/office/drawing/2012/chart">
                  <c:ext xmlns:c16="http://schemas.microsoft.com/office/drawing/2014/chart" uri="{C3380CC4-5D6E-409C-BE32-E72D297353CC}">
                    <c16:uniqueId val="{00000003-7858-49F2-9222-C33CC9718AB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Notes!$J$314</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Notes!$J$315:$J$327</c15:sqref>
                        </c15:formulaRef>
                      </c:ext>
                    </c:extLst>
                    <c:numCache>
                      <c:formatCode>General</c:formatCode>
                      <c:ptCount val="13"/>
                      <c:pt idx="0">
                        <c:v>164.6</c:v>
                      </c:pt>
                      <c:pt idx="1">
                        <c:v>165.4</c:v>
                      </c:pt>
                      <c:pt idx="2">
                        <c:v>166.3</c:v>
                      </c:pt>
                      <c:pt idx="3">
                        <c:v>167.9</c:v>
                      </c:pt>
                      <c:pt idx="4">
                        <c:v>169.5</c:v>
                      </c:pt>
                      <c:pt idx="5">
                        <c:v>170.9</c:v>
                      </c:pt>
                      <c:pt idx="6">
                        <c:v>172.3</c:v>
                      </c:pt>
                      <c:pt idx="7">
                        <c:v>173.4</c:v>
                      </c:pt>
                      <c:pt idx="8">
                        <c:v>174.3</c:v>
                      </c:pt>
                      <c:pt idx="9">
                        <c:v>177</c:v>
                      </c:pt>
                      <c:pt idx="10">
                        <c:v>177</c:v>
                      </c:pt>
                      <c:pt idx="11">
                        <c:v>178.2</c:v>
                      </c:pt>
                      <c:pt idx="12">
                        <c:v>179.6</c:v>
                      </c:pt>
                    </c:numCache>
                  </c:numRef>
                </c:val>
                <c:smooth val="0"/>
                <c:extLst xmlns:c15="http://schemas.microsoft.com/office/drawing/2012/chart">
                  <c:ext xmlns:c16="http://schemas.microsoft.com/office/drawing/2014/chart" uri="{C3380CC4-5D6E-409C-BE32-E72D297353CC}">
                    <c16:uniqueId val="{00000004-7858-49F2-9222-C33CC9718AB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Notes!$K$314</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Notes!$K$315:$K$327</c15:sqref>
                        </c15:formulaRef>
                      </c:ext>
                    </c:extLst>
                    <c:numCache>
                      <c:formatCode>General</c:formatCode>
                      <c:ptCount val="13"/>
                      <c:pt idx="0">
                        <c:v>209.9</c:v>
                      </c:pt>
                      <c:pt idx="1">
                        <c:v>208.1</c:v>
                      </c:pt>
                      <c:pt idx="2">
                        <c:v>202.2</c:v>
                      </c:pt>
                      <c:pt idx="3">
                        <c:v>198.1</c:v>
                      </c:pt>
                      <c:pt idx="4">
                        <c:v>194.1</c:v>
                      </c:pt>
                      <c:pt idx="5">
                        <c:v>191.6</c:v>
                      </c:pt>
                      <c:pt idx="6">
                        <c:v>194</c:v>
                      </c:pt>
                      <c:pt idx="7">
                        <c:v>193.9</c:v>
                      </c:pt>
                      <c:pt idx="8">
                        <c:v>192.6</c:v>
                      </c:pt>
                      <c:pt idx="9">
                        <c:v>183.4</c:v>
                      </c:pt>
                      <c:pt idx="10">
                        <c:v>183.3</c:v>
                      </c:pt>
                      <c:pt idx="11">
                        <c:v>178.5</c:v>
                      </c:pt>
                      <c:pt idx="12">
                        <c:v>173.3</c:v>
                      </c:pt>
                    </c:numCache>
                  </c:numRef>
                </c:val>
                <c:smooth val="0"/>
                <c:extLst xmlns:c15="http://schemas.microsoft.com/office/drawing/2012/chart">
                  <c:ext xmlns:c16="http://schemas.microsoft.com/office/drawing/2014/chart" uri="{C3380CC4-5D6E-409C-BE32-E72D297353CC}">
                    <c16:uniqueId val="{00000005-7858-49F2-9222-C33CC9718AB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Notes!$L$314</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Notes!$L$315:$L$327</c15:sqref>
                        </c15:formulaRef>
                      </c:ext>
                    </c:extLst>
                    <c:numCache>
                      <c:formatCode>General</c:formatCode>
                      <c:ptCount val="13"/>
                      <c:pt idx="0">
                        <c:v>168</c:v>
                      </c:pt>
                      <c:pt idx="1">
                        <c:v>165.8</c:v>
                      </c:pt>
                      <c:pt idx="2">
                        <c:v>169.6</c:v>
                      </c:pt>
                      <c:pt idx="3">
                        <c:v>169.2</c:v>
                      </c:pt>
                      <c:pt idx="4">
                        <c:v>164.1</c:v>
                      </c:pt>
                      <c:pt idx="5">
                        <c:v>162.19999999999999</c:v>
                      </c:pt>
                      <c:pt idx="6">
                        <c:v>159.1</c:v>
                      </c:pt>
                      <c:pt idx="7">
                        <c:v>156.69999999999999</c:v>
                      </c:pt>
                      <c:pt idx="8">
                        <c:v>156.30000000000001</c:v>
                      </c:pt>
                      <c:pt idx="9">
                        <c:v>167.2</c:v>
                      </c:pt>
                      <c:pt idx="10">
                        <c:v>167.2</c:v>
                      </c:pt>
                      <c:pt idx="11">
                        <c:v>173.7</c:v>
                      </c:pt>
                      <c:pt idx="12">
                        <c:v>169</c:v>
                      </c:pt>
                    </c:numCache>
                  </c:numRef>
                </c:val>
                <c:smooth val="0"/>
                <c:extLst xmlns:c15="http://schemas.microsoft.com/office/drawing/2012/chart">
                  <c:ext xmlns:c16="http://schemas.microsoft.com/office/drawing/2014/chart" uri="{C3380CC4-5D6E-409C-BE32-E72D297353CC}">
                    <c16:uniqueId val="{00000006-7858-49F2-9222-C33CC9718AB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Notes!$M$314</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Notes!$M$315:$M$327</c15:sqref>
                        </c15:formulaRef>
                      </c:ext>
                    </c:extLst>
                    <c:numCache>
                      <c:formatCode>General</c:formatCode>
                      <c:ptCount val="13"/>
                      <c:pt idx="0">
                        <c:v>160.4</c:v>
                      </c:pt>
                      <c:pt idx="1">
                        <c:v>167.3</c:v>
                      </c:pt>
                      <c:pt idx="2">
                        <c:v>168.6</c:v>
                      </c:pt>
                      <c:pt idx="3">
                        <c:v>173.1</c:v>
                      </c:pt>
                      <c:pt idx="4">
                        <c:v>176.9</c:v>
                      </c:pt>
                      <c:pt idx="5">
                        <c:v>184.8</c:v>
                      </c:pt>
                      <c:pt idx="6">
                        <c:v>171.6</c:v>
                      </c:pt>
                      <c:pt idx="7">
                        <c:v>150.19999999999999</c:v>
                      </c:pt>
                      <c:pt idx="8">
                        <c:v>142.9</c:v>
                      </c:pt>
                      <c:pt idx="9">
                        <c:v>140.9</c:v>
                      </c:pt>
                      <c:pt idx="10">
                        <c:v>140.9</c:v>
                      </c:pt>
                      <c:pt idx="11">
                        <c:v>142.80000000000001</c:v>
                      </c:pt>
                      <c:pt idx="12">
                        <c:v>148.69999999999999</c:v>
                      </c:pt>
                    </c:numCache>
                  </c:numRef>
                </c:val>
                <c:smooth val="0"/>
                <c:extLst xmlns:c15="http://schemas.microsoft.com/office/drawing/2012/chart">
                  <c:ext xmlns:c16="http://schemas.microsoft.com/office/drawing/2014/chart" uri="{C3380CC4-5D6E-409C-BE32-E72D297353CC}">
                    <c16:uniqueId val="{00000007-7858-49F2-9222-C33CC9718AB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Notes!$N$314</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Notes!$N$315:$N$327</c15:sqref>
                        </c15:formulaRef>
                      </c:ext>
                    </c:extLst>
                    <c:numCache>
                      <c:formatCode>General</c:formatCode>
                      <c:ptCount val="13"/>
                      <c:pt idx="0">
                        <c:v>165</c:v>
                      </c:pt>
                      <c:pt idx="1">
                        <c:v>164.6</c:v>
                      </c:pt>
                      <c:pt idx="2">
                        <c:v>164.4</c:v>
                      </c:pt>
                      <c:pt idx="3">
                        <c:v>167.1</c:v>
                      </c:pt>
                      <c:pt idx="4">
                        <c:v>169</c:v>
                      </c:pt>
                      <c:pt idx="5">
                        <c:v>169.7</c:v>
                      </c:pt>
                      <c:pt idx="6">
                        <c:v>170.2</c:v>
                      </c:pt>
                      <c:pt idx="7">
                        <c:v>170.5</c:v>
                      </c:pt>
                      <c:pt idx="8">
                        <c:v>170.7</c:v>
                      </c:pt>
                      <c:pt idx="9">
                        <c:v>170.4</c:v>
                      </c:pt>
                      <c:pt idx="10">
                        <c:v>170.5</c:v>
                      </c:pt>
                      <c:pt idx="11">
                        <c:v>172.8</c:v>
                      </c:pt>
                      <c:pt idx="12">
                        <c:v>174.9</c:v>
                      </c:pt>
                    </c:numCache>
                  </c:numRef>
                </c:val>
                <c:smooth val="0"/>
                <c:extLst xmlns:c15="http://schemas.microsoft.com/office/drawing/2012/chart">
                  <c:ext xmlns:c16="http://schemas.microsoft.com/office/drawing/2014/chart" uri="{C3380CC4-5D6E-409C-BE32-E72D297353CC}">
                    <c16:uniqueId val="{00000008-7858-49F2-9222-C33CC9718ABA}"/>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Notes!$O$314</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Notes!$O$315:$O$327</c15:sqref>
                        </c15:formulaRef>
                      </c:ext>
                    </c:extLst>
                    <c:numCache>
                      <c:formatCode>General</c:formatCode>
                      <c:ptCount val="13"/>
                      <c:pt idx="0">
                        <c:v>118.9</c:v>
                      </c:pt>
                      <c:pt idx="1">
                        <c:v>119.1</c:v>
                      </c:pt>
                      <c:pt idx="2">
                        <c:v>119.2</c:v>
                      </c:pt>
                      <c:pt idx="3">
                        <c:v>120.2</c:v>
                      </c:pt>
                      <c:pt idx="4">
                        <c:v>120.8</c:v>
                      </c:pt>
                      <c:pt idx="5">
                        <c:v>121.1</c:v>
                      </c:pt>
                      <c:pt idx="6">
                        <c:v>121.5</c:v>
                      </c:pt>
                      <c:pt idx="7">
                        <c:v>121.2</c:v>
                      </c:pt>
                      <c:pt idx="8">
                        <c:v>120.3</c:v>
                      </c:pt>
                      <c:pt idx="9">
                        <c:v>119.1</c:v>
                      </c:pt>
                      <c:pt idx="10">
                        <c:v>119.1</c:v>
                      </c:pt>
                      <c:pt idx="11">
                        <c:v>120.4</c:v>
                      </c:pt>
                      <c:pt idx="12">
                        <c:v>121.9</c:v>
                      </c:pt>
                    </c:numCache>
                  </c:numRef>
                </c:val>
                <c:smooth val="0"/>
                <c:extLst xmlns:c15="http://schemas.microsoft.com/office/drawing/2012/chart">
                  <c:ext xmlns:c16="http://schemas.microsoft.com/office/drawing/2014/chart" uri="{C3380CC4-5D6E-409C-BE32-E72D297353CC}">
                    <c16:uniqueId val="{00000009-7858-49F2-9222-C33CC9718AB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Notes!$P$314</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Notes!$P$315:$P$327</c15:sqref>
                        </c15:formulaRef>
                      </c:ext>
                    </c:extLst>
                    <c:numCache>
                      <c:formatCode>General</c:formatCode>
                      <c:ptCount val="13"/>
                      <c:pt idx="0">
                        <c:v>186.6</c:v>
                      </c:pt>
                      <c:pt idx="1">
                        <c:v>188.9</c:v>
                      </c:pt>
                      <c:pt idx="2">
                        <c:v>191.8</c:v>
                      </c:pt>
                      <c:pt idx="3">
                        <c:v>195.6</c:v>
                      </c:pt>
                      <c:pt idx="4">
                        <c:v>199.1</c:v>
                      </c:pt>
                      <c:pt idx="5">
                        <c:v>201.6</c:v>
                      </c:pt>
                      <c:pt idx="6">
                        <c:v>204.8</c:v>
                      </c:pt>
                      <c:pt idx="7">
                        <c:v>207.5</c:v>
                      </c:pt>
                      <c:pt idx="8">
                        <c:v>210.5</c:v>
                      </c:pt>
                      <c:pt idx="9">
                        <c:v>212.1</c:v>
                      </c:pt>
                      <c:pt idx="10">
                        <c:v>212.1</c:v>
                      </c:pt>
                      <c:pt idx="11">
                        <c:v>215.5</c:v>
                      </c:pt>
                      <c:pt idx="12">
                        <c:v>221</c:v>
                      </c:pt>
                    </c:numCache>
                  </c:numRef>
                </c:val>
                <c:smooth val="0"/>
                <c:extLst xmlns:c15="http://schemas.microsoft.com/office/drawing/2012/chart">
                  <c:ext xmlns:c16="http://schemas.microsoft.com/office/drawing/2014/chart" uri="{C3380CC4-5D6E-409C-BE32-E72D297353CC}">
                    <c16:uniqueId val="{0000000A-7858-49F2-9222-C33CC9718ABA}"/>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Notes!$Q$314</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Notes!$Q$315:$Q$327</c15:sqref>
                        </c15:formulaRef>
                      </c:ext>
                    </c:extLst>
                    <c:numCache>
                      <c:formatCode>General</c:formatCode>
                      <c:ptCount val="13"/>
                      <c:pt idx="0">
                        <c:v>173.2</c:v>
                      </c:pt>
                      <c:pt idx="1">
                        <c:v>174.2</c:v>
                      </c:pt>
                      <c:pt idx="2">
                        <c:v>174.5</c:v>
                      </c:pt>
                      <c:pt idx="3">
                        <c:v>174.8</c:v>
                      </c:pt>
                      <c:pt idx="4">
                        <c:v>175.4</c:v>
                      </c:pt>
                      <c:pt idx="5">
                        <c:v>175.8</c:v>
                      </c:pt>
                      <c:pt idx="6">
                        <c:v>176.4</c:v>
                      </c:pt>
                      <c:pt idx="7">
                        <c:v>176.8</c:v>
                      </c:pt>
                      <c:pt idx="8">
                        <c:v>176.9</c:v>
                      </c:pt>
                      <c:pt idx="9">
                        <c:v>177.6</c:v>
                      </c:pt>
                      <c:pt idx="10">
                        <c:v>177.6</c:v>
                      </c:pt>
                      <c:pt idx="11">
                        <c:v>178.2</c:v>
                      </c:pt>
                      <c:pt idx="12">
                        <c:v>178.7</c:v>
                      </c:pt>
                    </c:numCache>
                  </c:numRef>
                </c:val>
                <c:smooth val="0"/>
                <c:extLst xmlns:c15="http://schemas.microsoft.com/office/drawing/2012/chart">
                  <c:ext xmlns:c16="http://schemas.microsoft.com/office/drawing/2014/chart" uri="{C3380CC4-5D6E-409C-BE32-E72D297353CC}">
                    <c16:uniqueId val="{0000000B-7858-49F2-9222-C33CC9718ABA}"/>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Notes!$R$314</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Notes!$R$315:$R$327</c15:sqref>
                        </c15:formulaRef>
                      </c:ext>
                    </c:extLst>
                    <c:numCache>
                      <c:formatCode>General</c:formatCode>
                      <c:ptCount val="13"/>
                      <c:pt idx="0">
                        <c:v>180.4</c:v>
                      </c:pt>
                      <c:pt idx="1">
                        <c:v>181.9</c:v>
                      </c:pt>
                      <c:pt idx="2">
                        <c:v>183.1</c:v>
                      </c:pt>
                      <c:pt idx="3">
                        <c:v>184</c:v>
                      </c:pt>
                      <c:pt idx="4">
                        <c:v>184.8</c:v>
                      </c:pt>
                      <c:pt idx="5">
                        <c:v>185.6</c:v>
                      </c:pt>
                      <c:pt idx="6">
                        <c:v>186.9</c:v>
                      </c:pt>
                      <c:pt idx="7">
                        <c:v>187.7</c:v>
                      </c:pt>
                      <c:pt idx="8">
                        <c:v>188.5</c:v>
                      </c:pt>
                      <c:pt idx="9">
                        <c:v>189.9</c:v>
                      </c:pt>
                      <c:pt idx="10">
                        <c:v>189.9</c:v>
                      </c:pt>
                      <c:pt idx="11">
                        <c:v>190.5</c:v>
                      </c:pt>
                      <c:pt idx="12">
                        <c:v>191.1</c:v>
                      </c:pt>
                    </c:numCache>
                  </c:numRef>
                </c:val>
                <c:smooth val="0"/>
                <c:extLst xmlns:c15="http://schemas.microsoft.com/office/drawing/2012/chart">
                  <c:ext xmlns:c16="http://schemas.microsoft.com/office/drawing/2014/chart" uri="{C3380CC4-5D6E-409C-BE32-E72D297353CC}">
                    <c16:uniqueId val="{0000000C-7858-49F2-9222-C33CC9718ABA}"/>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Notes!$S$314</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Notes!$S$315:$S$327</c15:sqref>
                        </c15:formulaRef>
                      </c:ext>
                    </c:extLst>
                    <c:numCache>
                      <c:formatCode>General</c:formatCode>
                      <c:ptCount val="13"/>
                      <c:pt idx="0">
                        <c:v>170.8</c:v>
                      </c:pt>
                      <c:pt idx="1">
                        <c:v>172.4</c:v>
                      </c:pt>
                      <c:pt idx="2">
                        <c:v>172.5</c:v>
                      </c:pt>
                      <c:pt idx="3">
                        <c:v>173.9</c:v>
                      </c:pt>
                      <c:pt idx="4">
                        <c:v>175.5</c:v>
                      </c:pt>
                      <c:pt idx="5">
                        <c:v>177.4</c:v>
                      </c:pt>
                      <c:pt idx="6">
                        <c:v>176.6</c:v>
                      </c:pt>
                      <c:pt idx="7">
                        <c:v>174.4</c:v>
                      </c:pt>
                      <c:pt idx="8">
                        <c:v>175</c:v>
                      </c:pt>
                      <c:pt idx="9">
                        <c:v>174.8</c:v>
                      </c:pt>
                      <c:pt idx="10">
                        <c:v>174.8</c:v>
                      </c:pt>
                      <c:pt idx="11">
                        <c:v>175.5</c:v>
                      </c:pt>
                      <c:pt idx="12">
                        <c:v>176.8</c:v>
                      </c:pt>
                    </c:numCache>
                  </c:numRef>
                </c:val>
                <c:smooth val="0"/>
                <c:extLst xmlns:c15="http://schemas.microsoft.com/office/drawing/2012/chart">
                  <c:ext xmlns:c16="http://schemas.microsoft.com/office/drawing/2014/chart" uri="{C3380CC4-5D6E-409C-BE32-E72D297353CC}">
                    <c16:uniqueId val="{0000000D-7858-49F2-9222-C33CC9718ABA}"/>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Notes!$U$314</c15:sqref>
                        </c15:formulaRef>
                      </c:ext>
                    </c:extLst>
                    <c:strCache>
                      <c:ptCount val="1"/>
                      <c:pt idx="0">
                        <c:v>vegetables sugar confectionary</c:v>
                      </c:pt>
                    </c:strCache>
                  </c:strRef>
                </c:tx>
                <c:spPr>
                  <a:ln w="28575" cap="rnd">
                    <a:solidFill>
                      <a:schemeClr val="accent3">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Notes!$U$315:$U$327</c15:sqref>
                        </c15:formulaRef>
                      </c:ext>
                    </c:extLst>
                    <c:numCache>
                      <c:formatCode>General</c:formatCode>
                      <c:ptCount val="13"/>
                      <c:pt idx="0">
                        <c:v>612.29999999999995</c:v>
                      </c:pt>
                      <c:pt idx="1">
                        <c:v>616.79999999999995</c:v>
                      </c:pt>
                      <c:pt idx="2">
                        <c:v>621.79999999999995</c:v>
                      </c:pt>
                      <c:pt idx="3">
                        <c:v>629.59999999999991</c:v>
                      </c:pt>
                      <c:pt idx="4">
                        <c:v>630.79999999999995</c:v>
                      </c:pt>
                      <c:pt idx="5">
                        <c:v>637.79999999999995</c:v>
                      </c:pt>
                      <c:pt idx="6">
                        <c:v>622.4</c:v>
                      </c:pt>
                      <c:pt idx="7">
                        <c:v>598.59999999999991</c:v>
                      </c:pt>
                      <c:pt idx="8">
                        <c:v>590.20000000000005</c:v>
                      </c:pt>
                      <c:pt idx="9">
                        <c:v>597.59999999999991</c:v>
                      </c:pt>
                      <c:pt idx="10">
                        <c:v>597.70000000000005</c:v>
                      </c:pt>
                      <c:pt idx="11">
                        <c:v>609.70000000000005</c:v>
                      </c:pt>
                      <c:pt idx="12">
                        <c:v>614.5</c:v>
                      </c:pt>
                    </c:numCache>
                  </c:numRef>
                </c:val>
                <c:smooth val="0"/>
                <c:extLst xmlns:c15="http://schemas.microsoft.com/office/drawing/2012/chart">
                  <c:ext xmlns:c16="http://schemas.microsoft.com/office/drawing/2014/chart" uri="{C3380CC4-5D6E-409C-BE32-E72D297353CC}">
                    <c16:uniqueId val="{0000000F-7858-49F2-9222-C33CC9718ABA}"/>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Notes!$V$314</c15:sqref>
                        </c15:formulaRef>
                      </c:ext>
                    </c:extLst>
                    <c:strCache>
                      <c:ptCount val="1"/>
                      <c:pt idx="0">
                        <c:v>non veg</c:v>
                      </c:pt>
                    </c:strCache>
                  </c:strRef>
                </c:tx>
                <c:spPr>
                  <a:ln w="28575" cap="rnd">
                    <a:solidFill>
                      <a:schemeClr val="accent4">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Notes!$E$315:$F$327</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Notes!$V$315:$V$327</c15:sqref>
                        </c15:formulaRef>
                      </c:ext>
                    </c:extLst>
                    <c:numCache>
                      <c:formatCode>General</c:formatCode>
                      <c:ptCount val="13"/>
                      <c:pt idx="0">
                        <c:v>376.1</c:v>
                      </c:pt>
                      <c:pt idx="1">
                        <c:v>386.79999999999995</c:v>
                      </c:pt>
                      <c:pt idx="2">
                        <c:v>385.1</c:v>
                      </c:pt>
                      <c:pt idx="3">
                        <c:v>372.4</c:v>
                      </c:pt>
                      <c:pt idx="4">
                        <c:v>375.7</c:v>
                      </c:pt>
                      <c:pt idx="5">
                        <c:v>379.1</c:v>
                      </c:pt>
                      <c:pt idx="6">
                        <c:v>387.4</c:v>
                      </c:pt>
                      <c:pt idx="7">
                        <c:v>396</c:v>
                      </c:pt>
                      <c:pt idx="8">
                        <c:v>401.20000000000005</c:v>
                      </c:pt>
                      <c:pt idx="9">
                        <c:v>379.1</c:v>
                      </c:pt>
                      <c:pt idx="10">
                        <c:v>379.1</c:v>
                      </c:pt>
                      <c:pt idx="11">
                        <c:v>374.8</c:v>
                      </c:pt>
                      <c:pt idx="12">
                        <c:v>382.5</c:v>
                      </c:pt>
                    </c:numCache>
                  </c:numRef>
                </c:val>
                <c:smooth val="0"/>
                <c:extLst xmlns:c15="http://schemas.microsoft.com/office/drawing/2012/chart">
                  <c:ext xmlns:c16="http://schemas.microsoft.com/office/drawing/2014/chart" uri="{C3380CC4-5D6E-409C-BE32-E72D297353CC}">
                    <c16:uniqueId val="{00000000-7858-49F2-9222-C33CC9718ABA}"/>
                  </c:ext>
                </c:extLst>
              </c15:ser>
            </c15:filteredLineSeries>
          </c:ext>
        </c:extLst>
      </c:lineChart>
      <c:catAx>
        <c:axId val="3579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0336"/>
        <c:crosses val="autoZero"/>
        <c:auto val="1"/>
        <c:lblAlgn val="ctr"/>
        <c:lblOffset val="100"/>
        <c:noMultiLvlLbl val="0"/>
      </c:catAx>
      <c:valAx>
        <c:axId val="3579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9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3"/>
          <c:order val="13"/>
          <c:tx>
            <c:strRef>
              <c:f>Notes!$Y$215</c:f>
              <c:strCache>
                <c:ptCount val="1"/>
                <c:pt idx="0">
                  <c:v>vegetables and products</c:v>
                </c:pt>
              </c:strCache>
            </c:strRef>
          </c:tx>
          <c:spPr>
            <a:ln w="28575" cap="rnd">
              <a:solidFill>
                <a:schemeClr val="accent2">
                  <a:lumMod val="80000"/>
                  <a:lumOff val="20000"/>
                </a:schemeClr>
              </a:solidFill>
              <a:round/>
            </a:ln>
            <a:effectLst/>
          </c:spPr>
          <c:marker>
            <c:symbol val="none"/>
          </c:marker>
          <c:cat>
            <c:multiLvlStrRef>
              <c:f>Notes!$J$216:$K$254</c:f>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f>Notes!$Y$216:$Y$254</c:f>
              <c:numCache>
                <c:formatCode>General</c:formatCode>
                <c:ptCount val="39"/>
                <c:pt idx="0">
                  <c:v>1161.7</c:v>
                </c:pt>
                <c:pt idx="1">
                  <c:v>1190.6000000000001</c:v>
                </c:pt>
                <c:pt idx="2">
                  <c:v>1171.7</c:v>
                </c:pt>
                <c:pt idx="3">
                  <c:v>1167.6000000000001</c:v>
                </c:pt>
                <c:pt idx="4">
                  <c:v>1200.2</c:v>
                </c:pt>
                <c:pt idx="5">
                  <c:v>1179.1999999999998</c:v>
                </c:pt>
                <c:pt idx="6">
                  <c:v>1171</c:v>
                </c:pt>
                <c:pt idx="7">
                  <c:v>1203.8999999999999</c:v>
                </c:pt>
                <c:pt idx="8">
                  <c:v>1182.8999999999999</c:v>
                </c:pt>
                <c:pt idx="9">
                  <c:v>1182.8</c:v>
                </c:pt>
                <c:pt idx="10">
                  <c:v>1214</c:v>
                </c:pt>
                <c:pt idx="11">
                  <c:v>1193.9999999999998</c:v>
                </c:pt>
                <c:pt idx="12">
                  <c:v>1186.8999999999999</c:v>
                </c:pt>
                <c:pt idx="13">
                  <c:v>1218.3999999999999</c:v>
                </c:pt>
                <c:pt idx="14">
                  <c:v>1197.7</c:v>
                </c:pt>
                <c:pt idx="15">
                  <c:v>1195.6999999999998</c:v>
                </c:pt>
                <c:pt idx="16">
                  <c:v>1228.1000000000001</c:v>
                </c:pt>
                <c:pt idx="17">
                  <c:v>1206.8000000000002</c:v>
                </c:pt>
                <c:pt idx="18">
                  <c:v>1188.0999999999999</c:v>
                </c:pt>
                <c:pt idx="19">
                  <c:v>1209.7</c:v>
                </c:pt>
                <c:pt idx="20">
                  <c:v>1195.5</c:v>
                </c:pt>
                <c:pt idx="21">
                  <c:v>1168.8000000000002</c:v>
                </c:pt>
                <c:pt idx="22">
                  <c:v>1182.4000000000001</c:v>
                </c:pt>
                <c:pt idx="23">
                  <c:v>1173.4000000000001</c:v>
                </c:pt>
                <c:pt idx="24">
                  <c:v>1167.3</c:v>
                </c:pt>
                <c:pt idx="25">
                  <c:v>1185.3</c:v>
                </c:pt>
                <c:pt idx="26">
                  <c:v>1173.6000000000001</c:v>
                </c:pt>
                <c:pt idx="27">
                  <c:v>1167.3</c:v>
                </c:pt>
                <c:pt idx="28">
                  <c:v>1193.6999999999998</c:v>
                </c:pt>
                <c:pt idx="29">
                  <c:v>1176.6000000000001</c:v>
                </c:pt>
                <c:pt idx="30">
                  <c:v>1167.4000000000001</c:v>
                </c:pt>
                <c:pt idx="31">
                  <c:v>1193.8</c:v>
                </c:pt>
                <c:pt idx="32">
                  <c:v>1176.7</c:v>
                </c:pt>
                <c:pt idx="33">
                  <c:v>1177</c:v>
                </c:pt>
                <c:pt idx="34">
                  <c:v>1208.2</c:v>
                </c:pt>
                <c:pt idx="35">
                  <c:v>1188</c:v>
                </c:pt>
                <c:pt idx="36">
                  <c:v>1182</c:v>
                </c:pt>
                <c:pt idx="37">
                  <c:v>1212.9000000000001</c:v>
                </c:pt>
                <c:pt idx="38">
                  <c:v>1193.2</c:v>
                </c:pt>
              </c:numCache>
            </c:numRef>
          </c:val>
          <c:smooth val="0"/>
          <c:extLst>
            <c:ext xmlns:c16="http://schemas.microsoft.com/office/drawing/2014/chart" uri="{C3380CC4-5D6E-409C-BE32-E72D297353CC}">
              <c16:uniqueId val="{0000000D-E443-4B1D-B134-351D5BE851D8}"/>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c:ext uri="{02D57815-91ED-43cb-92C2-25804820EDAC}">
                        <c15:formulaRef>
                          <c15:sqref>Notes!$L$216:$L$254</c15:sqref>
                        </c15:formulaRef>
                      </c:ext>
                    </c:extLst>
                    <c:numCache>
                      <c:formatCode>General</c:formatCode>
                      <c:ptCount val="39"/>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pt idx="37">
                        <c:v>174.7</c:v>
                      </c:pt>
                      <c:pt idx="38">
                        <c:v>173.7</c:v>
                      </c:pt>
                    </c:numCache>
                  </c:numRef>
                </c:val>
                <c:smooth val="0"/>
                <c:extLst>
                  <c:ext xmlns:c16="http://schemas.microsoft.com/office/drawing/2014/chart" uri="{C3380CC4-5D6E-409C-BE32-E72D297353CC}">
                    <c16:uniqueId val="{00000001-E443-4B1D-B134-351D5BE851D8}"/>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Notes!$M$216:$M$254</c15:sqref>
                        </c15:formulaRef>
                      </c:ext>
                    </c:extLst>
                    <c:numCache>
                      <c:formatCode>General</c:formatCode>
                      <c:ptCount val="39"/>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pt idx="37">
                        <c:v>219.4</c:v>
                      </c:pt>
                      <c:pt idx="38">
                        <c:v>214.3</c:v>
                      </c:pt>
                    </c:numCache>
                  </c:numRef>
                </c:val>
                <c:smooth val="0"/>
                <c:extLst xmlns:c15="http://schemas.microsoft.com/office/drawing/2012/chart">
                  <c:ext xmlns:c16="http://schemas.microsoft.com/office/drawing/2014/chart" uri="{C3380CC4-5D6E-409C-BE32-E72D297353CC}">
                    <c16:uniqueId val="{00000002-E443-4B1D-B134-351D5BE851D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Notes!$N$216:$N$254</c15:sqref>
                        </c15:formulaRef>
                      </c:ext>
                    </c:extLst>
                    <c:numCache>
                      <c:formatCode>General</c:formatCode>
                      <c:ptCount val="39"/>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pt idx="37">
                        <c:v>176.7</c:v>
                      </c:pt>
                      <c:pt idx="38">
                        <c:v>173.2</c:v>
                      </c:pt>
                    </c:numCache>
                  </c:numRef>
                </c:val>
                <c:smooth val="0"/>
                <c:extLst xmlns:c15="http://schemas.microsoft.com/office/drawing/2012/chart">
                  <c:ext xmlns:c16="http://schemas.microsoft.com/office/drawing/2014/chart" uri="{C3380CC4-5D6E-409C-BE32-E72D297353CC}">
                    <c16:uniqueId val="{00000003-E443-4B1D-B134-351D5BE851D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Notes!$O$216:$O$254</c15:sqref>
                        </c15:formulaRef>
                      </c:ext>
                    </c:extLst>
                    <c:numCache>
                      <c:formatCode>General</c:formatCode>
                      <c:ptCount val="39"/>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pt idx="37">
                        <c:v>179.4</c:v>
                      </c:pt>
                      <c:pt idx="38">
                        <c:v>179.5</c:v>
                      </c:pt>
                    </c:numCache>
                  </c:numRef>
                </c:val>
                <c:smooth val="0"/>
                <c:extLst xmlns:c15="http://schemas.microsoft.com/office/drawing/2012/chart">
                  <c:ext xmlns:c16="http://schemas.microsoft.com/office/drawing/2014/chart" uri="{C3380CC4-5D6E-409C-BE32-E72D297353CC}">
                    <c16:uniqueId val="{00000004-E443-4B1D-B134-351D5BE851D8}"/>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Notes!$P$215</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Notes!$P$216:$P$254</c15:sqref>
                        </c15:formulaRef>
                      </c:ext>
                    </c:extLst>
                    <c:numCache>
                      <c:formatCode>General</c:formatCode>
                      <c:ptCount val="39"/>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pt idx="37">
                        <c:v>164.4</c:v>
                      </c:pt>
                      <c:pt idx="38">
                        <c:v>170</c:v>
                      </c:pt>
                    </c:numCache>
                  </c:numRef>
                </c:val>
                <c:smooth val="0"/>
                <c:extLst xmlns:c15="http://schemas.microsoft.com/office/drawing/2012/chart">
                  <c:ext xmlns:c16="http://schemas.microsoft.com/office/drawing/2014/chart" uri="{C3380CC4-5D6E-409C-BE32-E72D297353CC}">
                    <c16:uniqueId val="{00000005-E443-4B1D-B134-351D5BE851D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Notes!$Q$216:$Q$254</c15:sqref>
                        </c15:formulaRef>
                      </c:ext>
                    </c:extLst>
                    <c:numCache>
                      <c:formatCode>General</c:formatCode>
                      <c:ptCount val="39"/>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pt idx="37">
                        <c:v>175.8</c:v>
                      </c:pt>
                      <c:pt idx="38">
                        <c:v>172.2</c:v>
                      </c:pt>
                    </c:numCache>
                  </c:numRef>
                </c:val>
                <c:smooth val="0"/>
                <c:extLst xmlns:c15="http://schemas.microsoft.com/office/drawing/2012/chart">
                  <c:ext xmlns:c16="http://schemas.microsoft.com/office/drawing/2014/chart" uri="{C3380CC4-5D6E-409C-BE32-E72D297353CC}">
                    <c16:uniqueId val="{00000006-E443-4B1D-B134-351D5BE851D8}"/>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Notes!$R$215</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Notes!$R$216:$R$254</c15:sqref>
                        </c15:formulaRef>
                      </c:ext>
                    </c:extLst>
                    <c:numCache>
                      <c:formatCode>General</c:formatCode>
                      <c:ptCount val="39"/>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pt idx="37">
                        <c:v>185</c:v>
                      </c:pt>
                      <c:pt idx="38">
                        <c:v>161</c:v>
                      </c:pt>
                    </c:numCache>
                  </c:numRef>
                </c:val>
                <c:smooth val="0"/>
                <c:extLst xmlns:c15="http://schemas.microsoft.com/office/drawing/2012/chart">
                  <c:ext xmlns:c16="http://schemas.microsoft.com/office/drawing/2014/chart" uri="{C3380CC4-5D6E-409C-BE32-E72D297353CC}">
                    <c16:uniqueId val="{00000007-E443-4B1D-B134-351D5BE851D8}"/>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Notes!$S$216:$S$254</c15:sqref>
                        </c15:formulaRef>
                      </c:ext>
                    </c:extLst>
                    <c:numCache>
                      <c:formatCode>General</c:formatCode>
                      <c:ptCount val="39"/>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pt idx="37">
                        <c:v>176.9</c:v>
                      </c:pt>
                      <c:pt idx="38">
                        <c:v>175.6</c:v>
                      </c:pt>
                    </c:numCache>
                  </c:numRef>
                </c:val>
                <c:smooth val="0"/>
                <c:extLst xmlns:c15="http://schemas.microsoft.com/office/drawing/2012/chart">
                  <c:ext xmlns:c16="http://schemas.microsoft.com/office/drawing/2014/chart" uri="{C3380CC4-5D6E-409C-BE32-E72D297353CC}">
                    <c16:uniqueId val="{00000008-E443-4B1D-B134-351D5BE851D8}"/>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Notes!$T$216:$T$254</c15:sqref>
                        </c15:formulaRef>
                      </c:ext>
                    </c:extLst>
                    <c:numCache>
                      <c:formatCode>General</c:formatCode>
                      <c:ptCount val="39"/>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pt idx="37">
                        <c:v>124.2</c:v>
                      </c:pt>
                      <c:pt idx="38">
                        <c:v>122.7</c:v>
                      </c:pt>
                    </c:numCache>
                  </c:numRef>
                </c:val>
                <c:smooth val="0"/>
                <c:extLst xmlns:c15="http://schemas.microsoft.com/office/drawing/2012/chart">
                  <c:ext xmlns:c16="http://schemas.microsoft.com/office/drawing/2014/chart" uri="{C3380CC4-5D6E-409C-BE32-E72D297353CC}">
                    <c16:uniqueId val="{00000009-E443-4B1D-B134-351D5BE851D8}"/>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Notes!$U$215</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Notes!$U$216:$U$254</c15:sqref>
                        </c15:formulaRef>
                      </c:ext>
                    </c:extLst>
                    <c:numCache>
                      <c:formatCode>General</c:formatCode>
                      <c:ptCount val="39"/>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pt idx="37">
                        <c:v>211.9</c:v>
                      </c:pt>
                      <c:pt idx="38">
                        <c:v>218</c:v>
                      </c:pt>
                    </c:numCache>
                  </c:numRef>
                </c:val>
                <c:smooth val="0"/>
                <c:extLst xmlns:c15="http://schemas.microsoft.com/office/drawing/2012/chart">
                  <c:ext xmlns:c16="http://schemas.microsoft.com/office/drawing/2014/chart" uri="{C3380CC4-5D6E-409C-BE32-E72D297353CC}">
                    <c16:uniqueId val="{0000000A-E443-4B1D-B134-351D5BE851D8}"/>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Notes!$V$216:$V$254</c15:sqref>
                        </c15:formulaRef>
                      </c:ext>
                    </c:extLst>
                    <c:numCache>
                      <c:formatCode>General</c:formatCode>
                      <c:ptCount val="39"/>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pt idx="37">
                        <c:v>165.9</c:v>
                      </c:pt>
                      <c:pt idx="38">
                        <c:v>173.4</c:v>
                      </c:pt>
                    </c:numCache>
                  </c:numRef>
                </c:val>
                <c:smooth val="0"/>
                <c:extLst xmlns:c15="http://schemas.microsoft.com/office/drawing/2012/chart">
                  <c:ext xmlns:c16="http://schemas.microsoft.com/office/drawing/2014/chart" uri="{C3380CC4-5D6E-409C-BE32-E72D297353CC}">
                    <c16:uniqueId val="{0000000B-E443-4B1D-B134-351D5BE851D8}"/>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Notes!$W$216:$W$254</c15:sqref>
                        </c15:formulaRef>
                      </c:ext>
                    </c:extLst>
                    <c:numCache>
                      <c:formatCode>General</c:formatCode>
                      <c:ptCount val="39"/>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pt idx="37">
                        <c:v>197.7</c:v>
                      </c:pt>
                      <c:pt idx="38">
                        <c:v>194.2</c:v>
                      </c:pt>
                    </c:numCache>
                  </c:numRef>
                </c:val>
                <c:smooth val="0"/>
                <c:extLst xmlns:c15="http://schemas.microsoft.com/office/drawing/2012/chart">
                  <c:ext xmlns:c16="http://schemas.microsoft.com/office/drawing/2014/chart" uri="{C3380CC4-5D6E-409C-BE32-E72D297353CC}">
                    <c16:uniqueId val="{0000000C-E443-4B1D-B134-351D5BE851D8}"/>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Notes!$X$215</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Notes!$X$216:$X$254</c15:sqref>
                        </c15:formulaRef>
                      </c:ext>
                    </c:extLst>
                    <c:numCache>
                      <c:formatCode>General</c:formatCode>
                      <c:ptCount val="39"/>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pt idx="37">
                        <c:v>183.1</c:v>
                      </c:pt>
                      <c:pt idx="38">
                        <c:v>179.1</c:v>
                      </c:pt>
                    </c:numCache>
                  </c:numRef>
                </c:val>
                <c:smooth val="0"/>
                <c:extLst xmlns:c15="http://schemas.microsoft.com/office/drawing/2012/chart">
                  <c:ext xmlns:c16="http://schemas.microsoft.com/office/drawing/2014/chart" uri="{C3380CC4-5D6E-409C-BE32-E72D297353CC}">
                    <c16:uniqueId val="{00000000-E443-4B1D-B134-351D5BE851D8}"/>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Notes!$Z$215</c15:sqref>
                        </c15:formulaRef>
                      </c:ext>
                    </c:extLst>
                    <c:strCache>
                      <c:ptCount val="1"/>
                      <c:pt idx="0">
                        <c:v>Non vegetarian</c:v>
                      </c:pt>
                    </c:strCache>
                  </c:strRef>
                </c:tx>
                <c:spPr>
                  <a:ln w="28575" cap="rnd">
                    <a:solidFill>
                      <a:schemeClr val="accent3">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Notes!$Z$216:$Z$254</c15:sqref>
                        </c15:formulaRef>
                      </c:ext>
                    </c:extLst>
                    <c:numCache>
                      <c:formatCode>General</c:formatCode>
                      <c:ptCount val="39"/>
                      <c:pt idx="0">
                        <c:v>376.1</c:v>
                      </c:pt>
                      <c:pt idx="1">
                        <c:v>385.29999999999995</c:v>
                      </c:pt>
                      <c:pt idx="2">
                        <c:v>379.4</c:v>
                      </c:pt>
                      <c:pt idx="3">
                        <c:v>386.79999999999995</c:v>
                      </c:pt>
                      <c:pt idx="4">
                        <c:v>396.20000000000005</c:v>
                      </c:pt>
                      <c:pt idx="5">
                        <c:v>390.20000000000005</c:v>
                      </c:pt>
                      <c:pt idx="6">
                        <c:v>385.1</c:v>
                      </c:pt>
                      <c:pt idx="7">
                        <c:v>393.7</c:v>
                      </c:pt>
                      <c:pt idx="8">
                        <c:v>388.2</c:v>
                      </c:pt>
                      <c:pt idx="9">
                        <c:v>372.4</c:v>
                      </c:pt>
                      <c:pt idx="10">
                        <c:v>381.5</c:v>
                      </c:pt>
                      <c:pt idx="11">
                        <c:v>375.7</c:v>
                      </c:pt>
                      <c:pt idx="12">
                        <c:v>375.7</c:v>
                      </c:pt>
                      <c:pt idx="13">
                        <c:v>384.6</c:v>
                      </c:pt>
                      <c:pt idx="14">
                        <c:v>378.9</c:v>
                      </c:pt>
                      <c:pt idx="15">
                        <c:v>379.1</c:v>
                      </c:pt>
                      <c:pt idx="16">
                        <c:v>386.8</c:v>
                      </c:pt>
                      <c:pt idx="17">
                        <c:v>381.8</c:v>
                      </c:pt>
                      <c:pt idx="18">
                        <c:v>387.4</c:v>
                      </c:pt>
                      <c:pt idx="19">
                        <c:v>396.6</c:v>
                      </c:pt>
                      <c:pt idx="20">
                        <c:v>390.8</c:v>
                      </c:pt>
                      <c:pt idx="21">
                        <c:v>396</c:v>
                      </c:pt>
                      <c:pt idx="22">
                        <c:v>404.8</c:v>
                      </c:pt>
                      <c:pt idx="23">
                        <c:v>399.2</c:v>
                      </c:pt>
                      <c:pt idx="24">
                        <c:v>401.20000000000005</c:v>
                      </c:pt>
                      <c:pt idx="25">
                        <c:v>412.2</c:v>
                      </c:pt>
                      <c:pt idx="26">
                        <c:v>405.2</c:v>
                      </c:pt>
                      <c:pt idx="27">
                        <c:v>379.1</c:v>
                      </c:pt>
                      <c:pt idx="28">
                        <c:v>389.4</c:v>
                      </c:pt>
                      <c:pt idx="29">
                        <c:v>382.9</c:v>
                      </c:pt>
                      <c:pt idx="30">
                        <c:v>379.1</c:v>
                      </c:pt>
                      <c:pt idx="31">
                        <c:v>389.4</c:v>
                      </c:pt>
                      <c:pt idx="32">
                        <c:v>382.9</c:v>
                      </c:pt>
                      <c:pt idx="33">
                        <c:v>374.8</c:v>
                      </c:pt>
                      <c:pt idx="34">
                        <c:v>386.1</c:v>
                      </c:pt>
                      <c:pt idx="35">
                        <c:v>378.9</c:v>
                      </c:pt>
                      <c:pt idx="36">
                        <c:v>382.5</c:v>
                      </c:pt>
                      <c:pt idx="37">
                        <c:v>396.1</c:v>
                      </c:pt>
                      <c:pt idx="38">
                        <c:v>387.5</c:v>
                      </c:pt>
                    </c:numCache>
                  </c:numRef>
                </c:val>
                <c:smooth val="0"/>
                <c:extLst xmlns:c15="http://schemas.microsoft.com/office/drawing/2012/chart">
                  <c:ext xmlns:c16="http://schemas.microsoft.com/office/drawing/2014/chart" uri="{C3380CC4-5D6E-409C-BE32-E72D297353CC}">
                    <c16:uniqueId val="{0000000E-E443-4B1D-B134-351D5BE851D8}"/>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Notes!$AA$215</c15:sqref>
                        </c15:formulaRef>
                      </c:ext>
                    </c:extLst>
                    <c:strCache>
                      <c:ptCount val="1"/>
                      <c:pt idx="0">
                        <c:v>prepared meals</c:v>
                      </c:pt>
                    </c:strCache>
                  </c:strRef>
                </c:tx>
                <c:spPr>
                  <a:ln w="28575" cap="rnd">
                    <a:solidFill>
                      <a:schemeClr val="accent4">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Notes!$AA$216:$AA$254</c15:sqref>
                        </c15:formulaRef>
                      </c:ext>
                    </c:extLst>
                    <c:numCache>
                      <c:formatCode>General</c:formatCode>
                      <c:ptCount val="39"/>
                      <c:pt idx="0">
                        <c:v>689</c:v>
                      </c:pt>
                      <c:pt idx="1">
                        <c:v>686.3</c:v>
                      </c:pt>
                      <c:pt idx="2">
                        <c:v>687.8</c:v>
                      </c:pt>
                      <c:pt idx="3">
                        <c:v>693.9</c:v>
                      </c:pt>
                      <c:pt idx="4">
                        <c:v>691.1</c:v>
                      </c:pt>
                      <c:pt idx="5">
                        <c:v>692.5</c:v>
                      </c:pt>
                      <c:pt idx="6">
                        <c:v>696.4</c:v>
                      </c:pt>
                      <c:pt idx="7">
                        <c:v>693.99999999999989</c:v>
                      </c:pt>
                      <c:pt idx="8">
                        <c:v>695.2</c:v>
                      </c:pt>
                      <c:pt idx="9">
                        <c:v>700.6</c:v>
                      </c:pt>
                      <c:pt idx="10">
                        <c:v>698.19999999999993</c:v>
                      </c:pt>
                      <c:pt idx="11">
                        <c:v>699.5</c:v>
                      </c:pt>
                      <c:pt idx="12">
                        <c:v>705.2</c:v>
                      </c:pt>
                      <c:pt idx="13">
                        <c:v>703.40000000000009</c:v>
                      </c:pt>
                      <c:pt idx="14">
                        <c:v>704.3</c:v>
                      </c:pt>
                      <c:pt idx="15">
                        <c:v>709.7</c:v>
                      </c:pt>
                      <c:pt idx="16">
                        <c:v>707.40000000000009</c:v>
                      </c:pt>
                      <c:pt idx="17">
                        <c:v>708.7</c:v>
                      </c:pt>
                      <c:pt idx="18">
                        <c:v>712.2</c:v>
                      </c:pt>
                      <c:pt idx="19">
                        <c:v>708.09999999999991</c:v>
                      </c:pt>
                      <c:pt idx="20">
                        <c:v>710.5</c:v>
                      </c:pt>
                      <c:pt idx="21">
                        <c:v>712.30000000000007</c:v>
                      </c:pt>
                      <c:pt idx="22">
                        <c:v>708.6</c:v>
                      </c:pt>
                      <c:pt idx="23">
                        <c:v>710.80000000000007</c:v>
                      </c:pt>
                      <c:pt idx="24">
                        <c:v>714.7</c:v>
                      </c:pt>
                      <c:pt idx="25">
                        <c:v>712.7</c:v>
                      </c:pt>
                      <c:pt idx="26">
                        <c:v>713.90000000000009</c:v>
                      </c:pt>
                      <c:pt idx="27">
                        <c:v>719.3</c:v>
                      </c:pt>
                      <c:pt idx="28">
                        <c:v>720.09999999999991</c:v>
                      </c:pt>
                      <c:pt idx="29">
                        <c:v>719.6</c:v>
                      </c:pt>
                      <c:pt idx="30">
                        <c:v>719.3</c:v>
                      </c:pt>
                      <c:pt idx="31">
                        <c:v>720.2</c:v>
                      </c:pt>
                      <c:pt idx="32">
                        <c:v>719.6</c:v>
                      </c:pt>
                      <c:pt idx="33">
                        <c:v>722.4</c:v>
                      </c:pt>
                      <c:pt idx="34">
                        <c:v>723.4</c:v>
                      </c:pt>
                      <c:pt idx="35">
                        <c:v>722.69999999999993</c:v>
                      </c:pt>
                      <c:pt idx="36">
                        <c:v>726.2</c:v>
                      </c:pt>
                      <c:pt idx="37">
                        <c:v>726.1</c:v>
                      </c:pt>
                      <c:pt idx="38">
                        <c:v>726.19999999999993</c:v>
                      </c:pt>
                    </c:numCache>
                  </c:numRef>
                </c:val>
                <c:smooth val="0"/>
                <c:extLst xmlns:c15="http://schemas.microsoft.com/office/drawing/2012/chart">
                  <c:ext xmlns:c16="http://schemas.microsoft.com/office/drawing/2014/chart" uri="{C3380CC4-5D6E-409C-BE32-E72D297353CC}">
                    <c16:uniqueId val="{0000000F-E443-4B1D-B134-351D5BE851D8}"/>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4"/>
          <c:order val="14"/>
          <c:tx>
            <c:strRef>
              <c:f>Notes!$Z$215</c:f>
              <c:strCache>
                <c:ptCount val="1"/>
                <c:pt idx="0">
                  <c:v>Non vegetarian</c:v>
                </c:pt>
              </c:strCache>
              <c:extLst xmlns:c15="http://schemas.microsoft.com/office/drawing/2012/chart"/>
            </c:strRef>
          </c:tx>
          <c:spPr>
            <a:ln w="28575" cap="rnd">
              <a:solidFill>
                <a:schemeClr val="accent3">
                  <a:lumMod val="80000"/>
                  <a:lumOff val="20000"/>
                </a:schemeClr>
              </a:solidFill>
              <a:round/>
            </a:ln>
            <a:effectLst/>
          </c:spPr>
          <c:marker>
            <c:symbol val="none"/>
          </c:marker>
          <c:cat>
            <c:multiLvlStrRef>
              <c:f>Notes!$J$216:$K$254</c:f>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extLst xmlns:c15="http://schemas.microsoft.com/office/drawing/2012/chart"/>
            </c:multiLvlStrRef>
          </c:cat>
          <c:val>
            <c:numRef>
              <c:f>Notes!$Z$216:$Z$254</c:f>
              <c:numCache>
                <c:formatCode>General</c:formatCode>
                <c:ptCount val="39"/>
                <c:pt idx="0">
                  <c:v>376.1</c:v>
                </c:pt>
                <c:pt idx="1">
                  <c:v>385.29999999999995</c:v>
                </c:pt>
                <c:pt idx="2">
                  <c:v>379.4</c:v>
                </c:pt>
                <c:pt idx="3">
                  <c:v>386.79999999999995</c:v>
                </c:pt>
                <c:pt idx="4">
                  <c:v>396.20000000000005</c:v>
                </c:pt>
                <c:pt idx="5">
                  <c:v>390.20000000000005</c:v>
                </c:pt>
                <c:pt idx="6">
                  <c:v>385.1</c:v>
                </c:pt>
                <c:pt idx="7">
                  <c:v>393.7</c:v>
                </c:pt>
                <c:pt idx="8">
                  <c:v>388.2</c:v>
                </c:pt>
                <c:pt idx="9">
                  <c:v>372.4</c:v>
                </c:pt>
                <c:pt idx="10">
                  <c:v>381.5</c:v>
                </c:pt>
                <c:pt idx="11">
                  <c:v>375.7</c:v>
                </c:pt>
                <c:pt idx="12">
                  <c:v>375.7</c:v>
                </c:pt>
                <c:pt idx="13">
                  <c:v>384.6</c:v>
                </c:pt>
                <c:pt idx="14">
                  <c:v>378.9</c:v>
                </c:pt>
                <c:pt idx="15">
                  <c:v>379.1</c:v>
                </c:pt>
                <c:pt idx="16">
                  <c:v>386.8</c:v>
                </c:pt>
                <c:pt idx="17">
                  <c:v>381.8</c:v>
                </c:pt>
                <c:pt idx="18">
                  <c:v>387.4</c:v>
                </c:pt>
                <c:pt idx="19">
                  <c:v>396.6</c:v>
                </c:pt>
                <c:pt idx="20">
                  <c:v>390.8</c:v>
                </c:pt>
                <c:pt idx="21">
                  <c:v>396</c:v>
                </c:pt>
                <c:pt idx="22">
                  <c:v>404.8</c:v>
                </c:pt>
                <c:pt idx="23">
                  <c:v>399.2</c:v>
                </c:pt>
                <c:pt idx="24">
                  <c:v>401.20000000000005</c:v>
                </c:pt>
                <c:pt idx="25">
                  <c:v>412.2</c:v>
                </c:pt>
                <c:pt idx="26">
                  <c:v>405.2</c:v>
                </c:pt>
                <c:pt idx="27">
                  <c:v>379.1</c:v>
                </c:pt>
                <c:pt idx="28">
                  <c:v>389.4</c:v>
                </c:pt>
                <c:pt idx="29">
                  <c:v>382.9</c:v>
                </c:pt>
                <c:pt idx="30">
                  <c:v>379.1</c:v>
                </c:pt>
                <c:pt idx="31">
                  <c:v>389.4</c:v>
                </c:pt>
                <c:pt idx="32">
                  <c:v>382.9</c:v>
                </c:pt>
                <c:pt idx="33">
                  <c:v>374.8</c:v>
                </c:pt>
                <c:pt idx="34">
                  <c:v>386.1</c:v>
                </c:pt>
                <c:pt idx="35">
                  <c:v>378.9</c:v>
                </c:pt>
                <c:pt idx="36">
                  <c:v>382.5</c:v>
                </c:pt>
                <c:pt idx="37">
                  <c:v>396.1</c:v>
                </c:pt>
                <c:pt idx="38">
                  <c:v>387.5</c:v>
                </c:pt>
              </c:numCache>
              <c:extLst xmlns:c15="http://schemas.microsoft.com/office/drawing/2012/chart"/>
            </c:numRef>
          </c:val>
          <c:smooth val="0"/>
          <c:extLst>
            <c:ext xmlns:c16="http://schemas.microsoft.com/office/drawing/2014/chart" uri="{C3380CC4-5D6E-409C-BE32-E72D297353CC}">
              <c16:uniqueId val="{0000000E-843D-40AC-B387-7F0BFB2840F7}"/>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c:ext uri="{02D57815-91ED-43cb-92C2-25804820EDAC}">
                        <c15:formulaRef>
                          <c15:sqref>Notes!$L$216:$L$254</c15:sqref>
                        </c15:formulaRef>
                      </c:ext>
                    </c:extLst>
                    <c:numCache>
                      <c:formatCode>General</c:formatCode>
                      <c:ptCount val="39"/>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pt idx="37">
                        <c:v>174.7</c:v>
                      </c:pt>
                      <c:pt idx="38">
                        <c:v>173.7</c:v>
                      </c:pt>
                    </c:numCache>
                  </c:numRef>
                </c:val>
                <c:smooth val="0"/>
                <c:extLst>
                  <c:ext xmlns:c16="http://schemas.microsoft.com/office/drawing/2014/chart" uri="{C3380CC4-5D6E-409C-BE32-E72D297353CC}">
                    <c16:uniqueId val="{00000001-843D-40AC-B387-7F0BFB2840F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Notes!$M$216:$M$254</c15:sqref>
                        </c15:formulaRef>
                      </c:ext>
                    </c:extLst>
                    <c:numCache>
                      <c:formatCode>General</c:formatCode>
                      <c:ptCount val="39"/>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pt idx="37">
                        <c:v>219.4</c:v>
                      </c:pt>
                      <c:pt idx="38">
                        <c:v>214.3</c:v>
                      </c:pt>
                    </c:numCache>
                  </c:numRef>
                </c:val>
                <c:smooth val="0"/>
                <c:extLst xmlns:c15="http://schemas.microsoft.com/office/drawing/2012/chart">
                  <c:ext xmlns:c16="http://schemas.microsoft.com/office/drawing/2014/chart" uri="{C3380CC4-5D6E-409C-BE32-E72D297353CC}">
                    <c16:uniqueId val="{00000002-843D-40AC-B387-7F0BFB2840F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Notes!$N$216:$N$254</c15:sqref>
                        </c15:formulaRef>
                      </c:ext>
                    </c:extLst>
                    <c:numCache>
                      <c:formatCode>General</c:formatCode>
                      <c:ptCount val="39"/>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pt idx="37">
                        <c:v>176.7</c:v>
                      </c:pt>
                      <c:pt idx="38">
                        <c:v>173.2</c:v>
                      </c:pt>
                    </c:numCache>
                  </c:numRef>
                </c:val>
                <c:smooth val="0"/>
                <c:extLst xmlns:c15="http://schemas.microsoft.com/office/drawing/2012/chart">
                  <c:ext xmlns:c16="http://schemas.microsoft.com/office/drawing/2014/chart" uri="{C3380CC4-5D6E-409C-BE32-E72D297353CC}">
                    <c16:uniqueId val="{00000003-843D-40AC-B387-7F0BFB2840F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Notes!$O$216:$O$254</c15:sqref>
                        </c15:formulaRef>
                      </c:ext>
                    </c:extLst>
                    <c:numCache>
                      <c:formatCode>General</c:formatCode>
                      <c:ptCount val="39"/>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pt idx="37">
                        <c:v>179.4</c:v>
                      </c:pt>
                      <c:pt idx="38">
                        <c:v>179.5</c:v>
                      </c:pt>
                    </c:numCache>
                  </c:numRef>
                </c:val>
                <c:smooth val="0"/>
                <c:extLst xmlns:c15="http://schemas.microsoft.com/office/drawing/2012/chart">
                  <c:ext xmlns:c16="http://schemas.microsoft.com/office/drawing/2014/chart" uri="{C3380CC4-5D6E-409C-BE32-E72D297353CC}">
                    <c16:uniqueId val="{00000004-843D-40AC-B387-7F0BFB2840F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Notes!$P$215</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Notes!$P$216:$P$254</c15:sqref>
                        </c15:formulaRef>
                      </c:ext>
                    </c:extLst>
                    <c:numCache>
                      <c:formatCode>General</c:formatCode>
                      <c:ptCount val="39"/>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pt idx="37">
                        <c:v>164.4</c:v>
                      </c:pt>
                      <c:pt idx="38">
                        <c:v>170</c:v>
                      </c:pt>
                    </c:numCache>
                  </c:numRef>
                </c:val>
                <c:smooth val="0"/>
                <c:extLst xmlns:c15="http://schemas.microsoft.com/office/drawing/2012/chart">
                  <c:ext xmlns:c16="http://schemas.microsoft.com/office/drawing/2014/chart" uri="{C3380CC4-5D6E-409C-BE32-E72D297353CC}">
                    <c16:uniqueId val="{00000005-843D-40AC-B387-7F0BFB2840F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Notes!$Q$216:$Q$254</c15:sqref>
                        </c15:formulaRef>
                      </c:ext>
                    </c:extLst>
                    <c:numCache>
                      <c:formatCode>General</c:formatCode>
                      <c:ptCount val="39"/>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pt idx="37">
                        <c:v>175.8</c:v>
                      </c:pt>
                      <c:pt idx="38">
                        <c:v>172.2</c:v>
                      </c:pt>
                    </c:numCache>
                  </c:numRef>
                </c:val>
                <c:smooth val="0"/>
                <c:extLst xmlns:c15="http://schemas.microsoft.com/office/drawing/2012/chart">
                  <c:ext xmlns:c16="http://schemas.microsoft.com/office/drawing/2014/chart" uri="{C3380CC4-5D6E-409C-BE32-E72D297353CC}">
                    <c16:uniqueId val="{00000006-843D-40AC-B387-7F0BFB2840F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Notes!$R$215</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Notes!$R$216:$R$254</c15:sqref>
                        </c15:formulaRef>
                      </c:ext>
                    </c:extLst>
                    <c:numCache>
                      <c:formatCode>General</c:formatCode>
                      <c:ptCount val="39"/>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pt idx="37">
                        <c:v>185</c:v>
                      </c:pt>
                      <c:pt idx="38">
                        <c:v>161</c:v>
                      </c:pt>
                    </c:numCache>
                  </c:numRef>
                </c:val>
                <c:smooth val="0"/>
                <c:extLst xmlns:c15="http://schemas.microsoft.com/office/drawing/2012/chart">
                  <c:ext xmlns:c16="http://schemas.microsoft.com/office/drawing/2014/chart" uri="{C3380CC4-5D6E-409C-BE32-E72D297353CC}">
                    <c16:uniqueId val="{00000007-843D-40AC-B387-7F0BFB2840F7}"/>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Notes!$S$216:$S$254</c15:sqref>
                        </c15:formulaRef>
                      </c:ext>
                    </c:extLst>
                    <c:numCache>
                      <c:formatCode>General</c:formatCode>
                      <c:ptCount val="39"/>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pt idx="37">
                        <c:v>176.9</c:v>
                      </c:pt>
                      <c:pt idx="38">
                        <c:v>175.6</c:v>
                      </c:pt>
                    </c:numCache>
                  </c:numRef>
                </c:val>
                <c:smooth val="0"/>
                <c:extLst xmlns:c15="http://schemas.microsoft.com/office/drawing/2012/chart">
                  <c:ext xmlns:c16="http://schemas.microsoft.com/office/drawing/2014/chart" uri="{C3380CC4-5D6E-409C-BE32-E72D297353CC}">
                    <c16:uniqueId val="{00000008-843D-40AC-B387-7F0BFB2840F7}"/>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Notes!$T$216:$T$254</c15:sqref>
                        </c15:formulaRef>
                      </c:ext>
                    </c:extLst>
                    <c:numCache>
                      <c:formatCode>General</c:formatCode>
                      <c:ptCount val="39"/>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pt idx="37">
                        <c:v>124.2</c:v>
                      </c:pt>
                      <c:pt idx="38">
                        <c:v>122.7</c:v>
                      </c:pt>
                    </c:numCache>
                  </c:numRef>
                </c:val>
                <c:smooth val="0"/>
                <c:extLst xmlns:c15="http://schemas.microsoft.com/office/drawing/2012/chart">
                  <c:ext xmlns:c16="http://schemas.microsoft.com/office/drawing/2014/chart" uri="{C3380CC4-5D6E-409C-BE32-E72D297353CC}">
                    <c16:uniqueId val="{00000009-843D-40AC-B387-7F0BFB2840F7}"/>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Notes!$U$215</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Notes!$U$216:$U$254</c15:sqref>
                        </c15:formulaRef>
                      </c:ext>
                    </c:extLst>
                    <c:numCache>
                      <c:formatCode>General</c:formatCode>
                      <c:ptCount val="39"/>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pt idx="37">
                        <c:v>211.9</c:v>
                      </c:pt>
                      <c:pt idx="38">
                        <c:v>218</c:v>
                      </c:pt>
                    </c:numCache>
                  </c:numRef>
                </c:val>
                <c:smooth val="0"/>
                <c:extLst xmlns:c15="http://schemas.microsoft.com/office/drawing/2012/chart">
                  <c:ext xmlns:c16="http://schemas.microsoft.com/office/drawing/2014/chart" uri="{C3380CC4-5D6E-409C-BE32-E72D297353CC}">
                    <c16:uniqueId val="{0000000A-843D-40AC-B387-7F0BFB2840F7}"/>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Notes!$V$216:$V$254</c15:sqref>
                        </c15:formulaRef>
                      </c:ext>
                    </c:extLst>
                    <c:numCache>
                      <c:formatCode>General</c:formatCode>
                      <c:ptCount val="39"/>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pt idx="37">
                        <c:v>165.9</c:v>
                      </c:pt>
                      <c:pt idx="38">
                        <c:v>173.4</c:v>
                      </c:pt>
                    </c:numCache>
                  </c:numRef>
                </c:val>
                <c:smooth val="0"/>
                <c:extLst xmlns:c15="http://schemas.microsoft.com/office/drawing/2012/chart">
                  <c:ext xmlns:c16="http://schemas.microsoft.com/office/drawing/2014/chart" uri="{C3380CC4-5D6E-409C-BE32-E72D297353CC}">
                    <c16:uniqueId val="{0000000B-843D-40AC-B387-7F0BFB2840F7}"/>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Notes!$W$216:$W$254</c15:sqref>
                        </c15:formulaRef>
                      </c:ext>
                    </c:extLst>
                    <c:numCache>
                      <c:formatCode>General</c:formatCode>
                      <c:ptCount val="39"/>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pt idx="37">
                        <c:v>197.7</c:v>
                      </c:pt>
                      <c:pt idx="38">
                        <c:v>194.2</c:v>
                      </c:pt>
                    </c:numCache>
                  </c:numRef>
                </c:val>
                <c:smooth val="0"/>
                <c:extLst xmlns:c15="http://schemas.microsoft.com/office/drawing/2012/chart">
                  <c:ext xmlns:c16="http://schemas.microsoft.com/office/drawing/2014/chart" uri="{C3380CC4-5D6E-409C-BE32-E72D297353CC}">
                    <c16:uniqueId val="{0000000C-843D-40AC-B387-7F0BFB2840F7}"/>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Notes!$X$215</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Notes!$X$216:$X$254</c15:sqref>
                        </c15:formulaRef>
                      </c:ext>
                    </c:extLst>
                    <c:numCache>
                      <c:formatCode>General</c:formatCode>
                      <c:ptCount val="39"/>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pt idx="37">
                        <c:v>183.1</c:v>
                      </c:pt>
                      <c:pt idx="38">
                        <c:v>179.1</c:v>
                      </c:pt>
                    </c:numCache>
                  </c:numRef>
                </c:val>
                <c:smooth val="0"/>
                <c:extLst xmlns:c15="http://schemas.microsoft.com/office/drawing/2012/chart">
                  <c:ext xmlns:c16="http://schemas.microsoft.com/office/drawing/2014/chart" uri="{C3380CC4-5D6E-409C-BE32-E72D297353CC}">
                    <c16:uniqueId val="{0000000D-843D-40AC-B387-7F0BFB2840F7}"/>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Notes!$Y$215</c15:sqref>
                        </c15:formulaRef>
                      </c:ext>
                    </c:extLst>
                    <c:strCache>
                      <c:ptCount val="1"/>
                      <c:pt idx="0">
                        <c:v>vegetables and products</c:v>
                      </c:pt>
                    </c:strCache>
                  </c:strRef>
                </c:tx>
                <c:spPr>
                  <a:ln w="28575" cap="rnd">
                    <a:solidFill>
                      <a:schemeClr val="accent2">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Notes!$Y$216:$Y$254</c15:sqref>
                        </c15:formulaRef>
                      </c:ext>
                    </c:extLst>
                    <c:numCache>
                      <c:formatCode>General</c:formatCode>
                      <c:ptCount val="39"/>
                      <c:pt idx="0">
                        <c:v>1161.7</c:v>
                      </c:pt>
                      <c:pt idx="1">
                        <c:v>1190.6000000000001</c:v>
                      </c:pt>
                      <c:pt idx="2">
                        <c:v>1171.7</c:v>
                      </c:pt>
                      <c:pt idx="3">
                        <c:v>1167.6000000000001</c:v>
                      </c:pt>
                      <c:pt idx="4">
                        <c:v>1200.2</c:v>
                      </c:pt>
                      <c:pt idx="5">
                        <c:v>1179.1999999999998</c:v>
                      </c:pt>
                      <c:pt idx="6">
                        <c:v>1171</c:v>
                      </c:pt>
                      <c:pt idx="7">
                        <c:v>1203.8999999999999</c:v>
                      </c:pt>
                      <c:pt idx="8">
                        <c:v>1182.8999999999999</c:v>
                      </c:pt>
                      <c:pt idx="9">
                        <c:v>1182.8</c:v>
                      </c:pt>
                      <c:pt idx="10">
                        <c:v>1214</c:v>
                      </c:pt>
                      <c:pt idx="11">
                        <c:v>1193.9999999999998</c:v>
                      </c:pt>
                      <c:pt idx="12">
                        <c:v>1186.8999999999999</c:v>
                      </c:pt>
                      <c:pt idx="13">
                        <c:v>1218.3999999999999</c:v>
                      </c:pt>
                      <c:pt idx="14">
                        <c:v>1197.7</c:v>
                      </c:pt>
                      <c:pt idx="15">
                        <c:v>1195.6999999999998</c:v>
                      </c:pt>
                      <c:pt idx="16">
                        <c:v>1228.1000000000001</c:v>
                      </c:pt>
                      <c:pt idx="17">
                        <c:v>1206.8000000000002</c:v>
                      </c:pt>
                      <c:pt idx="18">
                        <c:v>1188.0999999999999</c:v>
                      </c:pt>
                      <c:pt idx="19">
                        <c:v>1209.7</c:v>
                      </c:pt>
                      <c:pt idx="20">
                        <c:v>1195.5</c:v>
                      </c:pt>
                      <c:pt idx="21">
                        <c:v>1168.8000000000002</c:v>
                      </c:pt>
                      <c:pt idx="22">
                        <c:v>1182.4000000000001</c:v>
                      </c:pt>
                      <c:pt idx="23">
                        <c:v>1173.4000000000001</c:v>
                      </c:pt>
                      <c:pt idx="24">
                        <c:v>1167.3</c:v>
                      </c:pt>
                      <c:pt idx="25">
                        <c:v>1185.3</c:v>
                      </c:pt>
                      <c:pt idx="26">
                        <c:v>1173.6000000000001</c:v>
                      </c:pt>
                      <c:pt idx="27">
                        <c:v>1167.3</c:v>
                      </c:pt>
                      <c:pt idx="28">
                        <c:v>1193.6999999999998</c:v>
                      </c:pt>
                      <c:pt idx="29">
                        <c:v>1176.6000000000001</c:v>
                      </c:pt>
                      <c:pt idx="30">
                        <c:v>1167.4000000000001</c:v>
                      </c:pt>
                      <c:pt idx="31">
                        <c:v>1193.8</c:v>
                      </c:pt>
                      <c:pt idx="32">
                        <c:v>1176.7</c:v>
                      </c:pt>
                      <c:pt idx="33">
                        <c:v>1177</c:v>
                      </c:pt>
                      <c:pt idx="34">
                        <c:v>1208.2</c:v>
                      </c:pt>
                      <c:pt idx="35">
                        <c:v>1188</c:v>
                      </c:pt>
                      <c:pt idx="36">
                        <c:v>1182</c:v>
                      </c:pt>
                      <c:pt idx="37">
                        <c:v>1212.9000000000001</c:v>
                      </c:pt>
                      <c:pt idx="38">
                        <c:v>1193.2</c:v>
                      </c:pt>
                    </c:numCache>
                  </c:numRef>
                </c:val>
                <c:smooth val="0"/>
                <c:extLst xmlns:c15="http://schemas.microsoft.com/office/drawing/2012/chart">
                  <c:ext xmlns:c16="http://schemas.microsoft.com/office/drawing/2014/chart" uri="{C3380CC4-5D6E-409C-BE32-E72D297353CC}">
                    <c16:uniqueId val="{00000000-843D-40AC-B387-7F0BFB2840F7}"/>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Notes!$AA$215</c15:sqref>
                        </c15:formulaRef>
                      </c:ext>
                    </c:extLst>
                    <c:strCache>
                      <c:ptCount val="1"/>
                      <c:pt idx="0">
                        <c:v>prepared meals</c:v>
                      </c:pt>
                    </c:strCache>
                  </c:strRef>
                </c:tx>
                <c:spPr>
                  <a:ln w="28575" cap="rnd">
                    <a:solidFill>
                      <a:schemeClr val="accent4">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Notes!$AA$216:$AA$254</c15:sqref>
                        </c15:formulaRef>
                      </c:ext>
                    </c:extLst>
                    <c:numCache>
                      <c:formatCode>General</c:formatCode>
                      <c:ptCount val="39"/>
                      <c:pt idx="0">
                        <c:v>689</c:v>
                      </c:pt>
                      <c:pt idx="1">
                        <c:v>686.3</c:v>
                      </c:pt>
                      <c:pt idx="2">
                        <c:v>687.8</c:v>
                      </c:pt>
                      <c:pt idx="3">
                        <c:v>693.9</c:v>
                      </c:pt>
                      <c:pt idx="4">
                        <c:v>691.1</c:v>
                      </c:pt>
                      <c:pt idx="5">
                        <c:v>692.5</c:v>
                      </c:pt>
                      <c:pt idx="6">
                        <c:v>696.4</c:v>
                      </c:pt>
                      <c:pt idx="7">
                        <c:v>693.99999999999989</c:v>
                      </c:pt>
                      <c:pt idx="8">
                        <c:v>695.2</c:v>
                      </c:pt>
                      <c:pt idx="9">
                        <c:v>700.6</c:v>
                      </c:pt>
                      <c:pt idx="10">
                        <c:v>698.19999999999993</c:v>
                      </c:pt>
                      <c:pt idx="11">
                        <c:v>699.5</c:v>
                      </c:pt>
                      <c:pt idx="12">
                        <c:v>705.2</c:v>
                      </c:pt>
                      <c:pt idx="13">
                        <c:v>703.40000000000009</c:v>
                      </c:pt>
                      <c:pt idx="14">
                        <c:v>704.3</c:v>
                      </c:pt>
                      <c:pt idx="15">
                        <c:v>709.7</c:v>
                      </c:pt>
                      <c:pt idx="16">
                        <c:v>707.40000000000009</c:v>
                      </c:pt>
                      <c:pt idx="17">
                        <c:v>708.7</c:v>
                      </c:pt>
                      <c:pt idx="18">
                        <c:v>712.2</c:v>
                      </c:pt>
                      <c:pt idx="19">
                        <c:v>708.09999999999991</c:v>
                      </c:pt>
                      <c:pt idx="20">
                        <c:v>710.5</c:v>
                      </c:pt>
                      <c:pt idx="21">
                        <c:v>712.30000000000007</c:v>
                      </c:pt>
                      <c:pt idx="22">
                        <c:v>708.6</c:v>
                      </c:pt>
                      <c:pt idx="23">
                        <c:v>710.80000000000007</c:v>
                      </c:pt>
                      <c:pt idx="24">
                        <c:v>714.7</c:v>
                      </c:pt>
                      <c:pt idx="25">
                        <c:v>712.7</c:v>
                      </c:pt>
                      <c:pt idx="26">
                        <c:v>713.90000000000009</c:v>
                      </c:pt>
                      <c:pt idx="27">
                        <c:v>719.3</c:v>
                      </c:pt>
                      <c:pt idx="28">
                        <c:v>720.09999999999991</c:v>
                      </c:pt>
                      <c:pt idx="29">
                        <c:v>719.6</c:v>
                      </c:pt>
                      <c:pt idx="30">
                        <c:v>719.3</c:v>
                      </c:pt>
                      <c:pt idx="31">
                        <c:v>720.2</c:v>
                      </c:pt>
                      <c:pt idx="32">
                        <c:v>719.6</c:v>
                      </c:pt>
                      <c:pt idx="33">
                        <c:v>722.4</c:v>
                      </c:pt>
                      <c:pt idx="34">
                        <c:v>723.4</c:v>
                      </c:pt>
                      <c:pt idx="35">
                        <c:v>722.69999999999993</c:v>
                      </c:pt>
                      <c:pt idx="36">
                        <c:v>726.2</c:v>
                      </c:pt>
                      <c:pt idx="37">
                        <c:v>726.1</c:v>
                      </c:pt>
                      <c:pt idx="38">
                        <c:v>726.19999999999993</c:v>
                      </c:pt>
                    </c:numCache>
                  </c:numRef>
                </c:val>
                <c:smooth val="0"/>
                <c:extLst xmlns:c15="http://schemas.microsoft.com/office/drawing/2012/chart">
                  <c:ext xmlns:c16="http://schemas.microsoft.com/office/drawing/2014/chart" uri="{C3380CC4-5D6E-409C-BE32-E72D297353CC}">
                    <c16:uniqueId val="{0000000F-843D-40AC-B387-7F0BFB2840F7}"/>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5"/>
          <c:order val="15"/>
          <c:tx>
            <c:strRef>
              <c:f>Notes!$AA$215</c:f>
              <c:strCache>
                <c:ptCount val="1"/>
                <c:pt idx="0">
                  <c:v>prepared meals</c:v>
                </c:pt>
              </c:strCache>
              <c:extLst xmlns:c15="http://schemas.microsoft.com/office/drawing/2012/chart"/>
            </c:strRef>
          </c:tx>
          <c:spPr>
            <a:ln w="28575" cap="rnd">
              <a:solidFill>
                <a:schemeClr val="accent4">
                  <a:lumMod val="80000"/>
                  <a:lumOff val="20000"/>
                </a:schemeClr>
              </a:solidFill>
              <a:round/>
            </a:ln>
            <a:effectLst/>
          </c:spPr>
          <c:marker>
            <c:symbol val="none"/>
          </c:marker>
          <c:cat>
            <c:multiLvlStrRef>
              <c:f>Notes!$J$216:$K$254</c:f>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extLst xmlns:c15="http://schemas.microsoft.com/office/drawing/2012/chart"/>
            </c:multiLvlStrRef>
          </c:cat>
          <c:val>
            <c:numRef>
              <c:f>Notes!$AA$216:$AA$254</c:f>
              <c:numCache>
                <c:formatCode>General</c:formatCode>
                <c:ptCount val="39"/>
                <c:pt idx="0">
                  <c:v>689</c:v>
                </c:pt>
                <c:pt idx="1">
                  <c:v>686.3</c:v>
                </c:pt>
                <c:pt idx="2">
                  <c:v>687.8</c:v>
                </c:pt>
                <c:pt idx="3">
                  <c:v>693.9</c:v>
                </c:pt>
                <c:pt idx="4">
                  <c:v>691.1</c:v>
                </c:pt>
                <c:pt idx="5">
                  <c:v>692.5</c:v>
                </c:pt>
                <c:pt idx="6">
                  <c:v>696.4</c:v>
                </c:pt>
                <c:pt idx="7">
                  <c:v>693.99999999999989</c:v>
                </c:pt>
                <c:pt idx="8">
                  <c:v>695.2</c:v>
                </c:pt>
                <c:pt idx="9">
                  <c:v>700.6</c:v>
                </c:pt>
                <c:pt idx="10">
                  <c:v>698.19999999999993</c:v>
                </c:pt>
                <c:pt idx="11">
                  <c:v>699.5</c:v>
                </c:pt>
                <c:pt idx="12">
                  <c:v>705.2</c:v>
                </c:pt>
                <c:pt idx="13">
                  <c:v>703.40000000000009</c:v>
                </c:pt>
                <c:pt idx="14">
                  <c:v>704.3</c:v>
                </c:pt>
                <c:pt idx="15">
                  <c:v>709.7</c:v>
                </c:pt>
                <c:pt idx="16">
                  <c:v>707.40000000000009</c:v>
                </c:pt>
                <c:pt idx="17">
                  <c:v>708.7</c:v>
                </c:pt>
                <c:pt idx="18">
                  <c:v>712.2</c:v>
                </c:pt>
                <c:pt idx="19">
                  <c:v>708.09999999999991</c:v>
                </c:pt>
                <c:pt idx="20">
                  <c:v>710.5</c:v>
                </c:pt>
                <c:pt idx="21">
                  <c:v>712.30000000000007</c:v>
                </c:pt>
                <c:pt idx="22">
                  <c:v>708.6</c:v>
                </c:pt>
                <c:pt idx="23">
                  <c:v>710.80000000000007</c:v>
                </c:pt>
                <c:pt idx="24">
                  <c:v>714.7</c:v>
                </c:pt>
                <c:pt idx="25">
                  <c:v>712.7</c:v>
                </c:pt>
                <c:pt idx="26">
                  <c:v>713.90000000000009</c:v>
                </c:pt>
                <c:pt idx="27">
                  <c:v>719.3</c:v>
                </c:pt>
                <c:pt idx="28">
                  <c:v>720.09999999999991</c:v>
                </c:pt>
                <c:pt idx="29">
                  <c:v>719.6</c:v>
                </c:pt>
                <c:pt idx="30">
                  <c:v>719.3</c:v>
                </c:pt>
                <c:pt idx="31">
                  <c:v>720.2</c:v>
                </c:pt>
                <c:pt idx="32">
                  <c:v>719.6</c:v>
                </c:pt>
                <c:pt idx="33">
                  <c:v>722.4</c:v>
                </c:pt>
                <c:pt idx="34">
                  <c:v>723.4</c:v>
                </c:pt>
                <c:pt idx="35">
                  <c:v>722.69999999999993</c:v>
                </c:pt>
                <c:pt idx="36">
                  <c:v>726.2</c:v>
                </c:pt>
                <c:pt idx="37">
                  <c:v>726.1</c:v>
                </c:pt>
                <c:pt idx="38">
                  <c:v>726.19999999999993</c:v>
                </c:pt>
              </c:numCache>
              <c:extLst xmlns:c15="http://schemas.microsoft.com/office/drawing/2012/chart"/>
            </c:numRef>
          </c:val>
          <c:smooth val="0"/>
          <c:extLst>
            <c:ext xmlns:c16="http://schemas.microsoft.com/office/drawing/2014/chart" uri="{C3380CC4-5D6E-409C-BE32-E72D297353CC}">
              <c16:uniqueId val="{0000000F-8D17-4DAB-8B88-263A2D4ABB12}"/>
            </c:ext>
          </c:extLst>
        </c:ser>
        <c:dLbls>
          <c:showLegendKey val="0"/>
          <c:showVal val="0"/>
          <c:showCatName val="0"/>
          <c:showSerName val="0"/>
          <c:showPercent val="0"/>
          <c:showBubbleSize val="0"/>
        </c:dLbls>
        <c:smooth val="0"/>
        <c:axId val="1043703792"/>
        <c:axId val="1043704272"/>
        <c:extLst>
          <c:ext xmlns:c15="http://schemas.microsoft.com/office/drawing/2012/chart" uri="{02D57815-91ED-43cb-92C2-25804820EDAC}">
            <c15:filteredLineSeries>
              <c15:ser>
                <c:idx val="0"/>
                <c:order val="0"/>
                <c:tx>
                  <c:strRef>
                    <c:extLst>
                      <c:ext uri="{02D57815-91ED-43cb-92C2-25804820EDAC}">
                        <c15:formulaRef>
                          <c15:sqref>Notes!$L$215</c15:sqref>
                        </c15:formulaRef>
                      </c:ext>
                    </c:extLst>
                    <c:strCache>
                      <c:ptCount val="1"/>
                      <c:pt idx="0">
                        <c:v>Cereals and products</c:v>
                      </c:pt>
                    </c:strCache>
                  </c:strRef>
                </c:tx>
                <c:spPr>
                  <a:ln w="28575" cap="rnd">
                    <a:solidFill>
                      <a:schemeClr val="accent1"/>
                    </a:solidFill>
                    <a:round/>
                  </a:ln>
                  <a:effectLst/>
                </c:spPr>
                <c:marker>
                  <c:symbol val="none"/>
                </c:marker>
                <c:cat>
                  <c:multiLvlStrRef>
                    <c:extLst>
                      <c:ex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c:ext uri="{02D57815-91ED-43cb-92C2-25804820EDAC}">
                        <c15:formulaRef>
                          <c15:sqref>Notes!$L$216:$L$254</c15:sqref>
                        </c15:formulaRef>
                      </c:ext>
                    </c:extLst>
                    <c:numCache>
                      <c:formatCode>General</c:formatCode>
                      <c:ptCount val="39"/>
                      <c:pt idx="0">
                        <c:v>152.9</c:v>
                      </c:pt>
                      <c:pt idx="1">
                        <c:v>156.69999999999999</c:v>
                      </c:pt>
                      <c:pt idx="2">
                        <c:v>154.1</c:v>
                      </c:pt>
                      <c:pt idx="3">
                        <c:v>153.80000000000001</c:v>
                      </c:pt>
                      <c:pt idx="4">
                        <c:v>157.5</c:v>
                      </c:pt>
                      <c:pt idx="5">
                        <c:v>155</c:v>
                      </c:pt>
                      <c:pt idx="6">
                        <c:v>155.19999999999999</c:v>
                      </c:pt>
                      <c:pt idx="7">
                        <c:v>159.30000000000001</c:v>
                      </c:pt>
                      <c:pt idx="8">
                        <c:v>156.5</c:v>
                      </c:pt>
                      <c:pt idx="9">
                        <c:v>159.5</c:v>
                      </c:pt>
                      <c:pt idx="10">
                        <c:v>162.1</c:v>
                      </c:pt>
                      <c:pt idx="11">
                        <c:v>160.30000000000001</c:v>
                      </c:pt>
                      <c:pt idx="12">
                        <c:v>162.9</c:v>
                      </c:pt>
                      <c:pt idx="13">
                        <c:v>164.9</c:v>
                      </c:pt>
                      <c:pt idx="14">
                        <c:v>163.5</c:v>
                      </c:pt>
                      <c:pt idx="15">
                        <c:v>164.7</c:v>
                      </c:pt>
                      <c:pt idx="16">
                        <c:v>166.4</c:v>
                      </c:pt>
                      <c:pt idx="17">
                        <c:v>165.2</c:v>
                      </c:pt>
                      <c:pt idx="18">
                        <c:v>166.9</c:v>
                      </c:pt>
                      <c:pt idx="19">
                        <c:v>168.4</c:v>
                      </c:pt>
                      <c:pt idx="20">
                        <c:v>167.4</c:v>
                      </c:pt>
                      <c:pt idx="21">
                        <c:v>168.8</c:v>
                      </c:pt>
                      <c:pt idx="22">
                        <c:v>170.2</c:v>
                      </c:pt>
                      <c:pt idx="23">
                        <c:v>169.2</c:v>
                      </c:pt>
                      <c:pt idx="24">
                        <c:v>174</c:v>
                      </c:pt>
                      <c:pt idx="25">
                        <c:v>173.3</c:v>
                      </c:pt>
                      <c:pt idx="26">
                        <c:v>173.8</c:v>
                      </c:pt>
                      <c:pt idx="27">
                        <c:v>174.2</c:v>
                      </c:pt>
                      <c:pt idx="28">
                        <c:v>174.7</c:v>
                      </c:pt>
                      <c:pt idx="29">
                        <c:v>174.4</c:v>
                      </c:pt>
                      <c:pt idx="30">
                        <c:v>174.3</c:v>
                      </c:pt>
                      <c:pt idx="31">
                        <c:v>174.7</c:v>
                      </c:pt>
                      <c:pt idx="32">
                        <c:v>174.4</c:v>
                      </c:pt>
                      <c:pt idx="33">
                        <c:v>173.3</c:v>
                      </c:pt>
                      <c:pt idx="34">
                        <c:v>174.8</c:v>
                      </c:pt>
                      <c:pt idx="35">
                        <c:v>173.8</c:v>
                      </c:pt>
                      <c:pt idx="36">
                        <c:v>173.2</c:v>
                      </c:pt>
                      <c:pt idx="37">
                        <c:v>174.7</c:v>
                      </c:pt>
                      <c:pt idx="38">
                        <c:v>173.7</c:v>
                      </c:pt>
                    </c:numCache>
                  </c:numRef>
                </c:val>
                <c:smooth val="0"/>
                <c:extLst>
                  <c:ext xmlns:c16="http://schemas.microsoft.com/office/drawing/2014/chart" uri="{C3380CC4-5D6E-409C-BE32-E72D297353CC}">
                    <c16:uniqueId val="{00000001-8D17-4DAB-8B88-263A2D4ABB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Notes!$M$215</c15:sqref>
                        </c15:formulaRef>
                      </c:ext>
                    </c:extLst>
                    <c:strCache>
                      <c:ptCount val="1"/>
                      <c:pt idx="0">
                        <c:v>Meat and fish</c:v>
                      </c:pt>
                    </c:strCache>
                  </c:strRef>
                </c:tx>
                <c:spPr>
                  <a:ln w="28575" cap="rnd">
                    <a:solidFill>
                      <a:schemeClr val="accent2"/>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Notes!$M$216:$M$254</c15:sqref>
                        </c15:formulaRef>
                      </c:ext>
                    </c:extLst>
                    <c:numCache>
                      <c:formatCode>General</c:formatCode>
                      <c:ptCount val="39"/>
                      <c:pt idx="0">
                        <c:v>214.7</c:v>
                      </c:pt>
                      <c:pt idx="1">
                        <c:v>221.2</c:v>
                      </c:pt>
                      <c:pt idx="2">
                        <c:v>217</c:v>
                      </c:pt>
                      <c:pt idx="3">
                        <c:v>217.2</c:v>
                      </c:pt>
                      <c:pt idx="4">
                        <c:v>223.4</c:v>
                      </c:pt>
                      <c:pt idx="5">
                        <c:v>219.4</c:v>
                      </c:pt>
                      <c:pt idx="6">
                        <c:v>210.8</c:v>
                      </c:pt>
                      <c:pt idx="7">
                        <c:v>217.1</c:v>
                      </c:pt>
                      <c:pt idx="8">
                        <c:v>213</c:v>
                      </c:pt>
                      <c:pt idx="9">
                        <c:v>204.1</c:v>
                      </c:pt>
                      <c:pt idx="10">
                        <c:v>210.9</c:v>
                      </c:pt>
                      <c:pt idx="11">
                        <c:v>206.5</c:v>
                      </c:pt>
                      <c:pt idx="12">
                        <c:v>206.7</c:v>
                      </c:pt>
                      <c:pt idx="13">
                        <c:v>213.7</c:v>
                      </c:pt>
                      <c:pt idx="14">
                        <c:v>209.2</c:v>
                      </c:pt>
                      <c:pt idx="15">
                        <c:v>208.8</c:v>
                      </c:pt>
                      <c:pt idx="16">
                        <c:v>214.9</c:v>
                      </c:pt>
                      <c:pt idx="17">
                        <c:v>210.9</c:v>
                      </c:pt>
                      <c:pt idx="18">
                        <c:v>207.2</c:v>
                      </c:pt>
                      <c:pt idx="19">
                        <c:v>213.4</c:v>
                      </c:pt>
                      <c:pt idx="20">
                        <c:v>209.4</c:v>
                      </c:pt>
                      <c:pt idx="21">
                        <c:v>206.9</c:v>
                      </c:pt>
                      <c:pt idx="22">
                        <c:v>212.9</c:v>
                      </c:pt>
                      <c:pt idx="23">
                        <c:v>209</c:v>
                      </c:pt>
                      <c:pt idx="24">
                        <c:v>208.3</c:v>
                      </c:pt>
                      <c:pt idx="25">
                        <c:v>215.2</c:v>
                      </c:pt>
                      <c:pt idx="26">
                        <c:v>210.7</c:v>
                      </c:pt>
                      <c:pt idx="27">
                        <c:v>205.2</c:v>
                      </c:pt>
                      <c:pt idx="28">
                        <c:v>212.2</c:v>
                      </c:pt>
                      <c:pt idx="29">
                        <c:v>207.7</c:v>
                      </c:pt>
                      <c:pt idx="30">
                        <c:v>205.2</c:v>
                      </c:pt>
                      <c:pt idx="31">
                        <c:v>212.2</c:v>
                      </c:pt>
                      <c:pt idx="32">
                        <c:v>207.7</c:v>
                      </c:pt>
                      <c:pt idx="33">
                        <c:v>206.9</c:v>
                      </c:pt>
                      <c:pt idx="34">
                        <c:v>213.7</c:v>
                      </c:pt>
                      <c:pt idx="35">
                        <c:v>209.3</c:v>
                      </c:pt>
                      <c:pt idx="36">
                        <c:v>211.5</c:v>
                      </c:pt>
                      <c:pt idx="37">
                        <c:v>219.4</c:v>
                      </c:pt>
                      <c:pt idx="38">
                        <c:v>214.3</c:v>
                      </c:pt>
                    </c:numCache>
                  </c:numRef>
                </c:val>
                <c:smooth val="0"/>
                <c:extLst xmlns:c15="http://schemas.microsoft.com/office/drawing/2012/chart">
                  <c:ext xmlns:c16="http://schemas.microsoft.com/office/drawing/2014/chart" uri="{C3380CC4-5D6E-409C-BE32-E72D297353CC}">
                    <c16:uniqueId val="{00000002-8D17-4DAB-8B88-263A2D4ABB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Notes!$N$215</c15:sqref>
                        </c15:formulaRef>
                      </c:ext>
                    </c:extLst>
                    <c:strCache>
                      <c:ptCount val="1"/>
                      <c:pt idx="0">
                        <c:v>Egg</c:v>
                      </c:pt>
                    </c:strCache>
                  </c:strRef>
                </c:tx>
                <c:spPr>
                  <a:ln w="28575" cap="rnd">
                    <a:solidFill>
                      <a:schemeClr val="accent3"/>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Notes!$N$216:$N$254</c15:sqref>
                        </c15:formulaRef>
                      </c:ext>
                    </c:extLst>
                    <c:numCache>
                      <c:formatCode>General</c:formatCode>
                      <c:ptCount val="39"/>
                      <c:pt idx="0">
                        <c:v>161.4</c:v>
                      </c:pt>
                      <c:pt idx="1">
                        <c:v>164.1</c:v>
                      </c:pt>
                      <c:pt idx="2">
                        <c:v>162.4</c:v>
                      </c:pt>
                      <c:pt idx="3">
                        <c:v>169.6</c:v>
                      </c:pt>
                      <c:pt idx="4">
                        <c:v>172.8</c:v>
                      </c:pt>
                      <c:pt idx="5">
                        <c:v>170.8</c:v>
                      </c:pt>
                      <c:pt idx="6">
                        <c:v>174.3</c:v>
                      </c:pt>
                      <c:pt idx="7">
                        <c:v>176.6</c:v>
                      </c:pt>
                      <c:pt idx="8">
                        <c:v>175.2</c:v>
                      </c:pt>
                      <c:pt idx="9">
                        <c:v>168.3</c:v>
                      </c:pt>
                      <c:pt idx="10">
                        <c:v>170.6</c:v>
                      </c:pt>
                      <c:pt idx="11">
                        <c:v>169.2</c:v>
                      </c:pt>
                      <c:pt idx="12">
                        <c:v>169</c:v>
                      </c:pt>
                      <c:pt idx="13">
                        <c:v>170.9</c:v>
                      </c:pt>
                      <c:pt idx="14">
                        <c:v>169.7</c:v>
                      </c:pt>
                      <c:pt idx="15">
                        <c:v>170.3</c:v>
                      </c:pt>
                      <c:pt idx="16">
                        <c:v>171.9</c:v>
                      </c:pt>
                      <c:pt idx="17">
                        <c:v>170.9</c:v>
                      </c:pt>
                      <c:pt idx="18">
                        <c:v>180.2</c:v>
                      </c:pt>
                      <c:pt idx="19">
                        <c:v>183.2</c:v>
                      </c:pt>
                      <c:pt idx="20">
                        <c:v>181.4</c:v>
                      </c:pt>
                      <c:pt idx="21">
                        <c:v>189.1</c:v>
                      </c:pt>
                      <c:pt idx="22">
                        <c:v>191.9</c:v>
                      </c:pt>
                      <c:pt idx="23">
                        <c:v>190.2</c:v>
                      </c:pt>
                      <c:pt idx="24">
                        <c:v>192.9</c:v>
                      </c:pt>
                      <c:pt idx="25">
                        <c:v>197</c:v>
                      </c:pt>
                      <c:pt idx="26">
                        <c:v>194.5</c:v>
                      </c:pt>
                      <c:pt idx="27">
                        <c:v>173.9</c:v>
                      </c:pt>
                      <c:pt idx="28">
                        <c:v>177.2</c:v>
                      </c:pt>
                      <c:pt idx="29">
                        <c:v>175.2</c:v>
                      </c:pt>
                      <c:pt idx="30">
                        <c:v>173.9</c:v>
                      </c:pt>
                      <c:pt idx="31">
                        <c:v>177.2</c:v>
                      </c:pt>
                      <c:pt idx="32">
                        <c:v>175.2</c:v>
                      </c:pt>
                      <c:pt idx="33">
                        <c:v>167.9</c:v>
                      </c:pt>
                      <c:pt idx="34">
                        <c:v>172.4</c:v>
                      </c:pt>
                      <c:pt idx="35">
                        <c:v>169.6</c:v>
                      </c:pt>
                      <c:pt idx="36">
                        <c:v>171</c:v>
                      </c:pt>
                      <c:pt idx="37">
                        <c:v>176.7</c:v>
                      </c:pt>
                      <c:pt idx="38">
                        <c:v>173.2</c:v>
                      </c:pt>
                    </c:numCache>
                  </c:numRef>
                </c:val>
                <c:smooth val="0"/>
                <c:extLst xmlns:c15="http://schemas.microsoft.com/office/drawing/2012/chart">
                  <c:ext xmlns:c16="http://schemas.microsoft.com/office/drawing/2014/chart" uri="{C3380CC4-5D6E-409C-BE32-E72D297353CC}">
                    <c16:uniqueId val="{00000003-8D17-4DAB-8B88-263A2D4ABB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Notes!$O$215</c15:sqref>
                        </c15:formulaRef>
                      </c:ext>
                    </c:extLst>
                    <c:strCache>
                      <c:ptCount val="1"/>
                      <c:pt idx="0">
                        <c:v>Milk and products</c:v>
                      </c:pt>
                    </c:strCache>
                  </c:strRef>
                </c:tx>
                <c:spPr>
                  <a:ln w="28575" cap="rnd">
                    <a:solidFill>
                      <a:schemeClr val="accent4"/>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Notes!$O$216:$O$254</c15:sqref>
                        </c15:formulaRef>
                      </c:ext>
                    </c:extLst>
                    <c:numCache>
                      <c:formatCode>General</c:formatCode>
                      <c:ptCount val="39"/>
                      <c:pt idx="0">
                        <c:v>164.6</c:v>
                      </c:pt>
                      <c:pt idx="1">
                        <c:v>165.4</c:v>
                      </c:pt>
                      <c:pt idx="2">
                        <c:v>164.9</c:v>
                      </c:pt>
                      <c:pt idx="3">
                        <c:v>165.4</c:v>
                      </c:pt>
                      <c:pt idx="4">
                        <c:v>166.4</c:v>
                      </c:pt>
                      <c:pt idx="5">
                        <c:v>165.8</c:v>
                      </c:pt>
                      <c:pt idx="6">
                        <c:v>166.3</c:v>
                      </c:pt>
                      <c:pt idx="7">
                        <c:v>167.1</c:v>
                      </c:pt>
                      <c:pt idx="8">
                        <c:v>166.6</c:v>
                      </c:pt>
                      <c:pt idx="9">
                        <c:v>167.9</c:v>
                      </c:pt>
                      <c:pt idx="10">
                        <c:v>168.4</c:v>
                      </c:pt>
                      <c:pt idx="11">
                        <c:v>168.1</c:v>
                      </c:pt>
                      <c:pt idx="12">
                        <c:v>169.5</c:v>
                      </c:pt>
                      <c:pt idx="13">
                        <c:v>170.1</c:v>
                      </c:pt>
                      <c:pt idx="14">
                        <c:v>169.7</c:v>
                      </c:pt>
                      <c:pt idx="15">
                        <c:v>170.9</c:v>
                      </c:pt>
                      <c:pt idx="16">
                        <c:v>171</c:v>
                      </c:pt>
                      <c:pt idx="17">
                        <c:v>170.9</c:v>
                      </c:pt>
                      <c:pt idx="18">
                        <c:v>172.3</c:v>
                      </c:pt>
                      <c:pt idx="19">
                        <c:v>172.3</c:v>
                      </c:pt>
                      <c:pt idx="20">
                        <c:v>172.3</c:v>
                      </c:pt>
                      <c:pt idx="21">
                        <c:v>173.4</c:v>
                      </c:pt>
                      <c:pt idx="22">
                        <c:v>173.9</c:v>
                      </c:pt>
                      <c:pt idx="23">
                        <c:v>173.6</c:v>
                      </c:pt>
                      <c:pt idx="24">
                        <c:v>174.3</c:v>
                      </c:pt>
                      <c:pt idx="25">
                        <c:v>175.2</c:v>
                      </c:pt>
                      <c:pt idx="26">
                        <c:v>174.6</c:v>
                      </c:pt>
                      <c:pt idx="27">
                        <c:v>177</c:v>
                      </c:pt>
                      <c:pt idx="28">
                        <c:v>177.9</c:v>
                      </c:pt>
                      <c:pt idx="29">
                        <c:v>177.3</c:v>
                      </c:pt>
                      <c:pt idx="30">
                        <c:v>177</c:v>
                      </c:pt>
                      <c:pt idx="31">
                        <c:v>177.9</c:v>
                      </c:pt>
                      <c:pt idx="32">
                        <c:v>177.3</c:v>
                      </c:pt>
                      <c:pt idx="33">
                        <c:v>178.2</c:v>
                      </c:pt>
                      <c:pt idx="34">
                        <c:v>178.8</c:v>
                      </c:pt>
                      <c:pt idx="35">
                        <c:v>178.4</c:v>
                      </c:pt>
                      <c:pt idx="36">
                        <c:v>179.6</c:v>
                      </c:pt>
                      <c:pt idx="37">
                        <c:v>179.4</c:v>
                      </c:pt>
                      <c:pt idx="38">
                        <c:v>179.5</c:v>
                      </c:pt>
                    </c:numCache>
                  </c:numRef>
                </c:val>
                <c:smooth val="0"/>
                <c:extLst xmlns:c15="http://schemas.microsoft.com/office/drawing/2012/chart">
                  <c:ext xmlns:c16="http://schemas.microsoft.com/office/drawing/2014/chart" uri="{C3380CC4-5D6E-409C-BE32-E72D297353CC}">
                    <c16:uniqueId val="{00000004-8D17-4DAB-8B88-263A2D4ABB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Notes!$P$215</c15:sqref>
                        </c15:formulaRef>
                      </c:ext>
                    </c:extLst>
                    <c:strCache>
                      <c:ptCount val="1"/>
                      <c:pt idx="0">
                        <c:v>Oils and fats</c:v>
                      </c:pt>
                    </c:strCache>
                  </c:strRef>
                </c:tx>
                <c:spPr>
                  <a:ln w="28575" cap="rnd">
                    <a:solidFill>
                      <a:schemeClr val="accent5"/>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Notes!$P$216:$P$254</c15:sqref>
                        </c15:formulaRef>
                      </c:ext>
                    </c:extLst>
                    <c:numCache>
                      <c:formatCode>General</c:formatCode>
                      <c:ptCount val="39"/>
                      <c:pt idx="0">
                        <c:v>209.9</c:v>
                      </c:pt>
                      <c:pt idx="1">
                        <c:v>189.5</c:v>
                      </c:pt>
                      <c:pt idx="2">
                        <c:v>202.4</c:v>
                      </c:pt>
                      <c:pt idx="3">
                        <c:v>208.1</c:v>
                      </c:pt>
                      <c:pt idx="4">
                        <c:v>188.6</c:v>
                      </c:pt>
                      <c:pt idx="5">
                        <c:v>200.9</c:v>
                      </c:pt>
                      <c:pt idx="6">
                        <c:v>202.2</c:v>
                      </c:pt>
                      <c:pt idx="7">
                        <c:v>184.8</c:v>
                      </c:pt>
                      <c:pt idx="8">
                        <c:v>195.8</c:v>
                      </c:pt>
                      <c:pt idx="9">
                        <c:v>198.1</c:v>
                      </c:pt>
                      <c:pt idx="10">
                        <c:v>182.5</c:v>
                      </c:pt>
                      <c:pt idx="11">
                        <c:v>192.4</c:v>
                      </c:pt>
                      <c:pt idx="12">
                        <c:v>194.1</c:v>
                      </c:pt>
                      <c:pt idx="13">
                        <c:v>179.3</c:v>
                      </c:pt>
                      <c:pt idx="14">
                        <c:v>188.7</c:v>
                      </c:pt>
                      <c:pt idx="15">
                        <c:v>191.6</c:v>
                      </c:pt>
                      <c:pt idx="16">
                        <c:v>177.7</c:v>
                      </c:pt>
                      <c:pt idx="17">
                        <c:v>186.5</c:v>
                      </c:pt>
                      <c:pt idx="18">
                        <c:v>194</c:v>
                      </c:pt>
                      <c:pt idx="19">
                        <c:v>180</c:v>
                      </c:pt>
                      <c:pt idx="20">
                        <c:v>188.9</c:v>
                      </c:pt>
                      <c:pt idx="21">
                        <c:v>193.9</c:v>
                      </c:pt>
                      <c:pt idx="22">
                        <c:v>179.1</c:v>
                      </c:pt>
                      <c:pt idx="23">
                        <c:v>188.5</c:v>
                      </c:pt>
                      <c:pt idx="24">
                        <c:v>192.6</c:v>
                      </c:pt>
                      <c:pt idx="25">
                        <c:v>178</c:v>
                      </c:pt>
                      <c:pt idx="26">
                        <c:v>187.2</c:v>
                      </c:pt>
                      <c:pt idx="27">
                        <c:v>183.4</c:v>
                      </c:pt>
                      <c:pt idx="28">
                        <c:v>172.2</c:v>
                      </c:pt>
                      <c:pt idx="29">
                        <c:v>179.3</c:v>
                      </c:pt>
                      <c:pt idx="30">
                        <c:v>183.3</c:v>
                      </c:pt>
                      <c:pt idx="31">
                        <c:v>172.2</c:v>
                      </c:pt>
                      <c:pt idx="32">
                        <c:v>179.2</c:v>
                      </c:pt>
                      <c:pt idx="33">
                        <c:v>178.5</c:v>
                      </c:pt>
                      <c:pt idx="34">
                        <c:v>168.7</c:v>
                      </c:pt>
                      <c:pt idx="35">
                        <c:v>174.9</c:v>
                      </c:pt>
                      <c:pt idx="36">
                        <c:v>173.3</c:v>
                      </c:pt>
                      <c:pt idx="37">
                        <c:v>164.4</c:v>
                      </c:pt>
                      <c:pt idx="38">
                        <c:v>170</c:v>
                      </c:pt>
                    </c:numCache>
                  </c:numRef>
                </c:val>
                <c:smooth val="0"/>
                <c:extLst xmlns:c15="http://schemas.microsoft.com/office/drawing/2012/chart">
                  <c:ext xmlns:c16="http://schemas.microsoft.com/office/drawing/2014/chart" uri="{C3380CC4-5D6E-409C-BE32-E72D297353CC}">
                    <c16:uniqueId val="{00000005-8D17-4DAB-8B88-263A2D4ABB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Notes!$Q$215</c15:sqref>
                        </c15:formulaRef>
                      </c:ext>
                    </c:extLst>
                    <c:strCache>
                      <c:ptCount val="1"/>
                      <c:pt idx="0">
                        <c:v>Fruits</c:v>
                      </c:pt>
                    </c:strCache>
                  </c:strRef>
                </c:tx>
                <c:spPr>
                  <a:ln w="28575" cap="rnd">
                    <a:solidFill>
                      <a:schemeClr val="accent6"/>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Notes!$Q$216:$Q$254</c15:sqref>
                        </c15:formulaRef>
                      </c:ext>
                    </c:extLst>
                    <c:numCache>
                      <c:formatCode>General</c:formatCode>
                      <c:ptCount val="39"/>
                      <c:pt idx="0">
                        <c:v>168</c:v>
                      </c:pt>
                      <c:pt idx="1">
                        <c:v>174.5</c:v>
                      </c:pt>
                      <c:pt idx="2">
                        <c:v>171</c:v>
                      </c:pt>
                      <c:pt idx="3">
                        <c:v>165.8</c:v>
                      </c:pt>
                      <c:pt idx="4">
                        <c:v>174.1</c:v>
                      </c:pt>
                      <c:pt idx="5">
                        <c:v>169.7</c:v>
                      </c:pt>
                      <c:pt idx="6">
                        <c:v>169.6</c:v>
                      </c:pt>
                      <c:pt idx="7">
                        <c:v>179.5</c:v>
                      </c:pt>
                      <c:pt idx="8">
                        <c:v>174.2</c:v>
                      </c:pt>
                      <c:pt idx="9">
                        <c:v>169.2</c:v>
                      </c:pt>
                      <c:pt idx="10">
                        <c:v>177.1</c:v>
                      </c:pt>
                      <c:pt idx="11">
                        <c:v>172.9</c:v>
                      </c:pt>
                      <c:pt idx="12">
                        <c:v>164.1</c:v>
                      </c:pt>
                      <c:pt idx="13">
                        <c:v>167.5</c:v>
                      </c:pt>
                      <c:pt idx="14">
                        <c:v>165.7</c:v>
                      </c:pt>
                      <c:pt idx="15">
                        <c:v>162.19999999999999</c:v>
                      </c:pt>
                      <c:pt idx="16">
                        <c:v>165.7</c:v>
                      </c:pt>
                      <c:pt idx="17">
                        <c:v>163.80000000000001</c:v>
                      </c:pt>
                      <c:pt idx="18">
                        <c:v>159.1</c:v>
                      </c:pt>
                      <c:pt idx="19">
                        <c:v>162.6</c:v>
                      </c:pt>
                      <c:pt idx="20">
                        <c:v>160.69999999999999</c:v>
                      </c:pt>
                      <c:pt idx="21">
                        <c:v>156.69999999999999</c:v>
                      </c:pt>
                      <c:pt idx="22">
                        <c:v>159.5</c:v>
                      </c:pt>
                      <c:pt idx="23">
                        <c:v>158</c:v>
                      </c:pt>
                      <c:pt idx="24">
                        <c:v>156.30000000000001</c:v>
                      </c:pt>
                      <c:pt idx="25">
                        <c:v>160.5</c:v>
                      </c:pt>
                      <c:pt idx="26">
                        <c:v>158.30000000000001</c:v>
                      </c:pt>
                      <c:pt idx="27">
                        <c:v>167.2</c:v>
                      </c:pt>
                      <c:pt idx="28">
                        <c:v>172.1</c:v>
                      </c:pt>
                      <c:pt idx="29">
                        <c:v>169.5</c:v>
                      </c:pt>
                      <c:pt idx="30">
                        <c:v>167.2</c:v>
                      </c:pt>
                      <c:pt idx="31">
                        <c:v>172.1</c:v>
                      </c:pt>
                      <c:pt idx="32">
                        <c:v>169.5</c:v>
                      </c:pt>
                      <c:pt idx="33">
                        <c:v>173.7</c:v>
                      </c:pt>
                      <c:pt idx="34">
                        <c:v>179.2</c:v>
                      </c:pt>
                      <c:pt idx="35">
                        <c:v>176.3</c:v>
                      </c:pt>
                      <c:pt idx="36">
                        <c:v>169</c:v>
                      </c:pt>
                      <c:pt idx="37">
                        <c:v>175.8</c:v>
                      </c:pt>
                      <c:pt idx="38">
                        <c:v>172.2</c:v>
                      </c:pt>
                    </c:numCache>
                  </c:numRef>
                </c:val>
                <c:smooth val="0"/>
                <c:extLst xmlns:c15="http://schemas.microsoft.com/office/drawing/2012/chart">
                  <c:ext xmlns:c16="http://schemas.microsoft.com/office/drawing/2014/chart" uri="{C3380CC4-5D6E-409C-BE32-E72D297353CC}">
                    <c16:uniqueId val="{00000006-8D17-4DAB-8B88-263A2D4ABB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Notes!$R$215</c15:sqref>
                        </c15:formulaRef>
                      </c:ext>
                    </c:extLst>
                    <c:strCache>
                      <c:ptCount val="1"/>
                      <c:pt idx="0">
                        <c:v>Vegetables</c:v>
                      </c:pt>
                    </c:strCache>
                  </c:strRef>
                </c:tx>
                <c:spPr>
                  <a:ln w="28575" cap="rnd">
                    <a:solidFill>
                      <a:schemeClr val="accent1">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Notes!$R$216:$R$254</c15:sqref>
                        </c15:formulaRef>
                      </c:ext>
                    </c:extLst>
                    <c:numCache>
                      <c:formatCode>General</c:formatCode>
                      <c:ptCount val="39"/>
                      <c:pt idx="0">
                        <c:v>160.4</c:v>
                      </c:pt>
                      <c:pt idx="1">
                        <c:v>203.2</c:v>
                      </c:pt>
                      <c:pt idx="2">
                        <c:v>174.9</c:v>
                      </c:pt>
                      <c:pt idx="3">
                        <c:v>167.3</c:v>
                      </c:pt>
                      <c:pt idx="4">
                        <c:v>211.5</c:v>
                      </c:pt>
                      <c:pt idx="5">
                        <c:v>182.3</c:v>
                      </c:pt>
                      <c:pt idx="6">
                        <c:v>168.6</c:v>
                      </c:pt>
                      <c:pt idx="7">
                        <c:v>208.5</c:v>
                      </c:pt>
                      <c:pt idx="8">
                        <c:v>182.1</c:v>
                      </c:pt>
                      <c:pt idx="9">
                        <c:v>173.1</c:v>
                      </c:pt>
                      <c:pt idx="10">
                        <c:v>213.1</c:v>
                      </c:pt>
                      <c:pt idx="11">
                        <c:v>186.7</c:v>
                      </c:pt>
                      <c:pt idx="12">
                        <c:v>176.9</c:v>
                      </c:pt>
                      <c:pt idx="13">
                        <c:v>220.8</c:v>
                      </c:pt>
                      <c:pt idx="14">
                        <c:v>191.8</c:v>
                      </c:pt>
                      <c:pt idx="15">
                        <c:v>184.8</c:v>
                      </c:pt>
                      <c:pt idx="16">
                        <c:v>228.6</c:v>
                      </c:pt>
                      <c:pt idx="17">
                        <c:v>199.7</c:v>
                      </c:pt>
                      <c:pt idx="18">
                        <c:v>171.6</c:v>
                      </c:pt>
                      <c:pt idx="19">
                        <c:v>205.5</c:v>
                      </c:pt>
                      <c:pt idx="20">
                        <c:v>183.1</c:v>
                      </c:pt>
                      <c:pt idx="21">
                        <c:v>150.19999999999999</c:v>
                      </c:pt>
                      <c:pt idx="22">
                        <c:v>178.7</c:v>
                      </c:pt>
                      <c:pt idx="23">
                        <c:v>159.9</c:v>
                      </c:pt>
                      <c:pt idx="24">
                        <c:v>142.9</c:v>
                      </c:pt>
                      <c:pt idx="25">
                        <c:v>175.3</c:v>
                      </c:pt>
                      <c:pt idx="26">
                        <c:v>153.9</c:v>
                      </c:pt>
                      <c:pt idx="27">
                        <c:v>140.9</c:v>
                      </c:pt>
                      <c:pt idx="28">
                        <c:v>175.8</c:v>
                      </c:pt>
                      <c:pt idx="29">
                        <c:v>152.69999999999999</c:v>
                      </c:pt>
                      <c:pt idx="30">
                        <c:v>140.9</c:v>
                      </c:pt>
                      <c:pt idx="31">
                        <c:v>175.9</c:v>
                      </c:pt>
                      <c:pt idx="32">
                        <c:v>152.80000000000001</c:v>
                      </c:pt>
                      <c:pt idx="33">
                        <c:v>142.80000000000001</c:v>
                      </c:pt>
                      <c:pt idx="34">
                        <c:v>179.9</c:v>
                      </c:pt>
                      <c:pt idx="35">
                        <c:v>155.4</c:v>
                      </c:pt>
                      <c:pt idx="36">
                        <c:v>148.69999999999999</c:v>
                      </c:pt>
                      <c:pt idx="37">
                        <c:v>185</c:v>
                      </c:pt>
                      <c:pt idx="38">
                        <c:v>161</c:v>
                      </c:pt>
                    </c:numCache>
                  </c:numRef>
                </c:val>
                <c:smooth val="0"/>
                <c:extLst xmlns:c15="http://schemas.microsoft.com/office/drawing/2012/chart">
                  <c:ext xmlns:c16="http://schemas.microsoft.com/office/drawing/2014/chart" uri="{C3380CC4-5D6E-409C-BE32-E72D297353CC}">
                    <c16:uniqueId val="{00000007-8D17-4DAB-8B88-263A2D4ABB1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Notes!$S$215</c15:sqref>
                        </c15:formulaRef>
                      </c:ext>
                    </c:extLst>
                    <c:strCache>
                      <c:ptCount val="1"/>
                      <c:pt idx="0">
                        <c:v>Pulses and products</c:v>
                      </c:pt>
                    </c:strCache>
                  </c:strRef>
                </c:tx>
                <c:spPr>
                  <a:ln w="28575" cap="rnd">
                    <a:solidFill>
                      <a:schemeClr val="accent2">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Notes!$S$216:$S$254</c15:sqref>
                        </c15:formulaRef>
                      </c:ext>
                    </c:extLst>
                    <c:numCache>
                      <c:formatCode>General</c:formatCode>
                      <c:ptCount val="39"/>
                      <c:pt idx="0">
                        <c:v>165</c:v>
                      </c:pt>
                      <c:pt idx="1">
                        <c:v>164.1</c:v>
                      </c:pt>
                      <c:pt idx="2">
                        <c:v>164.7</c:v>
                      </c:pt>
                      <c:pt idx="3">
                        <c:v>164.6</c:v>
                      </c:pt>
                      <c:pt idx="4">
                        <c:v>163.6</c:v>
                      </c:pt>
                      <c:pt idx="5">
                        <c:v>164.3</c:v>
                      </c:pt>
                      <c:pt idx="6">
                        <c:v>164.4</c:v>
                      </c:pt>
                      <c:pt idx="7">
                        <c:v>164</c:v>
                      </c:pt>
                      <c:pt idx="8">
                        <c:v>164.3</c:v>
                      </c:pt>
                      <c:pt idx="9">
                        <c:v>167.1</c:v>
                      </c:pt>
                      <c:pt idx="10">
                        <c:v>167.3</c:v>
                      </c:pt>
                      <c:pt idx="11">
                        <c:v>167.2</c:v>
                      </c:pt>
                      <c:pt idx="12">
                        <c:v>169</c:v>
                      </c:pt>
                      <c:pt idx="13">
                        <c:v>169.2</c:v>
                      </c:pt>
                      <c:pt idx="14">
                        <c:v>169.1</c:v>
                      </c:pt>
                      <c:pt idx="15">
                        <c:v>169.7</c:v>
                      </c:pt>
                      <c:pt idx="16">
                        <c:v>169.9</c:v>
                      </c:pt>
                      <c:pt idx="17">
                        <c:v>169.8</c:v>
                      </c:pt>
                      <c:pt idx="18">
                        <c:v>170.2</c:v>
                      </c:pt>
                      <c:pt idx="19">
                        <c:v>171</c:v>
                      </c:pt>
                      <c:pt idx="20">
                        <c:v>170.5</c:v>
                      </c:pt>
                      <c:pt idx="21">
                        <c:v>170.5</c:v>
                      </c:pt>
                      <c:pt idx="22">
                        <c:v>171.3</c:v>
                      </c:pt>
                      <c:pt idx="23">
                        <c:v>170.8</c:v>
                      </c:pt>
                      <c:pt idx="24">
                        <c:v>170.7</c:v>
                      </c:pt>
                      <c:pt idx="25">
                        <c:v>171.2</c:v>
                      </c:pt>
                      <c:pt idx="26">
                        <c:v>170.9</c:v>
                      </c:pt>
                      <c:pt idx="27">
                        <c:v>170.4</c:v>
                      </c:pt>
                      <c:pt idx="28">
                        <c:v>172.2</c:v>
                      </c:pt>
                      <c:pt idx="29">
                        <c:v>171</c:v>
                      </c:pt>
                      <c:pt idx="30">
                        <c:v>170.5</c:v>
                      </c:pt>
                      <c:pt idx="31">
                        <c:v>172.2</c:v>
                      </c:pt>
                      <c:pt idx="32">
                        <c:v>171.1</c:v>
                      </c:pt>
                      <c:pt idx="33">
                        <c:v>172.8</c:v>
                      </c:pt>
                      <c:pt idx="34">
                        <c:v>174.7</c:v>
                      </c:pt>
                      <c:pt idx="35">
                        <c:v>173.4</c:v>
                      </c:pt>
                      <c:pt idx="36">
                        <c:v>174.9</c:v>
                      </c:pt>
                      <c:pt idx="37">
                        <c:v>176.9</c:v>
                      </c:pt>
                      <c:pt idx="38">
                        <c:v>175.6</c:v>
                      </c:pt>
                    </c:numCache>
                  </c:numRef>
                </c:val>
                <c:smooth val="0"/>
                <c:extLst xmlns:c15="http://schemas.microsoft.com/office/drawing/2012/chart">
                  <c:ext xmlns:c16="http://schemas.microsoft.com/office/drawing/2014/chart" uri="{C3380CC4-5D6E-409C-BE32-E72D297353CC}">
                    <c16:uniqueId val="{00000008-8D17-4DAB-8B88-263A2D4ABB1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Notes!$T$215</c15:sqref>
                        </c15:formulaRef>
                      </c:ext>
                    </c:extLst>
                    <c:strCache>
                      <c:ptCount val="1"/>
                      <c:pt idx="0">
                        <c:v>Sugar and Confectionery</c:v>
                      </c:pt>
                    </c:strCache>
                  </c:strRef>
                </c:tx>
                <c:spPr>
                  <a:ln w="28575" cap="rnd">
                    <a:solidFill>
                      <a:schemeClr val="accent3">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Notes!$T$216:$T$254</c15:sqref>
                        </c15:formulaRef>
                      </c:ext>
                    </c:extLst>
                    <c:numCache>
                      <c:formatCode>General</c:formatCode>
                      <c:ptCount val="39"/>
                      <c:pt idx="0">
                        <c:v>118.9</c:v>
                      </c:pt>
                      <c:pt idx="1">
                        <c:v>121.2</c:v>
                      </c:pt>
                      <c:pt idx="2">
                        <c:v>119.7</c:v>
                      </c:pt>
                      <c:pt idx="3">
                        <c:v>119.1</c:v>
                      </c:pt>
                      <c:pt idx="4">
                        <c:v>121.4</c:v>
                      </c:pt>
                      <c:pt idx="5">
                        <c:v>119.9</c:v>
                      </c:pt>
                      <c:pt idx="6">
                        <c:v>119.2</c:v>
                      </c:pt>
                      <c:pt idx="7">
                        <c:v>121.5</c:v>
                      </c:pt>
                      <c:pt idx="8">
                        <c:v>120</c:v>
                      </c:pt>
                      <c:pt idx="9">
                        <c:v>120.2</c:v>
                      </c:pt>
                      <c:pt idx="10">
                        <c:v>122.2</c:v>
                      </c:pt>
                      <c:pt idx="11">
                        <c:v>120.9</c:v>
                      </c:pt>
                      <c:pt idx="12">
                        <c:v>120.8</c:v>
                      </c:pt>
                      <c:pt idx="13">
                        <c:v>123.1</c:v>
                      </c:pt>
                      <c:pt idx="14">
                        <c:v>121.6</c:v>
                      </c:pt>
                      <c:pt idx="15">
                        <c:v>121.1</c:v>
                      </c:pt>
                      <c:pt idx="16">
                        <c:v>123.4</c:v>
                      </c:pt>
                      <c:pt idx="17">
                        <c:v>121.9</c:v>
                      </c:pt>
                      <c:pt idx="18">
                        <c:v>121.5</c:v>
                      </c:pt>
                      <c:pt idx="19">
                        <c:v>123.4</c:v>
                      </c:pt>
                      <c:pt idx="20">
                        <c:v>122.1</c:v>
                      </c:pt>
                      <c:pt idx="21">
                        <c:v>121.2</c:v>
                      </c:pt>
                      <c:pt idx="22">
                        <c:v>123.1</c:v>
                      </c:pt>
                      <c:pt idx="23">
                        <c:v>121.8</c:v>
                      </c:pt>
                      <c:pt idx="24">
                        <c:v>120.3</c:v>
                      </c:pt>
                      <c:pt idx="25">
                        <c:v>122.7</c:v>
                      </c:pt>
                      <c:pt idx="26">
                        <c:v>121.1</c:v>
                      </c:pt>
                      <c:pt idx="27">
                        <c:v>119.1</c:v>
                      </c:pt>
                      <c:pt idx="28">
                        <c:v>121.9</c:v>
                      </c:pt>
                      <c:pt idx="29">
                        <c:v>120</c:v>
                      </c:pt>
                      <c:pt idx="30">
                        <c:v>119.1</c:v>
                      </c:pt>
                      <c:pt idx="31">
                        <c:v>121.9</c:v>
                      </c:pt>
                      <c:pt idx="32">
                        <c:v>120</c:v>
                      </c:pt>
                      <c:pt idx="33">
                        <c:v>120.4</c:v>
                      </c:pt>
                      <c:pt idx="34">
                        <c:v>123.1</c:v>
                      </c:pt>
                      <c:pt idx="35">
                        <c:v>121.3</c:v>
                      </c:pt>
                      <c:pt idx="36">
                        <c:v>121.9</c:v>
                      </c:pt>
                      <c:pt idx="37">
                        <c:v>124.2</c:v>
                      </c:pt>
                      <c:pt idx="38">
                        <c:v>122.7</c:v>
                      </c:pt>
                    </c:numCache>
                  </c:numRef>
                </c:val>
                <c:smooth val="0"/>
                <c:extLst xmlns:c15="http://schemas.microsoft.com/office/drawing/2012/chart">
                  <c:ext xmlns:c16="http://schemas.microsoft.com/office/drawing/2014/chart" uri="{C3380CC4-5D6E-409C-BE32-E72D297353CC}">
                    <c16:uniqueId val="{00000009-8D17-4DAB-8B88-263A2D4ABB1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Notes!$U$215</c15:sqref>
                        </c15:formulaRef>
                      </c:ext>
                    </c:extLst>
                    <c:strCache>
                      <c:ptCount val="1"/>
                      <c:pt idx="0">
                        <c:v>Spices</c:v>
                      </c:pt>
                    </c:strCache>
                  </c:strRef>
                </c:tx>
                <c:spPr>
                  <a:ln w="28575" cap="rnd">
                    <a:solidFill>
                      <a:schemeClr val="accent4">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Notes!$U$216:$U$254</c15:sqref>
                        </c15:formulaRef>
                      </c:ext>
                    </c:extLst>
                    <c:numCache>
                      <c:formatCode>General</c:formatCode>
                      <c:ptCount val="39"/>
                      <c:pt idx="0">
                        <c:v>186.6</c:v>
                      </c:pt>
                      <c:pt idx="1">
                        <c:v>181.4</c:v>
                      </c:pt>
                      <c:pt idx="2">
                        <c:v>184.9</c:v>
                      </c:pt>
                      <c:pt idx="3">
                        <c:v>188.9</c:v>
                      </c:pt>
                      <c:pt idx="4">
                        <c:v>183.5</c:v>
                      </c:pt>
                      <c:pt idx="5">
                        <c:v>187.1</c:v>
                      </c:pt>
                      <c:pt idx="6">
                        <c:v>191.8</c:v>
                      </c:pt>
                      <c:pt idx="7">
                        <c:v>186.3</c:v>
                      </c:pt>
                      <c:pt idx="8">
                        <c:v>190</c:v>
                      </c:pt>
                      <c:pt idx="9">
                        <c:v>195.6</c:v>
                      </c:pt>
                      <c:pt idx="10">
                        <c:v>189.7</c:v>
                      </c:pt>
                      <c:pt idx="11">
                        <c:v>193.6</c:v>
                      </c:pt>
                      <c:pt idx="12">
                        <c:v>199.1</c:v>
                      </c:pt>
                      <c:pt idx="13">
                        <c:v>193.6</c:v>
                      </c:pt>
                      <c:pt idx="14">
                        <c:v>197.3</c:v>
                      </c:pt>
                      <c:pt idx="15">
                        <c:v>201.6</c:v>
                      </c:pt>
                      <c:pt idx="16">
                        <c:v>196.4</c:v>
                      </c:pt>
                      <c:pt idx="17">
                        <c:v>199.9</c:v>
                      </c:pt>
                      <c:pt idx="18">
                        <c:v>204.8</c:v>
                      </c:pt>
                      <c:pt idx="19">
                        <c:v>198.8</c:v>
                      </c:pt>
                      <c:pt idx="20">
                        <c:v>202.8</c:v>
                      </c:pt>
                      <c:pt idx="21">
                        <c:v>207.5</c:v>
                      </c:pt>
                      <c:pt idx="22">
                        <c:v>200.5</c:v>
                      </c:pt>
                      <c:pt idx="23">
                        <c:v>205.2</c:v>
                      </c:pt>
                      <c:pt idx="24">
                        <c:v>210.5</c:v>
                      </c:pt>
                      <c:pt idx="25">
                        <c:v>204.3</c:v>
                      </c:pt>
                      <c:pt idx="26">
                        <c:v>208.4</c:v>
                      </c:pt>
                      <c:pt idx="27">
                        <c:v>212.1</c:v>
                      </c:pt>
                      <c:pt idx="28">
                        <c:v>204.8</c:v>
                      </c:pt>
                      <c:pt idx="29">
                        <c:v>209.7</c:v>
                      </c:pt>
                      <c:pt idx="30">
                        <c:v>212.1</c:v>
                      </c:pt>
                      <c:pt idx="31">
                        <c:v>204.8</c:v>
                      </c:pt>
                      <c:pt idx="32">
                        <c:v>209.7</c:v>
                      </c:pt>
                      <c:pt idx="33">
                        <c:v>215.5</c:v>
                      </c:pt>
                      <c:pt idx="34">
                        <c:v>207.8</c:v>
                      </c:pt>
                      <c:pt idx="35">
                        <c:v>212.9</c:v>
                      </c:pt>
                      <c:pt idx="36">
                        <c:v>221</c:v>
                      </c:pt>
                      <c:pt idx="37">
                        <c:v>211.9</c:v>
                      </c:pt>
                      <c:pt idx="38">
                        <c:v>218</c:v>
                      </c:pt>
                    </c:numCache>
                  </c:numRef>
                </c:val>
                <c:smooth val="0"/>
                <c:extLst xmlns:c15="http://schemas.microsoft.com/office/drawing/2012/chart">
                  <c:ext xmlns:c16="http://schemas.microsoft.com/office/drawing/2014/chart" uri="{C3380CC4-5D6E-409C-BE32-E72D297353CC}">
                    <c16:uniqueId val="{0000000A-8D17-4DAB-8B88-263A2D4ABB1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Notes!$V$215</c15:sqref>
                        </c15:formulaRef>
                      </c:ext>
                    </c:extLst>
                    <c:strCache>
                      <c:ptCount val="1"/>
                      <c:pt idx="0">
                        <c:v>Non-alcoholic beverages</c:v>
                      </c:pt>
                    </c:strCache>
                  </c:strRef>
                </c:tx>
                <c:spPr>
                  <a:ln w="28575" cap="rnd">
                    <a:solidFill>
                      <a:schemeClr val="accent5">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Notes!$V$216:$V$254</c15:sqref>
                        </c15:formulaRef>
                      </c:ext>
                    </c:extLst>
                    <c:numCache>
                      <c:formatCode>General</c:formatCode>
                      <c:ptCount val="39"/>
                      <c:pt idx="0">
                        <c:v>173.2</c:v>
                      </c:pt>
                      <c:pt idx="1">
                        <c:v>158.5</c:v>
                      </c:pt>
                      <c:pt idx="2">
                        <c:v>167.1</c:v>
                      </c:pt>
                      <c:pt idx="3">
                        <c:v>174.2</c:v>
                      </c:pt>
                      <c:pt idx="4">
                        <c:v>159.1</c:v>
                      </c:pt>
                      <c:pt idx="5">
                        <c:v>167.9</c:v>
                      </c:pt>
                      <c:pt idx="6">
                        <c:v>174.5</c:v>
                      </c:pt>
                      <c:pt idx="7">
                        <c:v>159.80000000000001</c:v>
                      </c:pt>
                      <c:pt idx="8">
                        <c:v>168.4</c:v>
                      </c:pt>
                      <c:pt idx="9">
                        <c:v>174.8</c:v>
                      </c:pt>
                      <c:pt idx="10">
                        <c:v>160.5</c:v>
                      </c:pt>
                      <c:pt idx="11">
                        <c:v>168.8</c:v>
                      </c:pt>
                      <c:pt idx="12">
                        <c:v>175.4</c:v>
                      </c:pt>
                      <c:pt idx="13">
                        <c:v>161.1</c:v>
                      </c:pt>
                      <c:pt idx="14">
                        <c:v>169.4</c:v>
                      </c:pt>
                      <c:pt idx="15">
                        <c:v>175.8</c:v>
                      </c:pt>
                      <c:pt idx="16">
                        <c:v>161.6</c:v>
                      </c:pt>
                      <c:pt idx="17">
                        <c:v>169.9</c:v>
                      </c:pt>
                      <c:pt idx="18">
                        <c:v>176.4</c:v>
                      </c:pt>
                      <c:pt idx="19">
                        <c:v>162.1</c:v>
                      </c:pt>
                      <c:pt idx="20">
                        <c:v>170.4</c:v>
                      </c:pt>
                      <c:pt idx="21">
                        <c:v>176.8</c:v>
                      </c:pt>
                      <c:pt idx="22">
                        <c:v>162.80000000000001</c:v>
                      </c:pt>
                      <c:pt idx="23">
                        <c:v>171</c:v>
                      </c:pt>
                      <c:pt idx="24">
                        <c:v>176.9</c:v>
                      </c:pt>
                      <c:pt idx="25">
                        <c:v>163.69999999999999</c:v>
                      </c:pt>
                      <c:pt idx="26">
                        <c:v>171.4</c:v>
                      </c:pt>
                      <c:pt idx="27">
                        <c:v>177.6</c:v>
                      </c:pt>
                      <c:pt idx="28">
                        <c:v>164.9</c:v>
                      </c:pt>
                      <c:pt idx="29">
                        <c:v>172.3</c:v>
                      </c:pt>
                      <c:pt idx="30">
                        <c:v>177.6</c:v>
                      </c:pt>
                      <c:pt idx="31">
                        <c:v>164.9</c:v>
                      </c:pt>
                      <c:pt idx="32">
                        <c:v>172.3</c:v>
                      </c:pt>
                      <c:pt idx="33">
                        <c:v>178.2</c:v>
                      </c:pt>
                      <c:pt idx="34">
                        <c:v>165.5</c:v>
                      </c:pt>
                      <c:pt idx="35">
                        <c:v>172.9</c:v>
                      </c:pt>
                      <c:pt idx="36">
                        <c:v>178.7</c:v>
                      </c:pt>
                      <c:pt idx="37">
                        <c:v>165.9</c:v>
                      </c:pt>
                      <c:pt idx="38">
                        <c:v>173.4</c:v>
                      </c:pt>
                    </c:numCache>
                  </c:numRef>
                </c:val>
                <c:smooth val="0"/>
                <c:extLst xmlns:c15="http://schemas.microsoft.com/office/drawing/2012/chart">
                  <c:ext xmlns:c16="http://schemas.microsoft.com/office/drawing/2014/chart" uri="{C3380CC4-5D6E-409C-BE32-E72D297353CC}">
                    <c16:uniqueId val="{0000000B-8D17-4DAB-8B88-263A2D4ABB12}"/>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Notes!$W$215</c15:sqref>
                        </c15:formulaRef>
                      </c:ext>
                    </c:extLst>
                    <c:strCache>
                      <c:ptCount val="1"/>
                      <c:pt idx="0">
                        <c:v>Prepared meals, snacks, sweets etc.</c:v>
                      </c:pt>
                    </c:strCache>
                  </c:strRef>
                </c:tx>
                <c:spPr>
                  <a:ln w="28575" cap="rnd">
                    <a:solidFill>
                      <a:schemeClr val="accent6">
                        <a:lumMod val="6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Notes!$W$216:$W$254</c15:sqref>
                        </c15:formulaRef>
                      </c:ext>
                    </c:extLst>
                    <c:numCache>
                      <c:formatCode>General</c:formatCode>
                      <c:ptCount val="39"/>
                      <c:pt idx="0">
                        <c:v>180.4</c:v>
                      </c:pt>
                      <c:pt idx="1">
                        <c:v>184.9</c:v>
                      </c:pt>
                      <c:pt idx="2">
                        <c:v>182.5</c:v>
                      </c:pt>
                      <c:pt idx="3">
                        <c:v>181.9</c:v>
                      </c:pt>
                      <c:pt idx="4">
                        <c:v>186.3</c:v>
                      </c:pt>
                      <c:pt idx="5">
                        <c:v>183.9</c:v>
                      </c:pt>
                      <c:pt idx="6">
                        <c:v>183.1</c:v>
                      </c:pt>
                      <c:pt idx="7">
                        <c:v>187.7</c:v>
                      </c:pt>
                      <c:pt idx="8">
                        <c:v>185.2</c:v>
                      </c:pt>
                      <c:pt idx="9">
                        <c:v>184</c:v>
                      </c:pt>
                      <c:pt idx="10">
                        <c:v>188.9</c:v>
                      </c:pt>
                      <c:pt idx="11">
                        <c:v>186.3</c:v>
                      </c:pt>
                      <c:pt idx="12">
                        <c:v>184.8</c:v>
                      </c:pt>
                      <c:pt idx="13">
                        <c:v>190.4</c:v>
                      </c:pt>
                      <c:pt idx="14">
                        <c:v>187.4</c:v>
                      </c:pt>
                      <c:pt idx="15">
                        <c:v>185.6</c:v>
                      </c:pt>
                      <c:pt idx="16">
                        <c:v>191.5</c:v>
                      </c:pt>
                      <c:pt idx="17">
                        <c:v>188.3</c:v>
                      </c:pt>
                      <c:pt idx="18">
                        <c:v>186.9</c:v>
                      </c:pt>
                      <c:pt idx="19">
                        <c:v>192.4</c:v>
                      </c:pt>
                      <c:pt idx="20">
                        <c:v>189.5</c:v>
                      </c:pt>
                      <c:pt idx="21">
                        <c:v>187.7</c:v>
                      </c:pt>
                      <c:pt idx="22">
                        <c:v>193.3</c:v>
                      </c:pt>
                      <c:pt idx="23">
                        <c:v>190.3</c:v>
                      </c:pt>
                      <c:pt idx="24">
                        <c:v>188.5</c:v>
                      </c:pt>
                      <c:pt idx="25">
                        <c:v>194.3</c:v>
                      </c:pt>
                      <c:pt idx="26">
                        <c:v>191.2</c:v>
                      </c:pt>
                      <c:pt idx="27">
                        <c:v>189.9</c:v>
                      </c:pt>
                      <c:pt idx="28">
                        <c:v>196.6</c:v>
                      </c:pt>
                      <c:pt idx="29">
                        <c:v>193</c:v>
                      </c:pt>
                      <c:pt idx="30">
                        <c:v>189.9</c:v>
                      </c:pt>
                      <c:pt idx="31">
                        <c:v>196.6</c:v>
                      </c:pt>
                      <c:pt idx="32">
                        <c:v>193</c:v>
                      </c:pt>
                      <c:pt idx="33">
                        <c:v>190.5</c:v>
                      </c:pt>
                      <c:pt idx="34">
                        <c:v>197</c:v>
                      </c:pt>
                      <c:pt idx="35">
                        <c:v>193.5</c:v>
                      </c:pt>
                      <c:pt idx="36">
                        <c:v>191.1</c:v>
                      </c:pt>
                      <c:pt idx="37">
                        <c:v>197.7</c:v>
                      </c:pt>
                      <c:pt idx="38">
                        <c:v>194.2</c:v>
                      </c:pt>
                    </c:numCache>
                  </c:numRef>
                </c:val>
                <c:smooth val="0"/>
                <c:extLst xmlns:c15="http://schemas.microsoft.com/office/drawing/2012/chart">
                  <c:ext xmlns:c16="http://schemas.microsoft.com/office/drawing/2014/chart" uri="{C3380CC4-5D6E-409C-BE32-E72D297353CC}">
                    <c16:uniqueId val="{0000000C-8D17-4DAB-8B88-263A2D4ABB1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Notes!$X$215</c15:sqref>
                        </c15:formulaRef>
                      </c:ext>
                    </c:extLst>
                    <c:strCache>
                      <c:ptCount val="1"/>
                      <c:pt idx="0">
                        <c:v>Food and beverages</c:v>
                      </c:pt>
                    </c:strCache>
                  </c:strRef>
                </c:tx>
                <c:spPr>
                  <a:ln w="28575" cap="rnd">
                    <a:solidFill>
                      <a:schemeClr val="accent1">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Notes!$X$216:$X$254</c15:sqref>
                        </c15:formulaRef>
                      </c:ext>
                    </c:extLst>
                    <c:numCache>
                      <c:formatCode>General</c:formatCode>
                      <c:ptCount val="39"/>
                      <c:pt idx="0">
                        <c:v>170.8</c:v>
                      </c:pt>
                      <c:pt idx="1">
                        <c:v>177.5</c:v>
                      </c:pt>
                      <c:pt idx="2">
                        <c:v>173.3</c:v>
                      </c:pt>
                      <c:pt idx="3">
                        <c:v>172.4</c:v>
                      </c:pt>
                      <c:pt idx="4">
                        <c:v>179.3</c:v>
                      </c:pt>
                      <c:pt idx="5">
                        <c:v>174.9</c:v>
                      </c:pt>
                      <c:pt idx="6">
                        <c:v>172.5</c:v>
                      </c:pt>
                      <c:pt idx="7">
                        <c:v>179.4</c:v>
                      </c:pt>
                      <c:pt idx="8">
                        <c:v>175</c:v>
                      </c:pt>
                      <c:pt idx="9">
                        <c:v>173.9</c:v>
                      </c:pt>
                      <c:pt idx="10">
                        <c:v>180.4</c:v>
                      </c:pt>
                      <c:pt idx="11">
                        <c:v>176.3</c:v>
                      </c:pt>
                      <c:pt idx="12">
                        <c:v>175.5</c:v>
                      </c:pt>
                      <c:pt idx="13">
                        <c:v>181.8</c:v>
                      </c:pt>
                      <c:pt idx="14">
                        <c:v>177.8</c:v>
                      </c:pt>
                      <c:pt idx="15">
                        <c:v>177.4</c:v>
                      </c:pt>
                      <c:pt idx="16">
                        <c:v>183.3</c:v>
                      </c:pt>
                      <c:pt idx="17">
                        <c:v>179.6</c:v>
                      </c:pt>
                      <c:pt idx="18">
                        <c:v>176.6</c:v>
                      </c:pt>
                      <c:pt idx="19">
                        <c:v>181.3</c:v>
                      </c:pt>
                      <c:pt idx="20">
                        <c:v>178.3</c:v>
                      </c:pt>
                      <c:pt idx="21">
                        <c:v>174.4</c:v>
                      </c:pt>
                      <c:pt idx="22">
                        <c:v>178.6</c:v>
                      </c:pt>
                      <c:pt idx="23">
                        <c:v>175.9</c:v>
                      </c:pt>
                      <c:pt idx="24">
                        <c:v>175</c:v>
                      </c:pt>
                      <c:pt idx="25">
                        <c:v>179.5</c:v>
                      </c:pt>
                      <c:pt idx="26">
                        <c:v>176.7</c:v>
                      </c:pt>
                      <c:pt idx="27">
                        <c:v>174.8</c:v>
                      </c:pt>
                      <c:pt idx="28">
                        <c:v>180.7</c:v>
                      </c:pt>
                      <c:pt idx="29">
                        <c:v>177</c:v>
                      </c:pt>
                      <c:pt idx="30">
                        <c:v>174.8</c:v>
                      </c:pt>
                      <c:pt idx="31">
                        <c:v>180.8</c:v>
                      </c:pt>
                      <c:pt idx="32">
                        <c:v>177</c:v>
                      </c:pt>
                      <c:pt idx="33">
                        <c:v>175.5</c:v>
                      </c:pt>
                      <c:pt idx="34">
                        <c:v>182.1</c:v>
                      </c:pt>
                      <c:pt idx="35">
                        <c:v>177.9</c:v>
                      </c:pt>
                      <c:pt idx="36">
                        <c:v>176.8</c:v>
                      </c:pt>
                      <c:pt idx="37">
                        <c:v>183.1</c:v>
                      </c:pt>
                      <c:pt idx="38">
                        <c:v>179.1</c:v>
                      </c:pt>
                    </c:numCache>
                  </c:numRef>
                </c:val>
                <c:smooth val="0"/>
                <c:extLst xmlns:c15="http://schemas.microsoft.com/office/drawing/2012/chart">
                  <c:ext xmlns:c16="http://schemas.microsoft.com/office/drawing/2014/chart" uri="{C3380CC4-5D6E-409C-BE32-E72D297353CC}">
                    <c16:uniqueId val="{0000000D-8D17-4DAB-8B88-263A2D4ABB1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Notes!$Y$215</c15:sqref>
                        </c15:formulaRef>
                      </c:ext>
                    </c:extLst>
                    <c:strCache>
                      <c:ptCount val="1"/>
                      <c:pt idx="0">
                        <c:v>vegetables and products</c:v>
                      </c:pt>
                    </c:strCache>
                  </c:strRef>
                </c:tx>
                <c:spPr>
                  <a:ln w="28575" cap="rnd">
                    <a:solidFill>
                      <a:schemeClr val="accent2">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Notes!$Y$216:$Y$254</c15:sqref>
                        </c15:formulaRef>
                      </c:ext>
                    </c:extLst>
                    <c:numCache>
                      <c:formatCode>General</c:formatCode>
                      <c:ptCount val="39"/>
                      <c:pt idx="0">
                        <c:v>1161.7</c:v>
                      </c:pt>
                      <c:pt idx="1">
                        <c:v>1190.6000000000001</c:v>
                      </c:pt>
                      <c:pt idx="2">
                        <c:v>1171.7</c:v>
                      </c:pt>
                      <c:pt idx="3">
                        <c:v>1167.6000000000001</c:v>
                      </c:pt>
                      <c:pt idx="4">
                        <c:v>1200.2</c:v>
                      </c:pt>
                      <c:pt idx="5">
                        <c:v>1179.1999999999998</c:v>
                      </c:pt>
                      <c:pt idx="6">
                        <c:v>1171</c:v>
                      </c:pt>
                      <c:pt idx="7">
                        <c:v>1203.8999999999999</c:v>
                      </c:pt>
                      <c:pt idx="8">
                        <c:v>1182.8999999999999</c:v>
                      </c:pt>
                      <c:pt idx="9">
                        <c:v>1182.8</c:v>
                      </c:pt>
                      <c:pt idx="10">
                        <c:v>1214</c:v>
                      </c:pt>
                      <c:pt idx="11">
                        <c:v>1193.9999999999998</c:v>
                      </c:pt>
                      <c:pt idx="12">
                        <c:v>1186.8999999999999</c:v>
                      </c:pt>
                      <c:pt idx="13">
                        <c:v>1218.3999999999999</c:v>
                      </c:pt>
                      <c:pt idx="14">
                        <c:v>1197.7</c:v>
                      </c:pt>
                      <c:pt idx="15">
                        <c:v>1195.6999999999998</c:v>
                      </c:pt>
                      <c:pt idx="16">
                        <c:v>1228.1000000000001</c:v>
                      </c:pt>
                      <c:pt idx="17">
                        <c:v>1206.8000000000002</c:v>
                      </c:pt>
                      <c:pt idx="18">
                        <c:v>1188.0999999999999</c:v>
                      </c:pt>
                      <c:pt idx="19">
                        <c:v>1209.7</c:v>
                      </c:pt>
                      <c:pt idx="20">
                        <c:v>1195.5</c:v>
                      </c:pt>
                      <c:pt idx="21">
                        <c:v>1168.8000000000002</c:v>
                      </c:pt>
                      <c:pt idx="22">
                        <c:v>1182.4000000000001</c:v>
                      </c:pt>
                      <c:pt idx="23">
                        <c:v>1173.4000000000001</c:v>
                      </c:pt>
                      <c:pt idx="24">
                        <c:v>1167.3</c:v>
                      </c:pt>
                      <c:pt idx="25">
                        <c:v>1185.3</c:v>
                      </c:pt>
                      <c:pt idx="26">
                        <c:v>1173.6000000000001</c:v>
                      </c:pt>
                      <c:pt idx="27">
                        <c:v>1167.3</c:v>
                      </c:pt>
                      <c:pt idx="28">
                        <c:v>1193.6999999999998</c:v>
                      </c:pt>
                      <c:pt idx="29">
                        <c:v>1176.6000000000001</c:v>
                      </c:pt>
                      <c:pt idx="30">
                        <c:v>1167.4000000000001</c:v>
                      </c:pt>
                      <c:pt idx="31">
                        <c:v>1193.8</c:v>
                      </c:pt>
                      <c:pt idx="32">
                        <c:v>1176.7</c:v>
                      </c:pt>
                      <c:pt idx="33">
                        <c:v>1177</c:v>
                      </c:pt>
                      <c:pt idx="34">
                        <c:v>1208.2</c:v>
                      </c:pt>
                      <c:pt idx="35">
                        <c:v>1188</c:v>
                      </c:pt>
                      <c:pt idx="36">
                        <c:v>1182</c:v>
                      </c:pt>
                      <c:pt idx="37">
                        <c:v>1212.9000000000001</c:v>
                      </c:pt>
                      <c:pt idx="38">
                        <c:v>1193.2</c:v>
                      </c:pt>
                    </c:numCache>
                  </c:numRef>
                </c:val>
                <c:smooth val="0"/>
                <c:extLst xmlns:c15="http://schemas.microsoft.com/office/drawing/2012/chart">
                  <c:ext xmlns:c16="http://schemas.microsoft.com/office/drawing/2014/chart" uri="{C3380CC4-5D6E-409C-BE32-E72D297353CC}">
                    <c16:uniqueId val="{00000000-8D17-4DAB-8B88-263A2D4ABB12}"/>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Notes!$Z$215</c15:sqref>
                        </c15:formulaRef>
                      </c:ext>
                    </c:extLst>
                    <c:strCache>
                      <c:ptCount val="1"/>
                      <c:pt idx="0">
                        <c:v>Non vegetarian</c:v>
                      </c:pt>
                    </c:strCache>
                  </c:strRef>
                </c:tx>
                <c:spPr>
                  <a:ln w="28575" cap="rnd">
                    <a:solidFill>
                      <a:schemeClr val="accent3">
                        <a:lumMod val="80000"/>
                        <a:lumOff val="20000"/>
                      </a:schemeClr>
                    </a:solidFill>
                    <a:round/>
                  </a:ln>
                  <a:effectLst/>
                </c:spPr>
                <c:marker>
                  <c:symbol val="none"/>
                </c:marker>
                <c:cat>
                  <c:multiLvlStrRef>
                    <c:extLst xmlns:c15="http://schemas.microsoft.com/office/drawing/2012/chart">
                      <c:ext xmlns:c15="http://schemas.microsoft.com/office/drawing/2012/chart" uri="{02D57815-91ED-43cb-92C2-25804820EDAC}">
                        <c15:formulaRef>
                          <c15:sqref>Notes!$J$216:$K$254</c15:sqref>
                        </c15:formulaRef>
                      </c:ext>
                    </c:extLst>
                    <c:multiLvlStrCache>
                      <c:ptCount val="39"/>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pt idx="37">
                          <c:v>May</c:v>
                        </c:pt>
                        <c:pt idx="38">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pt idx="37">
                          <c:v>2023</c:v>
                        </c:pt>
                        <c:pt idx="38">
                          <c:v>2023</c:v>
                        </c:pt>
                      </c:lvl>
                    </c:multiLvlStrCache>
                  </c:multiLvlStrRef>
                </c:cat>
                <c:val>
                  <c:numRef>
                    <c:extLst xmlns:c15="http://schemas.microsoft.com/office/drawing/2012/chart">
                      <c:ext xmlns:c15="http://schemas.microsoft.com/office/drawing/2012/chart" uri="{02D57815-91ED-43cb-92C2-25804820EDAC}">
                        <c15:formulaRef>
                          <c15:sqref>Notes!$Z$216:$Z$254</c15:sqref>
                        </c15:formulaRef>
                      </c:ext>
                    </c:extLst>
                    <c:numCache>
                      <c:formatCode>General</c:formatCode>
                      <c:ptCount val="39"/>
                      <c:pt idx="0">
                        <c:v>376.1</c:v>
                      </c:pt>
                      <c:pt idx="1">
                        <c:v>385.29999999999995</c:v>
                      </c:pt>
                      <c:pt idx="2">
                        <c:v>379.4</c:v>
                      </c:pt>
                      <c:pt idx="3">
                        <c:v>386.79999999999995</c:v>
                      </c:pt>
                      <c:pt idx="4">
                        <c:v>396.20000000000005</c:v>
                      </c:pt>
                      <c:pt idx="5">
                        <c:v>390.20000000000005</c:v>
                      </c:pt>
                      <c:pt idx="6">
                        <c:v>385.1</c:v>
                      </c:pt>
                      <c:pt idx="7">
                        <c:v>393.7</c:v>
                      </c:pt>
                      <c:pt idx="8">
                        <c:v>388.2</c:v>
                      </c:pt>
                      <c:pt idx="9">
                        <c:v>372.4</c:v>
                      </c:pt>
                      <c:pt idx="10">
                        <c:v>381.5</c:v>
                      </c:pt>
                      <c:pt idx="11">
                        <c:v>375.7</c:v>
                      </c:pt>
                      <c:pt idx="12">
                        <c:v>375.7</c:v>
                      </c:pt>
                      <c:pt idx="13">
                        <c:v>384.6</c:v>
                      </c:pt>
                      <c:pt idx="14">
                        <c:v>378.9</c:v>
                      </c:pt>
                      <c:pt idx="15">
                        <c:v>379.1</c:v>
                      </c:pt>
                      <c:pt idx="16">
                        <c:v>386.8</c:v>
                      </c:pt>
                      <c:pt idx="17">
                        <c:v>381.8</c:v>
                      </c:pt>
                      <c:pt idx="18">
                        <c:v>387.4</c:v>
                      </c:pt>
                      <c:pt idx="19">
                        <c:v>396.6</c:v>
                      </c:pt>
                      <c:pt idx="20">
                        <c:v>390.8</c:v>
                      </c:pt>
                      <c:pt idx="21">
                        <c:v>396</c:v>
                      </c:pt>
                      <c:pt idx="22">
                        <c:v>404.8</c:v>
                      </c:pt>
                      <c:pt idx="23">
                        <c:v>399.2</c:v>
                      </c:pt>
                      <c:pt idx="24">
                        <c:v>401.20000000000005</c:v>
                      </c:pt>
                      <c:pt idx="25">
                        <c:v>412.2</c:v>
                      </c:pt>
                      <c:pt idx="26">
                        <c:v>405.2</c:v>
                      </c:pt>
                      <c:pt idx="27">
                        <c:v>379.1</c:v>
                      </c:pt>
                      <c:pt idx="28">
                        <c:v>389.4</c:v>
                      </c:pt>
                      <c:pt idx="29">
                        <c:v>382.9</c:v>
                      </c:pt>
                      <c:pt idx="30">
                        <c:v>379.1</c:v>
                      </c:pt>
                      <c:pt idx="31">
                        <c:v>389.4</c:v>
                      </c:pt>
                      <c:pt idx="32">
                        <c:v>382.9</c:v>
                      </c:pt>
                      <c:pt idx="33">
                        <c:v>374.8</c:v>
                      </c:pt>
                      <c:pt idx="34">
                        <c:v>386.1</c:v>
                      </c:pt>
                      <c:pt idx="35">
                        <c:v>378.9</c:v>
                      </c:pt>
                      <c:pt idx="36">
                        <c:v>382.5</c:v>
                      </c:pt>
                      <c:pt idx="37">
                        <c:v>396.1</c:v>
                      </c:pt>
                      <c:pt idx="38">
                        <c:v>387.5</c:v>
                      </c:pt>
                    </c:numCache>
                  </c:numRef>
                </c:val>
                <c:smooth val="0"/>
                <c:extLst xmlns:c15="http://schemas.microsoft.com/office/drawing/2012/chart">
                  <c:ext xmlns:c16="http://schemas.microsoft.com/office/drawing/2014/chart" uri="{C3380CC4-5D6E-409C-BE32-E72D297353CC}">
                    <c16:uniqueId val="{0000000E-8D17-4DAB-8B88-263A2D4ABB12}"/>
                  </c:ext>
                </c:extLst>
              </c15:ser>
            </c15:filteredLineSeries>
          </c:ext>
        </c:extLst>
      </c:lineChart>
      <c:catAx>
        <c:axId val="10437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4272"/>
        <c:crosses val="autoZero"/>
        <c:auto val="1"/>
        <c:lblAlgn val="ctr"/>
        <c:lblOffset val="100"/>
        <c:noMultiLvlLbl val="0"/>
      </c:catAx>
      <c:valAx>
        <c:axId val="104370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70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 Inflation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Notes!$K$362</c:f>
              <c:strCache>
                <c:ptCount val="1"/>
                <c:pt idx="0">
                  <c:v>Inflation rate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Notes!$H$363:$I$447</c:f>
              <c:multiLvlStrCache>
                <c:ptCount val="2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lvl>
                <c:lvl>
                  <c:pt idx="0">
                    <c:v>2021</c:v>
                  </c:pt>
                  <c:pt idx="1">
                    <c:v>2021</c:v>
                  </c:pt>
                  <c:pt idx="2">
                    <c:v>2021</c:v>
                  </c:pt>
                  <c:pt idx="3">
                    <c:v>2021</c:v>
                  </c:pt>
                  <c:pt idx="4">
                    <c:v>2021</c:v>
                  </c:pt>
                  <c:pt idx="5">
                    <c:v>2021</c:v>
                  </c:pt>
                  <c:pt idx="6">
                    <c:v>2021</c:v>
                  </c:pt>
                  <c:pt idx="7">
                    <c:v>2021</c:v>
                  </c:pt>
                  <c:pt idx="8">
                    <c:v>2021</c:v>
                  </c:pt>
                  <c:pt idx="9">
                    <c:v>2021</c:v>
                  </c:pt>
                  <c:pt idx="10">
                    <c:v>2021</c:v>
                  </c:pt>
                  <c:pt idx="11">
                    <c:v>2021</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lvl>
              </c:multiLvlStrCache>
            </c:multiLvlStrRef>
          </c:cat>
          <c:val>
            <c:numRef>
              <c:f>Notes!$K$363:$K$447</c:f>
              <c:numCache>
                <c:formatCode>0%</c:formatCode>
                <c:ptCount val="29"/>
                <c:pt idx="1">
                  <c:v>2.3194168323392973E-2</c:v>
                </c:pt>
                <c:pt idx="2">
                  <c:v>1.0362694300518097E-2</c:v>
                </c:pt>
                <c:pt idx="3">
                  <c:v>0</c:v>
                </c:pt>
                <c:pt idx="4">
                  <c:v>3.6538461538461464E-2</c:v>
                </c:pt>
                <c:pt idx="5">
                  <c:v>2.4737167594310805E-3</c:v>
                </c:pt>
                <c:pt idx="6">
                  <c:v>2.4676125848242178E-3</c:v>
                </c:pt>
                <c:pt idx="7">
                  <c:v>3.6923076923076575E-3</c:v>
                </c:pt>
                <c:pt idx="8">
                  <c:v>3.6787247087675923E-3</c:v>
                </c:pt>
                <c:pt idx="9">
                  <c:v>1.0995723885155843E-2</c:v>
                </c:pt>
                <c:pt idx="10">
                  <c:v>-1.2084592145014418E-3</c:v>
                </c:pt>
                <c:pt idx="11">
                  <c:v>1.8148820326677733E-3</c:v>
                </c:pt>
                <c:pt idx="12">
                  <c:v>1.2077294685991368E-3</c:v>
                </c:pt>
                <c:pt idx="13">
                  <c:v>9.6501809408926064E-3</c:v>
                </c:pt>
                <c:pt idx="14">
                  <c:v>8.9605734767025085E-3</c:v>
                </c:pt>
                <c:pt idx="15">
                  <c:v>2.6050917702782745E-2</c:v>
                </c:pt>
                <c:pt idx="16">
                  <c:v>1.1540680900173109E-2</c:v>
                </c:pt>
                <c:pt idx="17">
                  <c:v>7.9863091842554308E-3</c:v>
                </c:pt>
                <c:pt idx="18">
                  <c:v>1.6411997736276208E-2</c:v>
                </c:pt>
                <c:pt idx="19">
                  <c:v>-2.7839643652561247E-3</c:v>
                </c:pt>
                <c:pt idx="20">
                  <c:v>3.3500837520937707E-3</c:v>
                </c:pt>
                <c:pt idx="21">
                  <c:v>6.1213132999444787E-3</c:v>
                </c:pt>
                <c:pt idx="22">
                  <c:v>6.0840707964601448E-3</c:v>
                </c:pt>
                <c:pt idx="23">
                  <c:v>4.9477735019241654E-3</c:v>
                </c:pt>
                <c:pt idx="24">
                  <c:v>2.1881838074397004E-3</c:v>
                </c:pt>
                <c:pt idx="25">
                  <c:v>-8.7336244541484417E-3</c:v>
                </c:pt>
                <c:pt idx="26">
                  <c:v>-1.1013215859030211E-3</c:v>
                </c:pt>
                <c:pt idx="27">
                  <c:v>5.5126791620724541E-4</c:v>
                </c:pt>
                <c:pt idx="28">
                  <c:v>5.5096418732782371E-3</c:v>
                </c:pt>
              </c:numCache>
            </c:numRef>
          </c:val>
          <c:smooth val="0"/>
          <c:extLst>
            <c:ext xmlns:c16="http://schemas.microsoft.com/office/drawing/2014/chart" uri="{C3380CC4-5D6E-409C-BE32-E72D297353CC}">
              <c16:uniqueId val="{00000001-4550-4386-A638-242AF9633938}"/>
            </c:ext>
          </c:extLst>
        </c:ser>
        <c:dLbls>
          <c:showLegendKey val="0"/>
          <c:showVal val="0"/>
          <c:showCatName val="0"/>
          <c:showSerName val="0"/>
          <c:showPercent val="0"/>
          <c:showBubbleSize val="0"/>
        </c:dLbls>
        <c:marker val="1"/>
        <c:smooth val="0"/>
        <c:axId val="2086007711"/>
        <c:axId val="2085993311"/>
        <c:extLst>
          <c:ext xmlns:c15="http://schemas.microsoft.com/office/drawing/2012/chart" uri="{02D57815-91ED-43cb-92C2-25804820EDAC}">
            <c15:filteredLineSeries>
              <c15:ser>
                <c:idx val="0"/>
                <c:order val="0"/>
                <c:tx>
                  <c:strRef>
                    <c:extLst>
                      <c:ext uri="{02D57815-91ED-43cb-92C2-25804820EDAC}">
                        <c15:formulaRef>
                          <c15:sqref>Notes!$J$362</c15:sqref>
                        </c15:formulaRef>
                      </c:ext>
                    </c:extLst>
                    <c:strCache>
                      <c:ptCount val="1"/>
                      <c:pt idx="0">
                        <c:v>Fuel and light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extLst>
                      <c:ext uri="{02D57815-91ED-43cb-92C2-25804820EDAC}">
                        <c15:formulaRef>
                          <c15:sqref>Notes!$H$363:$I$447</c15:sqref>
                        </c15:formulaRef>
                      </c:ext>
                    </c:extLst>
                    <c:multiLvlStrCache>
                      <c:ptCount val="2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lvl>
                      <c:lvl>
                        <c:pt idx="0">
                          <c:v>2021</c:v>
                        </c:pt>
                        <c:pt idx="1">
                          <c:v>2021</c:v>
                        </c:pt>
                        <c:pt idx="2">
                          <c:v>2021</c:v>
                        </c:pt>
                        <c:pt idx="3">
                          <c:v>2021</c:v>
                        </c:pt>
                        <c:pt idx="4">
                          <c:v>2021</c:v>
                        </c:pt>
                        <c:pt idx="5">
                          <c:v>2021</c:v>
                        </c:pt>
                        <c:pt idx="6">
                          <c:v>2021</c:v>
                        </c:pt>
                        <c:pt idx="7">
                          <c:v>2021</c:v>
                        </c:pt>
                        <c:pt idx="8">
                          <c:v>2021</c:v>
                        </c:pt>
                        <c:pt idx="9">
                          <c:v>2021</c:v>
                        </c:pt>
                        <c:pt idx="10">
                          <c:v>2021</c:v>
                        </c:pt>
                        <c:pt idx="11">
                          <c:v>2021</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lvl>
                    </c:multiLvlStrCache>
                  </c:multiLvlStrRef>
                </c:cat>
                <c:val>
                  <c:numRef>
                    <c:extLst>
                      <c:ext uri="{02D57815-91ED-43cb-92C2-25804820EDAC}">
                        <c15:formulaRef>
                          <c15:sqref>Notes!$J$363:$J$447</c15:sqref>
                        </c15:formulaRef>
                      </c:ext>
                    </c:extLst>
                    <c:numCache>
                      <c:formatCode>General</c:formatCode>
                      <c:ptCount val="29"/>
                      <c:pt idx="0">
                        <c:v>150.9</c:v>
                      </c:pt>
                      <c:pt idx="1">
                        <c:v>154.4</c:v>
                      </c:pt>
                      <c:pt idx="2">
                        <c:v>156</c:v>
                      </c:pt>
                      <c:pt idx="3">
                        <c:v>156</c:v>
                      </c:pt>
                      <c:pt idx="4">
                        <c:v>161.69999999999999</c:v>
                      </c:pt>
                      <c:pt idx="5">
                        <c:v>162.1</c:v>
                      </c:pt>
                      <c:pt idx="6">
                        <c:v>162.5</c:v>
                      </c:pt>
                      <c:pt idx="7">
                        <c:v>163.1</c:v>
                      </c:pt>
                      <c:pt idx="8">
                        <c:v>163.69999999999999</c:v>
                      </c:pt>
                      <c:pt idx="9">
                        <c:v>165.5</c:v>
                      </c:pt>
                      <c:pt idx="10">
                        <c:v>165.3</c:v>
                      </c:pt>
                      <c:pt idx="11">
                        <c:v>165.6</c:v>
                      </c:pt>
                      <c:pt idx="12">
                        <c:v>165.8</c:v>
                      </c:pt>
                      <c:pt idx="13">
                        <c:v>167.4</c:v>
                      </c:pt>
                      <c:pt idx="14">
                        <c:v>168.9</c:v>
                      </c:pt>
                      <c:pt idx="15">
                        <c:v>173.3</c:v>
                      </c:pt>
                      <c:pt idx="16">
                        <c:v>175.3</c:v>
                      </c:pt>
                      <c:pt idx="17">
                        <c:v>176.7</c:v>
                      </c:pt>
                      <c:pt idx="18">
                        <c:v>179.6</c:v>
                      </c:pt>
                      <c:pt idx="19">
                        <c:v>179.1</c:v>
                      </c:pt>
                      <c:pt idx="20">
                        <c:v>179.7</c:v>
                      </c:pt>
                      <c:pt idx="21">
                        <c:v>180.8</c:v>
                      </c:pt>
                      <c:pt idx="22">
                        <c:v>181.9</c:v>
                      </c:pt>
                      <c:pt idx="23">
                        <c:v>182.8</c:v>
                      </c:pt>
                      <c:pt idx="24">
                        <c:v>183.2</c:v>
                      </c:pt>
                      <c:pt idx="25">
                        <c:v>181.6</c:v>
                      </c:pt>
                      <c:pt idx="26">
                        <c:v>181.4</c:v>
                      </c:pt>
                      <c:pt idx="27">
                        <c:v>181.5</c:v>
                      </c:pt>
                      <c:pt idx="28">
                        <c:v>182.5</c:v>
                      </c:pt>
                    </c:numCache>
                  </c:numRef>
                </c:val>
                <c:smooth val="0"/>
                <c:extLst>
                  <c:ext xmlns:c16="http://schemas.microsoft.com/office/drawing/2014/chart" uri="{C3380CC4-5D6E-409C-BE32-E72D297353CC}">
                    <c16:uniqueId val="{00000000-4550-4386-A638-242AF9633938}"/>
                  </c:ext>
                </c:extLst>
              </c15:ser>
            </c15:filteredLineSeries>
          </c:ext>
        </c:extLst>
      </c:lineChart>
      <c:catAx>
        <c:axId val="208600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93311"/>
        <c:crosses val="autoZero"/>
        <c:auto val="1"/>
        <c:lblAlgn val="ctr"/>
        <c:lblOffset val="100"/>
        <c:noMultiLvlLbl val="0"/>
      </c:catAx>
      <c:valAx>
        <c:axId val="208599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0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Urban</a:t>
            </a:r>
            <a:r>
              <a:rPr lang="en-US" baseline="0"/>
              <a:t> Inflation Rate</a:t>
            </a:r>
            <a:endParaRPr lang="en-US"/>
          </a:p>
        </c:rich>
      </c:tx>
      <c:layout>
        <c:manualLayout>
          <c:xMode val="edge"/>
          <c:yMode val="edge"/>
          <c:x val="7.5048556430446209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F8-4BFE-BFAD-329647200E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F8-4BFE-BFAD-329647200E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F8-4BFE-BFAD-329647200E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F8-4BFE-BFAD-329647200E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CF8-4BFE-BFAD-329647200E8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F8-4BFE-BFAD-329647200E8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F8-4BFE-BFAD-329647200E8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F8-4BFE-BFAD-329647200E8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CF8-4BFE-BFAD-329647200E8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CF8-4BFE-BFAD-329647200E8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CF8-4BFE-BFAD-329647200E8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CF8-4BFE-BFAD-329647200E8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CF8-4BFE-BFAD-329647200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3'!$Q$60:$Q$72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3'!$R$60:$R$72</c:f>
              <c:numCache>
                <c:formatCode>0%</c:formatCode>
                <c:ptCount val="13"/>
                <c:pt idx="0">
                  <c:v>0.14783180026281209</c:v>
                </c:pt>
                <c:pt idx="1">
                  <c:v>8.5601187530925341E-2</c:v>
                </c:pt>
                <c:pt idx="2">
                  <c:v>-1.8878400888395368E-2</c:v>
                </c:pt>
                <c:pt idx="3">
                  <c:v>0.11845386533665835</c:v>
                </c:pt>
                <c:pt idx="4">
                  <c:v>-3.8596491228070143E-2</c:v>
                </c:pt>
                <c:pt idx="5">
                  <c:v>0.12332268370607036</c:v>
                </c:pt>
                <c:pt idx="6">
                  <c:v>-9.1355599214145364E-2</c:v>
                </c:pt>
                <c:pt idx="7">
                  <c:v>7.9975579975579941E-2</c:v>
                </c:pt>
                <c:pt idx="8">
                  <c:v>2.3907666941467485E-2</c:v>
                </c:pt>
                <c:pt idx="9">
                  <c:v>0.24793875147232033</c:v>
                </c:pt>
                <c:pt idx="10">
                  <c:v>5.9386973180076706E-2</c:v>
                </c:pt>
                <c:pt idx="11">
                  <c:v>0.10446927374301669</c:v>
                </c:pt>
                <c:pt idx="12">
                  <c:v>7.5161479741632314E-2</c:v>
                </c:pt>
              </c:numCache>
            </c:numRef>
          </c:val>
          <c:extLst>
            <c:ext xmlns:c16="http://schemas.microsoft.com/office/drawing/2014/chart" uri="{C3380CC4-5D6E-409C-BE32-E72D297353CC}">
              <c16:uniqueId val="{00000000-7D58-41F9-B267-9CBBD0FE61CC}"/>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935564304461938"/>
          <c:y val="4.997338874307377E-2"/>
          <c:w val="0.2939776902887139"/>
          <c:h val="0.895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spPr>
            <a:solidFill>
              <a:schemeClr val="accent2"/>
            </a:solidFill>
            <a:ln>
              <a:noFill/>
            </a:ln>
            <a:effectLst/>
          </c:spPr>
          <c:invertIfNegative val="0"/>
          <c:cat>
            <c:multiLvlStrRef>
              <c:f>Notes!$H$363:$I$447</c:f>
              <c:multiLvlStrCache>
                <c:ptCount val="2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lvl>
                <c:lvl>
                  <c:pt idx="0">
                    <c:v>2021</c:v>
                  </c:pt>
                  <c:pt idx="1">
                    <c:v>2021</c:v>
                  </c:pt>
                  <c:pt idx="2">
                    <c:v>2021</c:v>
                  </c:pt>
                  <c:pt idx="3">
                    <c:v>2021</c:v>
                  </c:pt>
                  <c:pt idx="4">
                    <c:v>2021</c:v>
                  </c:pt>
                  <c:pt idx="5">
                    <c:v>2021</c:v>
                  </c:pt>
                  <c:pt idx="6">
                    <c:v>2021</c:v>
                  </c:pt>
                  <c:pt idx="7">
                    <c:v>2021</c:v>
                  </c:pt>
                  <c:pt idx="8">
                    <c:v>2021</c:v>
                  </c:pt>
                  <c:pt idx="9">
                    <c:v>2021</c:v>
                  </c:pt>
                  <c:pt idx="10">
                    <c:v>2021</c:v>
                  </c:pt>
                  <c:pt idx="11">
                    <c:v>2021</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lvl>
              </c:multiLvlStrCache>
            </c:multiLvlStrRef>
          </c:cat>
          <c:val>
            <c:numRef>
              <c:f>Notes!$K$363:$K$447</c:f>
              <c:numCache>
                <c:formatCode>0%</c:formatCode>
                <c:ptCount val="29"/>
                <c:pt idx="1">
                  <c:v>2.3194168323392973E-2</c:v>
                </c:pt>
                <c:pt idx="2">
                  <c:v>1.0362694300518097E-2</c:v>
                </c:pt>
                <c:pt idx="3">
                  <c:v>0</c:v>
                </c:pt>
                <c:pt idx="4">
                  <c:v>3.6538461538461464E-2</c:v>
                </c:pt>
                <c:pt idx="5">
                  <c:v>2.4737167594310805E-3</c:v>
                </c:pt>
                <c:pt idx="6">
                  <c:v>2.4676125848242178E-3</c:v>
                </c:pt>
                <c:pt idx="7">
                  <c:v>3.6923076923076575E-3</c:v>
                </c:pt>
                <c:pt idx="8">
                  <c:v>3.6787247087675923E-3</c:v>
                </c:pt>
                <c:pt idx="9">
                  <c:v>1.0995723885155843E-2</c:v>
                </c:pt>
                <c:pt idx="10">
                  <c:v>-1.2084592145014418E-3</c:v>
                </c:pt>
                <c:pt idx="11">
                  <c:v>1.8148820326677733E-3</c:v>
                </c:pt>
                <c:pt idx="12">
                  <c:v>1.2077294685991368E-3</c:v>
                </c:pt>
                <c:pt idx="13">
                  <c:v>9.6501809408926064E-3</c:v>
                </c:pt>
                <c:pt idx="14">
                  <c:v>8.9605734767025085E-3</c:v>
                </c:pt>
                <c:pt idx="15">
                  <c:v>2.6050917702782745E-2</c:v>
                </c:pt>
                <c:pt idx="16">
                  <c:v>1.1540680900173109E-2</c:v>
                </c:pt>
                <c:pt idx="17">
                  <c:v>7.9863091842554308E-3</c:v>
                </c:pt>
                <c:pt idx="18">
                  <c:v>1.6411997736276208E-2</c:v>
                </c:pt>
                <c:pt idx="19">
                  <c:v>-2.7839643652561247E-3</c:v>
                </c:pt>
                <c:pt idx="20">
                  <c:v>3.3500837520937707E-3</c:v>
                </c:pt>
                <c:pt idx="21">
                  <c:v>6.1213132999444787E-3</c:v>
                </c:pt>
                <c:pt idx="22">
                  <c:v>6.0840707964601448E-3</c:v>
                </c:pt>
                <c:pt idx="23">
                  <c:v>4.9477735019241654E-3</c:v>
                </c:pt>
                <c:pt idx="24">
                  <c:v>2.1881838074397004E-3</c:v>
                </c:pt>
                <c:pt idx="25">
                  <c:v>-8.7336244541484417E-3</c:v>
                </c:pt>
                <c:pt idx="26">
                  <c:v>-1.1013215859030211E-3</c:v>
                </c:pt>
                <c:pt idx="27">
                  <c:v>5.5126791620724541E-4</c:v>
                </c:pt>
                <c:pt idx="28">
                  <c:v>5.5096418732782371E-3</c:v>
                </c:pt>
              </c:numCache>
            </c:numRef>
          </c:val>
          <c:extLst>
            <c:ext xmlns:c16="http://schemas.microsoft.com/office/drawing/2014/chart" uri="{C3380CC4-5D6E-409C-BE32-E72D297353CC}">
              <c16:uniqueId val="{00000001-5142-4741-AD7F-169DB6628F0A}"/>
            </c:ext>
          </c:extLst>
        </c:ser>
        <c:dLbls>
          <c:showLegendKey val="0"/>
          <c:showVal val="0"/>
          <c:showCatName val="0"/>
          <c:showSerName val="0"/>
          <c:showPercent val="0"/>
          <c:showBubbleSize val="0"/>
        </c:dLbls>
        <c:gapWidth val="150"/>
        <c:overlap val="100"/>
        <c:axId val="1790282575"/>
        <c:axId val="1790280175"/>
        <c:extLst>
          <c:ext xmlns:c15="http://schemas.microsoft.com/office/drawing/2012/chart" uri="{02D57815-91ED-43cb-92C2-25804820EDAC}">
            <c15:filteredBarSeries>
              <c15:ser>
                <c:idx val="0"/>
                <c:order val="0"/>
                <c:spPr>
                  <a:solidFill>
                    <a:schemeClr val="accent1"/>
                  </a:solidFill>
                  <a:ln>
                    <a:noFill/>
                  </a:ln>
                  <a:effectLst/>
                </c:spPr>
                <c:invertIfNegative val="0"/>
                <c:cat>
                  <c:multiLvlStrRef>
                    <c:extLst>
                      <c:ext uri="{02D57815-91ED-43cb-92C2-25804820EDAC}">
                        <c15:formulaRef>
                          <c15:sqref>Notes!$H$363:$I$447</c15:sqref>
                        </c15:formulaRef>
                      </c:ext>
                    </c:extLst>
                    <c:multiLvlStrCache>
                      <c:ptCount val="2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lvl>
                      <c:lvl>
                        <c:pt idx="0">
                          <c:v>2021</c:v>
                        </c:pt>
                        <c:pt idx="1">
                          <c:v>2021</c:v>
                        </c:pt>
                        <c:pt idx="2">
                          <c:v>2021</c:v>
                        </c:pt>
                        <c:pt idx="3">
                          <c:v>2021</c:v>
                        </c:pt>
                        <c:pt idx="4">
                          <c:v>2021</c:v>
                        </c:pt>
                        <c:pt idx="5">
                          <c:v>2021</c:v>
                        </c:pt>
                        <c:pt idx="6">
                          <c:v>2021</c:v>
                        </c:pt>
                        <c:pt idx="7">
                          <c:v>2021</c:v>
                        </c:pt>
                        <c:pt idx="8">
                          <c:v>2021</c:v>
                        </c:pt>
                        <c:pt idx="9">
                          <c:v>2021</c:v>
                        </c:pt>
                        <c:pt idx="10">
                          <c:v>2021</c:v>
                        </c:pt>
                        <c:pt idx="11">
                          <c:v>2021</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lvl>
                    </c:multiLvlStrCache>
                  </c:multiLvlStrRef>
                </c:cat>
                <c:val>
                  <c:numRef>
                    <c:extLst>
                      <c:ext uri="{02D57815-91ED-43cb-92C2-25804820EDAC}">
                        <c15:formulaRef>
                          <c15:sqref>Notes!$J$363:$J$447</c15:sqref>
                        </c15:formulaRef>
                      </c:ext>
                    </c:extLst>
                    <c:numCache>
                      <c:formatCode>General</c:formatCode>
                      <c:ptCount val="29"/>
                      <c:pt idx="0">
                        <c:v>150.9</c:v>
                      </c:pt>
                      <c:pt idx="1">
                        <c:v>154.4</c:v>
                      </c:pt>
                      <c:pt idx="2">
                        <c:v>156</c:v>
                      </c:pt>
                      <c:pt idx="3">
                        <c:v>156</c:v>
                      </c:pt>
                      <c:pt idx="4">
                        <c:v>161.69999999999999</c:v>
                      </c:pt>
                      <c:pt idx="5">
                        <c:v>162.1</c:v>
                      </c:pt>
                      <c:pt idx="6">
                        <c:v>162.5</c:v>
                      </c:pt>
                      <c:pt idx="7">
                        <c:v>163.1</c:v>
                      </c:pt>
                      <c:pt idx="8">
                        <c:v>163.69999999999999</c:v>
                      </c:pt>
                      <c:pt idx="9">
                        <c:v>165.5</c:v>
                      </c:pt>
                      <c:pt idx="10">
                        <c:v>165.3</c:v>
                      </c:pt>
                      <c:pt idx="11">
                        <c:v>165.6</c:v>
                      </c:pt>
                      <c:pt idx="12">
                        <c:v>165.8</c:v>
                      </c:pt>
                      <c:pt idx="13">
                        <c:v>167.4</c:v>
                      </c:pt>
                      <c:pt idx="14">
                        <c:v>168.9</c:v>
                      </c:pt>
                      <c:pt idx="15">
                        <c:v>173.3</c:v>
                      </c:pt>
                      <c:pt idx="16">
                        <c:v>175.3</c:v>
                      </c:pt>
                      <c:pt idx="17">
                        <c:v>176.7</c:v>
                      </c:pt>
                      <c:pt idx="18">
                        <c:v>179.6</c:v>
                      </c:pt>
                      <c:pt idx="19">
                        <c:v>179.1</c:v>
                      </c:pt>
                      <c:pt idx="20">
                        <c:v>179.7</c:v>
                      </c:pt>
                      <c:pt idx="21">
                        <c:v>180.8</c:v>
                      </c:pt>
                      <c:pt idx="22">
                        <c:v>181.9</c:v>
                      </c:pt>
                      <c:pt idx="23">
                        <c:v>182.8</c:v>
                      </c:pt>
                      <c:pt idx="24">
                        <c:v>183.2</c:v>
                      </c:pt>
                      <c:pt idx="25">
                        <c:v>181.6</c:v>
                      </c:pt>
                      <c:pt idx="26">
                        <c:v>181.4</c:v>
                      </c:pt>
                      <c:pt idx="27">
                        <c:v>181.5</c:v>
                      </c:pt>
                      <c:pt idx="28">
                        <c:v>182.5</c:v>
                      </c:pt>
                    </c:numCache>
                  </c:numRef>
                </c:val>
                <c:extLst>
                  <c:ext xmlns:c16="http://schemas.microsoft.com/office/drawing/2014/chart" uri="{C3380CC4-5D6E-409C-BE32-E72D297353CC}">
                    <c16:uniqueId val="{00000000-5142-4741-AD7F-169DB6628F0A}"/>
                  </c:ext>
                </c:extLst>
              </c15:ser>
            </c15:filteredBarSeries>
          </c:ext>
        </c:extLst>
      </c:barChart>
      <c:catAx>
        <c:axId val="179028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80175"/>
        <c:crosses val="autoZero"/>
        <c:auto val="1"/>
        <c:lblAlgn val="ctr"/>
        <c:lblOffset val="100"/>
        <c:noMultiLvlLbl val="0"/>
      </c:catAx>
      <c:valAx>
        <c:axId val="179028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82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 Percentage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'Pivots table'!$C$78:$C$98</c:f>
              <c:numCache>
                <c:formatCode>General</c:formatCode>
                <c:ptCount val="7"/>
                <c:pt idx="0">
                  <c:v>2017</c:v>
                </c:pt>
                <c:pt idx="1">
                  <c:v>2018</c:v>
                </c:pt>
                <c:pt idx="2">
                  <c:v>2019</c:v>
                </c:pt>
                <c:pt idx="3">
                  <c:v>2020</c:v>
                </c:pt>
                <c:pt idx="4">
                  <c:v>2021</c:v>
                </c:pt>
                <c:pt idx="5">
                  <c:v>2022</c:v>
                </c:pt>
                <c:pt idx="6">
                  <c:v>2023</c:v>
                </c:pt>
              </c:numCache>
            </c:numRef>
          </c:xVal>
          <c:yVal>
            <c:numRef>
              <c:f>'Pivots table'!$D$78:$D$98</c:f>
              <c:numCache>
                <c:formatCode>0%</c:formatCode>
                <c:ptCount val="7"/>
                <c:pt idx="0">
                  <c:v>5.5891238670694905E-2</c:v>
                </c:pt>
                <c:pt idx="1">
                  <c:v>1.8664752333094E-2</c:v>
                </c:pt>
                <c:pt idx="2">
                  <c:v>8.014184397163128E-2</c:v>
                </c:pt>
                <c:pt idx="3">
                  <c:v>5.7932850559578558E-2</c:v>
                </c:pt>
                <c:pt idx="4">
                  <c:v>5.362776025236593E-2</c:v>
                </c:pt>
                <c:pt idx="5">
                  <c:v>6.430288461538454E-2</c:v>
                </c:pt>
                <c:pt idx="6">
                  <c:v>0.01</c:v>
                </c:pt>
              </c:numCache>
            </c:numRef>
          </c:yVal>
          <c:smooth val="1"/>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CD6C-424D-B161-B3AD02C9DC5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'Pivots table'!$C$78:$C$98</c:f>
              <c:numCache>
                <c:formatCode>General</c:formatCode>
                <c:ptCount val="7"/>
                <c:pt idx="0">
                  <c:v>2017</c:v>
                </c:pt>
                <c:pt idx="1">
                  <c:v>2018</c:v>
                </c:pt>
                <c:pt idx="2">
                  <c:v>2019</c:v>
                </c:pt>
                <c:pt idx="3">
                  <c:v>2020</c:v>
                </c:pt>
                <c:pt idx="4">
                  <c:v>2021</c:v>
                </c:pt>
                <c:pt idx="5">
                  <c:v>2022</c:v>
                </c:pt>
                <c:pt idx="6">
                  <c:v>2023</c:v>
                </c:pt>
              </c:numCache>
            </c:numRef>
          </c:xVal>
          <c:yVal>
            <c:numRef>
              <c:f>'Pivots table'!$E$78:$E$98</c:f>
              <c:numCache>
                <c:formatCode>0%</c:formatCode>
                <c:ptCount val="7"/>
                <c:pt idx="0">
                  <c:v>4.92957746478873E-2</c:v>
                </c:pt>
                <c:pt idx="1">
                  <c:v>2.9082774049217046E-2</c:v>
                </c:pt>
                <c:pt idx="2">
                  <c:v>7.4637681159420377E-2</c:v>
                </c:pt>
                <c:pt idx="3">
                  <c:v>5.8704453441295663E-2</c:v>
                </c:pt>
                <c:pt idx="4">
                  <c:v>5.8974358974358904E-2</c:v>
                </c:pt>
                <c:pt idx="5">
                  <c:v>5.5151515151515118E-2</c:v>
                </c:pt>
                <c:pt idx="6">
                  <c:v>0.01</c:v>
                </c:pt>
              </c:numCache>
            </c:numRef>
          </c:yVal>
          <c:smooth val="1"/>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CD6C-424D-B161-B3AD02C9DC58}"/>
            </c:ext>
          </c:extLst>
        </c:ser>
        <c:dLbls>
          <c:showLegendKey val="0"/>
          <c:showVal val="0"/>
          <c:showCatName val="0"/>
          <c:showSerName val="0"/>
          <c:showPercent val="0"/>
          <c:showBubbleSize val="0"/>
        </c:dLbls>
        <c:axId val="1301468192"/>
        <c:axId val="1301469152"/>
      </c:scatterChart>
      <c:valAx>
        <c:axId val="1301468192"/>
        <c:scaling>
          <c:orientation val="minMax"/>
          <c:max val="2023"/>
          <c:min val="20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9152"/>
        <c:crosses val="autoZero"/>
        <c:crossBetween val="midCat"/>
        <c:majorUnit val="1"/>
      </c:valAx>
      <c:valAx>
        <c:axId val="130146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8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sz="1800" b="1" i="0" u="none" strike="noStrike" kern="1200" baseline="0">
                <a:solidFill>
                  <a:sysClr val="windowText" lastClr="000000">
                    <a:lumMod val="65000"/>
                    <a:lumOff val="35000"/>
                  </a:sysClr>
                </a:solidFill>
              </a:rPr>
              <a:t>Rural CPI Distribution </a:t>
            </a:r>
          </a:p>
        </c:rich>
      </c:tx>
      <c:layout>
        <c:manualLayout>
          <c:xMode val="edge"/>
          <c:yMode val="edge"/>
          <c:x val="6.9315355188444578E-3"/>
          <c:y val="3.639141931667010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AC8-45EA-95F5-B45D8F5A60C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AC8-45EA-95F5-B45D8F5A60C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AC8-45EA-95F5-B45D8F5A60C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AC8-45EA-95F5-B45D8F5A60C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AC8-45EA-95F5-B45D8F5A60C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AC8-45EA-95F5-B45D8F5A60C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AC8-45EA-95F5-B45D8F5A60C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DAC8-45EA-95F5-B45D8F5A60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Notes!$K$103:$S$103</c15:sqref>
                  </c15:fullRef>
                </c:ext>
              </c:extLst>
              <c:f>(Notes!$K$103:$Q$103,Notes!$S$103)</c:f>
              <c:strCache>
                <c:ptCount val="8"/>
                <c:pt idx="0">
                  <c:v>Clothing and footwear</c:v>
                </c:pt>
                <c:pt idx="1">
                  <c:v>Transport and communication</c:v>
                </c:pt>
                <c:pt idx="2">
                  <c:v>Education</c:v>
                </c:pt>
                <c:pt idx="3">
                  <c:v>Household goods and services</c:v>
                </c:pt>
                <c:pt idx="4">
                  <c:v>Fuel and light</c:v>
                </c:pt>
                <c:pt idx="5">
                  <c:v>Health</c:v>
                </c:pt>
                <c:pt idx="6">
                  <c:v>Miscellaneous</c:v>
                </c:pt>
                <c:pt idx="7">
                  <c:v>Food Basket</c:v>
                </c:pt>
              </c:strCache>
            </c:strRef>
          </c:cat>
          <c:val>
            <c:numRef>
              <c:extLst>
                <c:ext xmlns:c15="http://schemas.microsoft.com/office/drawing/2012/chart" uri="{02D57815-91ED-43cb-92C2-25804820EDAC}">
                  <c15:fullRef>
                    <c15:sqref>Notes!$K$104:$S$104</c15:sqref>
                  </c15:fullRef>
                </c:ext>
              </c:extLst>
              <c:f>(Notes!$K$104:$Q$104,Notes!$S$104)</c:f>
              <c:numCache>
                <c:formatCode>General</c:formatCode>
                <c:ptCount val="8"/>
                <c:pt idx="0">
                  <c:v>190.8</c:v>
                </c:pt>
                <c:pt idx="1">
                  <c:v>169.7</c:v>
                </c:pt>
                <c:pt idx="2">
                  <c:v>180.3</c:v>
                </c:pt>
                <c:pt idx="3">
                  <c:v>179.8</c:v>
                </c:pt>
                <c:pt idx="4">
                  <c:v>182.5</c:v>
                </c:pt>
                <c:pt idx="5">
                  <c:v>187.8</c:v>
                </c:pt>
                <c:pt idx="6" formatCode="0.0">
                  <c:v>179.5</c:v>
                </c:pt>
                <c:pt idx="7">
                  <c:v>1686.3</c:v>
                </c:pt>
              </c:numCache>
            </c:numRef>
          </c:val>
          <c:extLst>
            <c:ext xmlns:c15="http://schemas.microsoft.com/office/drawing/2012/chart" uri="{02D57815-91ED-43cb-92C2-25804820EDAC}">
              <c15:categoryFilterExceptions>
                <c15:categoryFilterException>
                  <c15:sqref>Notes!$R$104</c15:sqref>
                  <c15:spPr xmlns:c15="http://schemas.microsoft.com/office/drawing/2012/chart">
                    <a:solidFill>
                      <a:schemeClr val="accent2">
                        <a:lumMod val="60000"/>
                      </a:schemeClr>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12-DAC8-45EA-95F5-B45D8F5A60C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186942257217845"/>
          <c:y val="7.5170239136774564E-2"/>
          <c:w val="0.27146391076115484"/>
          <c:h val="0.8819510061242342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Urban</a:t>
            </a:r>
            <a:r>
              <a:rPr lang="en-US" baseline="0"/>
              <a:t> CPI Distribution</a:t>
            </a:r>
            <a:endParaRPr lang="en-US"/>
          </a:p>
        </c:rich>
      </c:tx>
      <c:layout>
        <c:manualLayout>
          <c:xMode val="edge"/>
          <c:yMode val="edge"/>
          <c:x val="3.6777777777777763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3A8-458A-9B2C-56CF646AB5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3A8-458A-9B2C-56CF646AB5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3A8-458A-9B2C-56CF646AB5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3A8-458A-9B2C-56CF646AB5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3A8-458A-9B2C-56CF646AB5A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3A8-458A-9B2C-56CF646AB5A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3A8-458A-9B2C-56CF646AB5A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3A8-458A-9B2C-56CF646AB5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Notes!$K$103:$S$103</c15:sqref>
                  </c15:fullRef>
                </c:ext>
              </c:extLst>
              <c:f>(Notes!$K$103:$Q$103,Notes!$S$103)</c:f>
              <c:strCache>
                <c:ptCount val="8"/>
                <c:pt idx="0">
                  <c:v>Clothing and footwear</c:v>
                </c:pt>
                <c:pt idx="1">
                  <c:v>Transport and communication</c:v>
                </c:pt>
                <c:pt idx="2">
                  <c:v>Education</c:v>
                </c:pt>
                <c:pt idx="3">
                  <c:v>Household goods and services</c:v>
                </c:pt>
                <c:pt idx="4">
                  <c:v>Fuel and light</c:v>
                </c:pt>
                <c:pt idx="5">
                  <c:v>Health</c:v>
                </c:pt>
                <c:pt idx="6">
                  <c:v>Miscellaneous</c:v>
                </c:pt>
                <c:pt idx="7">
                  <c:v>Food Basket</c:v>
                </c:pt>
              </c:strCache>
            </c:strRef>
          </c:cat>
          <c:val>
            <c:numRef>
              <c:extLst>
                <c:ext xmlns:c15="http://schemas.microsoft.com/office/drawing/2012/chart" uri="{02D57815-91ED-43cb-92C2-25804820EDAC}">
                  <c15:fullRef>
                    <c15:sqref>Notes!$K$104:$S$104</c15:sqref>
                  </c15:fullRef>
                </c:ext>
              </c:extLst>
              <c:f>(Notes!$K$104:$Q$104,Notes!$S$104)</c:f>
              <c:numCache>
                <c:formatCode>General</c:formatCode>
                <c:ptCount val="8"/>
                <c:pt idx="0">
                  <c:v>190.8</c:v>
                </c:pt>
                <c:pt idx="1">
                  <c:v>169.7</c:v>
                </c:pt>
                <c:pt idx="2">
                  <c:v>180.3</c:v>
                </c:pt>
                <c:pt idx="3">
                  <c:v>179.8</c:v>
                </c:pt>
                <c:pt idx="4">
                  <c:v>182.5</c:v>
                </c:pt>
                <c:pt idx="5">
                  <c:v>187.8</c:v>
                </c:pt>
                <c:pt idx="6" formatCode="0.0">
                  <c:v>179.5</c:v>
                </c:pt>
                <c:pt idx="7">
                  <c:v>1686.3</c:v>
                </c:pt>
              </c:numCache>
            </c:numRef>
          </c:val>
          <c:extLst>
            <c:ext xmlns:c15="http://schemas.microsoft.com/office/drawing/2012/chart" uri="{02D57815-91ED-43cb-92C2-25804820EDAC}">
              <c15:categoryFilterExceptions>
                <c15:categoryFilterException>
                  <c15:sqref>Notes!$R$104</c15:sqref>
                  <c15:spPr xmlns:c15="http://schemas.microsoft.com/office/drawing/2012/chart">
                    <a:solidFill>
                      <a:schemeClr val="accent2">
                        <a:lumMod val="60000"/>
                      </a:schemeClr>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12-C3A8-458A-9B2C-56CF646AB5A7}"/>
            </c:ext>
          </c:extLst>
        </c:ser>
        <c:ser>
          <c:idx val="1"/>
          <c:order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C3A8-458A-9B2C-56CF646AB5A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C3A8-458A-9B2C-56CF646AB5A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C3A8-458A-9B2C-56CF646AB5A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A-C3A8-458A-9B2C-56CF646AB5A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C-C3A8-458A-9B2C-56CF646AB5A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E-C3A8-458A-9B2C-56CF646AB5A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C3A8-458A-9B2C-56CF646AB5A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4-C3A8-458A-9B2C-56CF646AB5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Notes!$K$103:$S$103</c15:sqref>
                  </c15:fullRef>
                </c:ext>
              </c:extLst>
              <c:f>(Notes!$K$103:$Q$103,Notes!$S$103)</c:f>
              <c:strCache>
                <c:ptCount val="8"/>
                <c:pt idx="0">
                  <c:v>Clothing and footwear</c:v>
                </c:pt>
                <c:pt idx="1">
                  <c:v>Transport and communication</c:v>
                </c:pt>
                <c:pt idx="2">
                  <c:v>Education</c:v>
                </c:pt>
                <c:pt idx="3">
                  <c:v>Household goods and services</c:v>
                </c:pt>
                <c:pt idx="4">
                  <c:v>Fuel and light</c:v>
                </c:pt>
                <c:pt idx="5">
                  <c:v>Health</c:v>
                </c:pt>
                <c:pt idx="6">
                  <c:v>Miscellaneous</c:v>
                </c:pt>
                <c:pt idx="7">
                  <c:v>Food Basket</c:v>
                </c:pt>
              </c:strCache>
            </c:strRef>
          </c:cat>
          <c:val>
            <c:numRef>
              <c:extLst>
                <c:ext xmlns:c15="http://schemas.microsoft.com/office/drawing/2012/chart" uri="{02D57815-91ED-43cb-92C2-25804820EDAC}">
                  <c15:fullRef>
                    <c15:sqref>Notes!$K$105:$S$105</c15:sqref>
                  </c15:fullRef>
                </c:ext>
              </c:extLst>
              <c:f>(Notes!$K$105:$Q$105,Notes!$S$105)</c:f>
              <c:numCache>
                <c:formatCode>General</c:formatCode>
                <c:ptCount val="8"/>
                <c:pt idx="0">
                  <c:v>179.3</c:v>
                </c:pt>
                <c:pt idx="1">
                  <c:v>160.4</c:v>
                </c:pt>
                <c:pt idx="2">
                  <c:v>174.8</c:v>
                </c:pt>
                <c:pt idx="3">
                  <c:v>170.1</c:v>
                </c:pt>
                <c:pt idx="4">
                  <c:v>183.4</c:v>
                </c:pt>
                <c:pt idx="5">
                  <c:v>182.2</c:v>
                </c:pt>
                <c:pt idx="6" formatCode="0.0">
                  <c:v>171.6</c:v>
                </c:pt>
                <c:pt idx="7">
                  <c:v>1708.4999999999998</c:v>
                </c:pt>
              </c:numCache>
            </c:numRef>
          </c:val>
          <c:extLst>
            <c:ext xmlns:c15="http://schemas.microsoft.com/office/drawing/2012/chart" uri="{02D57815-91ED-43cb-92C2-25804820EDAC}">
              <c15:categoryFilterExceptions>
                <c15:categoryFilterException>
                  <c15:sqref>Notes!$R$105</c15:sqref>
                  <c15:spPr xmlns:c15="http://schemas.microsoft.com/office/drawing/2012/chart">
                    <a:solidFill>
                      <a:schemeClr val="accent2">
                        <a:lumMod val="60000"/>
                      </a:schemeClr>
                    </a:solidFill>
                    <a:ln>
                      <a:noFill/>
                    </a:ln>
                    <a:effectLst>
                      <a:outerShdw blurRad="317500" algn="ctr" rotWithShape="0">
                        <a:prstClr val="black">
                          <a:alpha val="25000"/>
                        </a:prstClr>
                      </a:outerShdw>
                    </a:effectLst>
                  </c15:spPr>
                  <c15:bubble3D val="0"/>
                </c15:categoryFilterException>
              </c15:categoryFilterExceptions>
            </c:ext>
            <c:ext xmlns:c16="http://schemas.microsoft.com/office/drawing/2014/chart" uri="{C3380CC4-5D6E-409C-BE32-E72D297353CC}">
              <c16:uniqueId val="{00000025-C3A8-458A-9B2C-56CF646AB5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001560280815323"/>
          <c:y val="2.8289957506518963E-2"/>
          <c:w val="0.27321049790744506"/>
          <c:h val="0.9194646316047182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Overall</a:t>
            </a:r>
            <a:r>
              <a:rPr lang="en-US" baseline="0"/>
              <a:t> CPI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459-4C4E-BA70-CC4867628D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459-4C4E-BA70-CC4867628D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459-4C4E-BA70-CC4867628D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459-4C4E-BA70-CC4867628D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459-4C4E-BA70-CC4867628D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459-4C4E-BA70-CC4867628D1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2459-4C4E-BA70-CC4867628D1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2459-4C4E-BA70-CC4867628D1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2459-4C4E-BA70-CC4867628D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Notes!$K$104:$S$104</c:f>
              <c:numCache>
                <c:formatCode>General</c:formatCode>
                <c:ptCount val="9"/>
                <c:pt idx="0">
                  <c:v>190.8</c:v>
                </c:pt>
                <c:pt idx="1">
                  <c:v>169.7</c:v>
                </c:pt>
                <c:pt idx="2">
                  <c:v>180.3</c:v>
                </c:pt>
                <c:pt idx="3">
                  <c:v>179.8</c:v>
                </c:pt>
                <c:pt idx="4">
                  <c:v>182.5</c:v>
                </c:pt>
                <c:pt idx="5">
                  <c:v>187.8</c:v>
                </c:pt>
                <c:pt idx="6" formatCode="0.0">
                  <c:v>179.5</c:v>
                </c:pt>
                <c:pt idx="7">
                  <c:v>179.8</c:v>
                </c:pt>
                <c:pt idx="8">
                  <c:v>1686.3</c:v>
                </c:pt>
              </c:numCache>
            </c:numRef>
          </c:val>
          <c:extLst>
            <c:ext xmlns:c16="http://schemas.microsoft.com/office/drawing/2014/chart" uri="{C3380CC4-5D6E-409C-BE32-E72D297353CC}">
              <c16:uniqueId val="{00000000-96C0-45E9-B881-23E1F511B0FF}"/>
            </c:ext>
          </c:extLst>
        </c:ser>
        <c:ser>
          <c:idx val="1"/>
          <c:order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2459-4C4E-BA70-CC4867628D1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2459-4C4E-BA70-CC4867628D1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2459-4C4E-BA70-CC4867628D1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2459-4C4E-BA70-CC4867628D1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2459-4C4E-BA70-CC4867628D1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2459-4C4E-BA70-CC4867628D1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459-4C4E-BA70-CC4867628D1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459-4C4E-BA70-CC4867628D1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2459-4C4E-BA70-CC4867628D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Notes!$K$105:$S$105</c:f>
              <c:numCache>
                <c:formatCode>General</c:formatCode>
                <c:ptCount val="9"/>
                <c:pt idx="0">
                  <c:v>179.3</c:v>
                </c:pt>
                <c:pt idx="1">
                  <c:v>160.4</c:v>
                </c:pt>
                <c:pt idx="2">
                  <c:v>174.8</c:v>
                </c:pt>
                <c:pt idx="3">
                  <c:v>170.1</c:v>
                </c:pt>
                <c:pt idx="4">
                  <c:v>183.4</c:v>
                </c:pt>
                <c:pt idx="5">
                  <c:v>182.2</c:v>
                </c:pt>
                <c:pt idx="6" formatCode="0.0">
                  <c:v>171.6</c:v>
                </c:pt>
                <c:pt idx="7">
                  <c:v>178.2</c:v>
                </c:pt>
                <c:pt idx="8">
                  <c:v>1708.4999999999998</c:v>
                </c:pt>
              </c:numCache>
            </c:numRef>
          </c:val>
          <c:extLst>
            <c:ext xmlns:c16="http://schemas.microsoft.com/office/drawing/2014/chart" uri="{C3380CC4-5D6E-409C-BE32-E72D297353CC}">
              <c16:uniqueId val="{00000001-96C0-45E9-B881-23E1F511B0FF}"/>
            </c:ext>
          </c:extLst>
        </c:ser>
        <c:ser>
          <c:idx val="2"/>
          <c:order val="2"/>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6C0-45E9-B881-23E1F511B0F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6C0-45E9-B881-23E1F511B0F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6C0-45E9-B881-23E1F511B0F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6C0-45E9-B881-23E1F511B0F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6C0-45E9-B881-23E1F511B0FF}"/>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6C0-45E9-B881-23E1F511B0FF}"/>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6C0-45E9-B881-23E1F511B0FF}"/>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6C0-45E9-B881-23E1F511B0FF}"/>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96C0-45E9-B881-23E1F511B0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Notes!$K$103:$S$103</c:f>
              <c:strCache>
                <c:ptCount val="9"/>
                <c:pt idx="0">
                  <c:v>Clothing and footwear</c:v>
                </c:pt>
                <c:pt idx="1">
                  <c:v>Transport and communication</c:v>
                </c:pt>
                <c:pt idx="2">
                  <c:v>Education</c:v>
                </c:pt>
                <c:pt idx="3">
                  <c:v>Household goods and services</c:v>
                </c:pt>
                <c:pt idx="4">
                  <c:v>Fuel and light</c:v>
                </c:pt>
                <c:pt idx="5">
                  <c:v>Health</c:v>
                </c:pt>
                <c:pt idx="6">
                  <c:v>Miscellaneous</c:v>
                </c:pt>
                <c:pt idx="7">
                  <c:v>General index</c:v>
                </c:pt>
                <c:pt idx="8">
                  <c:v>Food Basket</c:v>
                </c:pt>
              </c:strCache>
            </c:strRef>
          </c:cat>
          <c:val>
            <c:numRef>
              <c:f>Notes!$K$106:$S$106</c:f>
              <c:numCache>
                <c:formatCode>General</c:formatCode>
                <c:ptCount val="9"/>
                <c:pt idx="0">
                  <c:v>186.2</c:v>
                </c:pt>
                <c:pt idx="1">
                  <c:v>164.8</c:v>
                </c:pt>
                <c:pt idx="2">
                  <c:v>177.1</c:v>
                </c:pt>
                <c:pt idx="3">
                  <c:v>175.2</c:v>
                </c:pt>
                <c:pt idx="4">
                  <c:v>182.8</c:v>
                </c:pt>
                <c:pt idx="5">
                  <c:v>185.7</c:v>
                </c:pt>
                <c:pt idx="6" formatCode="0.0">
                  <c:v>175.7</c:v>
                </c:pt>
                <c:pt idx="7">
                  <c:v>179.1</c:v>
                </c:pt>
                <c:pt idx="8">
                  <c:v>1692.1</c:v>
                </c:pt>
              </c:numCache>
            </c:numRef>
          </c:val>
          <c:extLst>
            <c:ext xmlns:c16="http://schemas.microsoft.com/office/drawing/2014/chart" uri="{C3380CC4-5D6E-409C-BE32-E72D297353CC}">
              <c16:uniqueId val="{00000014-96C0-45E9-B881-23E1F511B0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Notes!$L$167</c:f>
              <c:strCache>
                <c:ptCount val="1"/>
                <c:pt idx="0">
                  <c:v>Food Basket</c:v>
                </c:pt>
              </c:strCache>
            </c:strRef>
          </c:tx>
          <c:spPr>
            <a:ln w="28575" cap="rnd">
              <a:solidFill>
                <a:schemeClr val="accent1"/>
              </a:solidFill>
              <a:round/>
            </a:ln>
            <a:effectLst/>
          </c:spPr>
          <c:marker>
            <c:symbol val="none"/>
          </c:marker>
          <c:cat>
            <c:multiLvlStrRef>
              <c:f>Notes!$J$168:$K$204</c:f>
              <c:multiLvlStrCache>
                <c:ptCount val="37"/>
                <c:lvl>
                  <c:pt idx="0">
                    <c:v>May</c:v>
                  </c:pt>
                  <c:pt idx="1">
                    <c:v>May</c:v>
                  </c:pt>
                  <c:pt idx="2">
                    <c:v>May</c:v>
                  </c:pt>
                  <c:pt idx="3">
                    <c:v>June</c:v>
                  </c:pt>
                  <c:pt idx="4">
                    <c:v>June</c:v>
                  </c:pt>
                  <c:pt idx="5">
                    <c:v>June</c:v>
                  </c:pt>
                  <c:pt idx="6">
                    <c:v>July</c:v>
                  </c:pt>
                  <c:pt idx="7">
                    <c:v>July</c:v>
                  </c:pt>
                  <c:pt idx="8">
                    <c:v>July</c:v>
                  </c:pt>
                  <c:pt idx="9">
                    <c:v>August</c:v>
                  </c:pt>
                  <c:pt idx="10">
                    <c:v>August</c:v>
                  </c:pt>
                  <c:pt idx="11">
                    <c:v>August</c:v>
                  </c:pt>
                  <c:pt idx="12">
                    <c:v>September</c:v>
                  </c:pt>
                  <c:pt idx="13">
                    <c:v>September</c:v>
                  </c:pt>
                  <c:pt idx="14">
                    <c:v>September</c:v>
                  </c:pt>
                  <c:pt idx="15">
                    <c:v>October</c:v>
                  </c:pt>
                  <c:pt idx="16">
                    <c:v>October</c:v>
                  </c:pt>
                  <c:pt idx="17">
                    <c:v>October</c:v>
                  </c:pt>
                  <c:pt idx="18">
                    <c:v>November</c:v>
                  </c:pt>
                  <c:pt idx="19">
                    <c:v>November</c:v>
                  </c:pt>
                  <c:pt idx="20">
                    <c:v>November</c:v>
                  </c:pt>
                  <c:pt idx="21">
                    <c:v>December</c:v>
                  </c:pt>
                  <c:pt idx="22">
                    <c:v>December</c:v>
                  </c:pt>
                  <c:pt idx="23">
                    <c:v>December</c:v>
                  </c:pt>
                  <c:pt idx="24">
                    <c:v>January</c:v>
                  </c:pt>
                  <c:pt idx="25">
                    <c:v>January</c:v>
                  </c:pt>
                  <c:pt idx="26">
                    <c:v>January</c:v>
                  </c:pt>
                  <c:pt idx="27">
                    <c:v>February</c:v>
                  </c:pt>
                  <c:pt idx="28">
                    <c:v>February</c:v>
                  </c:pt>
                  <c:pt idx="29">
                    <c:v>February</c:v>
                  </c:pt>
                  <c:pt idx="30">
                    <c:v>March</c:v>
                  </c:pt>
                  <c:pt idx="31">
                    <c:v>March</c:v>
                  </c:pt>
                  <c:pt idx="32">
                    <c:v>March</c:v>
                  </c:pt>
                  <c:pt idx="33">
                    <c:v>April</c:v>
                  </c:pt>
                  <c:pt idx="34">
                    <c:v>April</c:v>
                  </c:pt>
                  <c:pt idx="35">
                    <c:v>April</c:v>
                  </c:pt>
                  <c:pt idx="36">
                    <c:v>May</c:v>
                  </c:pt>
                </c:lvl>
                <c:lvl>
                  <c:pt idx="0">
                    <c:v>2022</c:v>
                  </c:pt>
                  <c:pt idx="1">
                    <c:v>2022</c:v>
                  </c:pt>
                  <c:pt idx="2">
                    <c:v>2022</c:v>
                  </c:pt>
                  <c:pt idx="3">
                    <c:v>2022</c:v>
                  </c:pt>
                  <c:pt idx="4">
                    <c:v>2022</c:v>
                  </c:pt>
                  <c:pt idx="5">
                    <c:v>2022</c:v>
                  </c:pt>
                  <c:pt idx="6">
                    <c:v>2022</c:v>
                  </c:pt>
                  <c:pt idx="7">
                    <c:v>2022</c:v>
                  </c:pt>
                  <c:pt idx="8">
                    <c:v>2022</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2022</c:v>
                  </c:pt>
                  <c:pt idx="22">
                    <c:v>2022</c:v>
                  </c:pt>
                  <c:pt idx="23">
                    <c:v>2022</c:v>
                  </c:pt>
                  <c:pt idx="24">
                    <c:v>2023</c:v>
                  </c:pt>
                  <c:pt idx="25">
                    <c:v>2023</c:v>
                  </c:pt>
                  <c:pt idx="26">
                    <c:v>2023</c:v>
                  </c:pt>
                  <c:pt idx="27">
                    <c:v>2023</c:v>
                  </c:pt>
                  <c:pt idx="28">
                    <c:v>2023</c:v>
                  </c:pt>
                  <c:pt idx="29">
                    <c:v>2023</c:v>
                  </c:pt>
                  <c:pt idx="30">
                    <c:v>2023</c:v>
                  </c:pt>
                  <c:pt idx="31">
                    <c:v>2023</c:v>
                  </c:pt>
                  <c:pt idx="32">
                    <c:v>2023</c:v>
                  </c:pt>
                  <c:pt idx="33">
                    <c:v>2023</c:v>
                  </c:pt>
                  <c:pt idx="34">
                    <c:v>2023</c:v>
                  </c:pt>
                  <c:pt idx="35">
                    <c:v>2023</c:v>
                  </c:pt>
                  <c:pt idx="36">
                    <c:v>2023</c:v>
                  </c:pt>
                </c:lvl>
              </c:multiLvlStrCache>
            </c:multiLvlStrRef>
          </c:cat>
          <c:val>
            <c:numRef>
              <c:f>Notes!$L$168:$L$204</c:f>
              <c:numCache>
                <c:formatCode>0.0</c:formatCode>
                <c:ptCount val="37"/>
                <c:pt idx="0">
                  <c:v>136.38461538461536</c:v>
                </c:pt>
                <c:pt idx="1">
                  <c:v>137.21538461538461</c:v>
                </c:pt>
                <c:pt idx="2">
                  <c:v>137.25384615384615</c:v>
                </c:pt>
                <c:pt idx="3">
                  <c:v>134.59230769230768</c:v>
                </c:pt>
                <c:pt idx="4">
                  <c:v>136.15384615384613</c:v>
                </c:pt>
                <c:pt idx="5">
                  <c:v>137.76153846153846</c:v>
                </c:pt>
                <c:pt idx="6">
                  <c:v>135.82307692307691</c:v>
                </c:pt>
                <c:pt idx="7">
                  <c:v>136.89999999999998</c:v>
                </c:pt>
                <c:pt idx="8">
                  <c:v>139.82307692307694</c:v>
                </c:pt>
                <c:pt idx="9">
                  <c:v>138.2076923076923</c:v>
                </c:pt>
                <c:pt idx="10">
                  <c:v>139.09230769230768</c:v>
                </c:pt>
                <c:pt idx="11">
                  <c:v>139.50769230769231</c:v>
                </c:pt>
                <c:pt idx="12">
                  <c:v>135.96153846153845</c:v>
                </c:pt>
                <c:pt idx="13">
                  <c:v>138.07692307692307</c:v>
                </c:pt>
                <c:pt idx="14">
                  <c:v>138.51538461538462</c:v>
                </c:pt>
                <c:pt idx="15">
                  <c:v>134.48461538461541</c:v>
                </c:pt>
                <c:pt idx="16">
                  <c:v>136.91538461538462</c:v>
                </c:pt>
                <c:pt idx="17">
                  <c:v>137.03846153846155</c:v>
                </c:pt>
                <c:pt idx="18">
                  <c:v>132.91538461538462</c:v>
                </c:pt>
                <c:pt idx="19">
                  <c:v>135.4153846153846</c:v>
                </c:pt>
                <c:pt idx="20">
                  <c:v>137.07692307692307</c:v>
                </c:pt>
                <c:pt idx="21">
                  <c:v>131.96153846153845</c:v>
                </c:pt>
                <c:pt idx="22">
                  <c:v>135.07692307692307</c:v>
                </c:pt>
                <c:pt idx="23">
                  <c:v>136.92307692307693</c:v>
                </c:pt>
                <c:pt idx="24">
                  <c:v>132.30769230769232</c:v>
                </c:pt>
                <c:pt idx="25">
                  <c:v>135.16153846153847</c:v>
                </c:pt>
                <c:pt idx="26">
                  <c:v>137.1076923076923</c:v>
                </c:pt>
                <c:pt idx="27">
                  <c:v>132.53076923076921</c:v>
                </c:pt>
                <c:pt idx="28">
                  <c:v>135.36923076923077</c:v>
                </c:pt>
                <c:pt idx="29">
                  <c:v>137.71538461538461</c:v>
                </c:pt>
                <c:pt idx="30">
                  <c:v>134.40769230769232</c:v>
                </c:pt>
                <c:pt idx="31">
                  <c:v>136.46923076923079</c:v>
                </c:pt>
                <c:pt idx="32">
                  <c:v>139.26923076923077</c:v>
                </c:pt>
                <c:pt idx="33">
                  <c:v>136.23846153846154</c:v>
                </c:pt>
                <c:pt idx="34">
                  <c:v>138.1</c:v>
                </c:pt>
                <c:pt idx="35">
                  <c:v>139.90769230769232</c:v>
                </c:pt>
                <c:pt idx="36">
                  <c:v>135.96923076923076</c:v>
                </c:pt>
              </c:numCache>
            </c:numRef>
          </c:val>
          <c:smooth val="0"/>
          <c:extLst>
            <c:ext xmlns:c16="http://schemas.microsoft.com/office/drawing/2014/chart" uri="{C3380CC4-5D6E-409C-BE32-E72D297353CC}">
              <c16:uniqueId val="{00000000-578B-46B4-A1D7-CD372A1A493F}"/>
            </c:ext>
          </c:extLst>
        </c:ser>
        <c:dLbls>
          <c:showLegendKey val="0"/>
          <c:showVal val="0"/>
          <c:showCatName val="0"/>
          <c:showSerName val="0"/>
          <c:showPercent val="0"/>
          <c:showBubbleSize val="0"/>
        </c:dLbls>
        <c:smooth val="0"/>
        <c:axId val="1015915519"/>
        <c:axId val="1015915999"/>
      </c:lineChart>
      <c:catAx>
        <c:axId val="101591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15999"/>
        <c:crosses val="autoZero"/>
        <c:auto val="1"/>
        <c:lblAlgn val="ctr"/>
        <c:lblOffset val="100"/>
        <c:noMultiLvlLbl val="0"/>
      </c:catAx>
      <c:valAx>
        <c:axId val="10159159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15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'rought work'!$I$112</c:f>
              <c:strCache>
                <c:ptCount val="1"/>
                <c:pt idx="0">
                  <c:v>Non vegetarian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'rought work'!$F$113:$G$151</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f>'rought work'!$I$113:$I$151</c:f>
              <c:numCache>
                <c:formatCode>General</c:formatCode>
                <c:ptCount val="13"/>
                <c:pt idx="0">
                  <c:v>379.4</c:v>
                </c:pt>
                <c:pt idx="1">
                  <c:v>390.20000000000005</c:v>
                </c:pt>
                <c:pt idx="2">
                  <c:v>388.2</c:v>
                </c:pt>
                <c:pt idx="3">
                  <c:v>375.7</c:v>
                </c:pt>
                <c:pt idx="4">
                  <c:v>378.9</c:v>
                </c:pt>
                <c:pt idx="5">
                  <c:v>381.8</c:v>
                </c:pt>
                <c:pt idx="6">
                  <c:v>390.8</c:v>
                </c:pt>
                <c:pt idx="7">
                  <c:v>399.2</c:v>
                </c:pt>
                <c:pt idx="8">
                  <c:v>405.2</c:v>
                </c:pt>
                <c:pt idx="9">
                  <c:v>382.9</c:v>
                </c:pt>
                <c:pt idx="10">
                  <c:v>382.9</c:v>
                </c:pt>
                <c:pt idx="11">
                  <c:v>378.9</c:v>
                </c:pt>
                <c:pt idx="12">
                  <c:v>387.5</c:v>
                </c:pt>
              </c:numCache>
            </c:numRef>
          </c:val>
          <c:smooth val="0"/>
          <c:extLst>
            <c:ext xmlns:c16="http://schemas.microsoft.com/office/drawing/2014/chart" uri="{C3380CC4-5D6E-409C-BE32-E72D297353CC}">
              <c16:uniqueId val="{00000001-9D01-4568-8131-6DEC2C5772CC}"/>
            </c:ext>
          </c:extLst>
        </c:ser>
        <c:dLbls>
          <c:showLegendKey val="0"/>
          <c:showVal val="0"/>
          <c:showCatName val="0"/>
          <c:showSerName val="0"/>
          <c:showPercent val="0"/>
          <c:showBubbleSize val="0"/>
        </c:dLbls>
        <c:marker val="1"/>
        <c:smooth val="0"/>
        <c:axId val="1171733616"/>
        <c:axId val="1171754736"/>
        <c:extLst>
          <c:ext xmlns:c15="http://schemas.microsoft.com/office/drawing/2012/chart" uri="{02D57815-91ED-43cb-92C2-25804820EDAC}">
            <c15:filteredLineSeries>
              <c15:ser>
                <c:idx val="0"/>
                <c:order val="0"/>
                <c:tx>
                  <c:strRef>
                    <c:extLst>
                      <c:ext uri="{02D57815-91ED-43cb-92C2-25804820EDAC}">
                        <c15:formulaRef>
                          <c15:sqref>'rought work'!$H$112</c15:sqref>
                        </c15:formulaRef>
                      </c:ext>
                    </c:extLst>
                    <c:strCache>
                      <c:ptCount val="1"/>
                      <c:pt idx="0">
                        <c:v>vegetables and products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extLst>
                      <c:ext uri="{02D57815-91ED-43cb-92C2-25804820EDAC}">
                        <c15:formulaRef>
                          <c15:sqref>'rought work'!$F$113:$G$151</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c:ext uri="{02D57815-91ED-43cb-92C2-25804820EDAC}">
                        <c15:formulaRef>
                          <c15:sqref>'rought work'!$H$113:$H$151</c15:sqref>
                        </c15:formulaRef>
                      </c:ext>
                    </c:extLst>
                    <c:numCache>
                      <c:formatCode>General</c:formatCode>
                      <c:ptCount val="13"/>
                      <c:pt idx="0">
                        <c:v>1171.7</c:v>
                      </c:pt>
                      <c:pt idx="1">
                        <c:v>1179.1999999999998</c:v>
                      </c:pt>
                      <c:pt idx="2">
                        <c:v>1182.8999999999999</c:v>
                      </c:pt>
                      <c:pt idx="3">
                        <c:v>1193.9999999999998</c:v>
                      </c:pt>
                      <c:pt idx="4">
                        <c:v>1197.7</c:v>
                      </c:pt>
                      <c:pt idx="5">
                        <c:v>1206.8000000000002</c:v>
                      </c:pt>
                      <c:pt idx="6">
                        <c:v>1195.5</c:v>
                      </c:pt>
                      <c:pt idx="7">
                        <c:v>1173.4000000000001</c:v>
                      </c:pt>
                      <c:pt idx="8">
                        <c:v>1173.6000000000001</c:v>
                      </c:pt>
                      <c:pt idx="9">
                        <c:v>1176.6000000000001</c:v>
                      </c:pt>
                      <c:pt idx="10">
                        <c:v>1176.7</c:v>
                      </c:pt>
                      <c:pt idx="11">
                        <c:v>1188</c:v>
                      </c:pt>
                      <c:pt idx="12">
                        <c:v>1193.2</c:v>
                      </c:pt>
                    </c:numCache>
                  </c:numRef>
                </c:val>
                <c:smooth val="0"/>
                <c:extLst>
                  <c:ext xmlns:c16="http://schemas.microsoft.com/office/drawing/2014/chart" uri="{C3380CC4-5D6E-409C-BE32-E72D297353CC}">
                    <c16:uniqueId val="{00000000-9D01-4568-8131-6DEC2C5772C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'rought work'!$J$112</c15:sqref>
                        </c15:formulaRef>
                      </c:ext>
                    </c:extLst>
                    <c:strCache>
                      <c:ptCount val="1"/>
                      <c:pt idx="0">
                        <c:v>prepared meals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extLst xmlns:c15="http://schemas.microsoft.com/office/drawing/2012/chart">
                      <c:ext xmlns:c15="http://schemas.microsoft.com/office/drawing/2012/chart" uri="{02D57815-91ED-43cb-92C2-25804820EDAC}">
                        <c15:formulaRef>
                          <c15:sqref>'rought work'!$F$113:$G$151</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'rought work'!$J$113:$J$151</c15:sqref>
                        </c15:formulaRef>
                      </c:ext>
                    </c:extLst>
                    <c:numCache>
                      <c:formatCode>General</c:formatCode>
                      <c:ptCount val="13"/>
                      <c:pt idx="0">
                        <c:v>687.8</c:v>
                      </c:pt>
                      <c:pt idx="1">
                        <c:v>692.5</c:v>
                      </c:pt>
                      <c:pt idx="2">
                        <c:v>695.2</c:v>
                      </c:pt>
                      <c:pt idx="3">
                        <c:v>699.5</c:v>
                      </c:pt>
                      <c:pt idx="4">
                        <c:v>704.3</c:v>
                      </c:pt>
                      <c:pt idx="5">
                        <c:v>708.7</c:v>
                      </c:pt>
                      <c:pt idx="6">
                        <c:v>710.5</c:v>
                      </c:pt>
                      <c:pt idx="7">
                        <c:v>710.80000000000007</c:v>
                      </c:pt>
                      <c:pt idx="8">
                        <c:v>713.90000000000009</c:v>
                      </c:pt>
                      <c:pt idx="9">
                        <c:v>719.6</c:v>
                      </c:pt>
                      <c:pt idx="10">
                        <c:v>719.6</c:v>
                      </c:pt>
                      <c:pt idx="11">
                        <c:v>722.69999999999993</c:v>
                      </c:pt>
                      <c:pt idx="12">
                        <c:v>726.19999999999993</c:v>
                      </c:pt>
                    </c:numCache>
                  </c:numRef>
                </c:val>
                <c:smooth val="0"/>
                <c:extLst xmlns:c15="http://schemas.microsoft.com/office/drawing/2012/chart">
                  <c:ext xmlns:c16="http://schemas.microsoft.com/office/drawing/2014/chart" uri="{C3380CC4-5D6E-409C-BE32-E72D297353CC}">
                    <c16:uniqueId val="{00000002-9D01-4568-8131-6DEC2C5772CC}"/>
                  </c:ext>
                </c:extLst>
              </c15:ser>
            </c15:filteredLineSeries>
          </c:ext>
        </c:extLst>
      </c:lineChart>
      <c:catAx>
        <c:axId val="11717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54736"/>
        <c:crosses val="autoZero"/>
        <c:auto val="1"/>
        <c:lblAlgn val="ctr"/>
        <c:lblOffset val="100"/>
        <c:noMultiLvlLbl val="0"/>
      </c:catAx>
      <c:valAx>
        <c:axId val="11717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3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Prepared meals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2"/>
          <c:order val="2"/>
          <c:tx>
            <c:strRef>
              <c:f>'rought work'!$J$112</c:f>
              <c:strCache>
                <c:ptCount val="1"/>
                <c:pt idx="0">
                  <c:v>prepared meals</c:v>
                </c:pt>
              </c:strCache>
              <c:extLst xmlns:c15="http://schemas.microsoft.com/office/drawing/2012/chart"/>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'rought work'!$F$113:$G$151</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extLst xmlns:c15="http://schemas.microsoft.com/office/drawing/2012/chart"/>
            </c:multiLvlStrRef>
          </c:cat>
          <c:val>
            <c:numRef>
              <c:f>'rought work'!$J$113:$J$151</c:f>
              <c:numCache>
                <c:formatCode>General</c:formatCode>
                <c:ptCount val="13"/>
                <c:pt idx="0">
                  <c:v>687.8</c:v>
                </c:pt>
                <c:pt idx="1">
                  <c:v>692.5</c:v>
                </c:pt>
                <c:pt idx="2">
                  <c:v>695.2</c:v>
                </c:pt>
                <c:pt idx="3">
                  <c:v>699.5</c:v>
                </c:pt>
                <c:pt idx="4">
                  <c:v>704.3</c:v>
                </c:pt>
                <c:pt idx="5">
                  <c:v>708.7</c:v>
                </c:pt>
                <c:pt idx="6">
                  <c:v>710.5</c:v>
                </c:pt>
                <c:pt idx="7">
                  <c:v>710.80000000000007</c:v>
                </c:pt>
                <c:pt idx="8">
                  <c:v>713.90000000000009</c:v>
                </c:pt>
                <c:pt idx="9">
                  <c:v>719.6</c:v>
                </c:pt>
                <c:pt idx="10">
                  <c:v>719.6</c:v>
                </c:pt>
                <c:pt idx="11">
                  <c:v>722.69999999999993</c:v>
                </c:pt>
                <c:pt idx="12">
                  <c:v>726.19999999999993</c:v>
                </c:pt>
              </c:numCache>
              <c:extLst xmlns:c15="http://schemas.microsoft.com/office/drawing/2012/chart"/>
            </c:numRef>
          </c:val>
          <c:smooth val="0"/>
          <c:extLst>
            <c:ext xmlns:c16="http://schemas.microsoft.com/office/drawing/2014/chart" uri="{C3380CC4-5D6E-409C-BE32-E72D297353CC}">
              <c16:uniqueId val="{00000002-D306-4C14-833C-1CABA28D1EFA}"/>
            </c:ext>
          </c:extLst>
        </c:ser>
        <c:dLbls>
          <c:showLegendKey val="0"/>
          <c:showVal val="0"/>
          <c:showCatName val="0"/>
          <c:showSerName val="0"/>
          <c:showPercent val="0"/>
          <c:showBubbleSize val="0"/>
        </c:dLbls>
        <c:marker val="1"/>
        <c:smooth val="0"/>
        <c:axId val="1171733616"/>
        <c:axId val="1171754736"/>
        <c:extLst>
          <c:ext xmlns:c15="http://schemas.microsoft.com/office/drawing/2012/chart" uri="{02D57815-91ED-43cb-92C2-25804820EDAC}">
            <c15:filteredLineSeries>
              <c15:ser>
                <c:idx val="0"/>
                <c:order val="0"/>
                <c:tx>
                  <c:strRef>
                    <c:extLst>
                      <c:ext uri="{02D57815-91ED-43cb-92C2-25804820EDAC}">
                        <c15:formulaRef>
                          <c15:sqref>'rought work'!$H$112</c15:sqref>
                        </c15:formulaRef>
                      </c:ext>
                    </c:extLst>
                    <c:strCache>
                      <c:ptCount val="1"/>
                      <c:pt idx="0">
                        <c:v>vegetables and products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extLst>
                      <c:ext uri="{02D57815-91ED-43cb-92C2-25804820EDAC}">
                        <c15:formulaRef>
                          <c15:sqref>'rought work'!$F$113:$G$151</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c:ext uri="{02D57815-91ED-43cb-92C2-25804820EDAC}">
                        <c15:formulaRef>
                          <c15:sqref>'rought work'!$H$113:$H$151</c15:sqref>
                        </c15:formulaRef>
                      </c:ext>
                    </c:extLst>
                    <c:numCache>
                      <c:formatCode>General</c:formatCode>
                      <c:ptCount val="13"/>
                      <c:pt idx="0">
                        <c:v>1171.7</c:v>
                      </c:pt>
                      <c:pt idx="1">
                        <c:v>1179.1999999999998</c:v>
                      </c:pt>
                      <c:pt idx="2">
                        <c:v>1182.8999999999999</c:v>
                      </c:pt>
                      <c:pt idx="3">
                        <c:v>1193.9999999999998</c:v>
                      </c:pt>
                      <c:pt idx="4">
                        <c:v>1197.7</c:v>
                      </c:pt>
                      <c:pt idx="5">
                        <c:v>1206.8000000000002</c:v>
                      </c:pt>
                      <c:pt idx="6">
                        <c:v>1195.5</c:v>
                      </c:pt>
                      <c:pt idx="7">
                        <c:v>1173.4000000000001</c:v>
                      </c:pt>
                      <c:pt idx="8">
                        <c:v>1173.6000000000001</c:v>
                      </c:pt>
                      <c:pt idx="9">
                        <c:v>1176.6000000000001</c:v>
                      </c:pt>
                      <c:pt idx="10">
                        <c:v>1176.7</c:v>
                      </c:pt>
                      <c:pt idx="11">
                        <c:v>1188</c:v>
                      </c:pt>
                      <c:pt idx="12">
                        <c:v>1193.2</c:v>
                      </c:pt>
                    </c:numCache>
                  </c:numRef>
                </c:val>
                <c:smooth val="0"/>
                <c:extLst>
                  <c:ext xmlns:c16="http://schemas.microsoft.com/office/drawing/2014/chart" uri="{C3380CC4-5D6E-409C-BE32-E72D297353CC}">
                    <c16:uniqueId val="{00000001-D306-4C14-833C-1CABA28D1EF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'rought work'!$I$112</c15:sqref>
                        </c15:formulaRef>
                      </c:ext>
                    </c:extLst>
                    <c:strCache>
                      <c:ptCount val="1"/>
                      <c:pt idx="0">
                        <c:v>Non vegetarian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xmlns:c15="http://schemas.microsoft.com/office/drawing/2012/chart">
                      <c:ext xmlns:c15="http://schemas.microsoft.com/office/drawing/2012/chart" uri="{02D57815-91ED-43cb-92C2-25804820EDAC}">
                        <c15:formulaRef>
                          <c15:sqref>'rought work'!$F$113:$G$151</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'rought work'!$I$113:$I$151</c15:sqref>
                        </c15:formulaRef>
                      </c:ext>
                    </c:extLst>
                    <c:numCache>
                      <c:formatCode>General</c:formatCode>
                      <c:ptCount val="13"/>
                      <c:pt idx="0">
                        <c:v>379.4</c:v>
                      </c:pt>
                      <c:pt idx="1">
                        <c:v>390.20000000000005</c:v>
                      </c:pt>
                      <c:pt idx="2">
                        <c:v>388.2</c:v>
                      </c:pt>
                      <c:pt idx="3">
                        <c:v>375.7</c:v>
                      </c:pt>
                      <c:pt idx="4">
                        <c:v>378.9</c:v>
                      </c:pt>
                      <c:pt idx="5">
                        <c:v>381.8</c:v>
                      </c:pt>
                      <c:pt idx="6">
                        <c:v>390.8</c:v>
                      </c:pt>
                      <c:pt idx="7">
                        <c:v>399.2</c:v>
                      </c:pt>
                      <c:pt idx="8">
                        <c:v>405.2</c:v>
                      </c:pt>
                      <c:pt idx="9">
                        <c:v>382.9</c:v>
                      </c:pt>
                      <c:pt idx="10">
                        <c:v>382.9</c:v>
                      </c:pt>
                      <c:pt idx="11">
                        <c:v>378.9</c:v>
                      </c:pt>
                      <c:pt idx="12">
                        <c:v>387.5</c:v>
                      </c:pt>
                    </c:numCache>
                  </c:numRef>
                </c:val>
                <c:smooth val="0"/>
                <c:extLst xmlns:c15="http://schemas.microsoft.com/office/drawing/2012/chart">
                  <c:ext xmlns:c16="http://schemas.microsoft.com/office/drawing/2014/chart" uri="{C3380CC4-5D6E-409C-BE32-E72D297353CC}">
                    <c16:uniqueId val="{00000000-D306-4C14-833C-1CABA28D1EFA}"/>
                  </c:ext>
                </c:extLst>
              </c15:ser>
            </c15:filteredLineSeries>
          </c:ext>
        </c:extLst>
      </c:lineChart>
      <c:catAx>
        <c:axId val="11717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54736"/>
        <c:crosses val="autoZero"/>
        <c:auto val="1"/>
        <c:lblAlgn val="ctr"/>
        <c:lblOffset val="100"/>
        <c:noMultiLvlLbl val="0"/>
      </c:catAx>
      <c:valAx>
        <c:axId val="11717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3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Vegetables and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'rought work'!$H$112</c:f>
              <c:strCache>
                <c:ptCount val="1"/>
                <c:pt idx="0">
                  <c:v>vegetables and products</c:v>
                </c:pt>
              </c:strCache>
              <c:extLst xmlns:c15="http://schemas.microsoft.com/office/drawing/2012/chart"/>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'rought work'!$F$113:$G$151</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extLst xmlns:c15="http://schemas.microsoft.com/office/drawing/2012/chart"/>
            </c:multiLvlStrRef>
          </c:cat>
          <c:val>
            <c:numRef>
              <c:f>'rought work'!$H$113:$H$151</c:f>
              <c:numCache>
                <c:formatCode>General</c:formatCode>
                <c:ptCount val="13"/>
                <c:pt idx="0">
                  <c:v>1171.7</c:v>
                </c:pt>
                <c:pt idx="1">
                  <c:v>1179.1999999999998</c:v>
                </c:pt>
                <c:pt idx="2">
                  <c:v>1182.8999999999999</c:v>
                </c:pt>
                <c:pt idx="3">
                  <c:v>1193.9999999999998</c:v>
                </c:pt>
                <c:pt idx="4">
                  <c:v>1197.7</c:v>
                </c:pt>
                <c:pt idx="5">
                  <c:v>1206.8000000000002</c:v>
                </c:pt>
                <c:pt idx="6">
                  <c:v>1195.5</c:v>
                </c:pt>
                <c:pt idx="7">
                  <c:v>1173.4000000000001</c:v>
                </c:pt>
                <c:pt idx="8">
                  <c:v>1173.6000000000001</c:v>
                </c:pt>
                <c:pt idx="9">
                  <c:v>1176.6000000000001</c:v>
                </c:pt>
                <c:pt idx="10">
                  <c:v>1176.7</c:v>
                </c:pt>
                <c:pt idx="11">
                  <c:v>1188</c:v>
                </c:pt>
                <c:pt idx="12">
                  <c:v>1193.2</c:v>
                </c:pt>
              </c:numCache>
              <c:extLst xmlns:c15="http://schemas.microsoft.com/office/drawing/2012/chart"/>
            </c:numRef>
          </c:val>
          <c:smooth val="0"/>
          <c:extLst>
            <c:ext xmlns:c16="http://schemas.microsoft.com/office/drawing/2014/chart" uri="{C3380CC4-5D6E-409C-BE32-E72D297353CC}">
              <c16:uniqueId val="{00000001-14C9-404F-AB16-AF75176DF678}"/>
            </c:ext>
          </c:extLst>
        </c:ser>
        <c:dLbls>
          <c:showLegendKey val="0"/>
          <c:showVal val="0"/>
          <c:showCatName val="0"/>
          <c:showSerName val="0"/>
          <c:showPercent val="0"/>
          <c:showBubbleSize val="0"/>
        </c:dLbls>
        <c:marker val="1"/>
        <c:smooth val="0"/>
        <c:axId val="1171733616"/>
        <c:axId val="1171754736"/>
        <c:extLst>
          <c:ext xmlns:c15="http://schemas.microsoft.com/office/drawing/2012/chart" uri="{02D57815-91ED-43cb-92C2-25804820EDAC}">
            <c15:filteredLineSeries>
              <c15:ser>
                <c:idx val="1"/>
                <c:order val="1"/>
                <c:tx>
                  <c:strRef>
                    <c:extLst>
                      <c:ext uri="{02D57815-91ED-43cb-92C2-25804820EDAC}">
                        <c15:formulaRef>
                          <c15:sqref>'rought work'!$I$112</c15:sqref>
                        </c15:formulaRef>
                      </c:ext>
                    </c:extLst>
                    <c:strCache>
                      <c:ptCount val="1"/>
                      <c:pt idx="0">
                        <c:v>Non vegetarian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uri="{02D57815-91ED-43cb-92C2-25804820EDAC}">
                        <c15:formulaRef>
                          <c15:sqref>'rought work'!$F$113:$G$151</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c:ext uri="{02D57815-91ED-43cb-92C2-25804820EDAC}">
                        <c15:formulaRef>
                          <c15:sqref>'rought work'!$I$113:$I$151</c15:sqref>
                        </c15:formulaRef>
                      </c:ext>
                    </c:extLst>
                    <c:numCache>
                      <c:formatCode>General</c:formatCode>
                      <c:ptCount val="13"/>
                      <c:pt idx="0">
                        <c:v>379.4</c:v>
                      </c:pt>
                      <c:pt idx="1">
                        <c:v>390.20000000000005</c:v>
                      </c:pt>
                      <c:pt idx="2">
                        <c:v>388.2</c:v>
                      </c:pt>
                      <c:pt idx="3">
                        <c:v>375.7</c:v>
                      </c:pt>
                      <c:pt idx="4">
                        <c:v>378.9</c:v>
                      </c:pt>
                      <c:pt idx="5">
                        <c:v>381.8</c:v>
                      </c:pt>
                      <c:pt idx="6">
                        <c:v>390.8</c:v>
                      </c:pt>
                      <c:pt idx="7">
                        <c:v>399.2</c:v>
                      </c:pt>
                      <c:pt idx="8">
                        <c:v>405.2</c:v>
                      </c:pt>
                      <c:pt idx="9">
                        <c:v>382.9</c:v>
                      </c:pt>
                      <c:pt idx="10">
                        <c:v>382.9</c:v>
                      </c:pt>
                      <c:pt idx="11">
                        <c:v>378.9</c:v>
                      </c:pt>
                      <c:pt idx="12">
                        <c:v>387.5</c:v>
                      </c:pt>
                    </c:numCache>
                  </c:numRef>
                </c:val>
                <c:smooth val="0"/>
                <c:extLst>
                  <c:ext xmlns:c16="http://schemas.microsoft.com/office/drawing/2014/chart" uri="{C3380CC4-5D6E-409C-BE32-E72D297353CC}">
                    <c16:uniqueId val="{00000000-14C9-404F-AB16-AF75176DF678}"/>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'rought work'!$J$112</c15:sqref>
                        </c15:formulaRef>
                      </c:ext>
                    </c:extLst>
                    <c:strCache>
                      <c:ptCount val="1"/>
                      <c:pt idx="0">
                        <c:v>prepared meals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extLst xmlns:c15="http://schemas.microsoft.com/office/drawing/2012/chart">
                      <c:ext xmlns:c15="http://schemas.microsoft.com/office/drawing/2012/chart" uri="{02D57815-91ED-43cb-92C2-25804820EDAC}">
                        <c15:formulaRef>
                          <c15:sqref>'rought work'!$F$113:$G$151</c15:sqref>
                        </c15:formulaRef>
                      </c:ext>
                    </c:extLst>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1">
                          <c:v>2022</c:v>
                        </c:pt>
                        <c:pt idx="2">
                          <c:v>2022</c:v>
                        </c:pt>
                        <c:pt idx="3">
                          <c:v>2022</c:v>
                        </c:pt>
                        <c:pt idx="4">
                          <c:v>2022</c:v>
                        </c:pt>
                        <c:pt idx="5">
                          <c:v>2022</c:v>
                        </c:pt>
                        <c:pt idx="6">
                          <c:v>2022</c:v>
                        </c:pt>
                        <c:pt idx="7">
                          <c:v>2022</c:v>
                        </c:pt>
                        <c:pt idx="8">
                          <c:v>2023</c:v>
                        </c:pt>
                        <c:pt idx="9">
                          <c:v>2023</c:v>
                        </c:pt>
                        <c:pt idx="10">
                          <c:v>2023</c:v>
                        </c:pt>
                        <c:pt idx="11">
                          <c:v>2023</c:v>
                        </c:pt>
                        <c:pt idx="12">
                          <c:v>2023</c:v>
                        </c:pt>
                      </c:lvl>
                    </c:multiLvlStrCache>
                  </c:multiLvlStrRef>
                </c:cat>
                <c:val>
                  <c:numRef>
                    <c:extLst xmlns:c15="http://schemas.microsoft.com/office/drawing/2012/chart">
                      <c:ext xmlns:c15="http://schemas.microsoft.com/office/drawing/2012/chart" uri="{02D57815-91ED-43cb-92C2-25804820EDAC}">
                        <c15:formulaRef>
                          <c15:sqref>'rought work'!$J$113:$J$151</c15:sqref>
                        </c15:formulaRef>
                      </c:ext>
                    </c:extLst>
                    <c:numCache>
                      <c:formatCode>General</c:formatCode>
                      <c:ptCount val="13"/>
                      <c:pt idx="0">
                        <c:v>687.8</c:v>
                      </c:pt>
                      <c:pt idx="1">
                        <c:v>692.5</c:v>
                      </c:pt>
                      <c:pt idx="2">
                        <c:v>695.2</c:v>
                      </c:pt>
                      <c:pt idx="3">
                        <c:v>699.5</c:v>
                      </c:pt>
                      <c:pt idx="4">
                        <c:v>704.3</c:v>
                      </c:pt>
                      <c:pt idx="5">
                        <c:v>708.7</c:v>
                      </c:pt>
                      <c:pt idx="6">
                        <c:v>710.5</c:v>
                      </c:pt>
                      <c:pt idx="7">
                        <c:v>710.80000000000007</c:v>
                      </c:pt>
                      <c:pt idx="8">
                        <c:v>713.90000000000009</c:v>
                      </c:pt>
                      <c:pt idx="9">
                        <c:v>719.6</c:v>
                      </c:pt>
                      <c:pt idx="10">
                        <c:v>719.6</c:v>
                      </c:pt>
                      <c:pt idx="11">
                        <c:v>722.69999999999993</c:v>
                      </c:pt>
                      <c:pt idx="12">
                        <c:v>726.19999999999993</c:v>
                      </c:pt>
                    </c:numCache>
                  </c:numRef>
                </c:val>
                <c:smooth val="0"/>
                <c:extLst xmlns:c15="http://schemas.microsoft.com/office/drawing/2012/chart">
                  <c:ext xmlns:c16="http://schemas.microsoft.com/office/drawing/2014/chart" uri="{C3380CC4-5D6E-409C-BE32-E72D297353CC}">
                    <c16:uniqueId val="{00000002-14C9-404F-AB16-AF75176DF678}"/>
                  </c:ext>
                </c:extLst>
              </c15:ser>
            </c15:filteredLineSeries>
          </c:ext>
        </c:extLst>
      </c:lineChart>
      <c:catAx>
        <c:axId val="11717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54736"/>
        <c:crosses val="autoZero"/>
        <c:auto val="1"/>
        <c:lblAlgn val="ctr"/>
        <c:lblOffset val="100"/>
        <c:noMultiLvlLbl val="0"/>
      </c:catAx>
      <c:valAx>
        <c:axId val="11717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3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Inflation Rate of imported oil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4"/>
          <c:order val="0"/>
          <c:tx>
            <c:strRef>
              <c:f>'Pivots table'!$K$255</c:f>
              <c:strCache>
                <c:ptCount val="1"/>
                <c:pt idx="0">
                  <c:v>% Inflation Rate</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'Pivots table'!$E$256:$F$279</c:f>
              <c:multiLvlStrCache>
                <c:ptCount val="24"/>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lvl>
                <c:lvl>
                  <c:pt idx="0">
                    <c:v>2021</c:v>
                  </c:pt>
                  <c:pt idx="1">
                    <c:v>2021</c:v>
                  </c:pt>
                  <c:pt idx="2">
                    <c:v>2021</c:v>
                  </c:pt>
                  <c:pt idx="3">
                    <c:v>2021</c:v>
                  </c:pt>
                  <c:pt idx="4">
                    <c:v>2021</c:v>
                  </c:pt>
                  <c:pt idx="5">
                    <c:v>2021</c:v>
                  </c:pt>
                  <c:pt idx="6">
                    <c:v>2021</c:v>
                  </c:pt>
                  <c:pt idx="7">
                    <c:v>2021</c:v>
                  </c:pt>
                  <c:pt idx="8">
                    <c:v>2021</c:v>
                  </c:pt>
                  <c:pt idx="9">
                    <c:v>2022</c:v>
                  </c:pt>
                  <c:pt idx="10">
                    <c:v>2022</c:v>
                  </c:pt>
                  <c:pt idx="11">
                    <c:v>2022</c:v>
                  </c:pt>
                  <c:pt idx="12">
                    <c:v>2022</c:v>
                  </c:pt>
                  <c:pt idx="13">
                    <c:v>2022</c:v>
                  </c:pt>
                  <c:pt idx="14">
                    <c:v>2022</c:v>
                  </c:pt>
                  <c:pt idx="15">
                    <c:v>2022</c:v>
                  </c:pt>
                  <c:pt idx="16">
                    <c:v>2022</c:v>
                  </c:pt>
                  <c:pt idx="17">
                    <c:v>2022</c:v>
                  </c:pt>
                  <c:pt idx="18">
                    <c:v>2022</c:v>
                  </c:pt>
                  <c:pt idx="19">
                    <c:v>2022</c:v>
                  </c:pt>
                  <c:pt idx="20">
                    <c:v>2022</c:v>
                  </c:pt>
                  <c:pt idx="21">
                    <c:v>2023</c:v>
                  </c:pt>
                  <c:pt idx="22">
                    <c:v>2023</c:v>
                  </c:pt>
                  <c:pt idx="23">
                    <c:v>2023</c:v>
                  </c:pt>
                </c:lvl>
              </c:multiLvlStrCache>
            </c:multiLvlStrRef>
          </c:cat>
          <c:val>
            <c:numRef>
              <c:f>'Pivots table'!$K$256:$K$279</c:f>
              <c:numCache>
                <c:formatCode>0%</c:formatCode>
                <c:ptCount val="24"/>
                <c:pt idx="1">
                  <c:v>5.6092712133380143E-2</c:v>
                </c:pt>
                <c:pt idx="2">
                  <c:v>7.512070034381102E-2</c:v>
                </c:pt>
                <c:pt idx="3">
                  <c:v>2.1622058941749817E-2</c:v>
                </c:pt>
                <c:pt idx="4">
                  <c:v>-5.078030739324535E-2</c:v>
                </c:pt>
                <c:pt idx="5">
                  <c:v>4.7647403493843964E-2</c:v>
                </c:pt>
                <c:pt idx="6">
                  <c:v>0.122748049582014</c:v>
                </c:pt>
                <c:pt idx="7">
                  <c:v>-1.7904511325026917E-2</c:v>
                </c:pt>
                <c:pt idx="8">
                  <c:v>-9.1005991108670498E-2</c:v>
                </c:pt>
                <c:pt idx="9">
                  <c:v>0.15508428007030658</c:v>
                </c:pt>
                <c:pt idx="10">
                  <c:v>0.11104057112312367</c:v>
                </c:pt>
                <c:pt idx="11">
                  <c:v>0.19993126557988886</c:v>
                </c:pt>
                <c:pt idx="12">
                  <c:v>-8.7785717712309114E-2</c:v>
                </c:pt>
                <c:pt idx="13">
                  <c:v>6.3506788685496113E-2</c:v>
                </c:pt>
                <c:pt idx="14">
                  <c:v>5.9415963389681525E-2</c:v>
                </c:pt>
                <c:pt idx="15">
                  <c:v>-9.0681941866876919E-2</c:v>
                </c:pt>
                <c:pt idx="16">
                  <c:v>-7.6658321402549315E-2</c:v>
                </c:pt>
                <c:pt idx="17">
                  <c:v>-6.8766052866020555E-2</c:v>
                </c:pt>
                <c:pt idx="18">
                  <c:v>1.0943048058662044E-2</c:v>
                </c:pt>
                <c:pt idx="19">
                  <c:v>-4.5220612565410795E-2</c:v>
                </c:pt>
                <c:pt idx="20">
                  <c:v>-0.1079506472833215</c:v>
                </c:pt>
                <c:pt idx="21">
                  <c:v>3.6124114857364886E-2</c:v>
                </c:pt>
                <c:pt idx="22">
                  <c:v>1.676222127830582E-2</c:v>
                </c:pt>
                <c:pt idx="23">
                  <c:v>-4.5445857664744529E-2</c:v>
                </c:pt>
              </c:numCache>
            </c:numRef>
          </c:val>
          <c:smooth val="1"/>
          <c:extLst>
            <c:ext xmlns:c16="http://schemas.microsoft.com/office/drawing/2014/chart" uri="{C3380CC4-5D6E-409C-BE32-E72D297353CC}">
              <c16:uniqueId val="{00000000-A40F-49E0-86A6-111A7BB57E80}"/>
            </c:ext>
          </c:extLst>
        </c:ser>
        <c:dLbls>
          <c:dLblPos val="ctr"/>
          <c:showLegendKey val="0"/>
          <c:showVal val="1"/>
          <c:showCatName val="0"/>
          <c:showSerName val="0"/>
          <c:showPercent val="0"/>
          <c:showBubbleSize val="0"/>
        </c:dLbls>
        <c:marker val="1"/>
        <c:smooth val="0"/>
        <c:axId val="1924064320"/>
        <c:axId val="1924050880"/>
      </c:lineChart>
      <c:catAx>
        <c:axId val="1924064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4050880"/>
        <c:crosses val="autoZero"/>
        <c:auto val="1"/>
        <c:lblAlgn val="ctr"/>
        <c:lblOffset val="100"/>
        <c:noMultiLvlLbl val="0"/>
      </c:catAx>
      <c:valAx>
        <c:axId val="192405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240643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Rural inflation rate</a:t>
            </a:r>
          </a:p>
        </c:rich>
      </c:tx>
      <c:layout>
        <c:manualLayout>
          <c:xMode val="edge"/>
          <c:yMode val="edge"/>
          <c:x val="0.12382633420822395"/>
          <c:y val="5.07848568790397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 3'!$O$59</c:f>
              <c:strCache>
                <c:ptCount val="1"/>
                <c:pt idx="0">
                  <c:v>% inflation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C-443C-8616-5989C46101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C-443C-8616-5989C46101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C-443C-8616-5989C46101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C-443C-8616-5989C46101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C-443C-8616-5989C46101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C-443C-8616-5989C461018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C-443C-8616-5989C461018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C-443C-8616-5989C461018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C-443C-8616-5989C461018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C-443C-8616-5989C461018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C-443C-8616-5989C461018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C-443C-8616-5989C461018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C-443C-8616-5989C46101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3'!$N$60:$N$72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3'!$O$60:$O$72</c:f>
              <c:numCache>
                <c:formatCode>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extLst>
            <c:ext xmlns:c16="http://schemas.microsoft.com/office/drawing/2014/chart" uri="{C3380CC4-5D6E-409C-BE32-E72D297353CC}">
              <c16:uniqueId val="{00000000-28F9-47C5-9C79-2265055165A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935564304461938"/>
          <c:y val="5.5836805025410614E-2"/>
          <c:w val="0.2939776902887139"/>
          <c:h val="0.88874153888658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Rural + urban Inflation </a:t>
            </a:r>
          </a:p>
        </c:rich>
      </c:tx>
      <c:layout>
        <c:manualLayout>
          <c:xMode val="edge"/>
          <c:yMode val="edge"/>
          <c:x val="6.629155730533682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'Objective 3'!$U$59</c:f>
              <c:strCache>
                <c:ptCount val="1"/>
                <c:pt idx="0">
                  <c:v>% Inflation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38-45B7-9E68-813F716D67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38-45B7-9E68-813F716D67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38-45B7-9E68-813F716D67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38-45B7-9E68-813F716D67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38-45B7-9E68-813F716D67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38-45B7-9E68-813F716D67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638-45B7-9E68-813F716D678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638-45B7-9E68-813F716D678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638-45B7-9E68-813F716D678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638-45B7-9E68-813F716D678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638-45B7-9E68-813F716D678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638-45B7-9E68-813F716D678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638-45B7-9E68-813F716D67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3'!$T$60:$T$72</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3'!$U$60:$U$72</c:f>
              <c:numCache>
                <c:formatCode>0%</c:formatCode>
                <c:ptCount val="13"/>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0-3542-4EA9-A7C5-EF9BA33E84ED}"/>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935564304461938"/>
          <c:y val="4.5343759113444147E-2"/>
          <c:w val="0.2939776902887139"/>
          <c:h val="0.90046952464275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Correaltion of Imported Oil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'Objective 5'!$C$7</c:f>
              <c:strCache>
                <c:ptCount val="1"/>
                <c:pt idx="0">
                  <c:v>correaltion of imported oil</c:v>
                </c:pt>
              </c:strCache>
            </c:strRef>
          </c:tx>
          <c:spPr>
            <a:solidFill>
              <a:schemeClr val="accent1"/>
            </a:solidFill>
            <a:ln>
              <a:noFill/>
            </a:ln>
            <a:effectLst/>
          </c:spPr>
          <c:invertIfNegative val="0"/>
          <c:dPt>
            <c:idx val="0"/>
            <c:invertIfNegative val="0"/>
            <c:bubble3D val="0"/>
            <c:spPr>
              <a:solidFill>
                <a:srgbClr val="99FF99"/>
              </a:solidFill>
              <a:ln>
                <a:noFill/>
              </a:ln>
              <a:effectLst/>
              <a:sp3d/>
            </c:spPr>
            <c:extLst>
              <c:ext xmlns:c16="http://schemas.microsoft.com/office/drawing/2014/chart" uri="{C3380CC4-5D6E-409C-BE32-E72D297353CC}">
                <c16:uniqueId val="{00000004-3E41-4C80-A017-F222ACC1AB83}"/>
              </c:ext>
            </c:extLst>
          </c:dPt>
          <c:dPt>
            <c:idx val="1"/>
            <c:invertIfNegative val="0"/>
            <c:bubble3D val="0"/>
            <c:spPr>
              <a:solidFill>
                <a:srgbClr val="99FF99"/>
              </a:solidFill>
              <a:ln>
                <a:noFill/>
              </a:ln>
              <a:effectLst/>
              <a:sp3d/>
            </c:spPr>
            <c:extLst>
              <c:ext xmlns:c16="http://schemas.microsoft.com/office/drawing/2014/chart" uri="{C3380CC4-5D6E-409C-BE32-E72D297353CC}">
                <c16:uniqueId val="{00000001-3E41-4C80-A017-F222ACC1AB83}"/>
              </c:ext>
            </c:extLst>
          </c:dPt>
          <c:dPt>
            <c:idx val="3"/>
            <c:invertIfNegative val="0"/>
            <c:bubble3D val="0"/>
            <c:spPr>
              <a:solidFill>
                <a:srgbClr val="FF99CC">
                  <a:alpha val="65882"/>
                </a:srgbClr>
              </a:solidFill>
              <a:ln>
                <a:noFill/>
              </a:ln>
              <a:effectLst/>
              <a:sp3d/>
            </c:spPr>
            <c:extLst>
              <c:ext xmlns:c16="http://schemas.microsoft.com/office/drawing/2014/chart" uri="{C3380CC4-5D6E-409C-BE32-E72D297353CC}">
                <c16:uniqueId val="{00000005-E149-4932-8912-31D994EE9A73}"/>
              </c:ext>
            </c:extLst>
          </c:dPt>
          <c:dPt>
            <c:idx val="5"/>
            <c:invertIfNegative val="0"/>
            <c:bubble3D val="0"/>
            <c:spPr>
              <a:solidFill>
                <a:srgbClr val="99FF99"/>
              </a:solidFill>
              <a:ln>
                <a:noFill/>
              </a:ln>
              <a:effectLst/>
              <a:sp3d/>
            </c:spPr>
            <c:extLst>
              <c:ext xmlns:c16="http://schemas.microsoft.com/office/drawing/2014/chart" uri="{C3380CC4-5D6E-409C-BE32-E72D297353CC}">
                <c16:uniqueId val="{00000007-E149-4932-8912-31D994EE9A73}"/>
              </c:ext>
            </c:extLst>
          </c:dPt>
          <c:dPt>
            <c:idx val="6"/>
            <c:invertIfNegative val="0"/>
            <c:bubble3D val="0"/>
            <c:spPr>
              <a:solidFill>
                <a:srgbClr val="99FF99"/>
              </a:solidFill>
              <a:ln>
                <a:noFill/>
              </a:ln>
              <a:effectLst/>
              <a:sp3d/>
            </c:spPr>
            <c:extLst>
              <c:ext xmlns:c16="http://schemas.microsoft.com/office/drawing/2014/chart" uri="{C3380CC4-5D6E-409C-BE32-E72D297353CC}">
                <c16:uniqueId val="{00000005-3E41-4C80-A017-F222ACC1AB83}"/>
              </c:ext>
            </c:extLst>
          </c:dPt>
          <c:dPt>
            <c:idx val="18"/>
            <c:invertIfNegative val="0"/>
            <c:bubble3D val="0"/>
            <c:spPr>
              <a:solidFill>
                <a:srgbClr val="FF99CC"/>
              </a:solidFill>
              <a:ln>
                <a:noFill/>
              </a:ln>
              <a:effectLst/>
              <a:sp3d/>
            </c:spPr>
            <c:extLst>
              <c:ext xmlns:c16="http://schemas.microsoft.com/office/drawing/2014/chart" uri="{C3380CC4-5D6E-409C-BE32-E72D297353CC}">
                <c16:uniqueId val="{0000000B-E149-4932-8912-31D994EE9A73}"/>
              </c:ext>
            </c:extLst>
          </c:dPt>
          <c:dPt>
            <c:idx val="19"/>
            <c:invertIfNegative val="0"/>
            <c:bubble3D val="0"/>
            <c:spPr>
              <a:solidFill>
                <a:srgbClr val="FF99CC"/>
              </a:solidFill>
              <a:ln>
                <a:noFill/>
              </a:ln>
              <a:effectLst/>
              <a:sp3d/>
            </c:spPr>
            <c:extLst>
              <c:ext xmlns:c16="http://schemas.microsoft.com/office/drawing/2014/chart" uri="{C3380CC4-5D6E-409C-BE32-E72D297353CC}">
                <c16:uniqueId val="{00000006-3E41-4C80-A017-F222ACC1AB83}"/>
              </c:ext>
            </c:extLst>
          </c:dPt>
          <c:dPt>
            <c:idx val="24"/>
            <c:invertIfNegative val="0"/>
            <c:bubble3D val="0"/>
            <c:spPr>
              <a:solidFill>
                <a:srgbClr val="FF99CC"/>
              </a:solidFill>
              <a:ln>
                <a:noFill/>
              </a:ln>
              <a:effectLst/>
            </c:spPr>
            <c:extLst>
              <c:ext xmlns:c16="http://schemas.microsoft.com/office/drawing/2014/chart" uri="{C3380CC4-5D6E-409C-BE32-E72D297353CC}">
                <c16:uniqueId val="{0000000E-E408-443A-B18B-66629DDD5700}"/>
              </c:ext>
            </c:extLst>
          </c:dPt>
          <c:cat>
            <c:strRef>
              <c:f>'Objective 5'!$B$8:$B$32</c:f>
              <c:strCache>
                <c:ptCount val="25"/>
                <c:pt idx="0">
                  <c:v>Cereals and products</c:v>
                </c:pt>
                <c:pt idx="1">
                  <c:v>Egg</c:v>
                </c:pt>
                <c:pt idx="2">
                  <c:v>Milk and products</c:v>
                </c:pt>
                <c:pt idx="3">
                  <c:v>Oils and fats</c:v>
                </c:pt>
                <c:pt idx="4">
                  <c:v>Fruits</c:v>
                </c:pt>
                <c:pt idx="5">
                  <c:v>Vegetables</c:v>
                </c:pt>
                <c:pt idx="6">
                  <c:v>Pulses and products</c:v>
                </c:pt>
                <c:pt idx="7">
                  <c:v>Sugar and Confectionery</c:v>
                </c:pt>
                <c:pt idx="8">
                  <c:v>Spices</c:v>
                </c:pt>
                <c:pt idx="9">
                  <c:v>Non-alcoholic beverages</c:v>
                </c:pt>
                <c:pt idx="10">
                  <c:v>Prepared meals, snacks, sweets etc.</c:v>
                </c:pt>
                <c:pt idx="11">
                  <c:v>Food and beverages</c:v>
                </c:pt>
                <c:pt idx="12">
                  <c:v>Pan, tobacco and intoxicants</c:v>
                </c:pt>
                <c:pt idx="13">
                  <c:v>Clothing and footwear</c:v>
                </c:pt>
                <c:pt idx="14">
                  <c:v>Housing</c:v>
                </c:pt>
                <c:pt idx="15">
                  <c:v>Fuel and light</c:v>
                </c:pt>
                <c:pt idx="16">
                  <c:v>Household goods and services</c:v>
                </c:pt>
                <c:pt idx="17">
                  <c:v>Health</c:v>
                </c:pt>
                <c:pt idx="18">
                  <c:v>Transport and communication</c:v>
                </c:pt>
                <c:pt idx="19">
                  <c:v>Recreation and amusement</c:v>
                </c:pt>
                <c:pt idx="20">
                  <c:v>Education</c:v>
                </c:pt>
                <c:pt idx="21">
                  <c:v>Personal care and effects</c:v>
                </c:pt>
                <c:pt idx="22">
                  <c:v>Miscellaneous</c:v>
                </c:pt>
                <c:pt idx="23">
                  <c:v>General index</c:v>
                </c:pt>
                <c:pt idx="24">
                  <c:v>SUM Food Basket</c:v>
                </c:pt>
              </c:strCache>
            </c:strRef>
          </c:cat>
          <c:val>
            <c:numRef>
              <c:f>'Objective 5'!$C$8:$C$32</c:f>
              <c:numCache>
                <c:formatCode>0%</c:formatCode>
                <c:ptCount val="25"/>
                <c:pt idx="0">
                  <c:v>0.25709118266940312</c:v>
                </c:pt>
                <c:pt idx="1">
                  <c:v>-0.18631242773391149</c:v>
                </c:pt>
                <c:pt idx="2">
                  <c:v>0.35310712091833324</c:v>
                </c:pt>
                <c:pt idx="3">
                  <c:v>0.809472546731826</c:v>
                </c:pt>
                <c:pt idx="4">
                  <c:v>0.47238561148587938</c:v>
                </c:pt>
                <c:pt idx="5">
                  <c:v>0.34646306252276993</c:v>
                </c:pt>
                <c:pt idx="6">
                  <c:v>0.17607913708798811</c:v>
                </c:pt>
                <c:pt idx="7">
                  <c:v>0.50195747329651963</c:v>
                </c:pt>
                <c:pt idx="8">
                  <c:v>0.33675993325991088</c:v>
                </c:pt>
                <c:pt idx="9">
                  <c:v>0.55440013713991421</c:v>
                </c:pt>
                <c:pt idx="10">
                  <c:v>0.48336182753226309</c:v>
                </c:pt>
                <c:pt idx="11">
                  <c:v>0.57573248497215135</c:v>
                </c:pt>
                <c:pt idx="12">
                  <c:v>0.3988405005174494</c:v>
                </c:pt>
                <c:pt idx="13">
                  <c:v>0.52415491238151624</c:v>
                </c:pt>
                <c:pt idx="14">
                  <c:v>0.42782962698080979</c:v>
                </c:pt>
                <c:pt idx="15">
                  <c:v>0.57024198204858501</c:v>
                </c:pt>
                <c:pt idx="16">
                  <c:v>0.50593742271222386</c:v>
                </c:pt>
                <c:pt idx="17">
                  <c:v>0.4764100838073731</c:v>
                </c:pt>
                <c:pt idx="18">
                  <c:v>0.66761514141704836</c:v>
                </c:pt>
                <c:pt idx="19">
                  <c:v>0.58945309296224691</c:v>
                </c:pt>
                <c:pt idx="20">
                  <c:v>0.43781428177292186</c:v>
                </c:pt>
                <c:pt idx="21">
                  <c:v>0.39772091424664807</c:v>
                </c:pt>
                <c:pt idx="22">
                  <c:v>0.53388059253913422</c:v>
                </c:pt>
                <c:pt idx="23">
                  <c:v>0.55317625369726098</c:v>
                </c:pt>
                <c:pt idx="24">
                  <c:v>0.5842048521667621</c:v>
                </c:pt>
              </c:numCache>
            </c:numRef>
          </c:val>
          <c:extLst>
            <c:ext xmlns:c16="http://schemas.microsoft.com/office/drawing/2014/chart" uri="{C3380CC4-5D6E-409C-BE32-E72D297353CC}">
              <c16:uniqueId val="{00000000-34AC-4FA3-B7C5-F9C1403CFA9C}"/>
            </c:ext>
          </c:extLst>
        </c:ser>
        <c:dLbls>
          <c:showLegendKey val="0"/>
          <c:showVal val="0"/>
          <c:showCatName val="0"/>
          <c:showSerName val="0"/>
          <c:showPercent val="0"/>
          <c:showBubbleSize val="0"/>
        </c:dLbls>
        <c:gapWidth val="133"/>
        <c:axId val="1201239168"/>
        <c:axId val="1201251168"/>
      </c:barChart>
      <c:catAx>
        <c:axId val="120123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251168"/>
        <c:crosses val="autoZero"/>
        <c:auto val="1"/>
        <c:lblAlgn val="ctr"/>
        <c:lblOffset val="100"/>
        <c:noMultiLvlLbl val="0"/>
      </c:catAx>
      <c:valAx>
        <c:axId val="12012511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2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 cpi inflation final.xlsx]Pivots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table'!$C$8:$C$9</c:f>
              <c:strCache>
                <c:ptCount val="1"/>
                <c:pt idx="0">
                  <c:v>Rural</c:v>
                </c:pt>
              </c:strCache>
            </c:strRef>
          </c:tx>
          <c:spPr>
            <a:solidFill>
              <a:schemeClr val="accent1"/>
            </a:solidFill>
            <a:ln>
              <a:noFill/>
            </a:ln>
            <a:effectLst/>
          </c:spPr>
          <c:invertIfNegative val="0"/>
          <c:cat>
            <c:strRef>
              <c:f>'Pivots table'!$B$10:$B$21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'Pivots table'!$C$10:$C$21</c:f>
              <c:numCache>
                <c:formatCode>0</c:formatCode>
                <c:ptCount val="11"/>
                <c:pt idx="0">
                  <c:v>110.80000000000001</c:v>
                </c:pt>
                <c:pt idx="1">
                  <c:v>118.36794871794871</c:v>
                </c:pt>
                <c:pt idx="2">
                  <c:v>124.78012820512821</c:v>
                </c:pt>
                <c:pt idx="3">
                  <c:v>133.54679487179487</c:v>
                </c:pt>
                <c:pt idx="4">
                  <c:v>135.67179487179487</c:v>
                </c:pt>
                <c:pt idx="5">
                  <c:v>137.74871794871794</c:v>
                </c:pt>
                <c:pt idx="6">
                  <c:v>140.55594405594408</c:v>
                </c:pt>
                <c:pt idx="7">
                  <c:v>151.59767628205128</c:v>
                </c:pt>
                <c:pt idx="8">
                  <c:v>162.14935897435896</c:v>
                </c:pt>
                <c:pt idx="9">
                  <c:v>171.72820512820513</c:v>
                </c:pt>
                <c:pt idx="10">
                  <c:v>175.07076923076923</c:v>
                </c:pt>
              </c:numCache>
            </c:numRef>
          </c:val>
          <c:extLst>
            <c:ext xmlns:c16="http://schemas.microsoft.com/office/drawing/2014/chart" uri="{C3380CC4-5D6E-409C-BE32-E72D297353CC}">
              <c16:uniqueId val="{00000000-4D73-4212-87B4-74B45B7EF1FB}"/>
            </c:ext>
          </c:extLst>
        </c:ser>
        <c:ser>
          <c:idx val="1"/>
          <c:order val="1"/>
          <c:tx>
            <c:strRef>
              <c:f>'Pivots table'!$D$8:$D$9</c:f>
              <c:strCache>
                <c:ptCount val="1"/>
                <c:pt idx="0">
                  <c:v>Urban</c:v>
                </c:pt>
              </c:strCache>
            </c:strRef>
          </c:tx>
          <c:spPr>
            <a:solidFill>
              <a:schemeClr val="accent2"/>
            </a:solidFill>
            <a:ln>
              <a:noFill/>
            </a:ln>
            <a:effectLst/>
          </c:spPr>
          <c:invertIfNegative val="0"/>
          <c:cat>
            <c:strRef>
              <c:f>'Pivots table'!$B$10:$B$21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'Pivots table'!$D$10:$D$21</c:f>
              <c:numCache>
                <c:formatCode>0</c:formatCode>
                <c:ptCount val="11"/>
                <c:pt idx="0">
                  <c:v>112.14999999999999</c:v>
                </c:pt>
                <c:pt idx="1">
                  <c:v>119.11730769230769</c:v>
                </c:pt>
                <c:pt idx="2">
                  <c:v>125.59166666666665</c:v>
                </c:pt>
                <c:pt idx="3">
                  <c:v>133.87820512820514</c:v>
                </c:pt>
                <c:pt idx="4">
                  <c:v>133.93333333333337</c:v>
                </c:pt>
                <c:pt idx="5">
                  <c:v>134.14871794871797</c:v>
                </c:pt>
                <c:pt idx="6">
                  <c:v>141.93426573426575</c:v>
                </c:pt>
                <c:pt idx="7">
                  <c:v>154.01046037296038</c:v>
                </c:pt>
                <c:pt idx="8">
                  <c:v>164.78333333333333</c:v>
                </c:pt>
                <c:pt idx="9">
                  <c:v>174.17179487179487</c:v>
                </c:pt>
                <c:pt idx="10">
                  <c:v>177.99384615384616</c:v>
                </c:pt>
              </c:numCache>
            </c:numRef>
          </c:val>
          <c:extLst>
            <c:ext xmlns:c16="http://schemas.microsoft.com/office/drawing/2014/chart" uri="{C3380CC4-5D6E-409C-BE32-E72D297353CC}">
              <c16:uniqueId val="{00000001-4D73-4212-87B4-74B45B7EF1FB}"/>
            </c:ext>
          </c:extLst>
        </c:ser>
        <c:dLbls>
          <c:showLegendKey val="0"/>
          <c:showVal val="0"/>
          <c:showCatName val="0"/>
          <c:showSerName val="0"/>
          <c:showPercent val="0"/>
          <c:showBubbleSize val="0"/>
        </c:dLbls>
        <c:gapWidth val="219"/>
        <c:overlap val="-27"/>
        <c:axId val="1149715231"/>
        <c:axId val="1149706111"/>
      </c:barChart>
      <c:catAx>
        <c:axId val="114971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06111"/>
        <c:crosses val="autoZero"/>
        <c:auto val="1"/>
        <c:lblAlgn val="ctr"/>
        <c:lblOffset val="100"/>
        <c:noMultiLvlLbl val="0"/>
      </c:catAx>
      <c:valAx>
        <c:axId val="1149706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715231"/>
        <c:crosses val="autoZero"/>
        <c:crossBetween val="between"/>
      </c:valAx>
      <c:spPr>
        <a:noFill/>
        <a:ln>
          <a:noFill/>
        </a:ln>
        <a:effectLst/>
      </c:spPr>
    </c:plotArea>
    <c:legend>
      <c:legendPos val="r"/>
      <c:layout>
        <c:manualLayout>
          <c:xMode val="edge"/>
          <c:yMode val="edge"/>
          <c:x val="0.88437073490813645"/>
          <c:y val="0.10033464566929134"/>
          <c:w val="9.6124198877849579E-2"/>
          <c:h val="0.30968679031178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 cpi inflation final.xlsx]Pivots table!PivotTable1</c:name>
    <c:fmtId val="3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 table'!$C$8:$C$9</c:f>
              <c:strCache>
                <c:ptCount val="1"/>
                <c:pt idx="0">
                  <c:v>Rural</c:v>
                </c:pt>
              </c:strCache>
            </c:strRef>
          </c:tx>
          <c:spPr>
            <a:ln w="28575" cap="rnd">
              <a:solidFill>
                <a:schemeClr val="accent1"/>
              </a:solidFill>
              <a:round/>
            </a:ln>
            <a:effectLst/>
          </c:spPr>
          <c:marker>
            <c:symbol val="none"/>
          </c:marker>
          <c:cat>
            <c:strRef>
              <c:f>'Pivots table'!$B$10:$B$21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'Pivots table'!$C$10:$C$21</c:f>
              <c:numCache>
                <c:formatCode>0</c:formatCode>
                <c:ptCount val="11"/>
                <c:pt idx="0">
                  <c:v>110.80000000000001</c:v>
                </c:pt>
                <c:pt idx="1">
                  <c:v>118.36794871794871</c:v>
                </c:pt>
                <c:pt idx="2">
                  <c:v>124.78012820512821</c:v>
                </c:pt>
                <c:pt idx="3">
                  <c:v>133.54679487179487</c:v>
                </c:pt>
                <c:pt idx="4">
                  <c:v>135.67179487179487</c:v>
                </c:pt>
                <c:pt idx="5">
                  <c:v>137.74871794871794</c:v>
                </c:pt>
                <c:pt idx="6">
                  <c:v>140.55594405594408</c:v>
                </c:pt>
                <c:pt idx="7">
                  <c:v>151.59767628205128</c:v>
                </c:pt>
                <c:pt idx="8">
                  <c:v>162.14935897435896</c:v>
                </c:pt>
                <c:pt idx="9">
                  <c:v>171.72820512820513</c:v>
                </c:pt>
                <c:pt idx="10">
                  <c:v>175.07076923076923</c:v>
                </c:pt>
              </c:numCache>
            </c:numRef>
          </c:val>
          <c:smooth val="0"/>
          <c:extLst>
            <c:ext xmlns:c16="http://schemas.microsoft.com/office/drawing/2014/chart" uri="{C3380CC4-5D6E-409C-BE32-E72D297353CC}">
              <c16:uniqueId val="{00000000-D0C4-4051-A7DC-24AD1B27952E}"/>
            </c:ext>
          </c:extLst>
        </c:ser>
        <c:ser>
          <c:idx val="1"/>
          <c:order val="1"/>
          <c:tx>
            <c:strRef>
              <c:f>'Pivots table'!$D$8:$D$9</c:f>
              <c:strCache>
                <c:ptCount val="1"/>
                <c:pt idx="0">
                  <c:v>Urban</c:v>
                </c:pt>
              </c:strCache>
            </c:strRef>
          </c:tx>
          <c:spPr>
            <a:ln w="28575" cap="rnd">
              <a:solidFill>
                <a:schemeClr val="accent2"/>
              </a:solidFill>
              <a:round/>
            </a:ln>
            <a:effectLst/>
          </c:spPr>
          <c:marker>
            <c:symbol val="none"/>
          </c:marker>
          <c:cat>
            <c:strRef>
              <c:f>'Pivots table'!$B$10:$B$21</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'Pivots table'!$D$10:$D$21</c:f>
              <c:numCache>
                <c:formatCode>0</c:formatCode>
                <c:ptCount val="11"/>
                <c:pt idx="0">
                  <c:v>112.14999999999999</c:v>
                </c:pt>
                <c:pt idx="1">
                  <c:v>119.11730769230769</c:v>
                </c:pt>
                <c:pt idx="2">
                  <c:v>125.59166666666665</c:v>
                </c:pt>
                <c:pt idx="3">
                  <c:v>133.87820512820514</c:v>
                </c:pt>
                <c:pt idx="4">
                  <c:v>133.93333333333337</c:v>
                </c:pt>
                <c:pt idx="5">
                  <c:v>134.14871794871797</c:v>
                </c:pt>
                <c:pt idx="6">
                  <c:v>141.93426573426575</c:v>
                </c:pt>
                <c:pt idx="7">
                  <c:v>154.01046037296038</c:v>
                </c:pt>
                <c:pt idx="8">
                  <c:v>164.78333333333333</c:v>
                </c:pt>
                <c:pt idx="9">
                  <c:v>174.17179487179487</c:v>
                </c:pt>
                <c:pt idx="10">
                  <c:v>177.99384615384616</c:v>
                </c:pt>
              </c:numCache>
            </c:numRef>
          </c:val>
          <c:smooth val="0"/>
          <c:extLst>
            <c:ext xmlns:c16="http://schemas.microsoft.com/office/drawing/2014/chart" uri="{C3380CC4-5D6E-409C-BE32-E72D297353CC}">
              <c16:uniqueId val="{00000001-D0C4-4051-A7DC-24AD1B27952E}"/>
            </c:ext>
          </c:extLst>
        </c:ser>
        <c:dLbls>
          <c:showLegendKey val="0"/>
          <c:showVal val="0"/>
          <c:showCatName val="0"/>
          <c:showSerName val="0"/>
          <c:showPercent val="0"/>
          <c:showBubbleSize val="0"/>
        </c:dLbls>
        <c:smooth val="0"/>
        <c:axId val="94097840"/>
        <c:axId val="94096880"/>
      </c:lineChart>
      <c:catAx>
        <c:axId val="940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6880"/>
        <c:crosses val="autoZero"/>
        <c:auto val="1"/>
        <c:lblAlgn val="ctr"/>
        <c:lblOffset val="100"/>
        <c:noMultiLvlLbl val="0"/>
      </c:catAx>
      <c:valAx>
        <c:axId val="9409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'Pivots table'!$H$30</c:f>
              <c:strCache>
                <c:ptCount val="1"/>
                <c:pt idx="0">
                  <c:v>sector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'Pivots table'!$H$31:$H$41</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val>
          <c:smooth val="0"/>
          <c:extLst>
            <c:ext xmlns:c16="http://schemas.microsoft.com/office/drawing/2014/chart" uri="{C3380CC4-5D6E-409C-BE32-E72D297353CC}">
              <c16:uniqueId val="{00000000-20DF-478F-A88F-D05EF4EB5CFD}"/>
            </c:ext>
          </c:extLst>
        </c:ser>
        <c:ser>
          <c:idx val="1"/>
          <c:order val="1"/>
          <c:tx>
            <c:strRef>
              <c:f>'Pivots table'!$I$30</c:f>
              <c:strCache>
                <c:ptCount val="1"/>
                <c:pt idx="0">
                  <c:v>Rural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'Pivots table'!$I$31:$I$41</c:f>
              <c:numCache>
                <c:formatCode>0%</c:formatCode>
                <c:ptCount val="11"/>
                <c:pt idx="1">
                  <c:v>6.3935793429874072E-2</c:v>
                </c:pt>
                <c:pt idx="2">
                  <c:v>5.1387825765320645E-2</c:v>
                </c:pt>
                <c:pt idx="3">
                  <c:v>6.5644905031848041E-2</c:v>
                </c:pt>
                <c:pt idx="4">
                  <c:v>1.5662798609011187E-2</c:v>
                </c:pt>
                <c:pt idx="5">
                  <c:v>1.5077621830907184E-2</c:v>
                </c:pt>
                <c:pt idx="6">
                  <c:v>1.9972304452018128E-2</c:v>
                </c:pt>
                <c:pt idx="7">
                  <c:v>7.2835761714208469E-2</c:v>
                </c:pt>
                <c:pt idx="8">
                  <c:v>6.5073847710839489E-2</c:v>
                </c:pt>
                <c:pt idx="9">
                  <c:v>5.577910831068783E-2</c:v>
                </c:pt>
                <c:pt idx="10">
                  <c:v>1.9092645318523175E-2</c:v>
                </c:pt>
              </c:numCache>
            </c:numRef>
          </c:val>
          <c:smooth val="0"/>
          <c:extLst>
            <c:ext xmlns:c16="http://schemas.microsoft.com/office/drawing/2014/chart" uri="{C3380CC4-5D6E-409C-BE32-E72D297353CC}">
              <c16:uniqueId val="{00000001-20DF-478F-A88F-D05EF4EB5CFD}"/>
            </c:ext>
          </c:extLst>
        </c:ser>
        <c:ser>
          <c:idx val="2"/>
          <c:order val="2"/>
          <c:tx>
            <c:strRef>
              <c:f>'Pivots table'!$J$30</c:f>
              <c:strCache>
                <c:ptCount val="1"/>
                <c:pt idx="0">
                  <c:v>Rural+Urban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'Pivots table'!$J$31:$J$41</c:f>
              <c:numCache>
                <c:formatCode>0%</c:formatCode>
                <c:ptCount val="11"/>
                <c:pt idx="1">
                  <c:v>6.6158889650682368E-2</c:v>
                </c:pt>
                <c:pt idx="2">
                  <c:v>5.3396379356930319E-2</c:v>
                </c:pt>
                <c:pt idx="3">
                  <c:v>6.8567852214373698E-2</c:v>
                </c:pt>
                <c:pt idx="4">
                  <c:v>1.0446621890857514E-2</c:v>
                </c:pt>
                <c:pt idx="5">
                  <c:v>1.0842245798748542E-2</c:v>
                </c:pt>
                <c:pt idx="6">
                  <c:v>3.3901136817637033E-2</c:v>
                </c:pt>
                <c:pt idx="7">
                  <c:v>8.1150470895718516E-2</c:v>
                </c:pt>
                <c:pt idx="8">
                  <c:v>6.974189690612502E-2</c:v>
                </c:pt>
                <c:pt idx="9">
                  <c:v>5.8104432320246618E-2</c:v>
                </c:pt>
                <c:pt idx="10">
                  <c:v>2.063257375940785E-2</c:v>
                </c:pt>
              </c:numCache>
            </c:numRef>
          </c:val>
          <c:smooth val="0"/>
          <c:extLst>
            <c:ext xmlns:c16="http://schemas.microsoft.com/office/drawing/2014/chart" uri="{C3380CC4-5D6E-409C-BE32-E72D297353CC}">
              <c16:uniqueId val="{00000002-20DF-478F-A88F-D05EF4EB5CFD}"/>
            </c:ext>
          </c:extLst>
        </c:ser>
        <c:ser>
          <c:idx val="3"/>
          <c:order val="3"/>
          <c:tx>
            <c:strRef>
              <c:f>'Pivots table'!$K$30</c:f>
              <c:strCache>
                <c:ptCount val="1"/>
                <c:pt idx="0">
                  <c:v>Urban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'Pivots table'!$K$31:$K$41</c:f>
              <c:numCache>
                <c:formatCode>0%</c:formatCode>
                <c:ptCount val="11"/>
                <c:pt idx="1">
                  <c:v>6.2124901402654475E-2</c:v>
                </c:pt>
                <c:pt idx="2">
                  <c:v>5.4352798092808657E-2</c:v>
                </c:pt>
                <c:pt idx="3">
                  <c:v>6.5980002347861333E-2</c:v>
                </c:pt>
                <c:pt idx="4">
                  <c:v>4.1177878860442581E-4</c:v>
                </c:pt>
                <c:pt idx="5">
                  <c:v>1.608147949611305E-3</c:v>
                </c:pt>
                <c:pt idx="6">
                  <c:v>5.8036691700057964E-2</c:v>
                </c:pt>
                <c:pt idx="7">
                  <c:v>8.5083010619183899E-2</c:v>
                </c:pt>
                <c:pt idx="8">
                  <c:v>6.994896927315708E-2</c:v>
                </c:pt>
                <c:pt idx="9">
                  <c:v>5.6974582007453471E-2</c:v>
                </c:pt>
                <c:pt idx="10">
                  <c:v>2.1944145921356802E-2</c:v>
                </c:pt>
              </c:numCache>
            </c:numRef>
          </c:val>
          <c:smooth val="0"/>
          <c:extLst>
            <c:ext xmlns:c16="http://schemas.microsoft.com/office/drawing/2014/chart" uri="{C3380CC4-5D6E-409C-BE32-E72D297353CC}">
              <c16:uniqueId val="{00000003-20DF-478F-A88F-D05EF4EB5CFD}"/>
            </c:ext>
          </c:extLst>
        </c:ser>
        <c:dLbls>
          <c:showLegendKey val="0"/>
          <c:showVal val="0"/>
          <c:showCatName val="0"/>
          <c:showSerName val="0"/>
          <c:showPercent val="0"/>
          <c:showBubbleSize val="0"/>
        </c:dLbls>
        <c:marker val="1"/>
        <c:smooth val="0"/>
        <c:axId val="1977886432"/>
        <c:axId val="1977884992"/>
      </c:lineChart>
      <c:catAx>
        <c:axId val="1977886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84992"/>
        <c:crosses val="autoZero"/>
        <c:auto val="1"/>
        <c:lblAlgn val="ctr"/>
        <c:lblOffset val="100"/>
        <c:noMultiLvlLbl val="0"/>
      </c:catAx>
      <c:valAx>
        <c:axId val="197788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88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Rural + Urban % Inflation 2017 onwards</cx:v>
        </cx:txData>
      </cx:tx>
      <cx:txPr>
        <a:bodyPr spcFirstLastPara="1" vertOverflow="ellipsis" horzOverflow="overflow" wrap="square" lIns="0" tIns="0" rIns="0" bIns="0" anchor="ctr" anchorCtr="1"/>
        <a:lstStyle/>
        <a:p>
          <a:pPr algn="ctr" rtl="0">
            <a:defRPr sz="1800" b="1"/>
          </a:pPr>
          <a:r>
            <a:rPr lang="en-US" sz="1800" b="1" i="0" u="none" strike="noStrike" baseline="0">
              <a:solidFill>
                <a:sysClr val="windowText" lastClr="000000">
                  <a:lumMod val="65000"/>
                  <a:lumOff val="35000"/>
                </a:sysClr>
              </a:solidFill>
              <a:latin typeface="Calibri" panose="020F0502020204030204"/>
            </a:rPr>
            <a:t>Rural + Urban % Inflation 2017 onwards</a:t>
          </a:r>
        </a:p>
      </cx:txPr>
    </cx:title>
    <cx:plotArea>
      <cx:plotAreaRegion>
        <cx:series layoutId="waterfall" uniqueId="{34CCB1F3-504D-4269-91DC-C43DAC95A4D5}" formatIdx="1">
          <cx:tx>
            <cx:txData>
              <cx:f>_xlchart.v1.2</cx:f>
              <cx:v>% change in inflation </cx:v>
            </cx:txData>
          </cx:tx>
          <cx:dataPt idx="1">
            <cx:spPr>
              <a:solidFill>
                <a:srgbClr val="70AD47">
                  <a:lumMod val="75000"/>
                </a:srgbClr>
              </a:solidFill>
            </cx:spPr>
          </cx:dataPt>
          <cx:dataPt idx="2">
            <cx:spPr>
              <a:solidFill>
                <a:srgbClr val="ED7D31">
                  <a:lumMod val="75000"/>
                </a:srgbClr>
              </a:solidFill>
            </cx:spPr>
          </cx:dataPt>
          <cx:dataLabels pos="outEnd">
            <cx:numFmt formatCode="0.00%" sourceLinked="0"/>
            <cx:visibility seriesName="0" categoryName="0" value="1"/>
            <cx:separator>, </cx:separator>
            <cx:dataLabel idx="1">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2.34%</a:t>
                  </a:r>
                </a:p>
              </cx:txPr>
            </cx:dataLabel>
            <cx:dataLabel idx="2">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7.74%</a:t>
                  </a:r>
                </a:p>
              </cx:txPr>
            </cx:dataLabel>
          </cx:dataLabels>
          <cx:dataId val="0"/>
          <cx:layoutPr>
            <cx:subtotals/>
          </cx:layoutPr>
        </cx:series>
      </cx:plotAreaRegion>
      <cx:axis id="0">
        <cx:catScaling gapWidth="0.5"/>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_xlchart.v1.19</cx:f>
      </cx:numDim>
    </cx:data>
  </cx:chartData>
  <cx:chart>
    <cx:title pos="t" align="ctr" overlay="0">
      <cx:tx>
        <cx:txData>
          <cx:v>Urban % inflation before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Urban % inflation before covid</a:t>
          </a:r>
        </a:p>
      </cx:txPr>
    </cx:title>
    <cx:plotArea>
      <cx:plotAreaRegion>
        <cx:series layoutId="waterfall" uniqueId="{CEAC6004-2CAD-4D83-ADA0-2E87A7E3BC4C}" formatIdx="6">
          <cx:tx>
            <cx:txData>
              <cx:f>_xlchart.v1.18</cx:f>
              <cx:v>% urban inflation </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txData>
          <cx:v>% inflation rate of imported oil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inflation rate of imported oil</a:t>
          </a:r>
        </a:p>
      </cx:txPr>
    </cx:title>
    <cx:plotArea>
      <cx:plotAreaRegion>
        <cx:series layoutId="waterfall" uniqueId="{B6132445-7999-4D3B-9A91-4358FD860721}" formatIdx="4">
          <cx:tx>
            <cx:txData>
              <cx:f>_xlchart.v1.16</cx:f>
              <cx:v>% Inflation Rate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 dir="row">_xlchart.v1.49</cx:f>
      </cx:strDim>
      <cx:numDim type="val">
        <cx:f dir="row">_xlchart.v1.50</cx:f>
      </cx:numDim>
    </cx:data>
  </cx:chartData>
  <cx:chart>
    <cx:plotArea>
      <cx:plotAreaRegion>
        <cx:series layoutId="waterfall" hidden="1" uniqueId="{0CE205FD-64A4-4C50-8ECC-63724ACC97E3}" formatIdx="0">
          <cx:tx>
            <cx:txData>
              <cx:f>_xlchart.v1.48</cx:f>
              <cx:v/>
            </cx:txData>
          </cx:tx>
          <cx:dataLabels pos="outEnd">
            <cx:visibility seriesName="0" categoryName="0" value="1"/>
          </cx:dataLabels>
          <cx:dataId val="0"/>
          <cx:layoutPr>
            <cx:subtotals/>
          </cx:layoutPr>
        </cx:series>
      </cx:plotAreaRegion>
    </cx:plotArea>
    <cx:legend pos="t"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_xlchart.v1.39</cx:f>
      </cx:strDim>
      <cx:numDim type="val">
        <cx:f>_xlchart.v1.41</cx:f>
      </cx:numDim>
    </cx:data>
  </cx:chartData>
  <cx:chart>
    <cx:title pos="t" align="ctr" overlay="0">
      <cx:tx>
        <cx:txData>
          <cx:v>Rural % Inflation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Rural % Inflation</a:t>
          </a:r>
        </a:p>
      </cx:txPr>
    </cx:title>
    <cx:plotArea>
      <cx:plotAreaRegion>
        <cx:series layoutId="waterfall" uniqueId="{090F726C-68F0-4B1C-9F78-F2ABEC8E920F}" formatIdx="1">
          <cx:tx>
            <cx:txData>
              <cx:f>_xlchart.v1.40</cx:f>
              <cx:v>Rural % inflation</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_xlchart.v1.42</cx:f>
      </cx:strDim>
      <cx:numDim type="val">
        <cx:f>_xlchart.v1.44</cx:f>
      </cx:numDim>
    </cx:data>
  </cx:chartData>
  <cx:chart>
    <cx:title pos="t" align="ctr" overlay="0">
      <cx:tx>
        <cx:txData>
          <cx:v>Urban % inflation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Urban % inflation</a:t>
          </a:r>
        </a:p>
      </cx:txPr>
    </cx:title>
    <cx:plotArea>
      <cx:plotAreaRegion>
        <cx:series layoutId="waterfall" uniqueId="{1E433127-DD19-41E0-B9B4-33B9F2997A2F}" formatIdx="1">
          <cx:tx>
            <cx:txData>
              <cx:f>_xlchart.v1.43</cx:f>
              <cx:v>5%</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_xlchart.v1.35</cx:f>
      </cx:numDim>
    </cx:data>
  </cx:chartData>
  <cx:chart>
    <cx:title pos="t" align="ctr" overlay="0">
      <cx:tx>
        <cx:txData>
          <cx:v>overall % inflation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overall % inflation </a:t>
          </a:r>
        </a:p>
      </cx:txPr>
    </cx:title>
    <cx:plotArea>
      <cx:plotAreaRegion>
        <cx:series layoutId="waterfall" uniqueId="{00000004-18E0-424D-B44B-894F3F27C1D9}" formatIdx="0">
          <cx:tx>
            <cx:txData>
              <cx:f>_xlchart.v1.34</cx:f>
              <cx:v>overall %inflation</cx:v>
            </cx:txData>
          </cx:tx>
          <cx:dataLabels pos="outEnd">
            <cx:visibility seriesName="0" categoryName="0" value="1"/>
          </cx:dataLabels>
          <cx:dataId val="0"/>
          <cx:layoutPr>
            <cx:visibility connectorLines="0"/>
            <cx:subtotals/>
          </cx:layoutPr>
        </cx:series>
      </cx:plotAreaRegion>
      <cx:axis id="0">
        <cx:catScaling gapWidth="0.5"/>
        <cx:tickLabels/>
      </cx:axis>
      <cx:axis id="1">
        <cx:valScaling/>
        <cx:majorGridlines/>
        <cx:tickLabels/>
      </cx:axis>
    </cx:plotArea>
    <cx:legend pos="t"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strDim type="cat">
        <cx:f>_xlchart.v1.36</cx:f>
      </cx:strDim>
      <cx:numDim type="val">
        <cx:f>_xlchart.v1.38</cx:f>
      </cx:numDim>
    </cx:data>
  </cx:chartData>
  <cx:chart>
    <cx:title pos="t" align="ctr" overlay="0">
      <cx:tx>
        <cx:txData>
          <cx:v>Rural % inflation before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Rural % inflation before covid</a:t>
          </a:r>
        </a:p>
      </cx:txPr>
    </cx:title>
    <cx:plotArea>
      <cx:plotAreaRegion>
        <cx:series layoutId="waterfall" uniqueId="{6AE7F859-42B0-4D3F-B732-F09CA410DDDE}" formatIdx="6">
          <cx:tx>
            <cx:txData>
              <cx:f>_xlchart.v1.37</cx:f>
              <cx:v>% Inflation change</cx:v>
            </cx:txData>
          </cx:tx>
          <cx:dataLabels pos="outEnd">
            <cx:numFmt formatCode="0.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strDim type="cat">
        <cx:f>_xlchart.v1.54</cx:f>
      </cx:strDim>
      <cx:numDim type="val">
        <cx:f>_xlchart.v1.56</cx:f>
      </cx:numDim>
    </cx:data>
  </cx:chartData>
  <cx:chart>
    <cx:title pos="t" align="ctr" overlay="0">
      <cx:tx>
        <cx:txData>
          <cx:v>% inflation rate of imported oil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inflation rate of imported oil</a:t>
          </a:r>
        </a:p>
      </cx:txPr>
    </cx:title>
    <cx:plotArea>
      <cx:plotAreaRegion>
        <cx:series layoutId="waterfall" uniqueId="{B6132445-7999-4D3B-9A91-4358FD860721}" formatIdx="4">
          <cx:tx>
            <cx:txData>
              <cx:f>_xlchart.v1.55</cx:f>
              <cx:v>% Inflation Rate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strDim type="cat">
        <cx:f>_xlchart.v1.47</cx:f>
      </cx:strDim>
      <cx:numDim type="val">
        <cx:f>_xlchart.v1.46</cx:f>
      </cx:numDim>
    </cx:data>
  </cx:chartData>
  <cx:chart>
    <cx:title pos="t" align="ctr" overlay="0">
      <cx:tx>
        <cx:txData>
          <cx:v>urban inflation after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urban inflation after covid</a:t>
          </a:r>
        </a:p>
      </cx:txPr>
    </cx:title>
    <cx:plotArea>
      <cx:plotAreaRegion>
        <cx:series layoutId="waterfall" uniqueId="{65609B31-EFA8-4DD0-BCE4-43CECBD2936D}" formatIdx="6">
          <cx:tx>
            <cx:txData>
              <cx:f>_xlchart.v1.45</cx:f>
              <cx:v>percent inflation urban </cx:v>
            </cx:txData>
          </cx:tx>
          <cx:dataLabels pos="outEnd">
            <cx:numFmt formatCode="0.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strDim type="cat">
        <cx:f>_xlchart.v1.53</cx:f>
      </cx:strDim>
      <cx:numDim type="val">
        <cx:f>_xlchart.v1.52</cx:f>
      </cx:numDim>
    </cx:data>
  </cx:chartData>
  <cx:chart>
    <cx:title pos="t" align="ctr" overlay="0">
      <cx:tx>
        <cx:txData>
          <cx:v>Urban % inflation before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Urban % inflation before covid</a:t>
          </a:r>
        </a:p>
      </cx:txPr>
    </cx:title>
    <cx:plotArea>
      <cx:plotAreaRegion>
        <cx:series layoutId="waterfall" uniqueId="{CEAC6004-2CAD-4D83-ADA0-2E87A7E3BC4C}" formatIdx="6">
          <cx:tx>
            <cx:txData>
              <cx:f>_xlchart.v1.51</cx:f>
              <cx:v>% urban inflation </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strDim>
      <cx:numDim type="val">
        <cx:f>_xlchart.v5.5</cx:f>
      </cx:numDim>
    </cx:data>
  </cx:chartData>
  <cx:chart>
    <cx:title pos="t" align="ctr" overlay="0">
      <cx:tx>
        <cx:txData>
          <cx:v> Food Basket Inflation </cx:v>
        </cx:txData>
      </cx:tx>
      <cx:txPr>
        <a:bodyPr spcFirstLastPara="1" vertOverflow="ellipsis" horzOverflow="overflow" wrap="square" lIns="0" tIns="0" rIns="0" bIns="0" anchor="ctr" anchorCtr="1"/>
        <a:lstStyle/>
        <a:p>
          <a:pPr algn="ctr" rtl="0">
            <a:defRPr sz="2400"/>
          </a:pPr>
          <a:r>
            <a:rPr lang="en-US" sz="2400" b="0" i="0" u="none" strike="noStrike" baseline="0">
              <a:solidFill>
                <a:sysClr val="windowText" lastClr="000000">
                  <a:lumMod val="65000"/>
                  <a:lumOff val="35000"/>
                </a:sysClr>
              </a:solidFill>
              <a:latin typeface="Calibri" panose="020F0502020204030204"/>
            </a:rPr>
            <a:t> Food Basket Inflation </a:t>
          </a:r>
        </a:p>
      </cx:txPr>
    </cx:title>
    <cx:plotArea>
      <cx:plotAreaRegion>
        <cx:series layoutId="waterfall" uniqueId="{416BCA99-5FF0-4556-83A2-21201ADD2359}">
          <cx:tx>
            <cx:txData>
              <cx:f>_xlchart.v5.4</cx:f>
              <cx:v>% inflation food basket</cx:v>
            </cx:txData>
          </cx:tx>
          <cx:dataPt idx="2">
            <cx:spPr>
              <a:solidFill>
                <a:srgbClr val="C00000"/>
              </a:solidFill>
            </cx:spPr>
          </cx:dataPt>
          <cx:dataLabels pos="outEnd">
            <cx:visibility seriesName="0" categoryName="0" value="1"/>
            <cx:dataLabel idx="1">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-1%</a:t>
                  </a:r>
                </a:p>
              </cx:txPr>
            </cx:dataLabel>
            <cx:dataLabel idx="2">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11%</a:t>
                  </a:r>
                </a:p>
              </cx:txPr>
            </cx:dataLabel>
          </cx:dataLabels>
          <cx:dataId val="0"/>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1">
      <cx:spPr>
        <a:solidFill>
          <a:schemeClr val="accent6">
            <a:lumMod val="75000"/>
          </a:schemeClr>
        </a:solidFill>
      </cx:spPr>
    </cx:fmtOvr>
  </cx:fmtOvr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_xlchart.v5.6</cx:f>
      </cx:strDim>
      <cx:numDim type="val">
        <cx:f>_xlchart.v5.7</cx:f>
      </cx:numDim>
    </cx:data>
  </cx:chartData>
  <cx:chart>
    <cx:title pos="t" align="ctr" overlay="0">
      <cx:tx>
        <cx:txData>
          <cx:v>% Inflation rate from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Inflation rate from  </a:t>
          </a:r>
        </a:p>
      </cx:txPr>
    </cx:title>
    <cx:plotArea>
      <cx:plotAreaRegion>
        <cx:series layoutId="waterfall" uniqueId="{8F4A5042-D4D0-482C-AF9D-DB6BB0C4DF0C}" formatIdx="1">
          <cx:tx>
            <cx:txData>
              <cx:f>_xlchart.v5.8</cx:f>
              <cx:v>% inflation Rate </cx:v>
            </cx:txData>
          </cx:tx>
          <cx:dataLabels pos="outEnd">
            <cx:numFmt formatCode="0.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1">
      <cx:spPr>
        <a:solidFill>
          <a:srgbClr val="00B050"/>
        </a:solidFill>
      </cx:spPr>
    </cx:fmtOvr>
    <cx:fmtOvr idx="0">
      <cx:spPr>
        <a:solidFill>
          <a:schemeClr val="accent2">
            <a:lumMod val="75000"/>
          </a:schemeClr>
        </a:solidFill>
      </cx:spPr>
    </cx:fmtOvr>
  </cx:fmtOvrs>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chartData>
  <cx:chart>
    <cx:title pos="t" align="ctr" overlay="0">
      <cx:tx>
        <cx:txData>
          <cx:v>% change inflation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change inflation </a:t>
          </a:r>
        </a:p>
      </cx:txPr>
    </cx:title>
    <cx:plotArea>
      <cx:plotAreaRegion>
        <cx:series layoutId="waterfall" uniqueId="{00000007-63F8-4908-8FCA-6D0EDB119096}" formatIdx="0">
          <cx:tx>
            <cx:txData>
              <cx:f>_xlchart.v1.11</cx:f>
              <cx:v>% change in inflation </cx:v>
            </cx:txData>
          </cx:tx>
          <cx:dataLabels pos="outEnd">
            <cx:visibility seriesName="0" categoryName="0" value="1"/>
          </cx:dataLabels>
          <cx:dataId val="0"/>
          <cx:layoutPr>
            <cx:subtotals/>
          </cx:layoutPr>
        </cx:series>
      </cx:plotAreaRegion>
      <cx:axis id="0">
        <cx:catScaling gapWidth="0.5"/>
        <cx:tickLabels/>
      </cx:axis>
      <cx:axis id="1">
        <cx:valScaling max="0.30000000000000004"/>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_xlchart.v5.14</cx:f>
      </cx:strDim>
      <cx:numDim type="val">
        <cx:f>_xlchart.v5.13</cx:f>
      </cx:numDim>
    </cx:data>
  </cx:chartData>
  <cx:chart>
    <cx:title pos="t" align="ctr" overlay="0">
      <cx:tx>
        <cx:txData>
          <cx:v>% inflation in Imported Oil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inflation in Imported Oil price</a:t>
          </a:r>
        </a:p>
      </cx:txPr>
    </cx:title>
    <cx:plotArea>
      <cx:plotAreaRegion>
        <cx:series layoutId="waterfall" uniqueId="{7404EE6C-EB77-4489-BCDC-FE6943660832}" formatIdx="30">
          <cx:tx>
            <cx:txData>
              <cx:f>_xlchart.v5.12</cx:f>
              <cx:v>% fluctutation in imported oil</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0">
      <cx:spPr>
        <a:solidFill>
          <a:schemeClr val="accent2">
            <a:lumMod val="75000"/>
          </a:schemeClr>
        </a:solidFill>
      </cx:spPr>
    </cx:fmtOvr>
    <cx:fmtOvr idx="1">
      <cx:spPr>
        <a:solidFill>
          <a:schemeClr val="accent6">
            <a:lumMod val="75000"/>
          </a:schemeClr>
        </a:solidFill>
      </cx:spPr>
    </cx:fmtOvr>
  </cx:fmtOvrs>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chartData>
  <cx:chart>
    <cx:title pos="t" align="ctr" overlay="0">
      <cx:tx>
        <cx:txData>
          <cx:v>Rural % Inflation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Rural % Inflation</a:t>
          </a:r>
        </a:p>
      </cx:txPr>
    </cx:title>
    <cx:plotArea>
      <cx:plotAreaRegion>
        <cx:series layoutId="waterfall" uniqueId="{00000004-18E0-424D-B44B-894F3F27C1D9}" formatIdx="0">
          <cx:tx>
            <cx:txData>
              <cx:f>_xlchart.v1.22</cx:f>
              <cx:v>overall %inflation</cx:v>
            </cx:txData>
          </cx:tx>
          <cx:dataLabels pos="outEnd">
            <cx:visibility seriesName="0" categoryName="0" value="1"/>
          </cx:dataLabels>
          <cx:dataId val="0"/>
          <cx:layoutPr>
            <cx:visibility connectorLines="0"/>
            <cx:subtotals/>
          </cx:layoutPr>
        </cx:series>
      </cx:plotAreaRegion>
      <cx:axis id="0">
        <cx:catScaling gapWidth="0.5"/>
        <cx:tickLabels/>
      </cx:axis>
      <cx:axis id="1">
        <cx:valScaling/>
        <cx:majorGridlines/>
        <cx:tickLabels/>
      </cx:axis>
    </cx:plotArea>
    <cx:legend pos="t"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val">
        <cx:f>_xlchart.v1.26</cx:f>
      </cx:numDim>
    </cx:data>
  </cx:chartData>
  <cx:chart>
    <cx:title pos="t" align="ctr" overlay="0">
      <cx:tx>
        <cx:txData>
          <cx:v>Rural % inflation before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Rural % inflation before covid</a:t>
          </a:r>
        </a:p>
      </cx:txPr>
    </cx:title>
    <cx:plotArea>
      <cx:plotAreaRegion>
        <cx:series layoutId="waterfall" uniqueId="{6AE7F859-42B0-4D3F-B732-F09CA410DDDE}" formatIdx="6">
          <cx:tx>
            <cx:txData>
              <cx:f>_xlchart.v1.25</cx:f>
              <cx:v>% Inflation change</cx:v>
            </cx:txData>
          </cx:tx>
          <cx:dataLabels pos="outEnd">
            <cx:numFmt formatCode="0.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val">
        <cx:f>_xlchart.v1.29</cx:f>
      </cx:numDim>
    </cx:data>
  </cx:chartData>
  <cx:chart>
    <cx:title pos="t" align="ctr" overlay="0">
      <cx:tx>
        <cx:txData>
          <cx:v>Rural % Inflation after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Rural % Inflation after Covid</a:t>
          </a:r>
        </a:p>
      </cx:txPr>
    </cx:title>
    <cx:plotArea>
      <cx:plotAreaRegion>
        <cx:series layoutId="waterfall" uniqueId="{18B9F5B8-40A8-4EBF-802D-9B6438E275A5}" formatIdx="6">
          <cx:tx>
            <cx:txData>
              <cx:f>_xlchart.v1.28</cx:f>
              <cx:v>% inflation </cx:v>
            </cx:txData>
          </cx:tx>
          <cx:dataLabels pos="outEnd">
            <cx:numFmt formatCode="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val">
        <cx:f>_xlchart.v1.31</cx:f>
      </cx:numDim>
    </cx:data>
  </cx:chartData>
  <cx:chart>
    <cx:title pos="t" align="ctr" overlay="0">
      <cx:tx>
        <cx:txData>
          <cx:v>urban inflation after covid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urban inflation after covid</a:t>
          </a:r>
        </a:p>
      </cx:txPr>
    </cx:title>
    <cx:plotArea>
      <cx:plotAreaRegion>
        <cx:series layoutId="waterfall" uniqueId="{65609B31-EFA8-4DD0-BCE4-43CECBD2936D}" formatIdx="6">
          <cx:tx>
            <cx:txData>
              <cx:f>_xlchart.v1.30</cx:f>
              <cx:v>percent inflation urban </cx:v>
            </cx:txData>
          </cx:tx>
          <cx:dataLabels pos="outEnd">
            <cx:numFmt formatCode="0.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7D93F50-0036-40BF-A55A-CFA2D926BCD6}" type="doc">
      <dgm:prSet loTypeId="urn:microsoft.com/office/officeart/2011/layout/TabList" loCatId="list" qsTypeId="urn:microsoft.com/office/officeart/2005/8/quickstyle/simple1" qsCatId="simple" csTypeId="urn:microsoft.com/office/officeart/2005/8/colors/accent1_2" csCatId="accent1" phldr="1"/>
      <dgm:spPr/>
      <dgm:t>
        <a:bodyPr/>
        <a:lstStyle/>
        <a:p>
          <a:endParaRPr lang="en-US"/>
        </a:p>
      </dgm:t>
    </dgm:pt>
    <dgm:pt modelId="{3E73D8BF-6710-4F69-BDA4-4670B79215FE}">
      <dgm:prSet phldrT="[Text]"/>
      <dgm:spPr/>
      <dgm:t>
        <a:bodyPr/>
        <a:lstStyle/>
        <a:p>
          <a:r>
            <a:rPr lang="en-US"/>
            <a:t>Categories</a:t>
          </a:r>
        </a:p>
      </dgm:t>
    </dgm:pt>
    <dgm:pt modelId="{9EDF3AA6-2B3D-480C-9889-AE742392BC85}" type="parTrans" cxnId="{1700509C-C5CC-44E1-B316-3F2EF239CF96}">
      <dgm:prSet/>
      <dgm:spPr/>
      <dgm:t>
        <a:bodyPr/>
        <a:lstStyle/>
        <a:p>
          <a:endParaRPr lang="en-US"/>
        </a:p>
      </dgm:t>
    </dgm:pt>
    <dgm:pt modelId="{D04D6972-DE53-42AF-ADB5-671887C906D2}" type="sibTrans" cxnId="{1700509C-C5CC-44E1-B316-3F2EF239CF96}">
      <dgm:prSet/>
      <dgm:spPr/>
      <dgm:t>
        <a:bodyPr/>
        <a:lstStyle/>
        <a:p>
          <a:endParaRPr lang="en-US"/>
        </a:p>
      </dgm:t>
    </dgm:pt>
    <dgm:pt modelId="{5E182AE9-7E1C-4EDD-B62C-2DC4CD81F502}">
      <dgm:prSet phldrT="[Text]" custT="1"/>
      <dgm:spPr/>
      <dgm:t>
        <a:bodyPr/>
        <a:lstStyle/>
        <a:p>
          <a:r>
            <a:rPr lang="en-US" sz="1400"/>
            <a:t>The Dataset is divided into three Sectores: </a:t>
          </a:r>
        </a:p>
      </dgm:t>
    </dgm:pt>
    <dgm:pt modelId="{5F384482-1061-43B2-A3D0-55E89C4EAB51}" type="parTrans" cxnId="{0397E7FB-A475-4D46-9937-CB7F5B0F3998}">
      <dgm:prSet/>
      <dgm:spPr/>
      <dgm:t>
        <a:bodyPr/>
        <a:lstStyle/>
        <a:p>
          <a:endParaRPr lang="en-US"/>
        </a:p>
      </dgm:t>
    </dgm:pt>
    <dgm:pt modelId="{79190699-80F3-4105-B057-E3C91414A805}" type="sibTrans" cxnId="{0397E7FB-A475-4D46-9937-CB7F5B0F3998}">
      <dgm:prSet/>
      <dgm:spPr/>
      <dgm:t>
        <a:bodyPr/>
        <a:lstStyle/>
        <a:p>
          <a:endParaRPr lang="en-US"/>
        </a:p>
      </dgm:t>
    </dgm:pt>
    <dgm:pt modelId="{0070C5CB-3CA2-4AAE-971B-01FCFE6ACED8}">
      <dgm:prSet phldrT="[Text]" custT="1"/>
      <dgm:spPr/>
      <dgm:t>
        <a:bodyPr/>
        <a:lstStyle/>
        <a:p>
          <a:r>
            <a:rPr lang="en-US" sz="1200"/>
            <a:t>Rural</a:t>
          </a:r>
        </a:p>
      </dgm:t>
    </dgm:pt>
    <dgm:pt modelId="{B0E79F47-AC28-4AF9-940C-C6171669AF5F}" type="parTrans" cxnId="{3EA92192-1200-42D4-A886-56412793C019}">
      <dgm:prSet/>
      <dgm:spPr/>
      <dgm:t>
        <a:bodyPr/>
        <a:lstStyle/>
        <a:p>
          <a:endParaRPr lang="en-US"/>
        </a:p>
      </dgm:t>
    </dgm:pt>
    <dgm:pt modelId="{36239046-B56F-4948-9027-95AD6E9FD325}" type="sibTrans" cxnId="{3EA92192-1200-42D4-A886-56412793C019}">
      <dgm:prSet/>
      <dgm:spPr/>
      <dgm:t>
        <a:bodyPr/>
        <a:lstStyle/>
        <a:p>
          <a:endParaRPr lang="en-US"/>
        </a:p>
      </dgm:t>
    </dgm:pt>
    <dgm:pt modelId="{919C5FBD-482A-42FD-BF0E-C4E698693550}">
      <dgm:prSet phldrT="[Text]"/>
      <dgm:spPr/>
      <dgm:t>
        <a:bodyPr/>
        <a:lstStyle/>
        <a:p>
          <a:r>
            <a:rPr lang="en-US"/>
            <a:t>EDA</a:t>
          </a:r>
        </a:p>
      </dgm:t>
    </dgm:pt>
    <dgm:pt modelId="{EA13F239-8154-4774-8D53-25396E7F5274}" type="parTrans" cxnId="{C0B10786-C868-4D61-A08D-56C137707A9D}">
      <dgm:prSet/>
      <dgm:spPr/>
      <dgm:t>
        <a:bodyPr/>
        <a:lstStyle/>
        <a:p>
          <a:endParaRPr lang="en-US"/>
        </a:p>
      </dgm:t>
    </dgm:pt>
    <dgm:pt modelId="{0BBBD3E9-768B-49B5-8857-04BF96AA5588}" type="sibTrans" cxnId="{C0B10786-C868-4D61-A08D-56C137707A9D}">
      <dgm:prSet/>
      <dgm:spPr/>
      <dgm:t>
        <a:bodyPr/>
        <a:lstStyle/>
        <a:p>
          <a:endParaRPr lang="en-US"/>
        </a:p>
      </dgm:t>
    </dgm:pt>
    <dgm:pt modelId="{FA3DF593-0453-434F-BD09-CF93BF49800E}">
      <dgm:prSet phldrT="[Text]" custT="1"/>
      <dgm:spPr/>
      <dgm:t>
        <a:bodyPr/>
        <a:lstStyle/>
        <a:p>
          <a:r>
            <a:rPr lang="en-US" sz="1400"/>
            <a:t>Missing values of april and May 2020.</a:t>
          </a:r>
        </a:p>
      </dgm:t>
    </dgm:pt>
    <dgm:pt modelId="{5ED4EF22-070F-4A2A-ACD7-C2C15F4611A4}" type="parTrans" cxnId="{6DE2BB99-9CE4-4237-96E6-CBBC4B45099A}">
      <dgm:prSet/>
      <dgm:spPr/>
      <dgm:t>
        <a:bodyPr/>
        <a:lstStyle/>
        <a:p>
          <a:endParaRPr lang="en-US"/>
        </a:p>
      </dgm:t>
    </dgm:pt>
    <dgm:pt modelId="{AC9EC30F-126F-403A-86CA-E044E9B95440}" type="sibTrans" cxnId="{6DE2BB99-9CE4-4237-96E6-CBBC4B45099A}">
      <dgm:prSet/>
      <dgm:spPr/>
      <dgm:t>
        <a:bodyPr/>
        <a:lstStyle/>
        <a:p>
          <a:endParaRPr lang="en-US"/>
        </a:p>
      </dgm:t>
    </dgm:pt>
    <dgm:pt modelId="{7DBAD57E-6E20-4B37-A7E4-3B8D11757891}">
      <dgm:prSet phldrT="[Text]" custT="1"/>
      <dgm:spPr/>
      <dgm:t>
        <a:bodyPr/>
        <a:lstStyle/>
        <a:p>
          <a:r>
            <a:rPr lang="en-US" sz="1200"/>
            <a:t>Handled using nested Average function.</a:t>
          </a:r>
        </a:p>
      </dgm:t>
    </dgm:pt>
    <dgm:pt modelId="{E0A4167A-64C5-4300-A5C8-2CAD151205A3}" type="parTrans" cxnId="{986F1D00-C8C5-4032-BE53-F77D0B0CFEC2}">
      <dgm:prSet/>
      <dgm:spPr/>
      <dgm:t>
        <a:bodyPr/>
        <a:lstStyle/>
        <a:p>
          <a:endParaRPr lang="en-US"/>
        </a:p>
      </dgm:t>
    </dgm:pt>
    <dgm:pt modelId="{C80CB01A-2E45-4FF3-83B1-E52669786BE0}" type="sibTrans" cxnId="{986F1D00-C8C5-4032-BE53-F77D0B0CFEC2}">
      <dgm:prSet/>
      <dgm:spPr/>
      <dgm:t>
        <a:bodyPr/>
        <a:lstStyle/>
        <a:p>
          <a:endParaRPr lang="en-US"/>
        </a:p>
      </dgm:t>
    </dgm:pt>
    <dgm:pt modelId="{3168D6BC-8FB2-4371-B55F-AAF158B13E09}">
      <dgm:prSet phldrT="[Text]" custT="1"/>
      <dgm:spPr/>
      <dgm:t>
        <a:bodyPr/>
        <a:lstStyle/>
        <a:p>
          <a:r>
            <a:rPr lang="en-US" sz="1200"/>
            <a:t>Urban</a:t>
          </a:r>
        </a:p>
      </dgm:t>
    </dgm:pt>
    <dgm:pt modelId="{0EF0E686-C0F9-4598-BB5E-51BDB95D0D29}" type="parTrans" cxnId="{FACA4756-B795-4D79-8229-7A2339466752}">
      <dgm:prSet/>
      <dgm:spPr/>
      <dgm:t>
        <a:bodyPr/>
        <a:lstStyle/>
        <a:p>
          <a:endParaRPr lang="en-US"/>
        </a:p>
      </dgm:t>
    </dgm:pt>
    <dgm:pt modelId="{3F5D40BB-9656-43E4-8913-255CD8999D67}" type="sibTrans" cxnId="{FACA4756-B795-4D79-8229-7A2339466752}">
      <dgm:prSet/>
      <dgm:spPr/>
      <dgm:t>
        <a:bodyPr/>
        <a:lstStyle/>
        <a:p>
          <a:endParaRPr lang="en-US"/>
        </a:p>
      </dgm:t>
    </dgm:pt>
    <dgm:pt modelId="{94024E04-34E9-4DFB-A945-0999B2EF9F9C}">
      <dgm:prSet phldrT="[Text]" custT="1"/>
      <dgm:spPr/>
      <dgm:t>
        <a:bodyPr/>
        <a:lstStyle/>
        <a:p>
          <a:r>
            <a:rPr lang="en-US" sz="1200"/>
            <a:t>Rural +Urban</a:t>
          </a:r>
        </a:p>
      </dgm:t>
    </dgm:pt>
    <dgm:pt modelId="{B609C54B-EE03-4C9F-B1D5-2609CBEB7BE3}" type="parTrans" cxnId="{CFECBC92-C3CD-490E-AB9F-72FC6C59D3AA}">
      <dgm:prSet/>
      <dgm:spPr/>
      <dgm:t>
        <a:bodyPr/>
        <a:lstStyle/>
        <a:p>
          <a:endParaRPr lang="en-US"/>
        </a:p>
      </dgm:t>
    </dgm:pt>
    <dgm:pt modelId="{B3BA24E4-6141-46FA-8AC8-1C4F9D783429}" type="sibTrans" cxnId="{CFECBC92-C3CD-490E-AB9F-72FC6C59D3AA}">
      <dgm:prSet/>
      <dgm:spPr/>
      <dgm:t>
        <a:bodyPr/>
        <a:lstStyle/>
        <a:p>
          <a:endParaRPr lang="en-US"/>
        </a:p>
      </dgm:t>
    </dgm:pt>
    <dgm:pt modelId="{B5E8E159-5CEA-4AE6-A213-A837286876CE}">
      <dgm:prSet phldrT="[Text]" custT="1"/>
      <dgm:spPr/>
      <dgm:t>
        <a:bodyPr/>
        <a:lstStyle/>
        <a:p>
          <a:r>
            <a:rPr lang="en-US" sz="1200"/>
            <a:t>No Outliers are found.</a:t>
          </a:r>
        </a:p>
      </dgm:t>
    </dgm:pt>
    <dgm:pt modelId="{1BE7731B-642E-4CDB-BEC0-901CD0CF343E}" type="parTrans" cxnId="{6DDAA386-C670-4DCC-A1DE-AB2CEB2695EC}">
      <dgm:prSet/>
      <dgm:spPr/>
      <dgm:t>
        <a:bodyPr/>
        <a:lstStyle/>
        <a:p>
          <a:endParaRPr lang="en-US"/>
        </a:p>
      </dgm:t>
    </dgm:pt>
    <dgm:pt modelId="{81053EE8-2379-48B5-BA0B-2F8B6F39F10F}" type="sibTrans" cxnId="{6DDAA386-C670-4DCC-A1DE-AB2CEB2695EC}">
      <dgm:prSet/>
      <dgm:spPr/>
      <dgm:t>
        <a:bodyPr/>
        <a:lstStyle/>
        <a:p>
          <a:endParaRPr lang="en-US"/>
        </a:p>
      </dgm:t>
    </dgm:pt>
    <dgm:pt modelId="{26AE1B0F-5521-4C5C-B5AA-18DB957DE3C0}">
      <dgm:prSet phldrT="[Text]" custT="1"/>
      <dgm:spPr/>
      <dgm:t>
        <a:bodyPr/>
        <a:lstStyle/>
        <a:p>
          <a:r>
            <a:rPr lang="en-US" sz="1200"/>
            <a:t>Merged all the eatable related columns into Food Basket.</a:t>
          </a:r>
          <a:endParaRPr lang="en-US" sz="1400"/>
        </a:p>
      </dgm:t>
    </dgm:pt>
    <dgm:pt modelId="{5184D0E2-4E7C-4F0D-A41C-C374D6AE4793}" type="parTrans" cxnId="{245557C6-93FB-4448-B507-DA949BBA1426}">
      <dgm:prSet/>
      <dgm:spPr/>
      <dgm:t>
        <a:bodyPr/>
        <a:lstStyle/>
        <a:p>
          <a:endParaRPr lang="en-US"/>
        </a:p>
      </dgm:t>
    </dgm:pt>
    <dgm:pt modelId="{4D14967E-6FAC-4BD0-8F67-8714EB0FCAF7}" type="sibTrans" cxnId="{245557C6-93FB-4448-B507-DA949BBA1426}">
      <dgm:prSet/>
      <dgm:spPr/>
      <dgm:t>
        <a:bodyPr/>
        <a:lstStyle/>
        <a:p>
          <a:endParaRPr lang="en-US"/>
        </a:p>
      </dgm:t>
    </dgm:pt>
    <dgm:pt modelId="{DCC5846F-3F60-44F8-B13B-BED1F58EFA56}">
      <dgm:prSet phldrT="[Text]"/>
      <dgm:spPr/>
      <dgm:t>
        <a:bodyPr/>
        <a:lstStyle/>
        <a:p>
          <a:r>
            <a:rPr lang="en-US"/>
            <a:t>CPI</a:t>
          </a:r>
        </a:p>
      </dgm:t>
    </dgm:pt>
    <dgm:pt modelId="{8B27F3DD-98A3-40AA-9669-846018E291A9}" type="parTrans" cxnId="{75A8A79E-2A94-4B1C-8D55-7E58FBDABD0A}">
      <dgm:prSet/>
      <dgm:spPr/>
      <dgm:t>
        <a:bodyPr/>
        <a:lstStyle/>
        <a:p>
          <a:endParaRPr lang="en-US"/>
        </a:p>
      </dgm:t>
    </dgm:pt>
    <dgm:pt modelId="{45E6981C-725F-4227-A7EA-BB1C66CE45E8}" type="sibTrans" cxnId="{75A8A79E-2A94-4B1C-8D55-7E58FBDABD0A}">
      <dgm:prSet/>
      <dgm:spPr/>
      <dgm:t>
        <a:bodyPr/>
        <a:lstStyle/>
        <a:p>
          <a:endParaRPr lang="en-US"/>
        </a:p>
      </dgm:t>
    </dgm:pt>
    <dgm:pt modelId="{C2CD6A8A-7208-4728-BEEC-4DC957320D0C}">
      <dgm:prSet phldrT="[Text]" custT="1"/>
      <dgm:spPr/>
      <dgm:t>
        <a:bodyPr/>
        <a:lstStyle/>
        <a:p>
          <a:r>
            <a:rPr lang="en-US" sz="1200"/>
            <a:t>In Data the index is given not the actual price of the products.</a:t>
          </a:r>
        </a:p>
      </dgm:t>
    </dgm:pt>
    <dgm:pt modelId="{8B01639F-955A-4530-9836-163FE3B852DB}" type="parTrans" cxnId="{F38B8D7E-A68A-4477-858D-4067862E5172}">
      <dgm:prSet/>
      <dgm:spPr/>
      <dgm:t>
        <a:bodyPr/>
        <a:lstStyle/>
        <a:p>
          <a:endParaRPr lang="en-US"/>
        </a:p>
      </dgm:t>
    </dgm:pt>
    <dgm:pt modelId="{D64A8030-3C10-46BD-B7D3-F6A1A6B0B795}" type="sibTrans" cxnId="{F38B8D7E-A68A-4477-858D-4067862E5172}">
      <dgm:prSet/>
      <dgm:spPr/>
      <dgm:t>
        <a:bodyPr/>
        <a:lstStyle/>
        <a:p>
          <a:endParaRPr lang="en-US"/>
        </a:p>
      </dgm:t>
    </dgm:pt>
    <dgm:pt modelId="{B9FBCC3E-00BB-4F88-8B6A-082C0AE354FC}">
      <dgm:prSet phldrT="[Text]" custT="1"/>
      <dgm:spPr/>
      <dgm:t>
        <a:bodyPr/>
        <a:lstStyle/>
        <a:p>
          <a:r>
            <a:rPr lang="en-US" sz="1200" b="0" i="0" u="none"/>
            <a:t>CPI is calculated by comparing the general price level during a particular time period with a base year</a:t>
          </a:r>
          <a:endParaRPr lang="en-US"/>
        </a:p>
      </dgm:t>
    </dgm:pt>
    <dgm:pt modelId="{543D02AB-8ACE-402B-8524-A58797904848}" type="parTrans" cxnId="{423DB04B-C4B6-4E2E-A2A9-9CFECA4C400E}">
      <dgm:prSet/>
      <dgm:spPr/>
      <dgm:t>
        <a:bodyPr/>
        <a:lstStyle/>
        <a:p>
          <a:endParaRPr lang="en-US"/>
        </a:p>
      </dgm:t>
    </dgm:pt>
    <dgm:pt modelId="{53AA141E-95A8-422A-9337-C449048D999D}" type="sibTrans" cxnId="{423DB04B-C4B6-4E2E-A2A9-9CFECA4C400E}">
      <dgm:prSet/>
      <dgm:spPr/>
      <dgm:t>
        <a:bodyPr/>
        <a:lstStyle/>
        <a:p>
          <a:endParaRPr lang="en-US"/>
        </a:p>
      </dgm:t>
    </dgm:pt>
    <dgm:pt modelId="{53860372-9201-4012-91EE-1AA9784FC31A}">
      <dgm:prSet phldrT="[Text]" custT="1"/>
      <dgm:spPr/>
      <dgm:t>
        <a:bodyPr/>
        <a:lstStyle/>
        <a:p>
          <a:r>
            <a:rPr lang="en-US" sz="1400"/>
            <a:t>Food Basket</a:t>
          </a:r>
        </a:p>
      </dgm:t>
    </dgm:pt>
    <dgm:pt modelId="{04C83F62-E45D-4C6F-B368-08ED79A206C2}" type="parTrans" cxnId="{5E12A541-E0EF-438C-B667-48F5385EA196}">
      <dgm:prSet/>
      <dgm:spPr/>
      <dgm:t>
        <a:bodyPr/>
        <a:lstStyle/>
        <a:p>
          <a:endParaRPr lang="en-US"/>
        </a:p>
      </dgm:t>
    </dgm:pt>
    <dgm:pt modelId="{2D0448B0-F324-4DB4-B991-6A0FB9EEC297}" type="sibTrans" cxnId="{5E12A541-E0EF-438C-B667-48F5385EA196}">
      <dgm:prSet/>
      <dgm:spPr/>
      <dgm:t>
        <a:bodyPr/>
        <a:lstStyle/>
        <a:p>
          <a:endParaRPr lang="en-US"/>
        </a:p>
      </dgm:t>
    </dgm:pt>
    <dgm:pt modelId="{1A19C453-5B28-4CD7-83AD-18768989FF42}">
      <dgm:prSet phldrT="[Text]" custT="1"/>
      <dgm:spPr/>
      <dgm:t>
        <a:bodyPr/>
        <a:lstStyle/>
        <a:p>
          <a:r>
            <a:rPr lang="en-US" sz="1200"/>
            <a:t>This category is the combination of 9 different categories.</a:t>
          </a:r>
          <a:endParaRPr lang="en-US" sz="1400"/>
        </a:p>
      </dgm:t>
    </dgm:pt>
    <dgm:pt modelId="{A30FDBFC-1458-49D3-AD53-E19AF9D0EACB}" type="parTrans" cxnId="{4865DB5C-8990-4861-85EC-E74FC570321D}">
      <dgm:prSet/>
      <dgm:spPr/>
      <dgm:t>
        <a:bodyPr/>
        <a:lstStyle/>
        <a:p>
          <a:endParaRPr lang="en-US"/>
        </a:p>
      </dgm:t>
    </dgm:pt>
    <dgm:pt modelId="{159844B3-7722-4422-B3F9-522A337C13D8}" type="sibTrans" cxnId="{4865DB5C-8990-4861-85EC-E74FC570321D}">
      <dgm:prSet/>
      <dgm:spPr/>
      <dgm:t>
        <a:bodyPr/>
        <a:lstStyle/>
        <a:p>
          <a:endParaRPr lang="en-US"/>
        </a:p>
      </dgm:t>
    </dgm:pt>
    <dgm:pt modelId="{9CBF13AA-2283-4560-BC76-5CB1F73BB85C}" type="pres">
      <dgm:prSet presAssocID="{77D93F50-0036-40BF-A55A-CFA2D926BCD6}" presName="Name0" presStyleCnt="0">
        <dgm:presLayoutVars>
          <dgm:chMax/>
          <dgm:chPref val="3"/>
          <dgm:dir/>
          <dgm:animOne val="branch"/>
          <dgm:animLvl val="lvl"/>
        </dgm:presLayoutVars>
      </dgm:prSet>
      <dgm:spPr/>
    </dgm:pt>
    <dgm:pt modelId="{5D9DFDA6-7E4C-461D-A233-F614978EDE34}" type="pres">
      <dgm:prSet presAssocID="{3E73D8BF-6710-4F69-BDA4-4670B79215FE}" presName="composite" presStyleCnt="0"/>
      <dgm:spPr/>
    </dgm:pt>
    <dgm:pt modelId="{FC6863DA-AC98-4FF4-B2D8-BB0157285873}" type="pres">
      <dgm:prSet presAssocID="{3E73D8BF-6710-4F69-BDA4-4670B79215FE}" presName="FirstChild" presStyleLbl="revTx" presStyleIdx="0" presStyleCnt="7">
        <dgm:presLayoutVars>
          <dgm:chMax val="0"/>
          <dgm:chPref val="0"/>
          <dgm:bulletEnabled val="1"/>
        </dgm:presLayoutVars>
      </dgm:prSet>
      <dgm:spPr/>
    </dgm:pt>
    <dgm:pt modelId="{F73795CE-F8D5-4409-BD21-4667A7B93E03}" type="pres">
      <dgm:prSet presAssocID="{3E73D8BF-6710-4F69-BDA4-4670B79215FE}" presName="Parent" presStyleLbl="alignNode1" presStyleIdx="0" presStyleCnt="4">
        <dgm:presLayoutVars>
          <dgm:chMax val="3"/>
          <dgm:chPref val="3"/>
          <dgm:bulletEnabled val="1"/>
        </dgm:presLayoutVars>
      </dgm:prSet>
      <dgm:spPr/>
    </dgm:pt>
    <dgm:pt modelId="{442356AF-5833-419A-97AA-B4D062DB822C}" type="pres">
      <dgm:prSet presAssocID="{3E73D8BF-6710-4F69-BDA4-4670B79215FE}" presName="Accent" presStyleLbl="parChTrans1D1" presStyleIdx="0" presStyleCnt="4"/>
      <dgm:spPr/>
    </dgm:pt>
    <dgm:pt modelId="{ED3D06C1-48B4-419F-B924-F979AECCBCE1}" type="pres">
      <dgm:prSet presAssocID="{3E73D8BF-6710-4F69-BDA4-4670B79215FE}" presName="Child" presStyleLbl="revTx" presStyleIdx="1" presStyleCnt="7">
        <dgm:presLayoutVars>
          <dgm:chMax val="0"/>
          <dgm:chPref val="0"/>
          <dgm:bulletEnabled val="1"/>
        </dgm:presLayoutVars>
      </dgm:prSet>
      <dgm:spPr/>
    </dgm:pt>
    <dgm:pt modelId="{E2C4E1E6-64FA-4A92-B0E4-D7BCC25E0BD3}" type="pres">
      <dgm:prSet presAssocID="{D04D6972-DE53-42AF-ADB5-671887C906D2}" presName="sibTrans" presStyleCnt="0"/>
      <dgm:spPr/>
    </dgm:pt>
    <dgm:pt modelId="{AF04DF5F-3734-4CFD-A727-201A9E426FE9}" type="pres">
      <dgm:prSet presAssocID="{DCC5846F-3F60-44F8-B13B-BED1F58EFA56}" presName="composite" presStyleCnt="0"/>
      <dgm:spPr/>
    </dgm:pt>
    <dgm:pt modelId="{EC3EF953-7194-4DC7-8640-DACD18D04939}" type="pres">
      <dgm:prSet presAssocID="{DCC5846F-3F60-44F8-B13B-BED1F58EFA56}" presName="FirstChild" presStyleLbl="revTx" presStyleIdx="2" presStyleCnt="7">
        <dgm:presLayoutVars>
          <dgm:chMax val="0"/>
          <dgm:chPref val="0"/>
          <dgm:bulletEnabled val="1"/>
        </dgm:presLayoutVars>
      </dgm:prSet>
      <dgm:spPr/>
    </dgm:pt>
    <dgm:pt modelId="{6E32FC90-91BF-4781-8021-C736E570FED2}" type="pres">
      <dgm:prSet presAssocID="{DCC5846F-3F60-44F8-B13B-BED1F58EFA56}" presName="Parent" presStyleLbl="alignNode1" presStyleIdx="1" presStyleCnt="4">
        <dgm:presLayoutVars>
          <dgm:chMax val="3"/>
          <dgm:chPref val="3"/>
          <dgm:bulletEnabled val="1"/>
        </dgm:presLayoutVars>
      </dgm:prSet>
      <dgm:spPr/>
    </dgm:pt>
    <dgm:pt modelId="{8C14B04D-E8E6-4CA6-A8B6-2A86D8BDCAD1}" type="pres">
      <dgm:prSet presAssocID="{DCC5846F-3F60-44F8-B13B-BED1F58EFA56}" presName="Accent" presStyleLbl="parChTrans1D1" presStyleIdx="1" presStyleCnt="4"/>
      <dgm:spPr/>
    </dgm:pt>
    <dgm:pt modelId="{4636BF95-CB1B-463F-9DA5-49672445D932}" type="pres">
      <dgm:prSet presAssocID="{DCC5846F-3F60-44F8-B13B-BED1F58EFA56}" presName="Child" presStyleLbl="revTx" presStyleIdx="3" presStyleCnt="7">
        <dgm:presLayoutVars>
          <dgm:chMax val="0"/>
          <dgm:chPref val="0"/>
          <dgm:bulletEnabled val="1"/>
        </dgm:presLayoutVars>
      </dgm:prSet>
      <dgm:spPr/>
    </dgm:pt>
    <dgm:pt modelId="{E172B967-AFC9-40C7-98A8-F9B410089BB4}" type="pres">
      <dgm:prSet presAssocID="{45E6981C-725F-4227-A7EA-BB1C66CE45E8}" presName="sibTrans" presStyleCnt="0"/>
      <dgm:spPr/>
    </dgm:pt>
    <dgm:pt modelId="{FAD66BAD-6AF3-4393-84AE-B6459B2AC502}" type="pres">
      <dgm:prSet presAssocID="{919C5FBD-482A-42FD-BF0E-C4E698693550}" presName="composite" presStyleCnt="0"/>
      <dgm:spPr/>
    </dgm:pt>
    <dgm:pt modelId="{37EBCCE1-7562-4DDA-9563-C99988739B9F}" type="pres">
      <dgm:prSet presAssocID="{919C5FBD-482A-42FD-BF0E-C4E698693550}" presName="FirstChild" presStyleLbl="revTx" presStyleIdx="4" presStyleCnt="7">
        <dgm:presLayoutVars>
          <dgm:chMax val="0"/>
          <dgm:chPref val="0"/>
          <dgm:bulletEnabled val="1"/>
        </dgm:presLayoutVars>
      </dgm:prSet>
      <dgm:spPr/>
    </dgm:pt>
    <dgm:pt modelId="{8DD42FF2-C64B-42B5-A941-D6B8A1062E4F}" type="pres">
      <dgm:prSet presAssocID="{919C5FBD-482A-42FD-BF0E-C4E698693550}" presName="Parent" presStyleLbl="alignNode1" presStyleIdx="2" presStyleCnt="4">
        <dgm:presLayoutVars>
          <dgm:chMax val="3"/>
          <dgm:chPref val="3"/>
          <dgm:bulletEnabled val="1"/>
        </dgm:presLayoutVars>
      </dgm:prSet>
      <dgm:spPr/>
    </dgm:pt>
    <dgm:pt modelId="{6623031F-0E45-423B-A931-40522ADFB107}" type="pres">
      <dgm:prSet presAssocID="{919C5FBD-482A-42FD-BF0E-C4E698693550}" presName="Accent" presStyleLbl="parChTrans1D1" presStyleIdx="2" presStyleCnt="4"/>
      <dgm:spPr/>
    </dgm:pt>
    <dgm:pt modelId="{7FC7288C-8CA4-429E-8EEB-097D77CEC805}" type="pres">
      <dgm:prSet presAssocID="{919C5FBD-482A-42FD-BF0E-C4E698693550}" presName="Child" presStyleLbl="revTx" presStyleIdx="5" presStyleCnt="7">
        <dgm:presLayoutVars>
          <dgm:chMax val="0"/>
          <dgm:chPref val="0"/>
          <dgm:bulletEnabled val="1"/>
        </dgm:presLayoutVars>
      </dgm:prSet>
      <dgm:spPr/>
    </dgm:pt>
    <dgm:pt modelId="{3F25AE3D-6766-432D-97EB-ADB266778D4C}" type="pres">
      <dgm:prSet presAssocID="{0BBBD3E9-768B-49B5-8857-04BF96AA5588}" presName="sibTrans" presStyleCnt="0"/>
      <dgm:spPr/>
    </dgm:pt>
    <dgm:pt modelId="{55BD6F02-8BBE-43BB-9626-6E2F6140CF40}" type="pres">
      <dgm:prSet presAssocID="{53860372-9201-4012-91EE-1AA9784FC31A}" presName="composite" presStyleCnt="0"/>
      <dgm:spPr/>
    </dgm:pt>
    <dgm:pt modelId="{C042A1A4-73BE-483D-993A-F37D4126AA84}" type="pres">
      <dgm:prSet presAssocID="{53860372-9201-4012-91EE-1AA9784FC31A}" presName="FirstChild" presStyleLbl="revTx" presStyleIdx="6" presStyleCnt="7">
        <dgm:presLayoutVars>
          <dgm:chMax val="0"/>
          <dgm:chPref val="0"/>
          <dgm:bulletEnabled val="1"/>
        </dgm:presLayoutVars>
      </dgm:prSet>
      <dgm:spPr/>
    </dgm:pt>
    <dgm:pt modelId="{5C65B08B-8CEC-47A3-95D0-C9F4D1172EDA}" type="pres">
      <dgm:prSet presAssocID="{53860372-9201-4012-91EE-1AA9784FC31A}" presName="Parent" presStyleLbl="alignNode1" presStyleIdx="3" presStyleCnt="4">
        <dgm:presLayoutVars>
          <dgm:chMax val="3"/>
          <dgm:chPref val="3"/>
          <dgm:bulletEnabled val="1"/>
        </dgm:presLayoutVars>
      </dgm:prSet>
      <dgm:spPr/>
    </dgm:pt>
    <dgm:pt modelId="{B1473CA5-868B-4B16-AF1B-94232FBBBF4C}" type="pres">
      <dgm:prSet presAssocID="{53860372-9201-4012-91EE-1AA9784FC31A}" presName="Accent" presStyleLbl="parChTrans1D1" presStyleIdx="3" presStyleCnt="4"/>
      <dgm:spPr/>
    </dgm:pt>
  </dgm:ptLst>
  <dgm:cxnLst>
    <dgm:cxn modelId="{986F1D00-C8C5-4032-BE53-F77D0B0CFEC2}" srcId="{919C5FBD-482A-42FD-BF0E-C4E698693550}" destId="{7DBAD57E-6E20-4B37-A7E4-3B8D11757891}" srcOrd="1" destOrd="0" parTransId="{E0A4167A-64C5-4300-A5C8-2CAD151205A3}" sibTransId="{C80CB01A-2E45-4FF3-83B1-E52669786BE0}"/>
    <dgm:cxn modelId="{0C6A6603-7D49-42A3-974B-B6F0150B0A22}" type="presOf" srcId="{DCC5846F-3F60-44F8-B13B-BED1F58EFA56}" destId="{6E32FC90-91BF-4781-8021-C736E570FED2}" srcOrd="0" destOrd="0" presId="urn:microsoft.com/office/officeart/2011/layout/TabList"/>
    <dgm:cxn modelId="{A2852107-5842-4B34-843A-A94308297690}" type="presOf" srcId="{94024E04-34E9-4DFB-A945-0999B2EF9F9C}" destId="{ED3D06C1-48B4-419F-B924-F979AECCBCE1}" srcOrd="0" destOrd="2" presId="urn:microsoft.com/office/officeart/2011/layout/TabList"/>
    <dgm:cxn modelId="{FB1C9312-E827-445D-A359-5D95F26318C2}" type="presOf" srcId="{C2CD6A8A-7208-4728-BEEC-4DC957320D0C}" destId="{EC3EF953-7194-4DC7-8640-DACD18D04939}" srcOrd="0" destOrd="0" presId="urn:microsoft.com/office/officeart/2011/layout/TabList"/>
    <dgm:cxn modelId="{AF1CAA26-AF40-4A63-AC99-1B3EFBA18915}" type="presOf" srcId="{B5E8E159-5CEA-4AE6-A213-A837286876CE}" destId="{7FC7288C-8CA4-429E-8EEB-097D77CEC805}" srcOrd="0" destOrd="1" presId="urn:microsoft.com/office/officeart/2011/layout/TabList"/>
    <dgm:cxn modelId="{4865DB5C-8990-4861-85EC-E74FC570321D}" srcId="{53860372-9201-4012-91EE-1AA9784FC31A}" destId="{1A19C453-5B28-4CD7-83AD-18768989FF42}" srcOrd="0" destOrd="0" parTransId="{A30FDBFC-1458-49D3-AD53-E19AF9D0EACB}" sibTransId="{159844B3-7722-4422-B3F9-522A337C13D8}"/>
    <dgm:cxn modelId="{CD371B5F-14C2-4090-9BBF-FDFD581C735E}" type="presOf" srcId="{5E182AE9-7E1C-4EDD-B62C-2DC4CD81F502}" destId="{FC6863DA-AC98-4FF4-B2D8-BB0157285873}" srcOrd="0" destOrd="0" presId="urn:microsoft.com/office/officeart/2011/layout/TabList"/>
    <dgm:cxn modelId="{5E12A541-E0EF-438C-B667-48F5385EA196}" srcId="{77D93F50-0036-40BF-A55A-CFA2D926BCD6}" destId="{53860372-9201-4012-91EE-1AA9784FC31A}" srcOrd="3" destOrd="0" parTransId="{04C83F62-E45D-4C6F-B368-08ED79A206C2}" sibTransId="{2D0448B0-F324-4DB4-B991-6A0FB9EEC297}"/>
    <dgm:cxn modelId="{56F7CE46-BF4E-4AA3-BFC9-DDE48F02FEB2}" type="presOf" srcId="{77D93F50-0036-40BF-A55A-CFA2D926BCD6}" destId="{9CBF13AA-2283-4560-BC76-5CB1F73BB85C}" srcOrd="0" destOrd="0" presId="urn:microsoft.com/office/officeart/2011/layout/TabList"/>
    <dgm:cxn modelId="{423DB04B-C4B6-4E2E-A2A9-9CFECA4C400E}" srcId="{DCC5846F-3F60-44F8-B13B-BED1F58EFA56}" destId="{B9FBCC3E-00BB-4F88-8B6A-082C0AE354FC}" srcOrd="1" destOrd="0" parTransId="{543D02AB-8ACE-402B-8524-A58797904848}" sibTransId="{53AA141E-95A8-422A-9337-C449048D999D}"/>
    <dgm:cxn modelId="{E290BB52-ACA8-4600-AC12-F782C667C1C9}" type="presOf" srcId="{1A19C453-5B28-4CD7-83AD-18768989FF42}" destId="{C042A1A4-73BE-483D-993A-F37D4126AA84}" srcOrd="0" destOrd="0" presId="urn:microsoft.com/office/officeart/2011/layout/TabList"/>
    <dgm:cxn modelId="{FACA4756-B795-4D79-8229-7A2339466752}" srcId="{3E73D8BF-6710-4F69-BDA4-4670B79215FE}" destId="{3168D6BC-8FB2-4371-B55F-AAF158B13E09}" srcOrd="2" destOrd="0" parTransId="{0EF0E686-C0F9-4598-BB5E-51BDB95D0D29}" sibTransId="{3F5D40BB-9656-43E4-8913-255CD8999D67}"/>
    <dgm:cxn modelId="{F38B8D7E-A68A-4477-858D-4067862E5172}" srcId="{DCC5846F-3F60-44F8-B13B-BED1F58EFA56}" destId="{C2CD6A8A-7208-4728-BEEC-4DC957320D0C}" srcOrd="0" destOrd="0" parTransId="{8B01639F-955A-4530-9836-163FE3B852DB}" sibTransId="{D64A8030-3C10-46BD-B7D3-F6A1A6B0B795}"/>
    <dgm:cxn modelId="{C0B10786-C868-4D61-A08D-56C137707A9D}" srcId="{77D93F50-0036-40BF-A55A-CFA2D926BCD6}" destId="{919C5FBD-482A-42FD-BF0E-C4E698693550}" srcOrd="2" destOrd="0" parTransId="{EA13F239-8154-4774-8D53-25396E7F5274}" sibTransId="{0BBBD3E9-768B-49B5-8857-04BF96AA5588}"/>
    <dgm:cxn modelId="{6DDAA386-C670-4DCC-A1DE-AB2CEB2695EC}" srcId="{919C5FBD-482A-42FD-BF0E-C4E698693550}" destId="{B5E8E159-5CEA-4AE6-A213-A837286876CE}" srcOrd="2" destOrd="0" parTransId="{1BE7731B-642E-4CDB-BEC0-901CD0CF343E}" sibTransId="{81053EE8-2379-48B5-BA0B-2F8B6F39F10F}"/>
    <dgm:cxn modelId="{A2AE2A87-5936-4280-BB4C-0DB3D7673ABD}" type="presOf" srcId="{B9FBCC3E-00BB-4F88-8B6A-082C0AE354FC}" destId="{4636BF95-CB1B-463F-9DA5-49672445D932}" srcOrd="0" destOrd="0" presId="urn:microsoft.com/office/officeart/2011/layout/TabList"/>
    <dgm:cxn modelId="{3EA92192-1200-42D4-A886-56412793C019}" srcId="{3E73D8BF-6710-4F69-BDA4-4670B79215FE}" destId="{0070C5CB-3CA2-4AAE-971B-01FCFE6ACED8}" srcOrd="1" destOrd="0" parTransId="{B0E79F47-AC28-4AF9-940C-C6171669AF5F}" sibTransId="{36239046-B56F-4948-9027-95AD6E9FD325}"/>
    <dgm:cxn modelId="{CFECBC92-C3CD-490E-AB9F-72FC6C59D3AA}" srcId="{3E73D8BF-6710-4F69-BDA4-4670B79215FE}" destId="{94024E04-34E9-4DFB-A945-0999B2EF9F9C}" srcOrd="3" destOrd="0" parTransId="{B609C54B-EE03-4C9F-B1D5-2609CBEB7BE3}" sibTransId="{B3BA24E4-6141-46FA-8AC8-1C4F9D783429}"/>
    <dgm:cxn modelId="{6DE2BB99-9CE4-4237-96E6-CBBC4B45099A}" srcId="{919C5FBD-482A-42FD-BF0E-C4E698693550}" destId="{FA3DF593-0453-434F-BD09-CF93BF49800E}" srcOrd="0" destOrd="0" parTransId="{5ED4EF22-070F-4A2A-ACD7-C2C15F4611A4}" sibTransId="{AC9EC30F-126F-403A-86CA-E044E9B95440}"/>
    <dgm:cxn modelId="{1700509C-C5CC-44E1-B316-3F2EF239CF96}" srcId="{77D93F50-0036-40BF-A55A-CFA2D926BCD6}" destId="{3E73D8BF-6710-4F69-BDA4-4670B79215FE}" srcOrd="0" destOrd="0" parTransId="{9EDF3AA6-2B3D-480C-9889-AE742392BC85}" sibTransId="{D04D6972-DE53-42AF-ADB5-671887C906D2}"/>
    <dgm:cxn modelId="{75A8A79E-2A94-4B1C-8D55-7E58FBDABD0A}" srcId="{77D93F50-0036-40BF-A55A-CFA2D926BCD6}" destId="{DCC5846F-3F60-44F8-B13B-BED1F58EFA56}" srcOrd="1" destOrd="0" parTransId="{8B27F3DD-98A3-40AA-9669-846018E291A9}" sibTransId="{45E6981C-725F-4227-A7EA-BB1C66CE45E8}"/>
    <dgm:cxn modelId="{804643A2-48EF-443A-A0CC-70C132A38F45}" type="presOf" srcId="{3168D6BC-8FB2-4371-B55F-AAF158B13E09}" destId="{ED3D06C1-48B4-419F-B924-F979AECCBCE1}" srcOrd="0" destOrd="1" presId="urn:microsoft.com/office/officeart/2011/layout/TabList"/>
    <dgm:cxn modelId="{A4BE24A7-3BA5-431C-B1A1-471B457EAAF1}" type="presOf" srcId="{0070C5CB-3CA2-4AAE-971B-01FCFE6ACED8}" destId="{ED3D06C1-48B4-419F-B924-F979AECCBCE1}" srcOrd="0" destOrd="0" presId="urn:microsoft.com/office/officeart/2011/layout/TabList"/>
    <dgm:cxn modelId="{855E1CAE-6129-4C4E-95CC-68B2BE1922A0}" type="presOf" srcId="{FA3DF593-0453-434F-BD09-CF93BF49800E}" destId="{37EBCCE1-7562-4DDA-9563-C99988739B9F}" srcOrd="0" destOrd="0" presId="urn:microsoft.com/office/officeart/2011/layout/TabList"/>
    <dgm:cxn modelId="{245557C6-93FB-4448-B507-DA949BBA1426}" srcId="{919C5FBD-482A-42FD-BF0E-C4E698693550}" destId="{26AE1B0F-5521-4C5C-B5AA-18DB957DE3C0}" srcOrd="3" destOrd="0" parTransId="{5184D0E2-4E7C-4F0D-A41C-C374D6AE4793}" sibTransId="{4D14967E-6FAC-4BD0-8F67-8714EB0FCAF7}"/>
    <dgm:cxn modelId="{288ABBC6-5B32-41A5-9B13-E151C0A10AAA}" type="presOf" srcId="{26AE1B0F-5521-4C5C-B5AA-18DB957DE3C0}" destId="{7FC7288C-8CA4-429E-8EEB-097D77CEC805}" srcOrd="0" destOrd="2" presId="urn:microsoft.com/office/officeart/2011/layout/TabList"/>
    <dgm:cxn modelId="{DA9F2CE2-8CC7-4DB5-967A-F73432A44BF0}" type="presOf" srcId="{7DBAD57E-6E20-4B37-A7E4-3B8D11757891}" destId="{7FC7288C-8CA4-429E-8EEB-097D77CEC805}" srcOrd="0" destOrd="0" presId="urn:microsoft.com/office/officeart/2011/layout/TabList"/>
    <dgm:cxn modelId="{C0A76FE6-D8AA-4229-9D6E-32BA858A030A}" type="presOf" srcId="{3E73D8BF-6710-4F69-BDA4-4670B79215FE}" destId="{F73795CE-F8D5-4409-BD21-4667A7B93E03}" srcOrd="0" destOrd="0" presId="urn:microsoft.com/office/officeart/2011/layout/TabList"/>
    <dgm:cxn modelId="{4178EEE9-6F45-4C0B-83A3-08657E436D28}" type="presOf" srcId="{53860372-9201-4012-91EE-1AA9784FC31A}" destId="{5C65B08B-8CEC-47A3-95D0-C9F4D1172EDA}" srcOrd="0" destOrd="0" presId="urn:microsoft.com/office/officeart/2011/layout/TabList"/>
    <dgm:cxn modelId="{7AF28DEF-615F-4C76-B741-B9B5542B8B09}" type="presOf" srcId="{919C5FBD-482A-42FD-BF0E-C4E698693550}" destId="{8DD42FF2-C64B-42B5-A941-D6B8A1062E4F}" srcOrd="0" destOrd="0" presId="urn:microsoft.com/office/officeart/2011/layout/TabList"/>
    <dgm:cxn modelId="{0397E7FB-A475-4D46-9937-CB7F5B0F3998}" srcId="{3E73D8BF-6710-4F69-BDA4-4670B79215FE}" destId="{5E182AE9-7E1C-4EDD-B62C-2DC4CD81F502}" srcOrd="0" destOrd="0" parTransId="{5F384482-1061-43B2-A3D0-55E89C4EAB51}" sibTransId="{79190699-80F3-4105-B057-E3C91414A805}"/>
    <dgm:cxn modelId="{4DC9EA2F-2EDF-4D33-8CB0-AD89D30B2238}" type="presParOf" srcId="{9CBF13AA-2283-4560-BC76-5CB1F73BB85C}" destId="{5D9DFDA6-7E4C-461D-A233-F614978EDE34}" srcOrd="0" destOrd="0" presId="urn:microsoft.com/office/officeart/2011/layout/TabList"/>
    <dgm:cxn modelId="{DBE80331-B7B8-4575-8DFB-049A879D933A}" type="presParOf" srcId="{5D9DFDA6-7E4C-461D-A233-F614978EDE34}" destId="{FC6863DA-AC98-4FF4-B2D8-BB0157285873}" srcOrd="0" destOrd="0" presId="urn:microsoft.com/office/officeart/2011/layout/TabList"/>
    <dgm:cxn modelId="{33A088F6-D0DD-4D82-8D91-FFEA0953AAC2}" type="presParOf" srcId="{5D9DFDA6-7E4C-461D-A233-F614978EDE34}" destId="{F73795CE-F8D5-4409-BD21-4667A7B93E03}" srcOrd="1" destOrd="0" presId="urn:microsoft.com/office/officeart/2011/layout/TabList"/>
    <dgm:cxn modelId="{0F4AAFB3-B0A3-46E6-BBAF-57AF36D249C8}" type="presParOf" srcId="{5D9DFDA6-7E4C-461D-A233-F614978EDE34}" destId="{442356AF-5833-419A-97AA-B4D062DB822C}" srcOrd="2" destOrd="0" presId="urn:microsoft.com/office/officeart/2011/layout/TabList"/>
    <dgm:cxn modelId="{702282D6-C946-43B4-B096-C25A7D0AC5E8}" type="presParOf" srcId="{9CBF13AA-2283-4560-BC76-5CB1F73BB85C}" destId="{ED3D06C1-48B4-419F-B924-F979AECCBCE1}" srcOrd="1" destOrd="0" presId="urn:microsoft.com/office/officeart/2011/layout/TabList"/>
    <dgm:cxn modelId="{9A446BA8-E92F-44F9-9ADC-9776647C7C86}" type="presParOf" srcId="{9CBF13AA-2283-4560-BC76-5CB1F73BB85C}" destId="{E2C4E1E6-64FA-4A92-B0E4-D7BCC25E0BD3}" srcOrd="2" destOrd="0" presId="urn:microsoft.com/office/officeart/2011/layout/TabList"/>
    <dgm:cxn modelId="{A40466E2-E635-41AC-B672-91416EE3FD6A}" type="presParOf" srcId="{9CBF13AA-2283-4560-BC76-5CB1F73BB85C}" destId="{AF04DF5F-3734-4CFD-A727-201A9E426FE9}" srcOrd="3" destOrd="0" presId="urn:microsoft.com/office/officeart/2011/layout/TabList"/>
    <dgm:cxn modelId="{227DA4D5-A375-405D-81C1-C84C16CA8793}" type="presParOf" srcId="{AF04DF5F-3734-4CFD-A727-201A9E426FE9}" destId="{EC3EF953-7194-4DC7-8640-DACD18D04939}" srcOrd="0" destOrd="0" presId="urn:microsoft.com/office/officeart/2011/layout/TabList"/>
    <dgm:cxn modelId="{AC61C2BA-EDC3-476F-9D25-952A9D665786}" type="presParOf" srcId="{AF04DF5F-3734-4CFD-A727-201A9E426FE9}" destId="{6E32FC90-91BF-4781-8021-C736E570FED2}" srcOrd="1" destOrd="0" presId="urn:microsoft.com/office/officeart/2011/layout/TabList"/>
    <dgm:cxn modelId="{BD68922B-6C7F-43A3-BE44-688A44500104}" type="presParOf" srcId="{AF04DF5F-3734-4CFD-A727-201A9E426FE9}" destId="{8C14B04D-E8E6-4CA6-A8B6-2A86D8BDCAD1}" srcOrd="2" destOrd="0" presId="urn:microsoft.com/office/officeart/2011/layout/TabList"/>
    <dgm:cxn modelId="{2263A4F3-9093-46D7-A30F-300B609E4580}" type="presParOf" srcId="{9CBF13AA-2283-4560-BC76-5CB1F73BB85C}" destId="{4636BF95-CB1B-463F-9DA5-49672445D932}" srcOrd="4" destOrd="0" presId="urn:microsoft.com/office/officeart/2011/layout/TabList"/>
    <dgm:cxn modelId="{1819ACDD-CC3D-40EC-9F81-D13BB9D8700D}" type="presParOf" srcId="{9CBF13AA-2283-4560-BC76-5CB1F73BB85C}" destId="{E172B967-AFC9-40C7-98A8-F9B410089BB4}" srcOrd="5" destOrd="0" presId="urn:microsoft.com/office/officeart/2011/layout/TabList"/>
    <dgm:cxn modelId="{1E6ECE74-DEF2-47E1-9FAA-89C04E7A4B9A}" type="presParOf" srcId="{9CBF13AA-2283-4560-BC76-5CB1F73BB85C}" destId="{FAD66BAD-6AF3-4393-84AE-B6459B2AC502}" srcOrd="6" destOrd="0" presId="urn:microsoft.com/office/officeart/2011/layout/TabList"/>
    <dgm:cxn modelId="{E8246773-BC2E-4E4D-A87A-79736A803C3B}" type="presParOf" srcId="{FAD66BAD-6AF3-4393-84AE-B6459B2AC502}" destId="{37EBCCE1-7562-4DDA-9563-C99988739B9F}" srcOrd="0" destOrd="0" presId="urn:microsoft.com/office/officeart/2011/layout/TabList"/>
    <dgm:cxn modelId="{52B196D3-F565-4281-919F-DCCA594876BF}" type="presParOf" srcId="{FAD66BAD-6AF3-4393-84AE-B6459B2AC502}" destId="{8DD42FF2-C64B-42B5-A941-D6B8A1062E4F}" srcOrd="1" destOrd="0" presId="urn:microsoft.com/office/officeart/2011/layout/TabList"/>
    <dgm:cxn modelId="{CDA77D22-901F-4099-B9BA-036865D16331}" type="presParOf" srcId="{FAD66BAD-6AF3-4393-84AE-B6459B2AC502}" destId="{6623031F-0E45-423B-A931-40522ADFB107}" srcOrd="2" destOrd="0" presId="urn:microsoft.com/office/officeart/2011/layout/TabList"/>
    <dgm:cxn modelId="{3C8D3F75-1E89-4C27-8F8B-1F597E2A630C}" type="presParOf" srcId="{9CBF13AA-2283-4560-BC76-5CB1F73BB85C}" destId="{7FC7288C-8CA4-429E-8EEB-097D77CEC805}" srcOrd="7" destOrd="0" presId="urn:microsoft.com/office/officeart/2011/layout/TabList"/>
    <dgm:cxn modelId="{081001E7-8A5C-4D33-8275-5CC4024B2027}" type="presParOf" srcId="{9CBF13AA-2283-4560-BC76-5CB1F73BB85C}" destId="{3F25AE3D-6766-432D-97EB-ADB266778D4C}" srcOrd="8" destOrd="0" presId="urn:microsoft.com/office/officeart/2011/layout/TabList"/>
    <dgm:cxn modelId="{D7A31F50-3BD2-4FF1-8572-06535F2479E6}" type="presParOf" srcId="{9CBF13AA-2283-4560-BC76-5CB1F73BB85C}" destId="{55BD6F02-8BBE-43BB-9626-6E2F6140CF40}" srcOrd="9" destOrd="0" presId="urn:microsoft.com/office/officeart/2011/layout/TabList"/>
    <dgm:cxn modelId="{1F1E6980-D42A-48F3-BB23-2529ED956B3C}" type="presParOf" srcId="{55BD6F02-8BBE-43BB-9626-6E2F6140CF40}" destId="{C042A1A4-73BE-483D-993A-F37D4126AA84}" srcOrd="0" destOrd="0" presId="urn:microsoft.com/office/officeart/2011/layout/TabList"/>
    <dgm:cxn modelId="{EF8A27E2-CCB3-4791-8E93-A614728D9CEC}" type="presParOf" srcId="{55BD6F02-8BBE-43BB-9626-6E2F6140CF40}" destId="{5C65B08B-8CEC-47A3-95D0-C9F4D1172EDA}" srcOrd="1" destOrd="0" presId="urn:microsoft.com/office/officeart/2011/layout/TabList"/>
    <dgm:cxn modelId="{B43BE57C-563E-40D7-8D9A-1936A200EF37}" type="presParOf" srcId="{55BD6F02-8BBE-43BB-9626-6E2F6140CF40}" destId="{B1473CA5-868B-4B16-AF1B-94232FBBBF4C}" srcOrd="2" destOrd="0" presId="urn:microsoft.com/office/officeart/2011/layout/TabLis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8216D483-913E-4B56-8B83-7F7BEF29429D}" type="doc">
      <dgm:prSet loTypeId="urn:microsoft.com/office/officeart/2008/layout/HorizontalMultiLevelHierarchy" loCatId="hierarchy" qsTypeId="urn:microsoft.com/office/officeart/2005/8/quickstyle/simple4" qsCatId="simple" csTypeId="urn:microsoft.com/office/officeart/2005/8/colors/accent1_2" csCatId="accent1" phldr="1"/>
      <dgm:spPr/>
      <dgm:t>
        <a:bodyPr/>
        <a:lstStyle/>
        <a:p>
          <a:endParaRPr lang="en-US"/>
        </a:p>
      </dgm:t>
    </dgm:pt>
    <dgm:pt modelId="{F204A8BD-1AC9-4163-AD36-B201FBBB12DF}">
      <dgm:prSet phldrT="[Text]"/>
      <dgm:spPr/>
      <dgm:t>
        <a:bodyPr/>
        <a:lstStyle/>
        <a:p>
          <a:r>
            <a:rPr lang="en-US"/>
            <a:t>Food Basket</a:t>
          </a:r>
        </a:p>
      </dgm:t>
    </dgm:pt>
    <dgm:pt modelId="{A0CE2D25-80F7-4E22-88D3-4D95DFE12775}" type="parTrans" cxnId="{5CDE7D4C-B370-45D2-832F-737C99CA1D0A}">
      <dgm:prSet/>
      <dgm:spPr/>
      <dgm:t>
        <a:bodyPr/>
        <a:lstStyle/>
        <a:p>
          <a:endParaRPr lang="en-US"/>
        </a:p>
      </dgm:t>
    </dgm:pt>
    <dgm:pt modelId="{41B57C0F-23ED-43CD-8F9B-87257FC0DBA2}" type="sibTrans" cxnId="{5CDE7D4C-B370-45D2-832F-737C99CA1D0A}">
      <dgm:prSet/>
      <dgm:spPr/>
      <dgm:t>
        <a:bodyPr/>
        <a:lstStyle/>
        <a:p>
          <a:endParaRPr lang="en-US"/>
        </a:p>
      </dgm:t>
    </dgm:pt>
    <dgm:pt modelId="{37837177-8E77-45B2-9805-210FC39DD3F5}">
      <dgm:prSet phldrT="[Text]"/>
      <dgm:spPr/>
      <dgm:t>
        <a:bodyPr/>
        <a:lstStyle/>
        <a:p>
          <a:r>
            <a:rPr lang="en-US"/>
            <a:t>Cereals and products </a:t>
          </a:r>
        </a:p>
      </dgm:t>
    </dgm:pt>
    <dgm:pt modelId="{DBC8B782-8061-4073-900D-AD46C80301F9}" type="parTrans" cxnId="{27668284-EBB4-4D91-B984-FFF563348246}">
      <dgm:prSet/>
      <dgm:spPr/>
      <dgm:t>
        <a:bodyPr/>
        <a:lstStyle/>
        <a:p>
          <a:endParaRPr lang="en-US"/>
        </a:p>
      </dgm:t>
    </dgm:pt>
    <dgm:pt modelId="{3D98FD58-75E4-4341-8415-6A15EF63D622}" type="sibTrans" cxnId="{27668284-EBB4-4D91-B984-FFF563348246}">
      <dgm:prSet/>
      <dgm:spPr/>
      <dgm:t>
        <a:bodyPr/>
        <a:lstStyle/>
        <a:p>
          <a:endParaRPr lang="en-US"/>
        </a:p>
      </dgm:t>
    </dgm:pt>
    <dgm:pt modelId="{F2CD3D6C-D1CB-43C1-AE2D-7F71AFC53FD1}">
      <dgm:prSet phldrT="[Text]"/>
      <dgm:spPr/>
      <dgm:t>
        <a:bodyPr/>
        <a:lstStyle/>
        <a:p>
          <a:r>
            <a:rPr lang="en-US"/>
            <a:t>Meat and Fish</a:t>
          </a:r>
        </a:p>
      </dgm:t>
    </dgm:pt>
    <dgm:pt modelId="{4A6D2182-7711-4C69-BB7F-C9893EA8EBAE}" type="parTrans" cxnId="{435BF726-BE7F-465A-BCF5-4E9AD3790394}">
      <dgm:prSet/>
      <dgm:spPr/>
      <dgm:t>
        <a:bodyPr/>
        <a:lstStyle/>
        <a:p>
          <a:endParaRPr lang="en-US"/>
        </a:p>
      </dgm:t>
    </dgm:pt>
    <dgm:pt modelId="{D2DBBCD9-EBB2-4AEC-BECC-43B14F99BA87}" type="sibTrans" cxnId="{435BF726-BE7F-465A-BCF5-4E9AD3790394}">
      <dgm:prSet/>
      <dgm:spPr/>
      <dgm:t>
        <a:bodyPr/>
        <a:lstStyle/>
        <a:p>
          <a:endParaRPr lang="en-US"/>
        </a:p>
      </dgm:t>
    </dgm:pt>
    <dgm:pt modelId="{ABECBCEC-EF95-427A-A619-AB09B3359767}">
      <dgm:prSet phldrT="[Text]"/>
      <dgm:spPr/>
      <dgm:t>
        <a:bodyPr/>
        <a:lstStyle/>
        <a:p>
          <a:r>
            <a:rPr lang="en-US"/>
            <a:t>Egg</a:t>
          </a:r>
        </a:p>
      </dgm:t>
    </dgm:pt>
    <dgm:pt modelId="{3BDE2762-7BBD-4B85-A1C4-6209E830A048}" type="parTrans" cxnId="{761B5375-D413-45D4-9E35-FF0D80DA67AE}">
      <dgm:prSet/>
      <dgm:spPr/>
      <dgm:t>
        <a:bodyPr/>
        <a:lstStyle/>
        <a:p>
          <a:endParaRPr lang="en-US"/>
        </a:p>
      </dgm:t>
    </dgm:pt>
    <dgm:pt modelId="{67CA835E-C0FB-46DB-A5CC-87D46477CCD6}" type="sibTrans" cxnId="{761B5375-D413-45D4-9E35-FF0D80DA67AE}">
      <dgm:prSet/>
      <dgm:spPr/>
      <dgm:t>
        <a:bodyPr/>
        <a:lstStyle/>
        <a:p>
          <a:endParaRPr lang="en-US"/>
        </a:p>
      </dgm:t>
    </dgm:pt>
    <dgm:pt modelId="{B78C791D-139A-4B50-8156-EDC66CADE30B}">
      <dgm:prSet phldrT="[Text]"/>
      <dgm:spPr/>
      <dgm:t>
        <a:bodyPr/>
        <a:lstStyle/>
        <a:p>
          <a:r>
            <a:rPr lang="en-US"/>
            <a:t>Oils and Fats </a:t>
          </a:r>
        </a:p>
      </dgm:t>
    </dgm:pt>
    <dgm:pt modelId="{A84126F3-07D1-4171-B8BA-0EB5DBAE3DF3}" type="parTrans" cxnId="{20BC79A7-2063-4FB3-A57D-435770C80B6D}">
      <dgm:prSet/>
      <dgm:spPr/>
      <dgm:t>
        <a:bodyPr/>
        <a:lstStyle/>
        <a:p>
          <a:endParaRPr lang="en-US"/>
        </a:p>
      </dgm:t>
    </dgm:pt>
    <dgm:pt modelId="{AD3AE51F-0183-45A0-AF8F-19FF055327C7}" type="sibTrans" cxnId="{20BC79A7-2063-4FB3-A57D-435770C80B6D}">
      <dgm:prSet/>
      <dgm:spPr/>
      <dgm:t>
        <a:bodyPr/>
        <a:lstStyle/>
        <a:p>
          <a:endParaRPr lang="en-US"/>
        </a:p>
      </dgm:t>
    </dgm:pt>
    <dgm:pt modelId="{A7EDA005-97F0-4865-A7FA-3BBBA8B21274}">
      <dgm:prSet phldrT="[Text]"/>
      <dgm:spPr/>
      <dgm:t>
        <a:bodyPr/>
        <a:lstStyle/>
        <a:p>
          <a:r>
            <a:rPr lang="en-US"/>
            <a:t>Fruits and Vegetables</a:t>
          </a:r>
        </a:p>
      </dgm:t>
    </dgm:pt>
    <dgm:pt modelId="{72411214-B051-4AC2-AB2D-182284120F5C}" type="parTrans" cxnId="{CAE0E817-3853-4FA5-A89B-AEAE890F57B8}">
      <dgm:prSet/>
      <dgm:spPr/>
      <dgm:t>
        <a:bodyPr/>
        <a:lstStyle/>
        <a:p>
          <a:endParaRPr lang="en-US"/>
        </a:p>
      </dgm:t>
    </dgm:pt>
    <dgm:pt modelId="{42408316-9D82-4039-A43E-798716DA0165}" type="sibTrans" cxnId="{CAE0E817-3853-4FA5-A89B-AEAE890F57B8}">
      <dgm:prSet/>
      <dgm:spPr/>
      <dgm:t>
        <a:bodyPr/>
        <a:lstStyle/>
        <a:p>
          <a:endParaRPr lang="en-US"/>
        </a:p>
      </dgm:t>
    </dgm:pt>
    <dgm:pt modelId="{CDC4C156-7AD6-4670-93B5-52331DD22A47}">
      <dgm:prSet phldrT="[Text]"/>
      <dgm:spPr/>
      <dgm:t>
        <a:bodyPr/>
        <a:lstStyle/>
        <a:p>
          <a:r>
            <a:rPr lang="en-US"/>
            <a:t>Sugar confectionery</a:t>
          </a:r>
        </a:p>
      </dgm:t>
    </dgm:pt>
    <dgm:pt modelId="{FB30299B-F8E8-4EC9-997F-E204E3269ECB}" type="parTrans" cxnId="{C2C1D9AE-2E21-4D89-B9C2-4FDAAB31C78C}">
      <dgm:prSet/>
      <dgm:spPr/>
      <dgm:t>
        <a:bodyPr/>
        <a:lstStyle/>
        <a:p>
          <a:endParaRPr lang="en-US"/>
        </a:p>
      </dgm:t>
    </dgm:pt>
    <dgm:pt modelId="{0256260B-2BEA-403B-974C-B938C7C4026E}" type="sibTrans" cxnId="{C2C1D9AE-2E21-4D89-B9C2-4FDAAB31C78C}">
      <dgm:prSet/>
      <dgm:spPr/>
      <dgm:t>
        <a:bodyPr/>
        <a:lstStyle/>
        <a:p>
          <a:endParaRPr lang="en-US"/>
        </a:p>
      </dgm:t>
    </dgm:pt>
    <dgm:pt modelId="{FE516981-E1B5-4915-9339-B64D2512AD25}">
      <dgm:prSet phldrT="[Text]"/>
      <dgm:spPr/>
      <dgm:t>
        <a:bodyPr/>
        <a:lstStyle/>
        <a:p>
          <a:r>
            <a:rPr lang="en-US"/>
            <a:t>Spices</a:t>
          </a:r>
        </a:p>
      </dgm:t>
    </dgm:pt>
    <dgm:pt modelId="{6F925124-79CA-4239-9280-AEB925B67040}" type="parTrans" cxnId="{2BC431E3-1BE6-4337-A4FE-F212780C99AE}">
      <dgm:prSet/>
      <dgm:spPr/>
      <dgm:t>
        <a:bodyPr/>
        <a:lstStyle/>
        <a:p>
          <a:endParaRPr lang="en-US"/>
        </a:p>
      </dgm:t>
    </dgm:pt>
    <dgm:pt modelId="{430B57A2-70A1-4F1A-B34A-E62FF36AEA47}" type="sibTrans" cxnId="{2BC431E3-1BE6-4337-A4FE-F212780C99AE}">
      <dgm:prSet/>
      <dgm:spPr/>
      <dgm:t>
        <a:bodyPr/>
        <a:lstStyle/>
        <a:p>
          <a:endParaRPr lang="en-US"/>
        </a:p>
      </dgm:t>
    </dgm:pt>
    <dgm:pt modelId="{04A1C5DC-0257-4CF7-8D58-208A91EF7C1A}">
      <dgm:prSet phldrT="[Text]"/>
      <dgm:spPr/>
      <dgm:t>
        <a:bodyPr/>
        <a:lstStyle/>
        <a:p>
          <a:r>
            <a:rPr lang="en-US"/>
            <a:t>Food and Beverages</a:t>
          </a:r>
        </a:p>
      </dgm:t>
    </dgm:pt>
    <dgm:pt modelId="{1198F5C9-65CE-4E0E-AE72-E38711090B4C}" type="parTrans" cxnId="{CD6DB4F2-C50F-4343-803D-58AC5B88FA67}">
      <dgm:prSet/>
      <dgm:spPr/>
      <dgm:t>
        <a:bodyPr/>
        <a:lstStyle/>
        <a:p>
          <a:endParaRPr lang="en-US"/>
        </a:p>
      </dgm:t>
    </dgm:pt>
    <dgm:pt modelId="{513D9DEF-511B-4AF9-A258-D558C2774BDC}" type="sibTrans" cxnId="{CD6DB4F2-C50F-4343-803D-58AC5B88FA67}">
      <dgm:prSet/>
      <dgm:spPr/>
      <dgm:t>
        <a:bodyPr/>
        <a:lstStyle/>
        <a:p>
          <a:endParaRPr lang="en-US"/>
        </a:p>
      </dgm:t>
    </dgm:pt>
    <dgm:pt modelId="{1A0911ED-F36D-4ADA-9E4D-8256EB004CBF}">
      <dgm:prSet phldrT="[Text]"/>
      <dgm:spPr/>
      <dgm:t>
        <a:bodyPr/>
        <a:lstStyle/>
        <a:p>
          <a:r>
            <a:rPr lang="en-US"/>
            <a:t>prepared meals snacks and sweets</a:t>
          </a:r>
        </a:p>
      </dgm:t>
    </dgm:pt>
    <dgm:pt modelId="{C8927BAD-78DB-42A2-B542-C01D45347FF9}" type="parTrans" cxnId="{599F2B31-643A-4206-879A-16F5851C3D18}">
      <dgm:prSet/>
      <dgm:spPr/>
      <dgm:t>
        <a:bodyPr/>
        <a:lstStyle/>
        <a:p>
          <a:endParaRPr lang="en-US"/>
        </a:p>
      </dgm:t>
    </dgm:pt>
    <dgm:pt modelId="{EC784588-2D95-41B6-AA5D-929E19C8F5D3}" type="sibTrans" cxnId="{599F2B31-643A-4206-879A-16F5851C3D18}">
      <dgm:prSet/>
      <dgm:spPr/>
      <dgm:t>
        <a:bodyPr/>
        <a:lstStyle/>
        <a:p>
          <a:endParaRPr lang="en-US"/>
        </a:p>
      </dgm:t>
    </dgm:pt>
    <dgm:pt modelId="{058027B2-2478-4FF8-8F3D-C98BE02BBB55}" type="pres">
      <dgm:prSet presAssocID="{8216D483-913E-4B56-8B83-7F7BEF29429D}" presName="Name0" presStyleCnt="0">
        <dgm:presLayoutVars>
          <dgm:chPref val="1"/>
          <dgm:dir/>
          <dgm:animOne val="branch"/>
          <dgm:animLvl val="lvl"/>
          <dgm:resizeHandles val="exact"/>
        </dgm:presLayoutVars>
      </dgm:prSet>
      <dgm:spPr/>
    </dgm:pt>
    <dgm:pt modelId="{AC2C290D-EBFD-45BD-A53F-2C01AC154EA0}" type="pres">
      <dgm:prSet presAssocID="{F204A8BD-1AC9-4163-AD36-B201FBBB12DF}" presName="root1" presStyleCnt="0"/>
      <dgm:spPr/>
    </dgm:pt>
    <dgm:pt modelId="{F63EDDB3-2B4E-41C3-8F91-7E9116E7ED0E}" type="pres">
      <dgm:prSet presAssocID="{F204A8BD-1AC9-4163-AD36-B201FBBB12DF}" presName="LevelOneTextNode" presStyleLbl="node0" presStyleIdx="0" presStyleCnt="1">
        <dgm:presLayoutVars>
          <dgm:chPref val="3"/>
        </dgm:presLayoutVars>
      </dgm:prSet>
      <dgm:spPr/>
    </dgm:pt>
    <dgm:pt modelId="{E00D85D0-4052-4DD0-93CB-CAFA7BC2CF8F}" type="pres">
      <dgm:prSet presAssocID="{F204A8BD-1AC9-4163-AD36-B201FBBB12DF}" presName="level2hierChild" presStyleCnt="0"/>
      <dgm:spPr/>
    </dgm:pt>
    <dgm:pt modelId="{AABB2501-0B90-4864-B0F9-C0E5E9476B4C}" type="pres">
      <dgm:prSet presAssocID="{DBC8B782-8061-4073-900D-AD46C80301F9}" presName="conn2-1" presStyleLbl="parChTrans1D2" presStyleIdx="0" presStyleCnt="9"/>
      <dgm:spPr/>
    </dgm:pt>
    <dgm:pt modelId="{4041C508-AD45-4233-BEAE-E8EFBF256048}" type="pres">
      <dgm:prSet presAssocID="{DBC8B782-8061-4073-900D-AD46C80301F9}" presName="connTx" presStyleLbl="parChTrans1D2" presStyleIdx="0" presStyleCnt="9"/>
      <dgm:spPr/>
    </dgm:pt>
    <dgm:pt modelId="{555767C1-612B-4F4E-AB46-F43A8D81B60A}" type="pres">
      <dgm:prSet presAssocID="{37837177-8E77-45B2-9805-210FC39DD3F5}" presName="root2" presStyleCnt="0"/>
      <dgm:spPr/>
    </dgm:pt>
    <dgm:pt modelId="{636FD28F-E736-423B-A8EF-2FFA6AE932E5}" type="pres">
      <dgm:prSet presAssocID="{37837177-8E77-45B2-9805-210FC39DD3F5}" presName="LevelTwoTextNode" presStyleLbl="node2" presStyleIdx="0" presStyleCnt="9">
        <dgm:presLayoutVars>
          <dgm:chPref val="3"/>
        </dgm:presLayoutVars>
      </dgm:prSet>
      <dgm:spPr/>
    </dgm:pt>
    <dgm:pt modelId="{9D2B230C-3175-4E82-BF0F-7A7F538CF47B}" type="pres">
      <dgm:prSet presAssocID="{37837177-8E77-45B2-9805-210FC39DD3F5}" presName="level3hierChild" presStyleCnt="0"/>
      <dgm:spPr/>
    </dgm:pt>
    <dgm:pt modelId="{729AC1A7-1249-4C51-8123-472527AE4317}" type="pres">
      <dgm:prSet presAssocID="{4A6D2182-7711-4C69-BB7F-C9893EA8EBAE}" presName="conn2-1" presStyleLbl="parChTrans1D2" presStyleIdx="1" presStyleCnt="9"/>
      <dgm:spPr/>
    </dgm:pt>
    <dgm:pt modelId="{3CA44151-E566-4EE8-8BA9-3DF11AFA43CD}" type="pres">
      <dgm:prSet presAssocID="{4A6D2182-7711-4C69-BB7F-C9893EA8EBAE}" presName="connTx" presStyleLbl="parChTrans1D2" presStyleIdx="1" presStyleCnt="9"/>
      <dgm:spPr/>
    </dgm:pt>
    <dgm:pt modelId="{E39FEFEB-56FF-424E-BF82-3B2CD6AD81B6}" type="pres">
      <dgm:prSet presAssocID="{F2CD3D6C-D1CB-43C1-AE2D-7F71AFC53FD1}" presName="root2" presStyleCnt="0"/>
      <dgm:spPr/>
    </dgm:pt>
    <dgm:pt modelId="{5D3208B9-218B-40B6-AA62-226DBB1B5B56}" type="pres">
      <dgm:prSet presAssocID="{F2CD3D6C-D1CB-43C1-AE2D-7F71AFC53FD1}" presName="LevelTwoTextNode" presStyleLbl="node2" presStyleIdx="1" presStyleCnt="9">
        <dgm:presLayoutVars>
          <dgm:chPref val="3"/>
        </dgm:presLayoutVars>
      </dgm:prSet>
      <dgm:spPr/>
    </dgm:pt>
    <dgm:pt modelId="{4E9EC536-403B-4B06-864D-11D97588BA39}" type="pres">
      <dgm:prSet presAssocID="{F2CD3D6C-D1CB-43C1-AE2D-7F71AFC53FD1}" presName="level3hierChild" presStyleCnt="0"/>
      <dgm:spPr/>
    </dgm:pt>
    <dgm:pt modelId="{6CAB9622-E2C1-42D3-88F9-B9F204DF350E}" type="pres">
      <dgm:prSet presAssocID="{3BDE2762-7BBD-4B85-A1C4-6209E830A048}" presName="conn2-1" presStyleLbl="parChTrans1D2" presStyleIdx="2" presStyleCnt="9"/>
      <dgm:spPr/>
    </dgm:pt>
    <dgm:pt modelId="{4A5CA8DF-7800-4279-82ED-18CF424D99CE}" type="pres">
      <dgm:prSet presAssocID="{3BDE2762-7BBD-4B85-A1C4-6209E830A048}" presName="connTx" presStyleLbl="parChTrans1D2" presStyleIdx="2" presStyleCnt="9"/>
      <dgm:spPr/>
    </dgm:pt>
    <dgm:pt modelId="{D8271885-17C7-478E-90B9-64E795A33468}" type="pres">
      <dgm:prSet presAssocID="{ABECBCEC-EF95-427A-A619-AB09B3359767}" presName="root2" presStyleCnt="0"/>
      <dgm:spPr/>
    </dgm:pt>
    <dgm:pt modelId="{21F1A0F2-32D4-4070-ACA4-8BB276A52349}" type="pres">
      <dgm:prSet presAssocID="{ABECBCEC-EF95-427A-A619-AB09B3359767}" presName="LevelTwoTextNode" presStyleLbl="node2" presStyleIdx="2" presStyleCnt="9">
        <dgm:presLayoutVars>
          <dgm:chPref val="3"/>
        </dgm:presLayoutVars>
      </dgm:prSet>
      <dgm:spPr/>
    </dgm:pt>
    <dgm:pt modelId="{F4E67B8A-8BC6-4DCB-A27A-F47A425C44DB}" type="pres">
      <dgm:prSet presAssocID="{ABECBCEC-EF95-427A-A619-AB09B3359767}" presName="level3hierChild" presStyleCnt="0"/>
      <dgm:spPr/>
    </dgm:pt>
    <dgm:pt modelId="{E6365892-63D8-4BE1-882F-0B5D1A8F769E}" type="pres">
      <dgm:prSet presAssocID="{A84126F3-07D1-4171-B8BA-0EB5DBAE3DF3}" presName="conn2-1" presStyleLbl="parChTrans1D2" presStyleIdx="3" presStyleCnt="9"/>
      <dgm:spPr/>
    </dgm:pt>
    <dgm:pt modelId="{3BCCF284-00BB-4153-A5FD-5A860BEFE6BA}" type="pres">
      <dgm:prSet presAssocID="{A84126F3-07D1-4171-B8BA-0EB5DBAE3DF3}" presName="connTx" presStyleLbl="parChTrans1D2" presStyleIdx="3" presStyleCnt="9"/>
      <dgm:spPr/>
    </dgm:pt>
    <dgm:pt modelId="{65D78410-3676-4439-821E-5795C5C8CE82}" type="pres">
      <dgm:prSet presAssocID="{B78C791D-139A-4B50-8156-EDC66CADE30B}" presName="root2" presStyleCnt="0"/>
      <dgm:spPr/>
    </dgm:pt>
    <dgm:pt modelId="{E407C7FE-E77A-4735-B141-F148EAA53A3D}" type="pres">
      <dgm:prSet presAssocID="{B78C791D-139A-4B50-8156-EDC66CADE30B}" presName="LevelTwoTextNode" presStyleLbl="node2" presStyleIdx="3" presStyleCnt="9">
        <dgm:presLayoutVars>
          <dgm:chPref val="3"/>
        </dgm:presLayoutVars>
      </dgm:prSet>
      <dgm:spPr/>
    </dgm:pt>
    <dgm:pt modelId="{A5B9E5AB-80C1-4D25-83A3-E6C160330908}" type="pres">
      <dgm:prSet presAssocID="{B78C791D-139A-4B50-8156-EDC66CADE30B}" presName="level3hierChild" presStyleCnt="0"/>
      <dgm:spPr/>
    </dgm:pt>
    <dgm:pt modelId="{FEEF3AB6-91DD-45A0-813C-B3C52B64F40B}" type="pres">
      <dgm:prSet presAssocID="{72411214-B051-4AC2-AB2D-182284120F5C}" presName="conn2-1" presStyleLbl="parChTrans1D2" presStyleIdx="4" presStyleCnt="9"/>
      <dgm:spPr/>
    </dgm:pt>
    <dgm:pt modelId="{C26AEF30-8CBE-4809-9DDB-F25AAEE1A158}" type="pres">
      <dgm:prSet presAssocID="{72411214-B051-4AC2-AB2D-182284120F5C}" presName="connTx" presStyleLbl="parChTrans1D2" presStyleIdx="4" presStyleCnt="9"/>
      <dgm:spPr/>
    </dgm:pt>
    <dgm:pt modelId="{5CFE55DF-534F-49CD-A961-8EC86566E833}" type="pres">
      <dgm:prSet presAssocID="{A7EDA005-97F0-4865-A7FA-3BBBA8B21274}" presName="root2" presStyleCnt="0"/>
      <dgm:spPr/>
    </dgm:pt>
    <dgm:pt modelId="{317E408A-9BA2-488F-9080-098A96E0D487}" type="pres">
      <dgm:prSet presAssocID="{A7EDA005-97F0-4865-A7FA-3BBBA8B21274}" presName="LevelTwoTextNode" presStyleLbl="node2" presStyleIdx="4" presStyleCnt="9">
        <dgm:presLayoutVars>
          <dgm:chPref val="3"/>
        </dgm:presLayoutVars>
      </dgm:prSet>
      <dgm:spPr/>
    </dgm:pt>
    <dgm:pt modelId="{063DCBB1-444E-4876-BF10-00BA0323A6B6}" type="pres">
      <dgm:prSet presAssocID="{A7EDA005-97F0-4865-A7FA-3BBBA8B21274}" presName="level3hierChild" presStyleCnt="0"/>
      <dgm:spPr/>
    </dgm:pt>
    <dgm:pt modelId="{5CDC4FF1-EE2E-43E5-BD43-F2E5D66DF315}" type="pres">
      <dgm:prSet presAssocID="{FB30299B-F8E8-4EC9-997F-E204E3269ECB}" presName="conn2-1" presStyleLbl="parChTrans1D2" presStyleIdx="5" presStyleCnt="9"/>
      <dgm:spPr/>
    </dgm:pt>
    <dgm:pt modelId="{14B9A583-8481-4B39-823B-CEF0A2277F64}" type="pres">
      <dgm:prSet presAssocID="{FB30299B-F8E8-4EC9-997F-E204E3269ECB}" presName="connTx" presStyleLbl="parChTrans1D2" presStyleIdx="5" presStyleCnt="9"/>
      <dgm:spPr/>
    </dgm:pt>
    <dgm:pt modelId="{A92E888E-A996-43AA-AE74-D07D3AA86D16}" type="pres">
      <dgm:prSet presAssocID="{CDC4C156-7AD6-4670-93B5-52331DD22A47}" presName="root2" presStyleCnt="0"/>
      <dgm:spPr/>
    </dgm:pt>
    <dgm:pt modelId="{4EF546AF-F098-4FE5-B1E2-234ED2EEAE30}" type="pres">
      <dgm:prSet presAssocID="{CDC4C156-7AD6-4670-93B5-52331DD22A47}" presName="LevelTwoTextNode" presStyleLbl="node2" presStyleIdx="5" presStyleCnt="9">
        <dgm:presLayoutVars>
          <dgm:chPref val="3"/>
        </dgm:presLayoutVars>
      </dgm:prSet>
      <dgm:spPr/>
    </dgm:pt>
    <dgm:pt modelId="{E3DF3E09-17B0-45DB-803B-636746E8F989}" type="pres">
      <dgm:prSet presAssocID="{CDC4C156-7AD6-4670-93B5-52331DD22A47}" presName="level3hierChild" presStyleCnt="0"/>
      <dgm:spPr/>
    </dgm:pt>
    <dgm:pt modelId="{F05317DB-45B7-4BF9-A3D8-7D33B79649DC}" type="pres">
      <dgm:prSet presAssocID="{6F925124-79CA-4239-9280-AEB925B67040}" presName="conn2-1" presStyleLbl="parChTrans1D2" presStyleIdx="6" presStyleCnt="9"/>
      <dgm:spPr/>
    </dgm:pt>
    <dgm:pt modelId="{3A828CF1-8CF2-4EF6-AF6C-E8FC5F53E370}" type="pres">
      <dgm:prSet presAssocID="{6F925124-79CA-4239-9280-AEB925B67040}" presName="connTx" presStyleLbl="parChTrans1D2" presStyleIdx="6" presStyleCnt="9"/>
      <dgm:spPr/>
    </dgm:pt>
    <dgm:pt modelId="{13862A3B-C5F8-45D7-AFC7-AA71ED2EAC8A}" type="pres">
      <dgm:prSet presAssocID="{FE516981-E1B5-4915-9339-B64D2512AD25}" presName="root2" presStyleCnt="0"/>
      <dgm:spPr/>
    </dgm:pt>
    <dgm:pt modelId="{CE622FE9-A7DD-42A3-AFC9-B7229A260304}" type="pres">
      <dgm:prSet presAssocID="{FE516981-E1B5-4915-9339-B64D2512AD25}" presName="LevelTwoTextNode" presStyleLbl="node2" presStyleIdx="6" presStyleCnt="9">
        <dgm:presLayoutVars>
          <dgm:chPref val="3"/>
        </dgm:presLayoutVars>
      </dgm:prSet>
      <dgm:spPr/>
    </dgm:pt>
    <dgm:pt modelId="{D5F6F825-C224-4290-8F93-401B5F88D280}" type="pres">
      <dgm:prSet presAssocID="{FE516981-E1B5-4915-9339-B64D2512AD25}" presName="level3hierChild" presStyleCnt="0"/>
      <dgm:spPr/>
    </dgm:pt>
    <dgm:pt modelId="{3740FBB8-FCE7-4C40-9F39-45ADCEA94B7E}" type="pres">
      <dgm:prSet presAssocID="{1198F5C9-65CE-4E0E-AE72-E38711090B4C}" presName="conn2-1" presStyleLbl="parChTrans1D2" presStyleIdx="7" presStyleCnt="9"/>
      <dgm:spPr/>
    </dgm:pt>
    <dgm:pt modelId="{AF9E5863-B6FE-4651-93D8-ABD1FE917B28}" type="pres">
      <dgm:prSet presAssocID="{1198F5C9-65CE-4E0E-AE72-E38711090B4C}" presName="connTx" presStyleLbl="parChTrans1D2" presStyleIdx="7" presStyleCnt="9"/>
      <dgm:spPr/>
    </dgm:pt>
    <dgm:pt modelId="{D8667716-90CD-4FA8-B367-2868B72F9C84}" type="pres">
      <dgm:prSet presAssocID="{04A1C5DC-0257-4CF7-8D58-208A91EF7C1A}" presName="root2" presStyleCnt="0"/>
      <dgm:spPr/>
    </dgm:pt>
    <dgm:pt modelId="{179B9771-3DE6-4E0D-893E-FF98601A0096}" type="pres">
      <dgm:prSet presAssocID="{04A1C5DC-0257-4CF7-8D58-208A91EF7C1A}" presName="LevelTwoTextNode" presStyleLbl="node2" presStyleIdx="7" presStyleCnt="9">
        <dgm:presLayoutVars>
          <dgm:chPref val="3"/>
        </dgm:presLayoutVars>
      </dgm:prSet>
      <dgm:spPr/>
    </dgm:pt>
    <dgm:pt modelId="{17831184-536D-450A-991A-4B009CEE0DB6}" type="pres">
      <dgm:prSet presAssocID="{04A1C5DC-0257-4CF7-8D58-208A91EF7C1A}" presName="level3hierChild" presStyleCnt="0"/>
      <dgm:spPr/>
    </dgm:pt>
    <dgm:pt modelId="{C95106E7-DE57-4A4A-8AC1-C7313E404881}" type="pres">
      <dgm:prSet presAssocID="{C8927BAD-78DB-42A2-B542-C01D45347FF9}" presName="conn2-1" presStyleLbl="parChTrans1D2" presStyleIdx="8" presStyleCnt="9"/>
      <dgm:spPr/>
    </dgm:pt>
    <dgm:pt modelId="{A2FCBC5A-639C-4984-9E88-C4A0F1D0D556}" type="pres">
      <dgm:prSet presAssocID="{C8927BAD-78DB-42A2-B542-C01D45347FF9}" presName="connTx" presStyleLbl="parChTrans1D2" presStyleIdx="8" presStyleCnt="9"/>
      <dgm:spPr/>
    </dgm:pt>
    <dgm:pt modelId="{8AD8AF90-182B-4A5A-9738-AC7A1AF9C00E}" type="pres">
      <dgm:prSet presAssocID="{1A0911ED-F36D-4ADA-9E4D-8256EB004CBF}" presName="root2" presStyleCnt="0"/>
      <dgm:spPr/>
    </dgm:pt>
    <dgm:pt modelId="{02731B3D-7532-4046-88FB-8A9EC4E716F8}" type="pres">
      <dgm:prSet presAssocID="{1A0911ED-F36D-4ADA-9E4D-8256EB004CBF}" presName="LevelTwoTextNode" presStyleLbl="node2" presStyleIdx="8" presStyleCnt="9">
        <dgm:presLayoutVars>
          <dgm:chPref val="3"/>
        </dgm:presLayoutVars>
      </dgm:prSet>
      <dgm:spPr/>
    </dgm:pt>
    <dgm:pt modelId="{4F233341-537A-44AD-9522-01E83A82ABC2}" type="pres">
      <dgm:prSet presAssocID="{1A0911ED-F36D-4ADA-9E4D-8256EB004CBF}" presName="level3hierChild" presStyleCnt="0"/>
      <dgm:spPr/>
    </dgm:pt>
  </dgm:ptLst>
  <dgm:cxnLst>
    <dgm:cxn modelId="{9518C905-DF65-49DD-9C3C-653ED4657C87}" type="presOf" srcId="{C8927BAD-78DB-42A2-B542-C01D45347FF9}" destId="{C95106E7-DE57-4A4A-8AC1-C7313E404881}" srcOrd="0" destOrd="0" presId="urn:microsoft.com/office/officeart/2008/layout/HorizontalMultiLevelHierarchy"/>
    <dgm:cxn modelId="{405EF210-85A3-4A1D-9CE0-3B6ECCD96833}" type="presOf" srcId="{3BDE2762-7BBD-4B85-A1C4-6209E830A048}" destId="{4A5CA8DF-7800-4279-82ED-18CF424D99CE}" srcOrd="1" destOrd="0" presId="urn:microsoft.com/office/officeart/2008/layout/HorizontalMultiLevelHierarchy"/>
    <dgm:cxn modelId="{3B8F7512-3DF3-4351-8150-CBBB7C71D60B}" type="presOf" srcId="{4A6D2182-7711-4C69-BB7F-C9893EA8EBAE}" destId="{3CA44151-E566-4EE8-8BA9-3DF11AFA43CD}" srcOrd="1" destOrd="0" presId="urn:microsoft.com/office/officeart/2008/layout/HorizontalMultiLevelHierarchy"/>
    <dgm:cxn modelId="{58E13717-1E96-471C-B27F-53B3ABD48DB4}" type="presOf" srcId="{1198F5C9-65CE-4E0E-AE72-E38711090B4C}" destId="{AF9E5863-B6FE-4651-93D8-ABD1FE917B28}" srcOrd="1" destOrd="0" presId="urn:microsoft.com/office/officeart/2008/layout/HorizontalMultiLevelHierarchy"/>
    <dgm:cxn modelId="{CAE0E817-3853-4FA5-A89B-AEAE890F57B8}" srcId="{F204A8BD-1AC9-4163-AD36-B201FBBB12DF}" destId="{A7EDA005-97F0-4865-A7FA-3BBBA8B21274}" srcOrd="4" destOrd="0" parTransId="{72411214-B051-4AC2-AB2D-182284120F5C}" sibTransId="{42408316-9D82-4039-A43E-798716DA0165}"/>
    <dgm:cxn modelId="{A0C9D31D-FB4F-4790-96E9-393D26D98430}" type="presOf" srcId="{DBC8B782-8061-4073-900D-AD46C80301F9}" destId="{AABB2501-0B90-4864-B0F9-C0E5E9476B4C}" srcOrd="0" destOrd="0" presId="urn:microsoft.com/office/officeart/2008/layout/HorizontalMultiLevelHierarchy"/>
    <dgm:cxn modelId="{F1430722-0E34-461E-9E78-38EC5D712FFF}" type="presOf" srcId="{A84126F3-07D1-4171-B8BA-0EB5DBAE3DF3}" destId="{3BCCF284-00BB-4153-A5FD-5A860BEFE6BA}" srcOrd="1" destOrd="0" presId="urn:microsoft.com/office/officeart/2008/layout/HorizontalMultiLevelHierarchy"/>
    <dgm:cxn modelId="{435BF726-BE7F-465A-BCF5-4E9AD3790394}" srcId="{F204A8BD-1AC9-4163-AD36-B201FBBB12DF}" destId="{F2CD3D6C-D1CB-43C1-AE2D-7F71AFC53FD1}" srcOrd="1" destOrd="0" parTransId="{4A6D2182-7711-4C69-BB7F-C9893EA8EBAE}" sibTransId="{D2DBBCD9-EBB2-4AEC-BECC-43B14F99BA87}"/>
    <dgm:cxn modelId="{33911829-0E36-4406-8B9D-5F0F741E8BDA}" type="presOf" srcId="{04A1C5DC-0257-4CF7-8D58-208A91EF7C1A}" destId="{179B9771-3DE6-4E0D-893E-FF98601A0096}" srcOrd="0" destOrd="0" presId="urn:microsoft.com/office/officeart/2008/layout/HorizontalMultiLevelHierarchy"/>
    <dgm:cxn modelId="{2A815B30-0ECF-4019-9143-5C4069199A9F}" type="presOf" srcId="{A84126F3-07D1-4171-B8BA-0EB5DBAE3DF3}" destId="{E6365892-63D8-4BE1-882F-0B5D1A8F769E}" srcOrd="0" destOrd="0" presId="urn:microsoft.com/office/officeart/2008/layout/HorizontalMultiLevelHierarchy"/>
    <dgm:cxn modelId="{599F2B31-643A-4206-879A-16F5851C3D18}" srcId="{F204A8BD-1AC9-4163-AD36-B201FBBB12DF}" destId="{1A0911ED-F36D-4ADA-9E4D-8256EB004CBF}" srcOrd="8" destOrd="0" parTransId="{C8927BAD-78DB-42A2-B542-C01D45347FF9}" sibTransId="{EC784588-2D95-41B6-AA5D-929E19C8F5D3}"/>
    <dgm:cxn modelId="{208C8243-1E88-4062-ABFE-0DC1DA5FE972}" type="presOf" srcId="{6F925124-79CA-4239-9280-AEB925B67040}" destId="{F05317DB-45B7-4BF9-A3D8-7D33B79649DC}" srcOrd="0" destOrd="0" presId="urn:microsoft.com/office/officeart/2008/layout/HorizontalMultiLevelHierarchy"/>
    <dgm:cxn modelId="{DC4F454B-BAEB-4BBB-87A5-3ACB5C0D5F13}" type="presOf" srcId="{37837177-8E77-45B2-9805-210FC39DD3F5}" destId="{636FD28F-E736-423B-A8EF-2FFA6AE932E5}" srcOrd="0" destOrd="0" presId="urn:microsoft.com/office/officeart/2008/layout/HorizontalMultiLevelHierarchy"/>
    <dgm:cxn modelId="{5CDE7D4C-B370-45D2-832F-737C99CA1D0A}" srcId="{8216D483-913E-4B56-8B83-7F7BEF29429D}" destId="{F204A8BD-1AC9-4163-AD36-B201FBBB12DF}" srcOrd="0" destOrd="0" parTransId="{A0CE2D25-80F7-4E22-88D3-4D95DFE12775}" sibTransId="{41B57C0F-23ED-43CD-8F9B-87257FC0DBA2}"/>
    <dgm:cxn modelId="{6983396F-948F-4940-B60D-4DB456FEFED2}" type="presOf" srcId="{1A0911ED-F36D-4ADA-9E4D-8256EB004CBF}" destId="{02731B3D-7532-4046-88FB-8A9EC4E716F8}" srcOrd="0" destOrd="0" presId="urn:microsoft.com/office/officeart/2008/layout/HorizontalMultiLevelHierarchy"/>
    <dgm:cxn modelId="{5D08694F-73E6-4CED-BADE-C33A9E96E842}" type="presOf" srcId="{CDC4C156-7AD6-4670-93B5-52331DD22A47}" destId="{4EF546AF-F098-4FE5-B1E2-234ED2EEAE30}" srcOrd="0" destOrd="0" presId="urn:microsoft.com/office/officeart/2008/layout/HorizontalMultiLevelHierarchy"/>
    <dgm:cxn modelId="{761B5375-D413-45D4-9E35-FF0D80DA67AE}" srcId="{F204A8BD-1AC9-4163-AD36-B201FBBB12DF}" destId="{ABECBCEC-EF95-427A-A619-AB09B3359767}" srcOrd="2" destOrd="0" parTransId="{3BDE2762-7BBD-4B85-A1C4-6209E830A048}" sibTransId="{67CA835E-C0FB-46DB-A5CC-87D46477CCD6}"/>
    <dgm:cxn modelId="{1A828057-E6C3-4405-AAEC-83451E878813}" type="presOf" srcId="{FB30299B-F8E8-4EC9-997F-E204E3269ECB}" destId="{14B9A583-8481-4B39-823B-CEF0A2277F64}" srcOrd="1" destOrd="0" presId="urn:microsoft.com/office/officeart/2008/layout/HorizontalMultiLevelHierarchy"/>
    <dgm:cxn modelId="{27668284-EBB4-4D91-B984-FFF563348246}" srcId="{F204A8BD-1AC9-4163-AD36-B201FBBB12DF}" destId="{37837177-8E77-45B2-9805-210FC39DD3F5}" srcOrd="0" destOrd="0" parTransId="{DBC8B782-8061-4073-900D-AD46C80301F9}" sibTransId="{3D98FD58-75E4-4341-8415-6A15EF63D622}"/>
    <dgm:cxn modelId="{26120086-D502-4210-AD45-D8FE46A3D7FA}" type="presOf" srcId="{B78C791D-139A-4B50-8156-EDC66CADE30B}" destId="{E407C7FE-E77A-4735-B141-F148EAA53A3D}" srcOrd="0" destOrd="0" presId="urn:microsoft.com/office/officeart/2008/layout/HorizontalMultiLevelHierarchy"/>
    <dgm:cxn modelId="{9991C48A-B3A1-441B-AF72-E67DD0FF2FDF}" type="presOf" srcId="{A7EDA005-97F0-4865-A7FA-3BBBA8B21274}" destId="{317E408A-9BA2-488F-9080-098A96E0D487}" srcOrd="0" destOrd="0" presId="urn:microsoft.com/office/officeart/2008/layout/HorizontalMultiLevelHierarchy"/>
    <dgm:cxn modelId="{39AA9E91-886C-486D-8510-17039FC48672}" type="presOf" srcId="{FE516981-E1B5-4915-9339-B64D2512AD25}" destId="{CE622FE9-A7DD-42A3-AFC9-B7229A260304}" srcOrd="0" destOrd="0" presId="urn:microsoft.com/office/officeart/2008/layout/HorizontalMultiLevelHierarchy"/>
    <dgm:cxn modelId="{77F78D9F-321E-4653-A82A-97B2F346B7C6}" type="presOf" srcId="{DBC8B782-8061-4073-900D-AD46C80301F9}" destId="{4041C508-AD45-4233-BEAE-E8EFBF256048}" srcOrd="1" destOrd="0" presId="urn:microsoft.com/office/officeart/2008/layout/HorizontalMultiLevelHierarchy"/>
    <dgm:cxn modelId="{6EC8EAA1-4106-4B37-B1E3-F2D1F68EB740}" type="presOf" srcId="{6F925124-79CA-4239-9280-AEB925B67040}" destId="{3A828CF1-8CF2-4EF6-AF6C-E8FC5F53E370}" srcOrd="1" destOrd="0" presId="urn:microsoft.com/office/officeart/2008/layout/HorizontalMultiLevelHierarchy"/>
    <dgm:cxn modelId="{F8CE29A6-8514-43DE-A8E9-B638ABFF2EF2}" type="presOf" srcId="{F2CD3D6C-D1CB-43C1-AE2D-7F71AFC53FD1}" destId="{5D3208B9-218B-40B6-AA62-226DBB1B5B56}" srcOrd="0" destOrd="0" presId="urn:microsoft.com/office/officeart/2008/layout/HorizontalMultiLevelHierarchy"/>
    <dgm:cxn modelId="{1E7A05A7-0DD1-4237-A07F-6D6A927F6A6A}" type="presOf" srcId="{4A6D2182-7711-4C69-BB7F-C9893EA8EBAE}" destId="{729AC1A7-1249-4C51-8123-472527AE4317}" srcOrd="0" destOrd="0" presId="urn:microsoft.com/office/officeart/2008/layout/HorizontalMultiLevelHierarchy"/>
    <dgm:cxn modelId="{20BC79A7-2063-4FB3-A57D-435770C80B6D}" srcId="{F204A8BD-1AC9-4163-AD36-B201FBBB12DF}" destId="{B78C791D-139A-4B50-8156-EDC66CADE30B}" srcOrd="3" destOrd="0" parTransId="{A84126F3-07D1-4171-B8BA-0EB5DBAE3DF3}" sibTransId="{AD3AE51F-0183-45A0-AF8F-19FF055327C7}"/>
    <dgm:cxn modelId="{C2C1D9AE-2E21-4D89-B9C2-4FDAAB31C78C}" srcId="{F204A8BD-1AC9-4163-AD36-B201FBBB12DF}" destId="{CDC4C156-7AD6-4670-93B5-52331DD22A47}" srcOrd="5" destOrd="0" parTransId="{FB30299B-F8E8-4EC9-997F-E204E3269ECB}" sibTransId="{0256260B-2BEA-403B-974C-B938C7C4026E}"/>
    <dgm:cxn modelId="{DA1A4FBA-E7A8-42FF-ACEE-0875683D6AC6}" type="presOf" srcId="{F204A8BD-1AC9-4163-AD36-B201FBBB12DF}" destId="{F63EDDB3-2B4E-41C3-8F91-7E9116E7ED0E}" srcOrd="0" destOrd="0" presId="urn:microsoft.com/office/officeart/2008/layout/HorizontalMultiLevelHierarchy"/>
    <dgm:cxn modelId="{298386C5-099E-435A-8F12-624CC9DBE1C9}" type="presOf" srcId="{72411214-B051-4AC2-AB2D-182284120F5C}" destId="{C26AEF30-8CBE-4809-9DDB-F25AAEE1A158}" srcOrd="1" destOrd="0" presId="urn:microsoft.com/office/officeart/2008/layout/HorizontalMultiLevelHierarchy"/>
    <dgm:cxn modelId="{2DCEE2C7-EC8E-48CF-B62E-196C9BACB4A0}" type="presOf" srcId="{3BDE2762-7BBD-4B85-A1C4-6209E830A048}" destId="{6CAB9622-E2C1-42D3-88F9-B9F204DF350E}" srcOrd="0" destOrd="0" presId="urn:microsoft.com/office/officeart/2008/layout/HorizontalMultiLevelHierarchy"/>
    <dgm:cxn modelId="{DDA755D3-0A4F-4AC8-8898-8FB3643F32D6}" type="presOf" srcId="{1198F5C9-65CE-4E0E-AE72-E38711090B4C}" destId="{3740FBB8-FCE7-4C40-9F39-45ADCEA94B7E}" srcOrd="0" destOrd="0" presId="urn:microsoft.com/office/officeart/2008/layout/HorizontalMultiLevelHierarchy"/>
    <dgm:cxn modelId="{FB2842D6-966E-4037-9474-DFD97373854C}" type="presOf" srcId="{8216D483-913E-4B56-8B83-7F7BEF29429D}" destId="{058027B2-2478-4FF8-8F3D-C98BE02BBB55}" srcOrd="0" destOrd="0" presId="urn:microsoft.com/office/officeart/2008/layout/HorizontalMultiLevelHierarchy"/>
    <dgm:cxn modelId="{149C9FD7-95E9-4934-ADA3-8256A886A4CF}" type="presOf" srcId="{FB30299B-F8E8-4EC9-997F-E204E3269ECB}" destId="{5CDC4FF1-EE2E-43E5-BD43-F2E5D66DF315}" srcOrd="0" destOrd="0" presId="urn:microsoft.com/office/officeart/2008/layout/HorizontalMultiLevelHierarchy"/>
    <dgm:cxn modelId="{F07ACEDB-8C8E-4A49-9D55-5C783DB4FFF0}" type="presOf" srcId="{ABECBCEC-EF95-427A-A619-AB09B3359767}" destId="{21F1A0F2-32D4-4070-ACA4-8BB276A52349}" srcOrd="0" destOrd="0" presId="urn:microsoft.com/office/officeart/2008/layout/HorizontalMultiLevelHierarchy"/>
    <dgm:cxn modelId="{2BC431E3-1BE6-4337-A4FE-F212780C99AE}" srcId="{F204A8BD-1AC9-4163-AD36-B201FBBB12DF}" destId="{FE516981-E1B5-4915-9339-B64D2512AD25}" srcOrd="6" destOrd="0" parTransId="{6F925124-79CA-4239-9280-AEB925B67040}" sibTransId="{430B57A2-70A1-4F1A-B34A-E62FF36AEA47}"/>
    <dgm:cxn modelId="{B27D9BE4-D4EB-4AAF-9DA6-48026F041CA3}" type="presOf" srcId="{72411214-B051-4AC2-AB2D-182284120F5C}" destId="{FEEF3AB6-91DD-45A0-813C-B3C52B64F40B}" srcOrd="0" destOrd="0" presId="urn:microsoft.com/office/officeart/2008/layout/HorizontalMultiLevelHierarchy"/>
    <dgm:cxn modelId="{BE5F65EE-B938-441A-99E9-8FC71BA9B3BD}" type="presOf" srcId="{C8927BAD-78DB-42A2-B542-C01D45347FF9}" destId="{A2FCBC5A-639C-4984-9E88-C4A0F1D0D556}" srcOrd="1" destOrd="0" presId="urn:microsoft.com/office/officeart/2008/layout/HorizontalMultiLevelHierarchy"/>
    <dgm:cxn modelId="{CD6DB4F2-C50F-4343-803D-58AC5B88FA67}" srcId="{F204A8BD-1AC9-4163-AD36-B201FBBB12DF}" destId="{04A1C5DC-0257-4CF7-8D58-208A91EF7C1A}" srcOrd="7" destOrd="0" parTransId="{1198F5C9-65CE-4E0E-AE72-E38711090B4C}" sibTransId="{513D9DEF-511B-4AF9-A258-D558C2774BDC}"/>
    <dgm:cxn modelId="{4BDC899B-56B5-4E7F-B233-CDF2AA10FA96}" type="presParOf" srcId="{058027B2-2478-4FF8-8F3D-C98BE02BBB55}" destId="{AC2C290D-EBFD-45BD-A53F-2C01AC154EA0}" srcOrd="0" destOrd="0" presId="urn:microsoft.com/office/officeart/2008/layout/HorizontalMultiLevelHierarchy"/>
    <dgm:cxn modelId="{0E1510D3-E7B2-4ABE-9DE4-B48C57D6A2A0}" type="presParOf" srcId="{AC2C290D-EBFD-45BD-A53F-2C01AC154EA0}" destId="{F63EDDB3-2B4E-41C3-8F91-7E9116E7ED0E}" srcOrd="0" destOrd="0" presId="urn:microsoft.com/office/officeart/2008/layout/HorizontalMultiLevelHierarchy"/>
    <dgm:cxn modelId="{800C8118-C03F-4F76-813F-03A02EEE7342}" type="presParOf" srcId="{AC2C290D-EBFD-45BD-A53F-2C01AC154EA0}" destId="{E00D85D0-4052-4DD0-93CB-CAFA7BC2CF8F}" srcOrd="1" destOrd="0" presId="urn:microsoft.com/office/officeart/2008/layout/HorizontalMultiLevelHierarchy"/>
    <dgm:cxn modelId="{5A000BA9-F9AC-4C4A-9768-405A4CA4F3D6}" type="presParOf" srcId="{E00D85D0-4052-4DD0-93CB-CAFA7BC2CF8F}" destId="{AABB2501-0B90-4864-B0F9-C0E5E9476B4C}" srcOrd="0" destOrd="0" presId="urn:microsoft.com/office/officeart/2008/layout/HorizontalMultiLevelHierarchy"/>
    <dgm:cxn modelId="{30268A61-37A6-4898-86E0-525ECDC45C7D}" type="presParOf" srcId="{AABB2501-0B90-4864-B0F9-C0E5E9476B4C}" destId="{4041C508-AD45-4233-BEAE-E8EFBF256048}" srcOrd="0" destOrd="0" presId="urn:microsoft.com/office/officeart/2008/layout/HorizontalMultiLevelHierarchy"/>
    <dgm:cxn modelId="{42477D45-4998-4EDC-836B-807417C01528}" type="presParOf" srcId="{E00D85D0-4052-4DD0-93CB-CAFA7BC2CF8F}" destId="{555767C1-612B-4F4E-AB46-F43A8D81B60A}" srcOrd="1" destOrd="0" presId="urn:microsoft.com/office/officeart/2008/layout/HorizontalMultiLevelHierarchy"/>
    <dgm:cxn modelId="{918F1F9E-079B-4080-9A48-2D31FF90B4DB}" type="presParOf" srcId="{555767C1-612B-4F4E-AB46-F43A8D81B60A}" destId="{636FD28F-E736-423B-A8EF-2FFA6AE932E5}" srcOrd="0" destOrd="0" presId="urn:microsoft.com/office/officeart/2008/layout/HorizontalMultiLevelHierarchy"/>
    <dgm:cxn modelId="{B8EF77CB-6CC1-4AFA-9672-103EC2E19A03}" type="presParOf" srcId="{555767C1-612B-4F4E-AB46-F43A8D81B60A}" destId="{9D2B230C-3175-4E82-BF0F-7A7F538CF47B}" srcOrd="1" destOrd="0" presId="urn:microsoft.com/office/officeart/2008/layout/HorizontalMultiLevelHierarchy"/>
    <dgm:cxn modelId="{F79C8CAF-7EF3-46C4-9123-9BCCD3822A9D}" type="presParOf" srcId="{E00D85D0-4052-4DD0-93CB-CAFA7BC2CF8F}" destId="{729AC1A7-1249-4C51-8123-472527AE4317}" srcOrd="2" destOrd="0" presId="urn:microsoft.com/office/officeart/2008/layout/HorizontalMultiLevelHierarchy"/>
    <dgm:cxn modelId="{11825A04-FD95-4B8B-8B40-E419572AD255}" type="presParOf" srcId="{729AC1A7-1249-4C51-8123-472527AE4317}" destId="{3CA44151-E566-4EE8-8BA9-3DF11AFA43CD}" srcOrd="0" destOrd="0" presId="urn:microsoft.com/office/officeart/2008/layout/HorizontalMultiLevelHierarchy"/>
    <dgm:cxn modelId="{ECDFC5CF-09C8-4AEA-81C0-AD9A0C957988}" type="presParOf" srcId="{E00D85D0-4052-4DD0-93CB-CAFA7BC2CF8F}" destId="{E39FEFEB-56FF-424E-BF82-3B2CD6AD81B6}" srcOrd="3" destOrd="0" presId="urn:microsoft.com/office/officeart/2008/layout/HorizontalMultiLevelHierarchy"/>
    <dgm:cxn modelId="{5F2DC374-3F5E-4C85-AB1D-C9FC74E1C3FD}" type="presParOf" srcId="{E39FEFEB-56FF-424E-BF82-3B2CD6AD81B6}" destId="{5D3208B9-218B-40B6-AA62-226DBB1B5B56}" srcOrd="0" destOrd="0" presId="urn:microsoft.com/office/officeart/2008/layout/HorizontalMultiLevelHierarchy"/>
    <dgm:cxn modelId="{974176F2-0DC5-42A0-B77C-C44ECE2EEC09}" type="presParOf" srcId="{E39FEFEB-56FF-424E-BF82-3B2CD6AD81B6}" destId="{4E9EC536-403B-4B06-864D-11D97588BA39}" srcOrd="1" destOrd="0" presId="urn:microsoft.com/office/officeart/2008/layout/HorizontalMultiLevelHierarchy"/>
    <dgm:cxn modelId="{7967D310-8134-4F9D-BCD3-0D250BB9A124}" type="presParOf" srcId="{E00D85D0-4052-4DD0-93CB-CAFA7BC2CF8F}" destId="{6CAB9622-E2C1-42D3-88F9-B9F204DF350E}" srcOrd="4" destOrd="0" presId="urn:microsoft.com/office/officeart/2008/layout/HorizontalMultiLevelHierarchy"/>
    <dgm:cxn modelId="{4C3DC65B-1C15-45FA-AFB7-5F7CF90F205C}" type="presParOf" srcId="{6CAB9622-E2C1-42D3-88F9-B9F204DF350E}" destId="{4A5CA8DF-7800-4279-82ED-18CF424D99CE}" srcOrd="0" destOrd="0" presId="urn:microsoft.com/office/officeart/2008/layout/HorizontalMultiLevelHierarchy"/>
    <dgm:cxn modelId="{36984CC3-6A04-42B0-BB4B-C0FFA532682B}" type="presParOf" srcId="{E00D85D0-4052-4DD0-93CB-CAFA7BC2CF8F}" destId="{D8271885-17C7-478E-90B9-64E795A33468}" srcOrd="5" destOrd="0" presId="urn:microsoft.com/office/officeart/2008/layout/HorizontalMultiLevelHierarchy"/>
    <dgm:cxn modelId="{D2C19236-A4D0-4226-ADE8-DD3005EDC15F}" type="presParOf" srcId="{D8271885-17C7-478E-90B9-64E795A33468}" destId="{21F1A0F2-32D4-4070-ACA4-8BB276A52349}" srcOrd="0" destOrd="0" presId="urn:microsoft.com/office/officeart/2008/layout/HorizontalMultiLevelHierarchy"/>
    <dgm:cxn modelId="{D6649496-F26F-4F3E-9BEF-ECB43583489D}" type="presParOf" srcId="{D8271885-17C7-478E-90B9-64E795A33468}" destId="{F4E67B8A-8BC6-4DCB-A27A-F47A425C44DB}" srcOrd="1" destOrd="0" presId="urn:microsoft.com/office/officeart/2008/layout/HorizontalMultiLevelHierarchy"/>
    <dgm:cxn modelId="{456D5A74-2C75-46E8-B1BB-90A1CB1BE6C4}" type="presParOf" srcId="{E00D85D0-4052-4DD0-93CB-CAFA7BC2CF8F}" destId="{E6365892-63D8-4BE1-882F-0B5D1A8F769E}" srcOrd="6" destOrd="0" presId="urn:microsoft.com/office/officeart/2008/layout/HorizontalMultiLevelHierarchy"/>
    <dgm:cxn modelId="{AB3B9EC2-5EA7-4995-98E0-562CCD262BF1}" type="presParOf" srcId="{E6365892-63D8-4BE1-882F-0B5D1A8F769E}" destId="{3BCCF284-00BB-4153-A5FD-5A860BEFE6BA}" srcOrd="0" destOrd="0" presId="urn:microsoft.com/office/officeart/2008/layout/HorizontalMultiLevelHierarchy"/>
    <dgm:cxn modelId="{EDC449A0-502E-4924-A7EC-CCDF2A4B66DB}" type="presParOf" srcId="{E00D85D0-4052-4DD0-93CB-CAFA7BC2CF8F}" destId="{65D78410-3676-4439-821E-5795C5C8CE82}" srcOrd="7" destOrd="0" presId="urn:microsoft.com/office/officeart/2008/layout/HorizontalMultiLevelHierarchy"/>
    <dgm:cxn modelId="{2A8DE36E-53A3-4620-B226-4EB61D28B99A}" type="presParOf" srcId="{65D78410-3676-4439-821E-5795C5C8CE82}" destId="{E407C7FE-E77A-4735-B141-F148EAA53A3D}" srcOrd="0" destOrd="0" presId="urn:microsoft.com/office/officeart/2008/layout/HorizontalMultiLevelHierarchy"/>
    <dgm:cxn modelId="{08D0FF0F-B0B9-4F76-8C05-AA905A4DFAC7}" type="presParOf" srcId="{65D78410-3676-4439-821E-5795C5C8CE82}" destId="{A5B9E5AB-80C1-4D25-83A3-E6C160330908}" srcOrd="1" destOrd="0" presId="urn:microsoft.com/office/officeart/2008/layout/HorizontalMultiLevelHierarchy"/>
    <dgm:cxn modelId="{FFBF307D-C63F-4F78-9827-5DC0C8BE59FA}" type="presParOf" srcId="{E00D85D0-4052-4DD0-93CB-CAFA7BC2CF8F}" destId="{FEEF3AB6-91DD-45A0-813C-B3C52B64F40B}" srcOrd="8" destOrd="0" presId="urn:microsoft.com/office/officeart/2008/layout/HorizontalMultiLevelHierarchy"/>
    <dgm:cxn modelId="{94BD8DC1-7483-4CB3-A0EA-D52AFF475E47}" type="presParOf" srcId="{FEEF3AB6-91DD-45A0-813C-B3C52B64F40B}" destId="{C26AEF30-8CBE-4809-9DDB-F25AAEE1A158}" srcOrd="0" destOrd="0" presId="urn:microsoft.com/office/officeart/2008/layout/HorizontalMultiLevelHierarchy"/>
    <dgm:cxn modelId="{0A77E2BA-CC56-4350-ACE4-49131CB262FE}" type="presParOf" srcId="{E00D85D0-4052-4DD0-93CB-CAFA7BC2CF8F}" destId="{5CFE55DF-534F-49CD-A961-8EC86566E833}" srcOrd="9" destOrd="0" presId="urn:microsoft.com/office/officeart/2008/layout/HorizontalMultiLevelHierarchy"/>
    <dgm:cxn modelId="{9C0D60D9-9DEF-4856-863B-F71E29F60A66}" type="presParOf" srcId="{5CFE55DF-534F-49CD-A961-8EC86566E833}" destId="{317E408A-9BA2-488F-9080-098A96E0D487}" srcOrd="0" destOrd="0" presId="urn:microsoft.com/office/officeart/2008/layout/HorizontalMultiLevelHierarchy"/>
    <dgm:cxn modelId="{B2FC65B6-0F00-47CD-88E9-4418DD8AB84C}" type="presParOf" srcId="{5CFE55DF-534F-49CD-A961-8EC86566E833}" destId="{063DCBB1-444E-4876-BF10-00BA0323A6B6}" srcOrd="1" destOrd="0" presId="urn:microsoft.com/office/officeart/2008/layout/HorizontalMultiLevelHierarchy"/>
    <dgm:cxn modelId="{8AE477A4-4731-4CD1-B86D-FB25EF129569}" type="presParOf" srcId="{E00D85D0-4052-4DD0-93CB-CAFA7BC2CF8F}" destId="{5CDC4FF1-EE2E-43E5-BD43-F2E5D66DF315}" srcOrd="10" destOrd="0" presId="urn:microsoft.com/office/officeart/2008/layout/HorizontalMultiLevelHierarchy"/>
    <dgm:cxn modelId="{DED0A7A2-C095-47C2-BD77-7F26BFCF1E60}" type="presParOf" srcId="{5CDC4FF1-EE2E-43E5-BD43-F2E5D66DF315}" destId="{14B9A583-8481-4B39-823B-CEF0A2277F64}" srcOrd="0" destOrd="0" presId="urn:microsoft.com/office/officeart/2008/layout/HorizontalMultiLevelHierarchy"/>
    <dgm:cxn modelId="{146F900D-463A-4D94-8314-86C422A1BDF1}" type="presParOf" srcId="{E00D85D0-4052-4DD0-93CB-CAFA7BC2CF8F}" destId="{A92E888E-A996-43AA-AE74-D07D3AA86D16}" srcOrd="11" destOrd="0" presId="urn:microsoft.com/office/officeart/2008/layout/HorizontalMultiLevelHierarchy"/>
    <dgm:cxn modelId="{8BF90BF3-3925-4B45-885E-A4F520C2740E}" type="presParOf" srcId="{A92E888E-A996-43AA-AE74-D07D3AA86D16}" destId="{4EF546AF-F098-4FE5-B1E2-234ED2EEAE30}" srcOrd="0" destOrd="0" presId="urn:microsoft.com/office/officeart/2008/layout/HorizontalMultiLevelHierarchy"/>
    <dgm:cxn modelId="{CEEECC6E-ACFE-409D-B594-FCF17731C40F}" type="presParOf" srcId="{A92E888E-A996-43AA-AE74-D07D3AA86D16}" destId="{E3DF3E09-17B0-45DB-803B-636746E8F989}" srcOrd="1" destOrd="0" presId="urn:microsoft.com/office/officeart/2008/layout/HorizontalMultiLevelHierarchy"/>
    <dgm:cxn modelId="{CA45168A-9828-40E9-8F63-FA068FBB8CB3}" type="presParOf" srcId="{E00D85D0-4052-4DD0-93CB-CAFA7BC2CF8F}" destId="{F05317DB-45B7-4BF9-A3D8-7D33B79649DC}" srcOrd="12" destOrd="0" presId="urn:microsoft.com/office/officeart/2008/layout/HorizontalMultiLevelHierarchy"/>
    <dgm:cxn modelId="{C1B46B51-7B6C-47AF-A41A-901142BAAD61}" type="presParOf" srcId="{F05317DB-45B7-4BF9-A3D8-7D33B79649DC}" destId="{3A828CF1-8CF2-4EF6-AF6C-E8FC5F53E370}" srcOrd="0" destOrd="0" presId="urn:microsoft.com/office/officeart/2008/layout/HorizontalMultiLevelHierarchy"/>
    <dgm:cxn modelId="{1D55E99A-5A55-4BD6-B88F-3215298C41E7}" type="presParOf" srcId="{E00D85D0-4052-4DD0-93CB-CAFA7BC2CF8F}" destId="{13862A3B-C5F8-45D7-AFC7-AA71ED2EAC8A}" srcOrd="13" destOrd="0" presId="urn:microsoft.com/office/officeart/2008/layout/HorizontalMultiLevelHierarchy"/>
    <dgm:cxn modelId="{BB073868-FE0D-450C-AD7B-7F1F4C136A9E}" type="presParOf" srcId="{13862A3B-C5F8-45D7-AFC7-AA71ED2EAC8A}" destId="{CE622FE9-A7DD-42A3-AFC9-B7229A260304}" srcOrd="0" destOrd="0" presId="urn:microsoft.com/office/officeart/2008/layout/HorizontalMultiLevelHierarchy"/>
    <dgm:cxn modelId="{EB56C9D9-3DEB-40DF-AB49-974C367A0679}" type="presParOf" srcId="{13862A3B-C5F8-45D7-AFC7-AA71ED2EAC8A}" destId="{D5F6F825-C224-4290-8F93-401B5F88D280}" srcOrd="1" destOrd="0" presId="urn:microsoft.com/office/officeart/2008/layout/HorizontalMultiLevelHierarchy"/>
    <dgm:cxn modelId="{81993558-4010-4418-9664-CCB56FBA9DC1}" type="presParOf" srcId="{E00D85D0-4052-4DD0-93CB-CAFA7BC2CF8F}" destId="{3740FBB8-FCE7-4C40-9F39-45ADCEA94B7E}" srcOrd="14" destOrd="0" presId="urn:microsoft.com/office/officeart/2008/layout/HorizontalMultiLevelHierarchy"/>
    <dgm:cxn modelId="{55DE00FA-463B-4A6A-8210-0F0A5A6CF028}" type="presParOf" srcId="{3740FBB8-FCE7-4C40-9F39-45ADCEA94B7E}" destId="{AF9E5863-B6FE-4651-93D8-ABD1FE917B28}" srcOrd="0" destOrd="0" presId="urn:microsoft.com/office/officeart/2008/layout/HorizontalMultiLevelHierarchy"/>
    <dgm:cxn modelId="{897B544F-B6B7-4839-84EA-23ECC09D0287}" type="presParOf" srcId="{E00D85D0-4052-4DD0-93CB-CAFA7BC2CF8F}" destId="{D8667716-90CD-4FA8-B367-2868B72F9C84}" srcOrd="15" destOrd="0" presId="urn:microsoft.com/office/officeart/2008/layout/HorizontalMultiLevelHierarchy"/>
    <dgm:cxn modelId="{786B6910-3054-4179-B1B5-FD0F1EC81102}" type="presParOf" srcId="{D8667716-90CD-4FA8-B367-2868B72F9C84}" destId="{179B9771-3DE6-4E0D-893E-FF98601A0096}" srcOrd="0" destOrd="0" presId="urn:microsoft.com/office/officeart/2008/layout/HorizontalMultiLevelHierarchy"/>
    <dgm:cxn modelId="{D5D12B9D-7F8A-4519-AA30-08FA85A4166C}" type="presParOf" srcId="{D8667716-90CD-4FA8-B367-2868B72F9C84}" destId="{17831184-536D-450A-991A-4B009CEE0DB6}" srcOrd="1" destOrd="0" presId="urn:microsoft.com/office/officeart/2008/layout/HorizontalMultiLevelHierarchy"/>
    <dgm:cxn modelId="{26F1C9B3-70AA-4A75-A4DC-D667F7A891BD}" type="presParOf" srcId="{E00D85D0-4052-4DD0-93CB-CAFA7BC2CF8F}" destId="{C95106E7-DE57-4A4A-8AC1-C7313E404881}" srcOrd="16" destOrd="0" presId="urn:microsoft.com/office/officeart/2008/layout/HorizontalMultiLevelHierarchy"/>
    <dgm:cxn modelId="{FC07EA54-B806-4326-9123-130D94AC9F91}" type="presParOf" srcId="{C95106E7-DE57-4A4A-8AC1-C7313E404881}" destId="{A2FCBC5A-639C-4984-9E88-C4A0F1D0D556}" srcOrd="0" destOrd="0" presId="urn:microsoft.com/office/officeart/2008/layout/HorizontalMultiLevelHierarchy"/>
    <dgm:cxn modelId="{7E21ACA7-083A-4684-81F8-0632893607CF}" type="presParOf" srcId="{E00D85D0-4052-4DD0-93CB-CAFA7BC2CF8F}" destId="{8AD8AF90-182B-4A5A-9738-AC7A1AF9C00E}" srcOrd="17" destOrd="0" presId="urn:microsoft.com/office/officeart/2008/layout/HorizontalMultiLevelHierarchy"/>
    <dgm:cxn modelId="{BEA412CB-2AA5-4D0A-A9A6-F50C2B57E96C}" type="presParOf" srcId="{8AD8AF90-182B-4A5A-9738-AC7A1AF9C00E}" destId="{02731B3D-7532-4046-88FB-8A9EC4E716F8}" srcOrd="0" destOrd="0" presId="urn:microsoft.com/office/officeart/2008/layout/HorizontalMultiLevelHierarchy"/>
    <dgm:cxn modelId="{D2BEA060-E649-4929-9DF1-8FA41A5749A8}" type="presParOf" srcId="{8AD8AF90-182B-4A5A-9738-AC7A1AF9C00E}" destId="{4F233341-537A-44AD-9522-01E83A82ABC2}" srcOrd="1" destOrd="0" presId="urn:microsoft.com/office/officeart/2008/layout/HorizontalMultiLevelHierarchy"/>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216D483-913E-4B56-8B83-7F7BEF29429D}" type="doc">
      <dgm:prSet loTypeId="urn:microsoft.com/office/officeart/2008/layout/HorizontalMultiLevelHierarchy" loCatId="hierarchy" qsTypeId="urn:microsoft.com/office/officeart/2005/8/quickstyle/simple4" qsCatId="simple" csTypeId="urn:microsoft.com/office/officeart/2005/8/colors/accent1_2" csCatId="accent1" phldr="1"/>
      <dgm:spPr/>
      <dgm:t>
        <a:bodyPr/>
        <a:lstStyle/>
        <a:p>
          <a:endParaRPr lang="en-US"/>
        </a:p>
      </dgm:t>
    </dgm:pt>
    <dgm:pt modelId="{F204A8BD-1AC9-4163-AD36-B201FBBB12DF}">
      <dgm:prSet phldrT="[Text]"/>
      <dgm:spPr/>
      <dgm:t>
        <a:bodyPr/>
        <a:lstStyle/>
        <a:p>
          <a:r>
            <a:rPr lang="en-US"/>
            <a:t>Food Basket</a:t>
          </a:r>
        </a:p>
      </dgm:t>
    </dgm:pt>
    <dgm:pt modelId="{A0CE2D25-80F7-4E22-88D3-4D95DFE12775}" type="parTrans" cxnId="{5CDE7D4C-B370-45D2-832F-737C99CA1D0A}">
      <dgm:prSet/>
      <dgm:spPr/>
      <dgm:t>
        <a:bodyPr/>
        <a:lstStyle/>
        <a:p>
          <a:endParaRPr lang="en-US"/>
        </a:p>
      </dgm:t>
    </dgm:pt>
    <dgm:pt modelId="{41B57C0F-23ED-43CD-8F9B-87257FC0DBA2}" type="sibTrans" cxnId="{5CDE7D4C-B370-45D2-832F-737C99CA1D0A}">
      <dgm:prSet/>
      <dgm:spPr/>
      <dgm:t>
        <a:bodyPr/>
        <a:lstStyle/>
        <a:p>
          <a:endParaRPr lang="en-US"/>
        </a:p>
      </dgm:t>
    </dgm:pt>
    <dgm:pt modelId="{37837177-8E77-45B2-9805-210FC39DD3F5}">
      <dgm:prSet phldrT="[Text]"/>
      <dgm:spPr/>
      <dgm:t>
        <a:bodyPr/>
        <a:lstStyle/>
        <a:p>
          <a:r>
            <a:rPr lang="en-US"/>
            <a:t>Cereals and products </a:t>
          </a:r>
        </a:p>
      </dgm:t>
    </dgm:pt>
    <dgm:pt modelId="{DBC8B782-8061-4073-900D-AD46C80301F9}" type="parTrans" cxnId="{27668284-EBB4-4D91-B984-FFF563348246}">
      <dgm:prSet/>
      <dgm:spPr/>
      <dgm:t>
        <a:bodyPr/>
        <a:lstStyle/>
        <a:p>
          <a:endParaRPr lang="en-US"/>
        </a:p>
      </dgm:t>
    </dgm:pt>
    <dgm:pt modelId="{3D98FD58-75E4-4341-8415-6A15EF63D622}" type="sibTrans" cxnId="{27668284-EBB4-4D91-B984-FFF563348246}">
      <dgm:prSet/>
      <dgm:spPr/>
      <dgm:t>
        <a:bodyPr/>
        <a:lstStyle/>
        <a:p>
          <a:endParaRPr lang="en-US"/>
        </a:p>
      </dgm:t>
    </dgm:pt>
    <dgm:pt modelId="{F2CD3D6C-D1CB-43C1-AE2D-7F71AFC53FD1}">
      <dgm:prSet phldrT="[Text]"/>
      <dgm:spPr/>
      <dgm:t>
        <a:bodyPr/>
        <a:lstStyle/>
        <a:p>
          <a:r>
            <a:rPr lang="en-US"/>
            <a:t>Meat and Fish</a:t>
          </a:r>
        </a:p>
      </dgm:t>
    </dgm:pt>
    <dgm:pt modelId="{4A6D2182-7711-4C69-BB7F-C9893EA8EBAE}" type="parTrans" cxnId="{435BF726-BE7F-465A-BCF5-4E9AD3790394}">
      <dgm:prSet/>
      <dgm:spPr/>
      <dgm:t>
        <a:bodyPr/>
        <a:lstStyle/>
        <a:p>
          <a:endParaRPr lang="en-US"/>
        </a:p>
      </dgm:t>
    </dgm:pt>
    <dgm:pt modelId="{D2DBBCD9-EBB2-4AEC-BECC-43B14F99BA87}" type="sibTrans" cxnId="{435BF726-BE7F-465A-BCF5-4E9AD3790394}">
      <dgm:prSet/>
      <dgm:spPr/>
      <dgm:t>
        <a:bodyPr/>
        <a:lstStyle/>
        <a:p>
          <a:endParaRPr lang="en-US"/>
        </a:p>
      </dgm:t>
    </dgm:pt>
    <dgm:pt modelId="{ABECBCEC-EF95-427A-A619-AB09B3359767}">
      <dgm:prSet phldrT="[Text]"/>
      <dgm:spPr/>
      <dgm:t>
        <a:bodyPr/>
        <a:lstStyle/>
        <a:p>
          <a:r>
            <a:rPr lang="en-US"/>
            <a:t>Egg</a:t>
          </a:r>
        </a:p>
      </dgm:t>
    </dgm:pt>
    <dgm:pt modelId="{3BDE2762-7BBD-4B85-A1C4-6209E830A048}" type="parTrans" cxnId="{761B5375-D413-45D4-9E35-FF0D80DA67AE}">
      <dgm:prSet/>
      <dgm:spPr/>
      <dgm:t>
        <a:bodyPr/>
        <a:lstStyle/>
        <a:p>
          <a:endParaRPr lang="en-US"/>
        </a:p>
      </dgm:t>
    </dgm:pt>
    <dgm:pt modelId="{67CA835E-C0FB-46DB-A5CC-87D46477CCD6}" type="sibTrans" cxnId="{761B5375-D413-45D4-9E35-FF0D80DA67AE}">
      <dgm:prSet/>
      <dgm:spPr/>
      <dgm:t>
        <a:bodyPr/>
        <a:lstStyle/>
        <a:p>
          <a:endParaRPr lang="en-US"/>
        </a:p>
      </dgm:t>
    </dgm:pt>
    <dgm:pt modelId="{B78C791D-139A-4B50-8156-EDC66CADE30B}">
      <dgm:prSet phldrT="[Text]"/>
      <dgm:spPr/>
      <dgm:t>
        <a:bodyPr/>
        <a:lstStyle/>
        <a:p>
          <a:r>
            <a:rPr lang="en-US"/>
            <a:t>Oils and Fats </a:t>
          </a:r>
        </a:p>
      </dgm:t>
    </dgm:pt>
    <dgm:pt modelId="{A84126F3-07D1-4171-B8BA-0EB5DBAE3DF3}" type="parTrans" cxnId="{20BC79A7-2063-4FB3-A57D-435770C80B6D}">
      <dgm:prSet/>
      <dgm:spPr/>
      <dgm:t>
        <a:bodyPr/>
        <a:lstStyle/>
        <a:p>
          <a:endParaRPr lang="en-US"/>
        </a:p>
      </dgm:t>
    </dgm:pt>
    <dgm:pt modelId="{AD3AE51F-0183-45A0-AF8F-19FF055327C7}" type="sibTrans" cxnId="{20BC79A7-2063-4FB3-A57D-435770C80B6D}">
      <dgm:prSet/>
      <dgm:spPr/>
      <dgm:t>
        <a:bodyPr/>
        <a:lstStyle/>
        <a:p>
          <a:endParaRPr lang="en-US"/>
        </a:p>
      </dgm:t>
    </dgm:pt>
    <dgm:pt modelId="{A7EDA005-97F0-4865-A7FA-3BBBA8B21274}">
      <dgm:prSet phldrT="[Text]"/>
      <dgm:spPr/>
      <dgm:t>
        <a:bodyPr/>
        <a:lstStyle/>
        <a:p>
          <a:r>
            <a:rPr lang="en-US"/>
            <a:t>Fruits and Vegetables</a:t>
          </a:r>
        </a:p>
      </dgm:t>
    </dgm:pt>
    <dgm:pt modelId="{72411214-B051-4AC2-AB2D-182284120F5C}" type="parTrans" cxnId="{CAE0E817-3853-4FA5-A89B-AEAE890F57B8}">
      <dgm:prSet/>
      <dgm:spPr/>
      <dgm:t>
        <a:bodyPr/>
        <a:lstStyle/>
        <a:p>
          <a:endParaRPr lang="en-US"/>
        </a:p>
      </dgm:t>
    </dgm:pt>
    <dgm:pt modelId="{42408316-9D82-4039-A43E-798716DA0165}" type="sibTrans" cxnId="{CAE0E817-3853-4FA5-A89B-AEAE890F57B8}">
      <dgm:prSet/>
      <dgm:spPr/>
      <dgm:t>
        <a:bodyPr/>
        <a:lstStyle/>
        <a:p>
          <a:endParaRPr lang="en-US"/>
        </a:p>
      </dgm:t>
    </dgm:pt>
    <dgm:pt modelId="{CDC4C156-7AD6-4670-93B5-52331DD22A47}">
      <dgm:prSet phldrT="[Text]"/>
      <dgm:spPr/>
      <dgm:t>
        <a:bodyPr/>
        <a:lstStyle/>
        <a:p>
          <a:r>
            <a:rPr lang="en-US"/>
            <a:t>Sugar confectionery</a:t>
          </a:r>
        </a:p>
      </dgm:t>
    </dgm:pt>
    <dgm:pt modelId="{FB30299B-F8E8-4EC9-997F-E204E3269ECB}" type="parTrans" cxnId="{C2C1D9AE-2E21-4D89-B9C2-4FDAAB31C78C}">
      <dgm:prSet/>
      <dgm:spPr/>
      <dgm:t>
        <a:bodyPr/>
        <a:lstStyle/>
        <a:p>
          <a:endParaRPr lang="en-US"/>
        </a:p>
      </dgm:t>
    </dgm:pt>
    <dgm:pt modelId="{0256260B-2BEA-403B-974C-B938C7C4026E}" type="sibTrans" cxnId="{C2C1D9AE-2E21-4D89-B9C2-4FDAAB31C78C}">
      <dgm:prSet/>
      <dgm:spPr/>
      <dgm:t>
        <a:bodyPr/>
        <a:lstStyle/>
        <a:p>
          <a:endParaRPr lang="en-US"/>
        </a:p>
      </dgm:t>
    </dgm:pt>
    <dgm:pt modelId="{FE516981-E1B5-4915-9339-B64D2512AD25}">
      <dgm:prSet phldrT="[Text]"/>
      <dgm:spPr/>
      <dgm:t>
        <a:bodyPr/>
        <a:lstStyle/>
        <a:p>
          <a:r>
            <a:rPr lang="en-US"/>
            <a:t>Spices</a:t>
          </a:r>
        </a:p>
      </dgm:t>
    </dgm:pt>
    <dgm:pt modelId="{6F925124-79CA-4239-9280-AEB925B67040}" type="parTrans" cxnId="{2BC431E3-1BE6-4337-A4FE-F212780C99AE}">
      <dgm:prSet/>
      <dgm:spPr/>
      <dgm:t>
        <a:bodyPr/>
        <a:lstStyle/>
        <a:p>
          <a:endParaRPr lang="en-US"/>
        </a:p>
      </dgm:t>
    </dgm:pt>
    <dgm:pt modelId="{430B57A2-70A1-4F1A-B34A-E62FF36AEA47}" type="sibTrans" cxnId="{2BC431E3-1BE6-4337-A4FE-F212780C99AE}">
      <dgm:prSet/>
      <dgm:spPr/>
      <dgm:t>
        <a:bodyPr/>
        <a:lstStyle/>
        <a:p>
          <a:endParaRPr lang="en-US"/>
        </a:p>
      </dgm:t>
    </dgm:pt>
    <dgm:pt modelId="{04A1C5DC-0257-4CF7-8D58-208A91EF7C1A}">
      <dgm:prSet phldrT="[Text]"/>
      <dgm:spPr/>
      <dgm:t>
        <a:bodyPr/>
        <a:lstStyle/>
        <a:p>
          <a:r>
            <a:rPr lang="en-US"/>
            <a:t>Food and Beverages</a:t>
          </a:r>
        </a:p>
      </dgm:t>
    </dgm:pt>
    <dgm:pt modelId="{1198F5C9-65CE-4E0E-AE72-E38711090B4C}" type="parTrans" cxnId="{CD6DB4F2-C50F-4343-803D-58AC5B88FA67}">
      <dgm:prSet/>
      <dgm:spPr/>
      <dgm:t>
        <a:bodyPr/>
        <a:lstStyle/>
        <a:p>
          <a:endParaRPr lang="en-US"/>
        </a:p>
      </dgm:t>
    </dgm:pt>
    <dgm:pt modelId="{513D9DEF-511B-4AF9-A258-D558C2774BDC}" type="sibTrans" cxnId="{CD6DB4F2-C50F-4343-803D-58AC5B88FA67}">
      <dgm:prSet/>
      <dgm:spPr/>
      <dgm:t>
        <a:bodyPr/>
        <a:lstStyle/>
        <a:p>
          <a:endParaRPr lang="en-US"/>
        </a:p>
      </dgm:t>
    </dgm:pt>
    <dgm:pt modelId="{1A0911ED-F36D-4ADA-9E4D-8256EB004CBF}">
      <dgm:prSet phldrT="[Text]"/>
      <dgm:spPr/>
      <dgm:t>
        <a:bodyPr/>
        <a:lstStyle/>
        <a:p>
          <a:r>
            <a:rPr lang="en-US"/>
            <a:t>prepared meals snacks and sweets</a:t>
          </a:r>
        </a:p>
      </dgm:t>
    </dgm:pt>
    <dgm:pt modelId="{C8927BAD-78DB-42A2-B542-C01D45347FF9}" type="parTrans" cxnId="{599F2B31-643A-4206-879A-16F5851C3D18}">
      <dgm:prSet/>
      <dgm:spPr/>
      <dgm:t>
        <a:bodyPr/>
        <a:lstStyle/>
        <a:p>
          <a:endParaRPr lang="en-US"/>
        </a:p>
      </dgm:t>
    </dgm:pt>
    <dgm:pt modelId="{EC784588-2D95-41B6-AA5D-929E19C8F5D3}" type="sibTrans" cxnId="{599F2B31-643A-4206-879A-16F5851C3D18}">
      <dgm:prSet/>
      <dgm:spPr/>
      <dgm:t>
        <a:bodyPr/>
        <a:lstStyle/>
        <a:p>
          <a:endParaRPr lang="en-US"/>
        </a:p>
      </dgm:t>
    </dgm:pt>
    <dgm:pt modelId="{058027B2-2478-4FF8-8F3D-C98BE02BBB55}" type="pres">
      <dgm:prSet presAssocID="{8216D483-913E-4B56-8B83-7F7BEF29429D}" presName="Name0" presStyleCnt="0">
        <dgm:presLayoutVars>
          <dgm:chPref val="1"/>
          <dgm:dir/>
          <dgm:animOne val="branch"/>
          <dgm:animLvl val="lvl"/>
          <dgm:resizeHandles val="exact"/>
        </dgm:presLayoutVars>
      </dgm:prSet>
      <dgm:spPr/>
    </dgm:pt>
    <dgm:pt modelId="{AC2C290D-EBFD-45BD-A53F-2C01AC154EA0}" type="pres">
      <dgm:prSet presAssocID="{F204A8BD-1AC9-4163-AD36-B201FBBB12DF}" presName="root1" presStyleCnt="0"/>
      <dgm:spPr/>
    </dgm:pt>
    <dgm:pt modelId="{F63EDDB3-2B4E-41C3-8F91-7E9116E7ED0E}" type="pres">
      <dgm:prSet presAssocID="{F204A8BD-1AC9-4163-AD36-B201FBBB12DF}" presName="LevelOneTextNode" presStyleLbl="node0" presStyleIdx="0" presStyleCnt="1">
        <dgm:presLayoutVars>
          <dgm:chPref val="3"/>
        </dgm:presLayoutVars>
      </dgm:prSet>
      <dgm:spPr/>
    </dgm:pt>
    <dgm:pt modelId="{E00D85D0-4052-4DD0-93CB-CAFA7BC2CF8F}" type="pres">
      <dgm:prSet presAssocID="{F204A8BD-1AC9-4163-AD36-B201FBBB12DF}" presName="level2hierChild" presStyleCnt="0"/>
      <dgm:spPr/>
    </dgm:pt>
    <dgm:pt modelId="{AABB2501-0B90-4864-B0F9-C0E5E9476B4C}" type="pres">
      <dgm:prSet presAssocID="{DBC8B782-8061-4073-900D-AD46C80301F9}" presName="conn2-1" presStyleLbl="parChTrans1D2" presStyleIdx="0" presStyleCnt="9"/>
      <dgm:spPr/>
    </dgm:pt>
    <dgm:pt modelId="{4041C508-AD45-4233-BEAE-E8EFBF256048}" type="pres">
      <dgm:prSet presAssocID="{DBC8B782-8061-4073-900D-AD46C80301F9}" presName="connTx" presStyleLbl="parChTrans1D2" presStyleIdx="0" presStyleCnt="9"/>
      <dgm:spPr/>
    </dgm:pt>
    <dgm:pt modelId="{555767C1-612B-4F4E-AB46-F43A8D81B60A}" type="pres">
      <dgm:prSet presAssocID="{37837177-8E77-45B2-9805-210FC39DD3F5}" presName="root2" presStyleCnt="0"/>
      <dgm:spPr/>
    </dgm:pt>
    <dgm:pt modelId="{636FD28F-E736-423B-A8EF-2FFA6AE932E5}" type="pres">
      <dgm:prSet presAssocID="{37837177-8E77-45B2-9805-210FC39DD3F5}" presName="LevelTwoTextNode" presStyleLbl="node2" presStyleIdx="0" presStyleCnt="9">
        <dgm:presLayoutVars>
          <dgm:chPref val="3"/>
        </dgm:presLayoutVars>
      </dgm:prSet>
      <dgm:spPr/>
    </dgm:pt>
    <dgm:pt modelId="{9D2B230C-3175-4E82-BF0F-7A7F538CF47B}" type="pres">
      <dgm:prSet presAssocID="{37837177-8E77-45B2-9805-210FC39DD3F5}" presName="level3hierChild" presStyleCnt="0"/>
      <dgm:spPr/>
    </dgm:pt>
    <dgm:pt modelId="{729AC1A7-1249-4C51-8123-472527AE4317}" type="pres">
      <dgm:prSet presAssocID="{4A6D2182-7711-4C69-BB7F-C9893EA8EBAE}" presName="conn2-1" presStyleLbl="parChTrans1D2" presStyleIdx="1" presStyleCnt="9"/>
      <dgm:spPr/>
    </dgm:pt>
    <dgm:pt modelId="{3CA44151-E566-4EE8-8BA9-3DF11AFA43CD}" type="pres">
      <dgm:prSet presAssocID="{4A6D2182-7711-4C69-BB7F-C9893EA8EBAE}" presName="connTx" presStyleLbl="parChTrans1D2" presStyleIdx="1" presStyleCnt="9"/>
      <dgm:spPr/>
    </dgm:pt>
    <dgm:pt modelId="{E39FEFEB-56FF-424E-BF82-3B2CD6AD81B6}" type="pres">
      <dgm:prSet presAssocID="{F2CD3D6C-D1CB-43C1-AE2D-7F71AFC53FD1}" presName="root2" presStyleCnt="0"/>
      <dgm:spPr/>
    </dgm:pt>
    <dgm:pt modelId="{5D3208B9-218B-40B6-AA62-226DBB1B5B56}" type="pres">
      <dgm:prSet presAssocID="{F2CD3D6C-D1CB-43C1-AE2D-7F71AFC53FD1}" presName="LevelTwoTextNode" presStyleLbl="node2" presStyleIdx="1" presStyleCnt="9">
        <dgm:presLayoutVars>
          <dgm:chPref val="3"/>
        </dgm:presLayoutVars>
      </dgm:prSet>
      <dgm:spPr/>
    </dgm:pt>
    <dgm:pt modelId="{4E9EC536-403B-4B06-864D-11D97588BA39}" type="pres">
      <dgm:prSet presAssocID="{F2CD3D6C-D1CB-43C1-AE2D-7F71AFC53FD1}" presName="level3hierChild" presStyleCnt="0"/>
      <dgm:spPr/>
    </dgm:pt>
    <dgm:pt modelId="{6CAB9622-E2C1-42D3-88F9-B9F204DF350E}" type="pres">
      <dgm:prSet presAssocID="{3BDE2762-7BBD-4B85-A1C4-6209E830A048}" presName="conn2-1" presStyleLbl="parChTrans1D2" presStyleIdx="2" presStyleCnt="9"/>
      <dgm:spPr/>
    </dgm:pt>
    <dgm:pt modelId="{4A5CA8DF-7800-4279-82ED-18CF424D99CE}" type="pres">
      <dgm:prSet presAssocID="{3BDE2762-7BBD-4B85-A1C4-6209E830A048}" presName="connTx" presStyleLbl="parChTrans1D2" presStyleIdx="2" presStyleCnt="9"/>
      <dgm:spPr/>
    </dgm:pt>
    <dgm:pt modelId="{D8271885-17C7-478E-90B9-64E795A33468}" type="pres">
      <dgm:prSet presAssocID="{ABECBCEC-EF95-427A-A619-AB09B3359767}" presName="root2" presStyleCnt="0"/>
      <dgm:spPr/>
    </dgm:pt>
    <dgm:pt modelId="{21F1A0F2-32D4-4070-ACA4-8BB276A52349}" type="pres">
      <dgm:prSet presAssocID="{ABECBCEC-EF95-427A-A619-AB09B3359767}" presName="LevelTwoTextNode" presStyleLbl="node2" presStyleIdx="2" presStyleCnt="9">
        <dgm:presLayoutVars>
          <dgm:chPref val="3"/>
        </dgm:presLayoutVars>
      </dgm:prSet>
      <dgm:spPr/>
    </dgm:pt>
    <dgm:pt modelId="{F4E67B8A-8BC6-4DCB-A27A-F47A425C44DB}" type="pres">
      <dgm:prSet presAssocID="{ABECBCEC-EF95-427A-A619-AB09B3359767}" presName="level3hierChild" presStyleCnt="0"/>
      <dgm:spPr/>
    </dgm:pt>
    <dgm:pt modelId="{E6365892-63D8-4BE1-882F-0B5D1A8F769E}" type="pres">
      <dgm:prSet presAssocID="{A84126F3-07D1-4171-B8BA-0EB5DBAE3DF3}" presName="conn2-1" presStyleLbl="parChTrans1D2" presStyleIdx="3" presStyleCnt="9"/>
      <dgm:spPr/>
    </dgm:pt>
    <dgm:pt modelId="{3BCCF284-00BB-4153-A5FD-5A860BEFE6BA}" type="pres">
      <dgm:prSet presAssocID="{A84126F3-07D1-4171-B8BA-0EB5DBAE3DF3}" presName="connTx" presStyleLbl="parChTrans1D2" presStyleIdx="3" presStyleCnt="9"/>
      <dgm:spPr/>
    </dgm:pt>
    <dgm:pt modelId="{65D78410-3676-4439-821E-5795C5C8CE82}" type="pres">
      <dgm:prSet presAssocID="{B78C791D-139A-4B50-8156-EDC66CADE30B}" presName="root2" presStyleCnt="0"/>
      <dgm:spPr/>
    </dgm:pt>
    <dgm:pt modelId="{E407C7FE-E77A-4735-B141-F148EAA53A3D}" type="pres">
      <dgm:prSet presAssocID="{B78C791D-139A-4B50-8156-EDC66CADE30B}" presName="LevelTwoTextNode" presStyleLbl="node2" presStyleIdx="3" presStyleCnt="9">
        <dgm:presLayoutVars>
          <dgm:chPref val="3"/>
        </dgm:presLayoutVars>
      </dgm:prSet>
      <dgm:spPr/>
    </dgm:pt>
    <dgm:pt modelId="{A5B9E5AB-80C1-4D25-83A3-E6C160330908}" type="pres">
      <dgm:prSet presAssocID="{B78C791D-139A-4B50-8156-EDC66CADE30B}" presName="level3hierChild" presStyleCnt="0"/>
      <dgm:spPr/>
    </dgm:pt>
    <dgm:pt modelId="{FEEF3AB6-91DD-45A0-813C-B3C52B64F40B}" type="pres">
      <dgm:prSet presAssocID="{72411214-B051-4AC2-AB2D-182284120F5C}" presName="conn2-1" presStyleLbl="parChTrans1D2" presStyleIdx="4" presStyleCnt="9"/>
      <dgm:spPr/>
    </dgm:pt>
    <dgm:pt modelId="{C26AEF30-8CBE-4809-9DDB-F25AAEE1A158}" type="pres">
      <dgm:prSet presAssocID="{72411214-B051-4AC2-AB2D-182284120F5C}" presName="connTx" presStyleLbl="parChTrans1D2" presStyleIdx="4" presStyleCnt="9"/>
      <dgm:spPr/>
    </dgm:pt>
    <dgm:pt modelId="{5CFE55DF-534F-49CD-A961-8EC86566E833}" type="pres">
      <dgm:prSet presAssocID="{A7EDA005-97F0-4865-A7FA-3BBBA8B21274}" presName="root2" presStyleCnt="0"/>
      <dgm:spPr/>
    </dgm:pt>
    <dgm:pt modelId="{317E408A-9BA2-488F-9080-098A96E0D487}" type="pres">
      <dgm:prSet presAssocID="{A7EDA005-97F0-4865-A7FA-3BBBA8B21274}" presName="LevelTwoTextNode" presStyleLbl="node2" presStyleIdx="4" presStyleCnt="9">
        <dgm:presLayoutVars>
          <dgm:chPref val="3"/>
        </dgm:presLayoutVars>
      </dgm:prSet>
      <dgm:spPr/>
    </dgm:pt>
    <dgm:pt modelId="{063DCBB1-444E-4876-BF10-00BA0323A6B6}" type="pres">
      <dgm:prSet presAssocID="{A7EDA005-97F0-4865-A7FA-3BBBA8B21274}" presName="level3hierChild" presStyleCnt="0"/>
      <dgm:spPr/>
    </dgm:pt>
    <dgm:pt modelId="{5CDC4FF1-EE2E-43E5-BD43-F2E5D66DF315}" type="pres">
      <dgm:prSet presAssocID="{FB30299B-F8E8-4EC9-997F-E204E3269ECB}" presName="conn2-1" presStyleLbl="parChTrans1D2" presStyleIdx="5" presStyleCnt="9"/>
      <dgm:spPr/>
    </dgm:pt>
    <dgm:pt modelId="{14B9A583-8481-4B39-823B-CEF0A2277F64}" type="pres">
      <dgm:prSet presAssocID="{FB30299B-F8E8-4EC9-997F-E204E3269ECB}" presName="connTx" presStyleLbl="parChTrans1D2" presStyleIdx="5" presStyleCnt="9"/>
      <dgm:spPr/>
    </dgm:pt>
    <dgm:pt modelId="{A92E888E-A996-43AA-AE74-D07D3AA86D16}" type="pres">
      <dgm:prSet presAssocID="{CDC4C156-7AD6-4670-93B5-52331DD22A47}" presName="root2" presStyleCnt="0"/>
      <dgm:spPr/>
    </dgm:pt>
    <dgm:pt modelId="{4EF546AF-F098-4FE5-B1E2-234ED2EEAE30}" type="pres">
      <dgm:prSet presAssocID="{CDC4C156-7AD6-4670-93B5-52331DD22A47}" presName="LevelTwoTextNode" presStyleLbl="node2" presStyleIdx="5" presStyleCnt="9">
        <dgm:presLayoutVars>
          <dgm:chPref val="3"/>
        </dgm:presLayoutVars>
      </dgm:prSet>
      <dgm:spPr/>
    </dgm:pt>
    <dgm:pt modelId="{E3DF3E09-17B0-45DB-803B-636746E8F989}" type="pres">
      <dgm:prSet presAssocID="{CDC4C156-7AD6-4670-93B5-52331DD22A47}" presName="level3hierChild" presStyleCnt="0"/>
      <dgm:spPr/>
    </dgm:pt>
    <dgm:pt modelId="{F05317DB-45B7-4BF9-A3D8-7D33B79649DC}" type="pres">
      <dgm:prSet presAssocID="{6F925124-79CA-4239-9280-AEB925B67040}" presName="conn2-1" presStyleLbl="parChTrans1D2" presStyleIdx="6" presStyleCnt="9"/>
      <dgm:spPr/>
    </dgm:pt>
    <dgm:pt modelId="{3A828CF1-8CF2-4EF6-AF6C-E8FC5F53E370}" type="pres">
      <dgm:prSet presAssocID="{6F925124-79CA-4239-9280-AEB925B67040}" presName="connTx" presStyleLbl="parChTrans1D2" presStyleIdx="6" presStyleCnt="9"/>
      <dgm:spPr/>
    </dgm:pt>
    <dgm:pt modelId="{13862A3B-C5F8-45D7-AFC7-AA71ED2EAC8A}" type="pres">
      <dgm:prSet presAssocID="{FE516981-E1B5-4915-9339-B64D2512AD25}" presName="root2" presStyleCnt="0"/>
      <dgm:spPr/>
    </dgm:pt>
    <dgm:pt modelId="{CE622FE9-A7DD-42A3-AFC9-B7229A260304}" type="pres">
      <dgm:prSet presAssocID="{FE516981-E1B5-4915-9339-B64D2512AD25}" presName="LevelTwoTextNode" presStyleLbl="node2" presStyleIdx="6" presStyleCnt="9">
        <dgm:presLayoutVars>
          <dgm:chPref val="3"/>
        </dgm:presLayoutVars>
      </dgm:prSet>
      <dgm:spPr/>
    </dgm:pt>
    <dgm:pt modelId="{D5F6F825-C224-4290-8F93-401B5F88D280}" type="pres">
      <dgm:prSet presAssocID="{FE516981-E1B5-4915-9339-B64D2512AD25}" presName="level3hierChild" presStyleCnt="0"/>
      <dgm:spPr/>
    </dgm:pt>
    <dgm:pt modelId="{3740FBB8-FCE7-4C40-9F39-45ADCEA94B7E}" type="pres">
      <dgm:prSet presAssocID="{1198F5C9-65CE-4E0E-AE72-E38711090B4C}" presName="conn2-1" presStyleLbl="parChTrans1D2" presStyleIdx="7" presStyleCnt="9"/>
      <dgm:spPr/>
    </dgm:pt>
    <dgm:pt modelId="{AF9E5863-B6FE-4651-93D8-ABD1FE917B28}" type="pres">
      <dgm:prSet presAssocID="{1198F5C9-65CE-4E0E-AE72-E38711090B4C}" presName="connTx" presStyleLbl="parChTrans1D2" presStyleIdx="7" presStyleCnt="9"/>
      <dgm:spPr/>
    </dgm:pt>
    <dgm:pt modelId="{D8667716-90CD-4FA8-B367-2868B72F9C84}" type="pres">
      <dgm:prSet presAssocID="{04A1C5DC-0257-4CF7-8D58-208A91EF7C1A}" presName="root2" presStyleCnt="0"/>
      <dgm:spPr/>
    </dgm:pt>
    <dgm:pt modelId="{179B9771-3DE6-4E0D-893E-FF98601A0096}" type="pres">
      <dgm:prSet presAssocID="{04A1C5DC-0257-4CF7-8D58-208A91EF7C1A}" presName="LevelTwoTextNode" presStyleLbl="node2" presStyleIdx="7" presStyleCnt="9">
        <dgm:presLayoutVars>
          <dgm:chPref val="3"/>
        </dgm:presLayoutVars>
      </dgm:prSet>
      <dgm:spPr/>
    </dgm:pt>
    <dgm:pt modelId="{17831184-536D-450A-991A-4B009CEE0DB6}" type="pres">
      <dgm:prSet presAssocID="{04A1C5DC-0257-4CF7-8D58-208A91EF7C1A}" presName="level3hierChild" presStyleCnt="0"/>
      <dgm:spPr/>
    </dgm:pt>
    <dgm:pt modelId="{C95106E7-DE57-4A4A-8AC1-C7313E404881}" type="pres">
      <dgm:prSet presAssocID="{C8927BAD-78DB-42A2-B542-C01D45347FF9}" presName="conn2-1" presStyleLbl="parChTrans1D2" presStyleIdx="8" presStyleCnt="9"/>
      <dgm:spPr/>
    </dgm:pt>
    <dgm:pt modelId="{A2FCBC5A-639C-4984-9E88-C4A0F1D0D556}" type="pres">
      <dgm:prSet presAssocID="{C8927BAD-78DB-42A2-B542-C01D45347FF9}" presName="connTx" presStyleLbl="parChTrans1D2" presStyleIdx="8" presStyleCnt="9"/>
      <dgm:spPr/>
    </dgm:pt>
    <dgm:pt modelId="{8AD8AF90-182B-4A5A-9738-AC7A1AF9C00E}" type="pres">
      <dgm:prSet presAssocID="{1A0911ED-F36D-4ADA-9E4D-8256EB004CBF}" presName="root2" presStyleCnt="0"/>
      <dgm:spPr/>
    </dgm:pt>
    <dgm:pt modelId="{02731B3D-7532-4046-88FB-8A9EC4E716F8}" type="pres">
      <dgm:prSet presAssocID="{1A0911ED-F36D-4ADA-9E4D-8256EB004CBF}" presName="LevelTwoTextNode" presStyleLbl="node2" presStyleIdx="8" presStyleCnt="9">
        <dgm:presLayoutVars>
          <dgm:chPref val="3"/>
        </dgm:presLayoutVars>
      </dgm:prSet>
      <dgm:spPr/>
    </dgm:pt>
    <dgm:pt modelId="{4F233341-537A-44AD-9522-01E83A82ABC2}" type="pres">
      <dgm:prSet presAssocID="{1A0911ED-F36D-4ADA-9E4D-8256EB004CBF}" presName="level3hierChild" presStyleCnt="0"/>
      <dgm:spPr/>
    </dgm:pt>
  </dgm:ptLst>
  <dgm:cxnLst>
    <dgm:cxn modelId="{9518C905-DF65-49DD-9C3C-653ED4657C87}" type="presOf" srcId="{C8927BAD-78DB-42A2-B542-C01D45347FF9}" destId="{C95106E7-DE57-4A4A-8AC1-C7313E404881}" srcOrd="0" destOrd="0" presId="urn:microsoft.com/office/officeart/2008/layout/HorizontalMultiLevelHierarchy"/>
    <dgm:cxn modelId="{405EF210-85A3-4A1D-9CE0-3B6ECCD96833}" type="presOf" srcId="{3BDE2762-7BBD-4B85-A1C4-6209E830A048}" destId="{4A5CA8DF-7800-4279-82ED-18CF424D99CE}" srcOrd="1" destOrd="0" presId="urn:microsoft.com/office/officeart/2008/layout/HorizontalMultiLevelHierarchy"/>
    <dgm:cxn modelId="{3B8F7512-3DF3-4351-8150-CBBB7C71D60B}" type="presOf" srcId="{4A6D2182-7711-4C69-BB7F-C9893EA8EBAE}" destId="{3CA44151-E566-4EE8-8BA9-3DF11AFA43CD}" srcOrd="1" destOrd="0" presId="urn:microsoft.com/office/officeart/2008/layout/HorizontalMultiLevelHierarchy"/>
    <dgm:cxn modelId="{58E13717-1E96-471C-B27F-53B3ABD48DB4}" type="presOf" srcId="{1198F5C9-65CE-4E0E-AE72-E38711090B4C}" destId="{AF9E5863-B6FE-4651-93D8-ABD1FE917B28}" srcOrd="1" destOrd="0" presId="urn:microsoft.com/office/officeart/2008/layout/HorizontalMultiLevelHierarchy"/>
    <dgm:cxn modelId="{CAE0E817-3853-4FA5-A89B-AEAE890F57B8}" srcId="{F204A8BD-1AC9-4163-AD36-B201FBBB12DF}" destId="{A7EDA005-97F0-4865-A7FA-3BBBA8B21274}" srcOrd="4" destOrd="0" parTransId="{72411214-B051-4AC2-AB2D-182284120F5C}" sibTransId="{42408316-9D82-4039-A43E-798716DA0165}"/>
    <dgm:cxn modelId="{A0C9D31D-FB4F-4790-96E9-393D26D98430}" type="presOf" srcId="{DBC8B782-8061-4073-900D-AD46C80301F9}" destId="{AABB2501-0B90-4864-B0F9-C0E5E9476B4C}" srcOrd="0" destOrd="0" presId="urn:microsoft.com/office/officeart/2008/layout/HorizontalMultiLevelHierarchy"/>
    <dgm:cxn modelId="{F1430722-0E34-461E-9E78-38EC5D712FFF}" type="presOf" srcId="{A84126F3-07D1-4171-B8BA-0EB5DBAE3DF3}" destId="{3BCCF284-00BB-4153-A5FD-5A860BEFE6BA}" srcOrd="1" destOrd="0" presId="urn:microsoft.com/office/officeart/2008/layout/HorizontalMultiLevelHierarchy"/>
    <dgm:cxn modelId="{435BF726-BE7F-465A-BCF5-4E9AD3790394}" srcId="{F204A8BD-1AC9-4163-AD36-B201FBBB12DF}" destId="{F2CD3D6C-D1CB-43C1-AE2D-7F71AFC53FD1}" srcOrd="1" destOrd="0" parTransId="{4A6D2182-7711-4C69-BB7F-C9893EA8EBAE}" sibTransId="{D2DBBCD9-EBB2-4AEC-BECC-43B14F99BA87}"/>
    <dgm:cxn modelId="{33911829-0E36-4406-8B9D-5F0F741E8BDA}" type="presOf" srcId="{04A1C5DC-0257-4CF7-8D58-208A91EF7C1A}" destId="{179B9771-3DE6-4E0D-893E-FF98601A0096}" srcOrd="0" destOrd="0" presId="urn:microsoft.com/office/officeart/2008/layout/HorizontalMultiLevelHierarchy"/>
    <dgm:cxn modelId="{2A815B30-0ECF-4019-9143-5C4069199A9F}" type="presOf" srcId="{A84126F3-07D1-4171-B8BA-0EB5DBAE3DF3}" destId="{E6365892-63D8-4BE1-882F-0B5D1A8F769E}" srcOrd="0" destOrd="0" presId="urn:microsoft.com/office/officeart/2008/layout/HorizontalMultiLevelHierarchy"/>
    <dgm:cxn modelId="{599F2B31-643A-4206-879A-16F5851C3D18}" srcId="{F204A8BD-1AC9-4163-AD36-B201FBBB12DF}" destId="{1A0911ED-F36D-4ADA-9E4D-8256EB004CBF}" srcOrd="8" destOrd="0" parTransId="{C8927BAD-78DB-42A2-B542-C01D45347FF9}" sibTransId="{EC784588-2D95-41B6-AA5D-929E19C8F5D3}"/>
    <dgm:cxn modelId="{208C8243-1E88-4062-ABFE-0DC1DA5FE972}" type="presOf" srcId="{6F925124-79CA-4239-9280-AEB925B67040}" destId="{F05317DB-45B7-4BF9-A3D8-7D33B79649DC}" srcOrd="0" destOrd="0" presId="urn:microsoft.com/office/officeart/2008/layout/HorizontalMultiLevelHierarchy"/>
    <dgm:cxn modelId="{DC4F454B-BAEB-4BBB-87A5-3ACB5C0D5F13}" type="presOf" srcId="{37837177-8E77-45B2-9805-210FC39DD3F5}" destId="{636FD28F-E736-423B-A8EF-2FFA6AE932E5}" srcOrd="0" destOrd="0" presId="urn:microsoft.com/office/officeart/2008/layout/HorizontalMultiLevelHierarchy"/>
    <dgm:cxn modelId="{5CDE7D4C-B370-45D2-832F-737C99CA1D0A}" srcId="{8216D483-913E-4B56-8B83-7F7BEF29429D}" destId="{F204A8BD-1AC9-4163-AD36-B201FBBB12DF}" srcOrd="0" destOrd="0" parTransId="{A0CE2D25-80F7-4E22-88D3-4D95DFE12775}" sibTransId="{41B57C0F-23ED-43CD-8F9B-87257FC0DBA2}"/>
    <dgm:cxn modelId="{6983396F-948F-4940-B60D-4DB456FEFED2}" type="presOf" srcId="{1A0911ED-F36D-4ADA-9E4D-8256EB004CBF}" destId="{02731B3D-7532-4046-88FB-8A9EC4E716F8}" srcOrd="0" destOrd="0" presId="urn:microsoft.com/office/officeart/2008/layout/HorizontalMultiLevelHierarchy"/>
    <dgm:cxn modelId="{5D08694F-73E6-4CED-BADE-C33A9E96E842}" type="presOf" srcId="{CDC4C156-7AD6-4670-93B5-52331DD22A47}" destId="{4EF546AF-F098-4FE5-B1E2-234ED2EEAE30}" srcOrd="0" destOrd="0" presId="urn:microsoft.com/office/officeart/2008/layout/HorizontalMultiLevelHierarchy"/>
    <dgm:cxn modelId="{761B5375-D413-45D4-9E35-FF0D80DA67AE}" srcId="{F204A8BD-1AC9-4163-AD36-B201FBBB12DF}" destId="{ABECBCEC-EF95-427A-A619-AB09B3359767}" srcOrd="2" destOrd="0" parTransId="{3BDE2762-7BBD-4B85-A1C4-6209E830A048}" sibTransId="{67CA835E-C0FB-46DB-A5CC-87D46477CCD6}"/>
    <dgm:cxn modelId="{1A828057-E6C3-4405-AAEC-83451E878813}" type="presOf" srcId="{FB30299B-F8E8-4EC9-997F-E204E3269ECB}" destId="{14B9A583-8481-4B39-823B-CEF0A2277F64}" srcOrd="1" destOrd="0" presId="urn:microsoft.com/office/officeart/2008/layout/HorizontalMultiLevelHierarchy"/>
    <dgm:cxn modelId="{27668284-EBB4-4D91-B984-FFF563348246}" srcId="{F204A8BD-1AC9-4163-AD36-B201FBBB12DF}" destId="{37837177-8E77-45B2-9805-210FC39DD3F5}" srcOrd="0" destOrd="0" parTransId="{DBC8B782-8061-4073-900D-AD46C80301F9}" sibTransId="{3D98FD58-75E4-4341-8415-6A15EF63D622}"/>
    <dgm:cxn modelId="{26120086-D502-4210-AD45-D8FE46A3D7FA}" type="presOf" srcId="{B78C791D-139A-4B50-8156-EDC66CADE30B}" destId="{E407C7FE-E77A-4735-B141-F148EAA53A3D}" srcOrd="0" destOrd="0" presId="urn:microsoft.com/office/officeart/2008/layout/HorizontalMultiLevelHierarchy"/>
    <dgm:cxn modelId="{9991C48A-B3A1-441B-AF72-E67DD0FF2FDF}" type="presOf" srcId="{A7EDA005-97F0-4865-A7FA-3BBBA8B21274}" destId="{317E408A-9BA2-488F-9080-098A96E0D487}" srcOrd="0" destOrd="0" presId="urn:microsoft.com/office/officeart/2008/layout/HorizontalMultiLevelHierarchy"/>
    <dgm:cxn modelId="{39AA9E91-886C-486D-8510-17039FC48672}" type="presOf" srcId="{FE516981-E1B5-4915-9339-B64D2512AD25}" destId="{CE622FE9-A7DD-42A3-AFC9-B7229A260304}" srcOrd="0" destOrd="0" presId="urn:microsoft.com/office/officeart/2008/layout/HorizontalMultiLevelHierarchy"/>
    <dgm:cxn modelId="{77F78D9F-321E-4653-A82A-97B2F346B7C6}" type="presOf" srcId="{DBC8B782-8061-4073-900D-AD46C80301F9}" destId="{4041C508-AD45-4233-BEAE-E8EFBF256048}" srcOrd="1" destOrd="0" presId="urn:microsoft.com/office/officeart/2008/layout/HorizontalMultiLevelHierarchy"/>
    <dgm:cxn modelId="{6EC8EAA1-4106-4B37-B1E3-F2D1F68EB740}" type="presOf" srcId="{6F925124-79CA-4239-9280-AEB925B67040}" destId="{3A828CF1-8CF2-4EF6-AF6C-E8FC5F53E370}" srcOrd="1" destOrd="0" presId="urn:microsoft.com/office/officeart/2008/layout/HorizontalMultiLevelHierarchy"/>
    <dgm:cxn modelId="{F8CE29A6-8514-43DE-A8E9-B638ABFF2EF2}" type="presOf" srcId="{F2CD3D6C-D1CB-43C1-AE2D-7F71AFC53FD1}" destId="{5D3208B9-218B-40B6-AA62-226DBB1B5B56}" srcOrd="0" destOrd="0" presId="urn:microsoft.com/office/officeart/2008/layout/HorizontalMultiLevelHierarchy"/>
    <dgm:cxn modelId="{1E7A05A7-0DD1-4237-A07F-6D6A927F6A6A}" type="presOf" srcId="{4A6D2182-7711-4C69-BB7F-C9893EA8EBAE}" destId="{729AC1A7-1249-4C51-8123-472527AE4317}" srcOrd="0" destOrd="0" presId="urn:microsoft.com/office/officeart/2008/layout/HorizontalMultiLevelHierarchy"/>
    <dgm:cxn modelId="{20BC79A7-2063-4FB3-A57D-435770C80B6D}" srcId="{F204A8BD-1AC9-4163-AD36-B201FBBB12DF}" destId="{B78C791D-139A-4B50-8156-EDC66CADE30B}" srcOrd="3" destOrd="0" parTransId="{A84126F3-07D1-4171-B8BA-0EB5DBAE3DF3}" sibTransId="{AD3AE51F-0183-45A0-AF8F-19FF055327C7}"/>
    <dgm:cxn modelId="{C2C1D9AE-2E21-4D89-B9C2-4FDAAB31C78C}" srcId="{F204A8BD-1AC9-4163-AD36-B201FBBB12DF}" destId="{CDC4C156-7AD6-4670-93B5-52331DD22A47}" srcOrd="5" destOrd="0" parTransId="{FB30299B-F8E8-4EC9-997F-E204E3269ECB}" sibTransId="{0256260B-2BEA-403B-974C-B938C7C4026E}"/>
    <dgm:cxn modelId="{DA1A4FBA-E7A8-42FF-ACEE-0875683D6AC6}" type="presOf" srcId="{F204A8BD-1AC9-4163-AD36-B201FBBB12DF}" destId="{F63EDDB3-2B4E-41C3-8F91-7E9116E7ED0E}" srcOrd="0" destOrd="0" presId="urn:microsoft.com/office/officeart/2008/layout/HorizontalMultiLevelHierarchy"/>
    <dgm:cxn modelId="{298386C5-099E-435A-8F12-624CC9DBE1C9}" type="presOf" srcId="{72411214-B051-4AC2-AB2D-182284120F5C}" destId="{C26AEF30-8CBE-4809-9DDB-F25AAEE1A158}" srcOrd="1" destOrd="0" presId="urn:microsoft.com/office/officeart/2008/layout/HorizontalMultiLevelHierarchy"/>
    <dgm:cxn modelId="{2DCEE2C7-EC8E-48CF-B62E-196C9BACB4A0}" type="presOf" srcId="{3BDE2762-7BBD-4B85-A1C4-6209E830A048}" destId="{6CAB9622-E2C1-42D3-88F9-B9F204DF350E}" srcOrd="0" destOrd="0" presId="urn:microsoft.com/office/officeart/2008/layout/HorizontalMultiLevelHierarchy"/>
    <dgm:cxn modelId="{DDA755D3-0A4F-4AC8-8898-8FB3643F32D6}" type="presOf" srcId="{1198F5C9-65CE-4E0E-AE72-E38711090B4C}" destId="{3740FBB8-FCE7-4C40-9F39-45ADCEA94B7E}" srcOrd="0" destOrd="0" presId="urn:microsoft.com/office/officeart/2008/layout/HorizontalMultiLevelHierarchy"/>
    <dgm:cxn modelId="{FB2842D6-966E-4037-9474-DFD97373854C}" type="presOf" srcId="{8216D483-913E-4B56-8B83-7F7BEF29429D}" destId="{058027B2-2478-4FF8-8F3D-C98BE02BBB55}" srcOrd="0" destOrd="0" presId="urn:microsoft.com/office/officeart/2008/layout/HorizontalMultiLevelHierarchy"/>
    <dgm:cxn modelId="{149C9FD7-95E9-4934-ADA3-8256A886A4CF}" type="presOf" srcId="{FB30299B-F8E8-4EC9-997F-E204E3269ECB}" destId="{5CDC4FF1-EE2E-43E5-BD43-F2E5D66DF315}" srcOrd="0" destOrd="0" presId="urn:microsoft.com/office/officeart/2008/layout/HorizontalMultiLevelHierarchy"/>
    <dgm:cxn modelId="{F07ACEDB-8C8E-4A49-9D55-5C783DB4FFF0}" type="presOf" srcId="{ABECBCEC-EF95-427A-A619-AB09B3359767}" destId="{21F1A0F2-32D4-4070-ACA4-8BB276A52349}" srcOrd="0" destOrd="0" presId="urn:microsoft.com/office/officeart/2008/layout/HorizontalMultiLevelHierarchy"/>
    <dgm:cxn modelId="{2BC431E3-1BE6-4337-A4FE-F212780C99AE}" srcId="{F204A8BD-1AC9-4163-AD36-B201FBBB12DF}" destId="{FE516981-E1B5-4915-9339-B64D2512AD25}" srcOrd="6" destOrd="0" parTransId="{6F925124-79CA-4239-9280-AEB925B67040}" sibTransId="{430B57A2-70A1-4F1A-B34A-E62FF36AEA47}"/>
    <dgm:cxn modelId="{B27D9BE4-D4EB-4AAF-9DA6-48026F041CA3}" type="presOf" srcId="{72411214-B051-4AC2-AB2D-182284120F5C}" destId="{FEEF3AB6-91DD-45A0-813C-B3C52B64F40B}" srcOrd="0" destOrd="0" presId="urn:microsoft.com/office/officeart/2008/layout/HorizontalMultiLevelHierarchy"/>
    <dgm:cxn modelId="{BE5F65EE-B938-441A-99E9-8FC71BA9B3BD}" type="presOf" srcId="{C8927BAD-78DB-42A2-B542-C01D45347FF9}" destId="{A2FCBC5A-639C-4984-9E88-C4A0F1D0D556}" srcOrd="1" destOrd="0" presId="urn:microsoft.com/office/officeart/2008/layout/HorizontalMultiLevelHierarchy"/>
    <dgm:cxn modelId="{CD6DB4F2-C50F-4343-803D-58AC5B88FA67}" srcId="{F204A8BD-1AC9-4163-AD36-B201FBBB12DF}" destId="{04A1C5DC-0257-4CF7-8D58-208A91EF7C1A}" srcOrd="7" destOrd="0" parTransId="{1198F5C9-65CE-4E0E-AE72-E38711090B4C}" sibTransId="{513D9DEF-511B-4AF9-A258-D558C2774BDC}"/>
    <dgm:cxn modelId="{4BDC899B-56B5-4E7F-B233-CDF2AA10FA96}" type="presParOf" srcId="{058027B2-2478-4FF8-8F3D-C98BE02BBB55}" destId="{AC2C290D-EBFD-45BD-A53F-2C01AC154EA0}" srcOrd="0" destOrd="0" presId="urn:microsoft.com/office/officeart/2008/layout/HorizontalMultiLevelHierarchy"/>
    <dgm:cxn modelId="{0E1510D3-E7B2-4ABE-9DE4-B48C57D6A2A0}" type="presParOf" srcId="{AC2C290D-EBFD-45BD-A53F-2C01AC154EA0}" destId="{F63EDDB3-2B4E-41C3-8F91-7E9116E7ED0E}" srcOrd="0" destOrd="0" presId="urn:microsoft.com/office/officeart/2008/layout/HorizontalMultiLevelHierarchy"/>
    <dgm:cxn modelId="{800C8118-C03F-4F76-813F-03A02EEE7342}" type="presParOf" srcId="{AC2C290D-EBFD-45BD-A53F-2C01AC154EA0}" destId="{E00D85D0-4052-4DD0-93CB-CAFA7BC2CF8F}" srcOrd="1" destOrd="0" presId="urn:microsoft.com/office/officeart/2008/layout/HorizontalMultiLevelHierarchy"/>
    <dgm:cxn modelId="{5A000BA9-F9AC-4C4A-9768-405A4CA4F3D6}" type="presParOf" srcId="{E00D85D0-4052-4DD0-93CB-CAFA7BC2CF8F}" destId="{AABB2501-0B90-4864-B0F9-C0E5E9476B4C}" srcOrd="0" destOrd="0" presId="urn:microsoft.com/office/officeart/2008/layout/HorizontalMultiLevelHierarchy"/>
    <dgm:cxn modelId="{30268A61-37A6-4898-86E0-525ECDC45C7D}" type="presParOf" srcId="{AABB2501-0B90-4864-B0F9-C0E5E9476B4C}" destId="{4041C508-AD45-4233-BEAE-E8EFBF256048}" srcOrd="0" destOrd="0" presId="urn:microsoft.com/office/officeart/2008/layout/HorizontalMultiLevelHierarchy"/>
    <dgm:cxn modelId="{42477D45-4998-4EDC-836B-807417C01528}" type="presParOf" srcId="{E00D85D0-4052-4DD0-93CB-CAFA7BC2CF8F}" destId="{555767C1-612B-4F4E-AB46-F43A8D81B60A}" srcOrd="1" destOrd="0" presId="urn:microsoft.com/office/officeart/2008/layout/HorizontalMultiLevelHierarchy"/>
    <dgm:cxn modelId="{918F1F9E-079B-4080-9A48-2D31FF90B4DB}" type="presParOf" srcId="{555767C1-612B-4F4E-AB46-F43A8D81B60A}" destId="{636FD28F-E736-423B-A8EF-2FFA6AE932E5}" srcOrd="0" destOrd="0" presId="urn:microsoft.com/office/officeart/2008/layout/HorizontalMultiLevelHierarchy"/>
    <dgm:cxn modelId="{B8EF77CB-6CC1-4AFA-9672-103EC2E19A03}" type="presParOf" srcId="{555767C1-612B-4F4E-AB46-F43A8D81B60A}" destId="{9D2B230C-3175-4E82-BF0F-7A7F538CF47B}" srcOrd="1" destOrd="0" presId="urn:microsoft.com/office/officeart/2008/layout/HorizontalMultiLevelHierarchy"/>
    <dgm:cxn modelId="{F79C8CAF-7EF3-46C4-9123-9BCCD3822A9D}" type="presParOf" srcId="{E00D85D0-4052-4DD0-93CB-CAFA7BC2CF8F}" destId="{729AC1A7-1249-4C51-8123-472527AE4317}" srcOrd="2" destOrd="0" presId="urn:microsoft.com/office/officeart/2008/layout/HorizontalMultiLevelHierarchy"/>
    <dgm:cxn modelId="{11825A04-FD95-4B8B-8B40-E419572AD255}" type="presParOf" srcId="{729AC1A7-1249-4C51-8123-472527AE4317}" destId="{3CA44151-E566-4EE8-8BA9-3DF11AFA43CD}" srcOrd="0" destOrd="0" presId="urn:microsoft.com/office/officeart/2008/layout/HorizontalMultiLevelHierarchy"/>
    <dgm:cxn modelId="{ECDFC5CF-09C8-4AEA-81C0-AD9A0C957988}" type="presParOf" srcId="{E00D85D0-4052-4DD0-93CB-CAFA7BC2CF8F}" destId="{E39FEFEB-56FF-424E-BF82-3B2CD6AD81B6}" srcOrd="3" destOrd="0" presId="urn:microsoft.com/office/officeart/2008/layout/HorizontalMultiLevelHierarchy"/>
    <dgm:cxn modelId="{5F2DC374-3F5E-4C85-AB1D-C9FC74E1C3FD}" type="presParOf" srcId="{E39FEFEB-56FF-424E-BF82-3B2CD6AD81B6}" destId="{5D3208B9-218B-40B6-AA62-226DBB1B5B56}" srcOrd="0" destOrd="0" presId="urn:microsoft.com/office/officeart/2008/layout/HorizontalMultiLevelHierarchy"/>
    <dgm:cxn modelId="{974176F2-0DC5-42A0-B77C-C44ECE2EEC09}" type="presParOf" srcId="{E39FEFEB-56FF-424E-BF82-3B2CD6AD81B6}" destId="{4E9EC536-403B-4B06-864D-11D97588BA39}" srcOrd="1" destOrd="0" presId="urn:microsoft.com/office/officeart/2008/layout/HorizontalMultiLevelHierarchy"/>
    <dgm:cxn modelId="{7967D310-8134-4F9D-BCD3-0D250BB9A124}" type="presParOf" srcId="{E00D85D0-4052-4DD0-93CB-CAFA7BC2CF8F}" destId="{6CAB9622-E2C1-42D3-88F9-B9F204DF350E}" srcOrd="4" destOrd="0" presId="urn:microsoft.com/office/officeart/2008/layout/HorizontalMultiLevelHierarchy"/>
    <dgm:cxn modelId="{4C3DC65B-1C15-45FA-AFB7-5F7CF90F205C}" type="presParOf" srcId="{6CAB9622-E2C1-42D3-88F9-B9F204DF350E}" destId="{4A5CA8DF-7800-4279-82ED-18CF424D99CE}" srcOrd="0" destOrd="0" presId="urn:microsoft.com/office/officeart/2008/layout/HorizontalMultiLevelHierarchy"/>
    <dgm:cxn modelId="{36984CC3-6A04-42B0-BB4B-C0FFA532682B}" type="presParOf" srcId="{E00D85D0-4052-4DD0-93CB-CAFA7BC2CF8F}" destId="{D8271885-17C7-478E-90B9-64E795A33468}" srcOrd="5" destOrd="0" presId="urn:microsoft.com/office/officeart/2008/layout/HorizontalMultiLevelHierarchy"/>
    <dgm:cxn modelId="{D2C19236-A4D0-4226-ADE8-DD3005EDC15F}" type="presParOf" srcId="{D8271885-17C7-478E-90B9-64E795A33468}" destId="{21F1A0F2-32D4-4070-ACA4-8BB276A52349}" srcOrd="0" destOrd="0" presId="urn:microsoft.com/office/officeart/2008/layout/HorizontalMultiLevelHierarchy"/>
    <dgm:cxn modelId="{D6649496-F26F-4F3E-9BEF-ECB43583489D}" type="presParOf" srcId="{D8271885-17C7-478E-90B9-64E795A33468}" destId="{F4E67B8A-8BC6-4DCB-A27A-F47A425C44DB}" srcOrd="1" destOrd="0" presId="urn:microsoft.com/office/officeart/2008/layout/HorizontalMultiLevelHierarchy"/>
    <dgm:cxn modelId="{456D5A74-2C75-46E8-B1BB-90A1CB1BE6C4}" type="presParOf" srcId="{E00D85D0-4052-4DD0-93CB-CAFA7BC2CF8F}" destId="{E6365892-63D8-4BE1-882F-0B5D1A8F769E}" srcOrd="6" destOrd="0" presId="urn:microsoft.com/office/officeart/2008/layout/HorizontalMultiLevelHierarchy"/>
    <dgm:cxn modelId="{AB3B9EC2-5EA7-4995-98E0-562CCD262BF1}" type="presParOf" srcId="{E6365892-63D8-4BE1-882F-0B5D1A8F769E}" destId="{3BCCF284-00BB-4153-A5FD-5A860BEFE6BA}" srcOrd="0" destOrd="0" presId="urn:microsoft.com/office/officeart/2008/layout/HorizontalMultiLevelHierarchy"/>
    <dgm:cxn modelId="{EDC449A0-502E-4924-A7EC-CCDF2A4B66DB}" type="presParOf" srcId="{E00D85D0-4052-4DD0-93CB-CAFA7BC2CF8F}" destId="{65D78410-3676-4439-821E-5795C5C8CE82}" srcOrd="7" destOrd="0" presId="urn:microsoft.com/office/officeart/2008/layout/HorizontalMultiLevelHierarchy"/>
    <dgm:cxn modelId="{2A8DE36E-53A3-4620-B226-4EB61D28B99A}" type="presParOf" srcId="{65D78410-3676-4439-821E-5795C5C8CE82}" destId="{E407C7FE-E77A-4735-B141-F148EAA53A3D}" srcOrd="0" destOrd="0" presId="urn:microsoft.com/office/officeart/2008/layout/HorizontalMultiLevelHierarchy"/>
    <dgm:cxn modelId="{08D0FF0F-B0B9-4F76-8C05-AA905A4DFAC7}" type="presParOf" srcId="{65D78410-3676-4439-821E-5795C5C8CE82}" destId="{A5B9E5AB-80C1-4D25-83A3-E6C160330908}" srcOrd="1" destOrd="0" presId="urn:microsoft.com/office/officeart/2008/layout/HorizontalMultiLevelHierarchy"/>
    <dgm:cxn modelId="{FFBF307D-C63F-4F78-9827-5DC0C8BE59FA}" type="presParOf" srcId="{E00D85D0-4052-4DD0-93CB-CAFA7BC2CF8F}" destId="{FEEF3AB6-91DD-45A0-813C-B3C52B64F40B}" srcOrd="8" destOrd="0" presId="urn:microsoft.com/office/officeart/2008/layout/HorizontalMultiLevelHierarchy"/>
    <dgm:cxn modelId="{94BD8DC1-7483-4CB3-A0EA-D52AFF475E47}" type="presParOf" srcId="{FEEF3AB6-91DD-45A0-813C-B3C52B64F40B}" destId="{C26AEF30-8CBE-4809-9DDB-F25AAEE1A158}" srcOrd="0" destOrd="0" presId="urn:microsoft.com/office/officeart/2008/layout/HorizontalMultiLevelHierarchy"/>
    <dgm:cxn modelId="{0A77E2BA-CC56-4350-ACE4-49131CB262FE}" type="presParOf" srcId="{E00D85D0-4052-4DD0-93CB-CAFA7BC2CF8F}" destId="{5CFE55DF-534F-49CD-A961-8EC86566E833}" srcOrd="9" destOrd="0" presId="urn:microsoft.com/office/officeart/2008/layout/HorizontalMultiLevelHierarchy"/>
    <dgm:cxn modelId="{9C0D60D9-9DEF-4856-863B-F71E29F60A66}" type="presParOf" srcId="{5CFE55DF-534F-49CD-A961-8EC86566E833}" destId="{317E408A-9BA2-488F-9080-098A96E0D487}" srcOrd="0" destOrd="0" presId="urn:microsoft.com/office/officeart/2008/layout/HorizontalMultiLevelHierarchy"/>
    <dgm:cxn modelId="{B2FC65B6-0F00-47CD-88E9-4418DD8AB84C}" type="presParOf" srcId="{5CFE55DF-534F-49CD-A961-8EC86566E833}" destId="{063DCBB1-444E-4876-BF10-00BA0323A6B6}" srcOrd="1" destOrd="0" presId="urn:microsoft.com/office/officeart/2008/layout/HorizontalMultiLevelHierarchy"/>
    <dgm:cxn modelId="{8AE477A4-4731-4CD1-B86D-FB25EF129569}" type="presParOf" srcId="{E00D85D0-4052-4DD0-93CB-CAFA7BC2CF8F}" destId="{5CDC4FF1-EE2E-43E5-BD43-F2E5D66DF315}" srcOrd="10" destOrd="0" presId="urn:microsoft.com/office/officeart/2008/layout/HorizontalMultiLevelHierarchy"/>
    <dgm:cxn modelId="{DED0A7A2-C095-47C2-BD77-7F26BFCF1E60}" type="presParOf" srcId="{5CDC4FF1-EE2E-43E5-BD43-F2E5D66DF315}" destId="{14B9A583-8481-4B39-823B-CEF0A2277F64}" srcOrd="0" destOrd="0" presId="urn:microsoft.com/office/officeart/2008/layout/HorizontalMultiLevelHierarchy"/>
    <dgm:cxn modelId="{146F900D-463A-4D94-8314-86C422A1BDF1}" type="presParOf" srcId="{E00D85D0-4052-4DD0-93CB-CAFA7BC2CF8F}" destId="{A92E888E-A996-43AA-AE74-D07D3AA86D16}" srcOrd="11" destOrd="0" presId="urn:microsoft.com/office/officeart/2008/layout/HorizontalMultiLevelHierarchy"/>
    <dgm:cxn modelId="{8BF90BF3-3925-4B45-885E-A4F520C2740E}" type="presParOf" srcId="{A92E888E-A996-43AA-AE74-D07D3AA86D16}" destId="{4EF546AF-F098-4FE5-B1E2-234ED2EEAE30}" srcOrd="0" destOrd="0" presId="urn:microsoft.com/office/officeart/2008/layout/HorizontalMultiLevelHierarchy"/>
    <dgm:cxn modelId="{CEEECC6E-ACFE-409D-B594-FCF17731C40F}" type="presParOf" srcId="{A92E888E-A996-43AA-AE74-D07D3AA86D16}" destId="{E3DF3E09-17B0-45DB-803B-636746E8F989}" srcOrd="1" destOrd="0" presId="urn:microsoft.com/office/officeart/2008/layout/HorizontalMultiLevelHierarchy"/>
    <dgm:cxn modelId="{CA45168A-9828-40E9-8F63-FA068FBB8CB3}" type="presParOf" srcId="{E00D85D0-4052-4DD0-93CB-CAFA7BC2CF8F}" destId="{F05317DB-45B7-4BF9-A3D8-7D33B79649DC}" srcOrd="12" destOrd="0" presId="urn:microsoft.com/office/officeart/2008/layout/HorizontalMultiLevelHierarchy"/>
    <dgm:cxn modelId="{C1B46B51-7B6C-47AF-A41A-901142BAAD61}" type="presParOf" srcId="{F05317DB-45B7-4BF9-A3D8-7D33B79649DC}" destId="{3A828CF1-8CF2-4EF6-AF6C-E8FC5F53E370}" srcOrd="0" destOrd="0" presId="urn:microsoft.com/office/officeart/2008/layout/HorizontalMultiLevelHierarchy"/>
    <dgm:cxn modelId="{1D55E99A-5A55-4BD6-B88F-3215298C41E7}" type="presParOf" srcId="{E00D85D0-4052-4DD0-93CB-CAFA7BC2CF8F}" destId="{13862A3B-C5F8-45D7-AFC7-AA71ED2EAC8A}" srcOrd="13" destOrd="0" presId="urn:microsoft.com/office/officeart/2008/layout/HorizontalMultiLevelHierarchy"/>
    <dgm:cxn modelId="{BB073868-FE0D-450C-AD7B-7F1F4C136A9E}" type="presParOf" srcId="{13862A3B-C5F8-45D7-AFC7-AA71ED2EAC8A}" destId="{CE622FE9-A7DD-42A3-AFC9-B7229A260304}" srcOrd="0" destOrd="0" presId="urn:microsoft.com/office/officeart/2008/layout/HorizontalMultiLevelHierarchy"/>
    <dgm:cxn modelId="{EB56C9D9-3DEB-40DF-AB49-974C367A0679}" type="presParOf" srcId="{13862A3B-C5F8-45D7-AFC7-AA71ED2EAC8A}" destId="{D5F6F825-C224-4290-8F93-401B5F88D280}" srcOrd="1" destOrd="0" presId="urn:microsoft.com/office/officeart/2008/layout/HorizontalMultiLevelHierarchy"/>
    <dgm:cxn modelId="{81993558-4010-4418-9664-CCB56FBA9DC1}" type="presParOf" srcId="{E00D85D0-4052-4DD0-93CB-CAFA7BC2CF8F}" destId="{3740FBB8-FCE7-4C40-9F39-45ADCEA94B7E}" srcOrd="14" destOrd="0" presId="urn:microsoft.com/office/officeart/2008/layout/HorizontalMultiLevelHierarchy"/>
    <dgm:cxn modelId="{55DE00FA-463B-4A6A-8210-0F0A5A6CF028}" type="presParOf" srcId="{3740FBB8-FCE7-4C40-9F39-45ADCEA94B7E}" destId="{AF9E5863-B6FE-4651-93D8-ABD1FE917B28}" srcOrd="0" destOrd="0" presId="urn:microsoft.com/office/officeart/2008/layout/HorizontalMultiLevelHierarchy"/>
    <dgm:cxn modelId="{897B544F-B6B7-4839-84EA-23ECC09D0287}" type="presParOf" srcId="{E00D85D0-4052-4DD0-93CB-CAFA7BC2CF8F}" destId="{D8667716-90CD-4FA8-B367-2868B72F9C84}" srcOrd="15" destOrd="0" presId="urn:microsoft.com/office/officeart/2008/layout/HorizontalMultiLevelHierarchy"/>
    <dgm:cxn modelId="{786B6910-3054-4179-B1B5-FD0F1EC81102}" type="presParOf" srcId="{D8667716-90CD-4FA8-B367-2868B72F9C84}" destId="{179B9771-3DE6-4E0D-893E-FF98601A0096}" srcOrd="0" destOrd="0" presId="urn:microsoft.com/office/officeart/2008/layout/HorizontalMultiLevelHierarchy"/>
    <dgm:cxn modelId="{D5D12B9D-7F8A-4519-AA30-08FA85A4166C}" type="presParOf" srcId="{D8667716-90CD-4FA8-B367-2868B72F9C84}" destId="{17831184-536D-450A-991A-4B009CEE0DB6}" srcOrd="1" destOrd="0" presId="urn:microsoft.com/office/officeart/2008/layout/HorizontalMultiLevelHierarchy"/>
    <dgm:cxn modelId="{26F1C9B3-70AA-4A75-A4DC-D667F7A891BD}" type="presParOf" srcId="{E00D85D0-4052-4DD0-93CB-CAFA7BC2CF8F}" destId="{C95106E7-DE57-4A4A-8AC1-C7313E404881}" srcOrd="16" destOrd="0" presId="urn:microsoft.com/office/officeart/2008/layout/HorizontalMultiLevelHierarchy"/>
    <dgm:cxn modelId="{FC07EA54-B806-4326-9123-130D94AC9F91}" type="presParOf" srcId="{C95106E7-DE57-4A4A-8AC1-C7313E404881}" destId="{A2FCBC5A-639C-4984-9E88-C4A0F1D0D556}" srcOrd="0" destOrd="0" presId="urn:microsoft.com/office/officeart/2008/layout/HorizontalMultiLevelHierarchy"/>
    <dgm:cxn modelId="{7E21ACA7-083A-4684-81F8-0632893607CF}" type="presParOf" srcId="{E00D85D0-4052-4DD0-93CB-CAFA7BC2CF8F}" destId="{8AD8AF90-182B-4A5A-9738-AC7A1AF9C00E}" srcOrd="17" destOrd="0" presId="urn:microsoft.com/office/officeart/2008/layout/HorizontalMultiLevelHierarchy"/>
    <dgm:cxn modelId="{BEA412CB-2AA5-4D0A-A9A6-F50C2B57E96C}" type="presParOf" srcId="{8AD8AF90-182B-4A5A-9738-AC7A1AF9C00E}" destId="{02731B3D-7532-4046-88FB-8A9EC4E716F8}" srcOrd="0" destOrd="0" presId="urn:microsoft.com/office/officeart/2008/layout/HorizontalMultiLevelHierarchy"/>
    <dgm:cxn modelId="{D2BEA060-E649-4929-9DF1-8FA41A5749A8}" type="presParOf" srcId="{8AD8AF90-182B-4A5A-9738-AC7A1AF9C00E}" destId="{4F233341-537A-44AD-9522-01E83A82ABC2}" srcOrd="1" destOrd="0" presId="urn:microsoft.com/office/officeart/2008/layout/HorizontalMultiLevelHierarchy"/>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88225DEF-0959-45FC-9F00-761D65A1B06E}"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US"/>
        </a:p>
      </dgm:t>
    </dgm:pt>
    <dgm:pt modelId="{9CF4352D-9137-4EC1-BE57-2C5F2A6619D9}">
      <dgm:prSet phldrT="[Text]" custT="1">
        <dgm:style>
          <a:lnRef idx="0">
            <a:scrgbClr r="0" g="0" b="0"/>
          </a:lnRef>
          <a:fillRef idx="0">
            <a:scrgbClr r="0" g="0" b="0"/>
          </a:fillRef>
          <a:effectRef idx="0">
            <a:scrgbClr r="0" g="0" b="0"/>
          </a:effectRef>
          <a:fontRef idx="minor">
            <a:schemeClr val="accent1"/>
          </a:fontRef>
        </dgm:style>
      </dgm:prSet>
      <dgm:spPr>
        <a:noFill/>
        <a:ln w="9525" cap="flat" cmpd="sng" algn="ctr">
          <a:solidFill>
            <a:schemeClr val="accent1"/>
          </a:solidFill>
          <a:prstDash val="solid"/>
          <a:round/>
          <a:headEnd type="none" w="med" len="med"/>
          <a:tailEnd type="none" w="med" len="med"/>
        </a:ln>
      </dgm:spPr>
      <dgm:t>
        <a:bodyPr/>
        <a:lstStyle/>
        <a:p>
          <a:r>
            <a:rPr lang="en-US" sz="1200" b="0" i="0" u="none"/>
            <a:t>Time Period : May 2023</a:t>
          </a:r>
          <a:endParaRPr lang="en-US" sz="1200"/>
        </a:p>
      </dgm:t>
    </dgm:pt>
    <dgm:pt modelId="{A30C5B96-205A-4C60-81B4-4D272FBA0A17}" type="parTrans" cxnId="{588744BE-69EC-446B-A9A7-89175C639EA2}">
      <dgm:prSet/>
      <dgm:spPr/>
      <dgm:t>
        <a:bodyPr/>
        <a:lstStyle/>
        <a:p>
          <a:endParaRPr lang="en-US"/>
        </a:p>
      </dgm:t>
    </dgm:pt>
    <dgm:pt modelId="{2C874E81-D717-42A6-A335-0660598EE80D}" type="sibTrans" cxnId="{588744BE-69EC-446B-A9A7-89175C639EA2}">
      <dgm:prSet/>
      <dgm:spPr/>
      <dgm:t>
        <a:bodyPr/>
        <a:lstStyle/>
        <a:p>
          <a:endParaRPr lang="en-US"/>
        </a:p>
      </dgm:t>
    </dgm:pt>
    <dgm:pt modelId="{913651C0-DA8C-4C10-85D7-E6B68C74E819}" type="pres">
      <dgm:prSet presAssocID="{88225DEF-0959-45FC-9F00-761D65A1B06E}" presName="diagram" presStyleCnt="0">
        <dgm:presLayoutVars>
          <dgm:dir/>
          <dgm:resizeHandles val="exact"/>
        </dgm:presLayoutVars>
      </dgm:prSet>
      <dgm:spPr/>
    </dgm:pt>
    <dgm:pt modelId="{79B02EB9-0B89-448F-B76E-7B119881F87D}" type="pres">
      <dgm:prSet presAssocID="{9CF4352D-9137-4EC1-BE57-2C5F2A6619D9}" presName="node" presStyleLbl="node1" presStyleIdx="0" presStyleCnt="1">
        <dgm:presLayoutVars>
          <dgm:bulletEnabled val="1"/>
        </dgm:presLayoutVars>
      </dgm:prSet>
      <dgm:spPr/>
    </dgm:pt>
  </dgm:ptLst>
  <dgm:cxnLst>
    <dgm:cxn modelId="{588744BE-69EC-446B-A9A7-89175C639EA2}" srcId="{88225DEF-0959-45FC-9F00-761D65A1B06E}" destId="{9CF4352D-9137-4EC1-BE57-2C5F2A6619D9}" srcOrd="0" destOrd="0" parTransId="{A30C5B96-205A-4C60-81B4-4D272FBA0A17}" sibTransId="{2C874E81-D717-42A6-A335-0660598EE80D}"/>
    <dgm:cxn modelId="{2A0194CB-CBF6-456C-9DC4-BCD87E7A4C02}" type="presOf" srcId="{9CF4352D-9137-4EC1-BE57-2C5F2A6619D9}" destId="{79B02EB9-0B89-448F-B76E-7B119881F87D}" srcOrd="0" destOrd="0" presId="urn:microsoft.com/office/officeart/2005/8/layout/default"/>
    <dgm:cxn modelId="{240DE4D7-64B6-46DA-92AD-0718376FC37A}" type="presOf" srcId="{88225DEF-0959-45FC-9F00-761D65A1B06E}" destId="{913651C0-DA8C-4C10-85D7-E6B68C74E819}" srcOrd="0" destOrd="0" presId="urn:microsoft.com/office/officeart/2005/8/layout/default"/>
    <dgm:cxn modelId="{4069BC07-CEB2-4054-A154-F61BBC805D66}" type="presParOf" srcId="{913651C0-DA8C-4C10-85D7-E6B68C74E819}" destId="{79B02EB9-0B89-448F-B76E-7B119881F87D}" srcOrd="0" destOrd="0" presId="urn:microsoft.com/office/officeart/2005/8/layout/default"/>
  </dgm:cxnLst>
  <dgm:bg/>
  <dgm:whole/>
  <dgm:extLst>
    <a:ext uri="http://schemas.microsoft.com/office/drawing/2008/diagram">
      <dsp:dataModelExt xmlns:dsp="http://schemas.microsoft.com/office/drawing/2008/diagram" relId="rId14"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20DE0723-6B2B-4751-B57C-264B9A8BE8AA}" type="doc">
      <dgm:prSet loTypeId="urn:diagrams.loki3.com/VaryingWidthList" loCatId="list" qsTypeId="urn:microsoft.com/office/officeart/2005/8/quickstyle/simple1" qsCatId="simple" csTypeId="urn:microsoft.com/office/officeart/2005/8/colors/accent1_2" csCatId="accent1" phldr="1"/>
      <dgm:spPr/>
    </dgm:pt>
    <dgm:pt modelId="{9E7B1851-3F62-43DA-B1C6-E6C3057620CC}">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100"/>
            <a:t>Time period : January 2017 to December 2022</a:t>
          </a:r>
        </a:p>
      </dgm:t>
    </dgm:pt>
    <dgm:pt modelId="{28B46C2C-E702-45FE-8A90-28DB55BCDDFD}" type="parTrans" cxnId="{EAA8D3AF-671F-46E5-A433-9FB1C95E75BE}">
      <dgm:prSet/>
      <dgm:spPr/>
      <dgm:t>
        <a:bodyPr/>
        <a:lstStyle/>
        <a:p>
          <a:endParaRPr lang="en-US"/>
        </a:p>
      </dgm:t>
    </dgm:pt>
    <dgm:pt modelId="{8A3E13E8-6F53-4393-B823-5F4E11E6B03C}" type="sibTrans" cxnId="{EAA8D3AF-671F-46E5-A433-9FB1C95E75BE}">
      <dgm:prSet/>
      <dgm:spPr/>
      <dgm:t>
        <a:bodyPr/>
        <a:lstStyle/>
        <a:p>
          <a:endParaRPr lang="en-US"/>
        </a:p>
      </dgm:t>
    </dgm:pt>
    <dgm:pt modelId="{F36F0858-FB85-4D28-B7FF-443B70D52CE3}">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100"/>
            <a:t>Sector Taken is Rural + Urban</a:t>
          </a:r>
        </a:p>
      </dgm:t>
    </dgm:pt>
    <dgm:pt modelId="{3566502C-00CA-4642-9C29-8BD21FA09C56}" type="parTrans" cxnId="{4A43BC8C-D73A-4B7A-B3D9-2069F280F97D}">
      <dgm:prSet/>
      <dgm:spPr/>
      <dgm:t>
        <a:bodyPr/>
        <a:lstStyle/>
        <a:p>
          <a:endParaRPr lang="en-US"/>
        </a:p>
      </dgm:t>
    </dgm:pt>
    <dgm:pt modelId="{314D6E08-67B7-46DC-B757-BC7703114D62}" type="sibTrans" cxnId="{4A43BC8C-D73A-4B7A-B3D9-2069F280F97D}">
      <dgm:prSet/>
      <dgm:spPr/>
      <dgm:t>
        <a:bodyPr/>
        <a:lstStyle/>
        <a:p>
          <a:endParaRPr lang="en-US"/>
        </a:p>
      </dgm:t>
    </dgm:pt>
    <dgm:pt modelId="{A945B3DE-C36D-4485-92F4-713AA66032A4}" type="pres">
      <dgm:prSet presAssocID="{20DE0723-6B2B-4751-B57C-264B9A8BE8AA}" presName="Name0" presStyleCnt="0">
        <dgm:presLayoutVars>
          <dgm:resizeHandles/>
        </dgm:presLayoutVars>
      </dgm:prSet>
      <dgm:spPr/>
    </dgm:pt>
    <dgm:pt modelId="{3FC2C26C-9CF1-4F76-99C4-9015B0379BB1}" type="pres">
      <dgm:prSet presAssocID="{9E7B1851-3F62-43DA-B1C6-E6C3057620CC}" presName="text" presStyleLbl="node1" presStyleIdx="0" presStyleCnt="2" custScaleX="221964" custScaleY="33477">
        <dgm:presLayoutVars>
          <dgm:bulletEnabled val="1"/>
        </dgm:presLayoutVars>
      </dgm:prSet>
      <dgm:spPr/>
    </dgm:pt>
    <dgm:pt modelId="{FE63833E-A031-4C65-BB72-20F6AD11B5F8}" type="pres">
      <dgm:prSet presAssocID="{8A3E13E8-6F53-4393-B823-5F4E11E6B03C}" presName="space" presStyleCnt="0"/>
      <dgm:spPr/>
    </dgm:pt>
    <dgm:pt modelId="{83B4B01F-7140-4F23-AA90-449C32C7C9F0}" type="pres">
      <dgm:prSet presAssocID="{F36F0858-FB85-4D28-B7FF-443B70D52CE3}" presName="text" presStyleLbl="node1" presStyleIdx="1" presStyleCnt="2" custScaleX="214258" custScaleY="39501">
        <dgm:presLayoutVars>
          <dgm:bulletEnabled val="1"/>
        </dgm:presLayoutVars>
      </dgm:prSet>
      <dgm:spPr/>
    </dgm:pt>
  </dgm:ptLst>
  <dgm:cxnLst>
    <dgm:cxn modelId="{AAB8FC73-E4F3-433E-B6B1-2F249BDE999F}" type="presOf" srcId="{20DE0723-6B2B-4751-B57C-264B9A8BE8AA}" destId="{A945B3DE-C36D-4485-92F4-713AA66032A4}" srcOrd="0" destOrd="0" presId="urn:diagrams.loki3.com/VaryingWidthList"/>
    <dgm:cxn modelId="{4A43BC8C-D73A-4B7A-B3D9-2069F280F97D}" srcId="{20DE0723-6B2B-4751-B57C-264B9A8BE8AA}" destId="{F36F0858-FB85-4D28-B7FF-443B70D52CE3}" srcOrd="1" destOrd="0" parTransId="{3566502C-00CA-4642-9C29-8BD21FA09C56}" sibTransId="{314D6E08-67B7-46DC-B757-BC7703114D62}"/>
    <dgm:cxn modelId="{D7036590-C3B0-4A40-9E27-10C311FF83DD}" type="presOf" srcId="{9E7B1851-3F62-43DA-B1C6-E6C3057620CC}" destId="{3FC2C26C-9CF1-4F76-99C4-9015B0379BB1}" srcOrd="0" destOrd="0" presId="urn:diagrams.loki3.com/VaryingWidthList"/>
    <dgm:cxn modelId="{CAE644AF-A2A9-49F0-BBAC-089E859C2C4A}" type="presOf" srcId="{F36F0858-FB85-4D28-B7FF-443B70D52CE3}" destId="{83B4B01F-7140-4F23-AA90-449C32C7C9F0}" srcOrd="0" destOrd="0" presId="urn:diagrams.loki3.com/VaryingWidthList"/>
    <dgm:cxn modelId="{EAA8D3AF-671F-46E5-A433-9FB1C95E75BE}" srcId="{20DE0723-6B2B-4751-B57C-264B9A8BE8AA}" destId="{9E7B1851-3F62-43DA-B1C6-E6C3057620CC}" srcOrd="0" destOrd="0" parTransId="{28B46C2C-E702-45FE-8A90-28DB55BCDDFD}" sibTransId="{8A3E13E8-6F53-4393-B823-5F4E11E6B03C}"/>
    <dgm:cxn modelId="{E07A51B5-469E-4543-9AAB-36D71F871CFF}" type="presParOf" srcId="{A945B3DE-C36D-4485-92F4-713AA66032A4}" destId="{3FC2C26C-9CF1-4F76-99C4-9015B0379BB1}" srcOrd="0" destOrd="0" presId="urn:diagrams.loki3.com/VaryingWidthList"/>
    <dgm:cxn modelId="{B1657827-2496-4EB0-97D2-D90B9A5095F3}" type="presParOf" srcId="{A945B3DE-C36D-4485-92F4-713AA66032A4}" destId="{FE63833E-A031-4C65-BB72-20F6AD11B5F8}" srcOrd="1" destOrd="0" presId="urn:diagrams.loki3.com/VaryingWidthList"/>
    <dgm:cxn modelId="{6296E706-C3EB-4258-A8BF-5115549EE65C}" type="presParOf" srcId="{A945B3DE-C36D-4485-92F4-713AA66032A4}" destId="{83B4B01F-7140-4F23-AA90-449C32C7C9F0}" srcOrd="2" destOrd="0" presId="urn:diagrams.loki3.com/VaryingWidthLis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399095B8-8792-4758-88F7-8EE2C2830224}"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US"/>
        </a:p>
      </dgm:t>
    </dgm:pt>
    <dgm:pt modelId="{E4F37CDF-E989-40C6-B340-F415A81F3215}">
      <dgm:prSet phldrT="[Text]" custT="1">
        <dgm:style>
          <a:lnRef idx="0">
            <a:scrgbClr r="0" g="0" b="0"/>
          </a:lnRef>
          <a:fillRef idx="0">
            <a:scrgbClr r="0" g="0" b="0"/>
          </a:fillRef>
          <a:effectRef idx="0">
            <a:scrgbClr r="0" g="0" b="0"/>
          </a:effectRef>
          <a:fontRef idx="minor">
            <a:schemeClr val="dk1"/>
          </a:fontRef>
        </dgm:style>
      </dgm:prSet>
      <dgm:spPr>
        <a:noFill/>
        <a:ln w="9525" cap="flat" cmpd="sng" algn="ctr">
          <a:solidFill>
            <a:schemeClr val="dk1"/>
          </a:solidFill>
          <a:prstDash val="solid"/>
          <a:round/>
          <a:headEnd type="none" w="med" len="med"/>
          <a:tailEnd type="none" w="med" len="med"/>
        </a:ln>
      </dgm:spPr>
      <dgm:t>
        <a:bodyPr/>
        <a:lstStyle/>
        <a:p>
          <a:r>
            <a:rPr lang="en-US" sz="1400"/>
            <a:t>TIme period : June 2022 to may 2023</a:t>
          </a:r>
        </a:p>
      </dgm:t>
    </dgm:pt>
    <dgm:pt modelId="{06137E9F-9D45-48F9-83F6-D88CA4EF7943}" type="parTrans" cxnId="{31D48515-0CF2-408A-AE18-AEDBBE7DB7C5}">
      <dgm:prSet/>
      <dgm:spPr/>
      <dgm:t>
        <a:bodyPr/>
        <a:lstStyle/>
        <a:p>
          <a:endParaRPr lang="en-US"/>
        </a:p>
      </dgm:t>
    </dgm:pt>
    <dgm:pt modelId="{86861F79-9DFF-4599-B01D-49E9142E65A3}" type="sibTrans" cxnId="{31D48515-0CF2-408A-AE18-AEDBBE7DB7C5}">
      <dgm:prSet/>
      <dgm:spPr/>
      <dgm:t>
        <a:bodyPr/>
        <a:lstStyle/>
        <a:p>
          <a:endParaRPr lang="en-US"/>
        </a:p>
      </dgm:t>
    </dgm:pt>
    <dgm:pt modelId="{F2A7B564-6EEC-4F96-A802-634102C4E6A5}" type="pres">
      <dgm:prSet presAssocID="{399095B8-8792-4758-88F7-8EE2C2830224}" presName="diagram" presStyleCnt="0">
        <dgm:presLayoutVars>
          <dgm:dir/>
          <dgm:resizeHandles val="exact"/>
        </dgm:presLayoutVars>
      </dgm:prSet>
      <dgm:spPr/>
    </dgm:pt>
    <dgm:pt modelId="{BD50970A-8AE8-42AF-BDF3-2D1FE8AB4DC5}" type="pres">
      <dgm:prSet presAssocID="{E4F37CDF-E989-40C6-B340-F415A81F3215}" presName="node" presStyleLbl="node1" presStyleIdx="0" presStyleCnt="1" custScaleX="184830" custLinFactNeighborX="8578" custLinFactNeighborY="20838">
        <dgm:presLayoutVars>
          <dgm:bulletEnabled val="1"/>
        </dgm:presLayoutVars>
      </dgm:prSet>
      <dgm:spPr/>
    </dgm:pt>
  </dgm:ptLst>
  <dgm:cxnLst>
    <dgm:cxn modelId="{31D48515-0CF2-408A-AE18-AEDBBE7DB7C5}" srcId="{399095B8-8792-4758-88F7-8EE2C2830224}" destId="{E4F37CDF-E989-40C6-B340-F415A81F3215}" srcOrd="0" destOrd="0" parTransId="{06137E9F-9D45-48F9-83F6-D88CA4EF7943}" sibTransId="{86861F79-9DFF-4599-B01D-49E9142E65A3}"/>
    <dgm:cxn modelId="{1C226518-BF40-4E0A-A577-CE0F4DC58391}" type="presOf" srcId="{E4F37CDF-E989-40C6-B340-F415A81F3215}" destId="{BD50970A-8AE8-42AF-BDF3-2D1FE8AB4DC5}" srcOrd="0" destOrd="0" presId="urn:microsoft.com/office/officeart/2005/8/layout/default"/>
    <dgm:cxn modelId="{D2CCD81B-FF22-4D5A-BA53-20636EE6B70F}" type="presOf" srcId="{399095B8-8792-4758-88F7-8EE2C2830224}" destId="{F2A7B564-6EEC-4F96-A802-634102C4E6A5}" srcOrd="0" destOrd="0" presId="urn:microsoft.com/office/officeart/2005/8/layout/default"/>
    <dgm:cxn modelId="{2E3FF181-C8EB-4D76-9E47-31647B208F80}" type="presParOf" srcId="{F2A7B564-6EEC-4F96-A802-634102C4E6A5}" destId="{BD50970A-8AE8-42AF-BDF3-2D1FE8AB4DC5}" srcOrd="0" destOrd="0" presId="urn:microsoft.com/office/officeart/2005/8/layout/default"/>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15E46B1F-02BE-4395-86A0-7B4E3B7ABF2F}"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US"/>
        </a:p>
      </dgm:t>
    </dgm:pt>
    <dgm:pt modelId="{84A0081A-480C-4FC0-80CB-26721EE0CE7C}">
      <dgm:prSet phldrT="[Text]" custT="1">
        <dgm:style>
          <a:lnRef idx="0">
            <a:scrgbClr r="0" g="0" b="0"/>
          </a:lnRef>
          <a:fillRef idx="0">
            <a:scrgbClr r="0" g="0" b="0"/>
          </a:fillRef>
          <a:effectRef idx="0">
            <a:scrgbClr r="0" g="0" b="0"/>
          </a:effectRef>
          <a:fontRef idx="minor">
            <a:schemeClr val="accent1"/>
          </a:fontRef>
        </dgm:style>
      </dgm:prSet>
      <dgm:spPr>
        <a:noFill/>
        <a:ln w="9525" cap="flat" cmpd="sng" algn="ctr">
          <a:solidFill>
            <a:schemeClr val="accent1"/>
          </a:solidFill>
          <a:prstDash val="solid"/>
          <a:round/>
          <a:headEnd type="none" w="med" len="med"/>
          <a:tailEnd type="none" w="med" len="med"/>
        </a:ln>
      </dgm:spPr>
      <dgm:t>
        <a:bodyPr/>
        <a:lstStyle/>
        <a:p>
          <a:r>
            <a:rPr lang="en-US" sz="1400"/>
            <a:t>Time period: February 2018 to Februray 2022</a:t>
          </a:r>
        </a:p>
      </dgm:t>
    </dgm:pt>
    <dgm:pt modelId="{6E29524E-135D-4B9C-8DC2-8A8B8FBEC401}" type="parTrans" cxnId="{1F6C07A1-89E4-4702-B308-4D906B667269}">
      <dgm:prSet/>
      <dgm:spPr/>
      <dgm:t>
        <a:bodyPr/>
        <a:lstStyle/>
        <a:p>
          <a:endParaRPr lang="en-US"/>
        </a:p>
      </dgm:t>
    </dgm:pt>
    <dgm:pt modelId="{F4212390-AF3A-4FDA-8AC2-77031B9B766F}" type="sibTrans" cxnId="{1F6C07A1-89E4-4702-B308-4D906B667269}">
      <dgm:prSet/>
      <dgm:spPr/>
      <dgm:t>
        <a:bodyPr/>
        <a:lstStyle/>
        <a:p>
          <a:endParaRPr lang="en-US"/>
        </a:p>
      </dgm:t>
    </dgm:pt>
    <dgm:pt modelId="{AFE16582-C428-4019-A703-FE749CDA8790}" type="pres">
      <dgm:prSet presAssocID="{15E46B1F-02BE-4395-86A0-7B4E3B7ABF2F}" presName="diagram" presStyleCnt="0">
        <dgm:presLayoutVars>
          <dgm:dir/>
          <dgm:resizeHandles val="exact"/>
        </dgm:presLayoutVars>
      </dgm:prSet>
      <dgm:spPr/>
    </dgm:pt>
    <dgm:pt modelId="{3B36D5E1-D4CE-4E2E-B7E8-CC4A050C20F2}" type="pres">
      <dgm:prSet presAssocID="{84A0081A-480C-4FC0-80CB-26721EE0CE7C}" presName="node" presStyleLbl="node1" presStyleIdx="0" presStyleCnt="1" custScaleX="172153" custLinFactNeighborX="-983" custLinFactNeighborY="-13797">
        <dgm:presLayoutVars>
          <dgm:bulletEnabled val="1"/>
        </dgm:presLayoutVars>
      </dgm:prSet>
      <dgm:spPr/>
    </dgm:pt>
  </dgm:ptLst>
  <dgm:cxnLst>
    <dgm:cxn modelId="{3B3B7F84-E590-4F11-8708-0124F6C4AB35}" type="presOf" srcId="{84A0081A-480C-4FC0-80CB-26721EE0CE7C}" destId="{3B36D5E1-D4CE-4E2E-B7E8-CC4A050C20F2}" srcOrd="0" destOrd="0" presId="urn:microsoft.com/office/officeart/2005/8/layout/default"/>
    <dgm:cxn modelId="{1F6C07A1-89E4-4702-B308-4D906B667269}" srcId="{15E46B1F-02BE-4395-86A0-7B4E3B7ABF2F}" destId="{84A0081A-480C-4FC0-80CB-26721EE0CE7C}" srcOrd="0" destOrd="0" parTransId="{6E29524E-135D-4B9C-8DC2-8A8B8FBEC401}" sibTransId="{F4212390-AF3A-4FDA-8AC2-77031B9B766F}"/>
    <dgm:cxn modelId="{535725D8-FFE7-4778-BF1E-5C5446EC72FF}" type="presOf" srcId="{15E46B1F-02BE-4395-86A0-7B4E3B7ABF2F}" destId="{AFE16582-C428-4019-A703-FE749CDA8790}" srcOrd="0" destOrd="0" presId="urn:microsoft.com/office/officeart/2005/8/layout/default"/>
    <dgm:cxn modelId="{474EC9FE-8FAF-4F52-AFD5-32EA48338F33}" type="presParOf" srcId="{AFE16582-C428-4019-A703-FE749CDA8790}" destId="{3B36D5E1-D4CE-4E2E-B7E8-CC4A050C20F2}" srcOrd="0" destOrd="0" presId="urn:microsoft.com/office/officeart/2005/8/layout/default"/>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43698971-ACC9-4BE0-A589-072FCB5D1E51}"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US"/>
        </a:p>
      </dgm:t>
    </dgm:pt>
    <dgm:pt modelId="{6683B5E9-C899-46C6-A120-81920FC15CA6}">
      <dgm:prSet phldrT="[Text]" custT="1">
        <dgm:style>
          <a:lnRef idx="0">
            <a:scrgbClr r="0" g="0" b="0"/>
          </a:lnRef>
          <a:fillRef idx="0">
            <a:scrgbClr r="0" g="0" b="0"/>
          </a:fillRef>
          <a:effectRef idx="0">
            <a:scrgbClr r="0" g="0" b="0"/>
          </a:effectRef>
          <a:fontRef idx="minor">
            <a:schemeClr val="accent1"/>
          </a:fontRef>
        </dgm:style>
      </dgm:prSet>
      <dgm:spPr>
        <a:noFill/>
        <a:ln w="9525" cap="flat" cmpd="sng" algn="ctr">
          <a:solidFill>
            <a:schemeClr val="accent1"/>
          </a:solidFill>
          <a:prstDash val="solid"/>
          <a:round/>
          <a:headEnd type="none" w="med" len="med"/>
          <a:tailEnd type="none" w="med" len="med"/>
        </a:ln>
      </dgm:spPr>
      <dgm:t>
        <a:bodyPr/>
        <a:lstStyle/>
        <a:p>
          <a:r>
            <a:rPr lang="en-US" sz="1400"/>
            <a:t>Time Period:2021 to 2023</a:t>
          </a:r>
        </a:p>
      </dgm:t>
    </dgm:pt>
    <dgm:pt modelId="{E9355D9D-D9E4-42EF-926C-D85ED36A46E8}" type="parTrans" cxnId="{24BF3CB1-0D42-4C62-AF78-D1D6082C48E5}">
      <dgm:prSet/>
      <dgm:spPr/>
      <dgm:t>
        <a:bodyPr/>
        <a:lstStyle/>
        <a:p>
          <a:endParaRPr lang="en-US"/>
        </a:p>
      </dgm:t>
    </dgm:pt>
    <dgm:pt modelId="{3CB59D3A-F9F0-4AF9-B240-F16A4E01DBDE}" type="sibTrans" cxnId="{24BF3CB1-0D42-4C62-AF78-D1D6082C48E5}">
      <dgm:prSet/>
      <dgm:spPr/>
      <dgm:t>
        <a:bodyPr/>
        <a:lstStyle/>
        <a:p>
          <a:endParaRPr lang="en-US"/>
        </a:p>
      </dgm:t>
    </dgm:pt>
    <dgm:pt modelId="{677B8EA7-3EC3-4742-9359-E5C136B4B9D6}" type="pres">
      <dgm:prSet presAssocID="{43698971-ACC9-4BE0-A589-072FCB5D1E51}" presName="diagram" presStyleCnt="0">
        <dgm:presLayoutVars>
          <dgm:dir/>
          <dgm:resizeHandles val="exact"/>
        </dgm:presLayoutVars>
      </dgm:prSet>
      <dgm:spPr/>
    </dgm:pt>
    <dgm:pt modelId="{2DD654C1-FC61-49F2-8F6B-8481414C36DB}" type="pres">
      <dgm:prSet presAssocID="{6683B5E9-C899-46C6-A120-81920FC15CA6}" presName="node" presStyleLbl="node1" presStyleIdx="0" presStyleCnt="1" custScaleX="175250" custLinFactNeighborX="-6564" custLinFactNeighborY="30630">
        <dgm:presLayoutVars>
          <dgm:bulletEnabled val="1"/>
        </dgm:presLayoutVars>
      </dgm:prSet>
      <dgm:spPr/>
    </dgm:pt>
  </dgm:ptLst>
  <dgm:cxnLst>
    <dgm:cxn modelId="{D72A475D-8AD8-4C4E-A8FD-73079BC416A3}" type="presOf" srcId="{43698971-ACC9-4BE0-A589-072FCB5D1E51}" destId="{677B8EA7-3EC3-4742-9359-E5C136B4B9D6}" srcOrd="0" destOrd="0" presId="urn:microsoft.com/office/officeart/2005/8/layout/default"/>
    <dgm:cxn modelId="{3DC78C61-DA46-4CAB-A117-55CC0FB90EB8}" type="presOf" srcId="{6683B5E9-C899-46C6-A120-81920FC15CA6}" destId="{2DD654C1-FC61-49F2-8F6B-8481414C36DB}" srcOrd="0" destOrd="0" presId="urn:microsoft.com/office/officeart/2005/8/layout/default"/>
    <dgm:cxn modelId="{24BF3CB1-0D42-4C62-AF78-D1D6082C48E5}" srcId="{43698971-ACC9-4BE0-A589-072FCB5D1E51}" destId="{6683B5E9-C899-46C6-A120-81920FC15CA6}" srcOrd="0" destOrd="0" parTransId="{E9355D9D-D9E4-42EF-926C-D85ED36A46E8}" sibTransId="{3CB59D3A-F9F0-4AF9-B240-F16A4E01DBDE}"/>
    <dgm:cxn modelId="{CDE01541-5D21-4348-B6B0-C41B9315B281}" type="presParOf" srcId="{677B8EA7-3EC3-4742-9359-E5C136B4B9D6}" destId="{2DD654C1-FC61-49F2-8F6B-8481414C36DB}" srcOrd="0" destOrd="0" presId="urn:microsoft.com/office/officeart/2005/8/layout/default"/>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216D483-913E-4B56-8B83-7F7BEF29429D}"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en-US"/>
        </a:p>
      </dgm:t>
    </dgm:pt>
    <dgm:pt modelId="{F204A8BD-1AC9-4163-AD36-B201FBBB12DF}">
      <dgm:prSet phldrT="[Text]"/>
      <dgm:spPr/>
      <dgm:t>
        <a:bodyPr/>
        <a:lstStyle/>
        <a:p>
          <a:r>
            <a:rPr lang="en-US"/>
            <a:t>Food Basket</a:t>
          </a:r>
        </a:p>
      </dgm:t>
    </dgm:pt>
    <dgm:pt modelId="{A0CE2D25-80F7-4E22-88D3-4D95DFE12775}" type="parTrans" cxnId="{5CDE7D4C-B370-45D2-832F-737C99CA1D0A}">
      <dgm:prSet/>
      <dgm:spPr/>
      <dgm:t>
        <a:bodyPr/>
        <a:lstStyle/>
        <a:p>
          <a:endParaRPr lang="en-US"/>
        </a:p>
      </dgm:t>
    </dgm:pt>
    <dgm:pt modelId="{41B57C0F-23ED-43CD-8F9B-87257FC0DBA2}" type="sibTrans" cxnId="{5CDE7D4C-B370-45D2-832F-737C99CA1D0A}">
      <dgm:prSet/>
      <dgm:spPr/>
      <dgm:t>
        <a:bodyPr/>
        <a:lstStyle/>
        <a:p>
          <a:endParaRPr lang="en-US"/>
        </a:p>
      </dgm:t>
    </dgm:pt>
    <dgm:pt modelId="{37837177-8E77-45B2-9805-210FC39DD3F5}">
      <dgm:prSet phldrT="[Text]"/>
      <dgm:spPr/>
      <dgm:t>
        <a:bodyPr/>
        <a:lstStyle/>
        <a:p>
          <a:r>
            <a:rPr lang="en-US"/>
            <a:t>Cereals and products </a:t>
          </a:r>
        </a:p>
      </dgm:t>
    </dgm:pt>
    <dgm:pt modelId="{DBC8B782-8061-4073-900D-AD46C80301F9}" type="parTrans" cxnId="{27668284-EBB4-4D91-B984-FFF563348246}">
      <dgm:prSet/>
      <dgm:spPr/>
      <dgm:t>
        <a:bodyPr/>
        <a:lstStyle/>
        <a:p>
          <a:endParaRPr lang="en-US"/>
        </a:p>
      </dgm:t>
    </dgm:pt>
    <dgm:pt modelId="{3D98FD58-75E4-4341-8415-6A15EF63D622}" type="sibTrans" cxnId="{27668284-EBB4-4D91-B984-FFF563348246}">
      <dgm:prSet/>
      <dgm:spPr/>
      <dgm:t>
        <a:bodyPr/>
        <a:lstStyle/>
        <a:p>
          <a:endParaRPr lang="en-US"/>
        </a:p>
      </dgm:t>
    </dgm:pt>
    <dgm:pt modelId="{F2CD3D6C-D1CB-43C1-AE2D-7F71AFC53FD1}">
      <dgm:prSet phldrT="[Text]"/>
      <dgm:spPr/>
      <dgm:t>
        <a:bodyPr/>
        <a:lstStyle/>
        <a:p>
          <a:r>
            <a:rPr lang="en-US"/>
            <a:t>Meat and Fish</a:t>
          </a:r>
        </a:p>
      </dgm:t>
    </dgm:pt>
    <dgm:pt modelId="{4A6D2182-7711-4C69-BB7F-C9893EA8EBAE}" type="parTrans" cxnId="{435BF726-BE7F-465A-BCF5-4E9AD3790394}">
      <dgm:prSet/>
      <dgm:spPr/>
      <dgm:t>
        <a:bodyPr/>
        <a:lstStyle/>
        <a:p>
          <a:endParaRPr lang="en-US"/>
        </a:p>
      </dgm:t>
    </dgm:pt>
    <dgm:pt modelId="{D2DBBCD9-EBB2-4AEC-BECC-43B14F99BA87}" type="sibTrans" cxnId="{435BF726-BE7F-465A-BCF5-4E9AD3790394}">
      <dgm:prSet/>
      <dgm:spPr/>
      <dgm:t>
        <a:bodyPr/>
        <a:lstStyle/>
        <a:p>
          <a:endParaRPr lang="en-US"/>
        </a:p>
      </dgm:t>
    </dgm:pt>
    <dgm:pt modelId="{ABECBCEC-EF95-427A-A619-AB09B3359767}">
      <dgm:prSet phldrT="[Text]"/>
      <dgm:spPr/>
      <dgm:t>
        <a:bodyPr/>
        <a:lstStyle/>
        <a:p>
          <a:r>
            <a:rPr lang="en-US"/>
            <a:t>Egg</a:t>
          </a:r>
        </a:p>
      </dgm:t>
    </dgm:pt>
    <dgm:pt modelId="{3BDE2762-7BBD-4B85-A1C4-6209E830A048}" type="parTrans" cxnId="{761B5375-D413-45D4-9E35-FF0D80DA67AE}">
      <dgm:prSet/>
      <dgm:spPr/>
      <dgm:t>
        <a:bodyPr/>
        <a:lstStyle/>
        <a:p>
          <a:endParaRPr lang="en-US"/>
        </a:p>
      </dgm:t>
    </dgm:pt>
    <dgm:pt modelId="{67CA835E-C0FB-46DB-A5CC-87D46477CCD6}" type="sibTrans" cxnId="{761B5375-D413-45D4-9E35-FF0D80DA67AE}">
      <dgm:prSet/>
      <dgm:spPr/>
      <dgm:t>
        <a:bodyPr/>
        <a:lstStyle/>
        <a:p>
          <a:endParaRPr lang="en-US"/>
        </a:p>
      </dgm:t>
    </dgm:pt>
    <dgm:pt modelId="{B78C791D-139A-4B50-8156-EDC66CADE30B}">
      <dgm:prSet phldrT="[Text]"/>
      <dgm:spPr/>
      <dgm:t>
        <a:bodyPr/>
        <a:lstStyle/>
        <a:p>
          <a:r>
            <a:rPr lang="en-US"/>
            <a:t>Oils and Fats </a:t>
          </a:r>
        </a:p>
      </dgm:t>
    </dgm:pt>
    <dgm:pt modelId="{A84126F3-07D1-4171-B8BA-0EB5DBAE3DF3}" type="parTrans" cxnId="{20BC79A7-2063-4FB3-A57D-435770C80B6D}">
      <dgm:prSet/>
      <dgm:spPr/>
      <dgm:t>
        <a:bodyPr/>
        <a:lstStyle/>
        <a:p>
          <a:endParaRPr lang="en-US"/>
        </a:p>
      </dgm:t>
    </dgm:pt>
    <dgm:pt modelId="{AD3AE51F-0183-45A0-AF8F-19FF055327C7}" type="sibTrans" cxnId="{20BC79A7-2063-4FB3-A57D-435770C80B6D}">
      <dgm:prSet/>
      <dgm:spPr/>
      <dgm:t>
        <a:bodyPr/>
        <a:lstStyle/>
        <a:p>
          <a:endParaRPr lang="en-US"/>
        </a:p>
      </dgm:t>
    </dgm:pt>
    <dgm:pt modelId="{A7EDA005-97F0-4865-A7FA-3BBBA8B21274}">
      <dgm:prSet phldrT="[Text]"/>
      <dgm:spPr/>
      <dgm:t>
        <a:bodyPr/>
        <a:lstStyle/>
        <a:p>
          <a:r>
            <a:rPr lang="en-US"/>
            <a:t>Fruits and Vegetables</a:t>
          </a:r>
        </a:p>
      </dgm:t>
    </dgm:pt>
    <dgm:pt modelId="{72411214-B051-4AC2-AB2D-182284120F5C}" type="parTrans" cxnId="{CAE0E817-3853-4FA5-A89B-AEAE890F57B8}">
      <dgm:prSet/>
      <dgm:spPr/>
      <dgm:t>
        <a:bodyPr/>
        <a:lstStyle/>
        <a:p>
          <a:endParaRPr lang="en-US"/>
        </a:p>
      </dgm:t>
    </dgm:pt>
    <dgm:pt modelId="{42408316-9D82-4039-A43E-798716DA0165}" type="sibTrans" cxnId="{CAE0E817-3853-4FA5-A89B-AEAE890F57B8}">
      <dgm:prSet/>
      <dgm:spPr/>
      <dgm:t>
        <a:bodyPr/>
        <a:lstStyle/>
        <a:p>
          <a:endParaRPr lang="en-US"/>
        </a:p>
      </dgm:t>
    </dgm:pt>
    <dgm:pt modelId="{CDC4C156-7AD6-4670-93B5-52331DD22A47}">
      <dgm:prSet phldrT="[Text]"/>
      <dgm:spPr/>
      <dgm:t>
        <a:bodyPr/>
        <a:lstStyle/>
        <a:p>
          <a:r>
            <a:rPr lang="en-US"/>
            <a:t>Sugar confectionery</a:t>
          </a:r>
        </a:p>
      </dgm:t>
    </dgm:pt>
    <dgm:pt modelId="{FB30299B-F8E8-4EC9-997F-E204E3269ECB}" type="parTrans" cxnId="{C2C1D9AE-2E21-4D89-B9C2-4FDAAB31C78C}">
      <dgm:prSet/>
      <dgm:spPr/>
      <dgm:t>
        <a:bodyPr/>
        <a:lstStyle/>
        <a:p>
          <a:endParaRPr lang="en-US"/>
        </a:p>
      </dgm:t>
    </dgm:pt>
    <dgm:pt modelId="{0256260B-2BEA-403B-974C-B938C7C4026E}" type="sibTrans" cxnId="{C2C1D9AE-2E21-4D89-B9C2-4FDAAB31C78C}">
      <dgm:prSet/>
      <dgm:spPr/>
      <dgm:t>
        <a:bodyPr/>
        <a:lstStyle/>
        <a:p>
          <a:endParaRPr lang="en-US"/>
        </a:p>
      </dgm:t>
    </dgm:pt>
    <dgm:pt modelId="{FE516981-E1B5-4915-9339-B64D2512AD25}">
      <dgm:prSet phldrT="[Text]"/>
      <dgm:spPr/>
      <dgm:t>
        <a:bodyPr/>
        <a:lstStyle/>
        <a:p>
          <a:r>
            <a:rPr lang="en-US"/>
            <a:t>Spices</a:t>
          </a:r>
        </a:p>
      </dgm:t>
    </dgm:pt>
    <dgm:pt modelId="{6F925124-79CA-4239-9280-AEB925B67040}" type="parTrans" cxnId="{2BC431E3-1BE6-4337-A4FE-F212780C99AE}">
      <dgm:prSet/>
      <dgm:spPr/>
      <dgm:t>
        <a:bodyPr/>
        <a:lstStyle/>
        <a:p>
          <a:endParaRPr lang="en-US"/>
        </a:p>
      </dgm:t>
    </dgm:pt>
    <dgm:pt modelId="{430B57A2-70A1-4F1A-B34A-E62FF36AEA47}" type="sibTrans" cxnId="{2BC431E3-1BE6-4337-A4FE-F212780C99AE}">
      <dgm:prSet/>
      <dgm:spPr/>
      <dgm:t>
        <a:bodyPr/>
        <a:lstStyle/>
        <a:p>
          <a:endParaRPr lang="en-US"/>
        </a:p>
      </dgm:t>
    </dgm:pt>
    <dgm:pt modelId="{04A1C5DC-0257-4CF7-8D58-208A91EF7C1A}">
      <dgm:prSet phldrT="[Text]"/>
      <dgm:spPr/>
      <dgm:t>
        <a:bodyPr/>
        <a:lstStyle/>
        <a:p>
          <a:r>
            <a:rPr lang="en-US"/>
            <a:t>Food and Beverages</a:t>
          </a:r>
        </a:p>
      </dgm:t>
    </dgm:pt>
    <dgm:pt modelId="{1198F5C9-65CE-4E0E-AE72-E38711090B4C}" type="parTrans" cxnId="{CD6DB4F2-C50F-4343-803D-58AC5B88FA67}">
      <dgm:prSet/>
      <dgm:spPr/>
      <dgm:t>
        <a:bodyPr/>
        <a:lstStyle/>
        <a:p>
          <a:endParaRPr lang="en-US"/>
        </a:p>
      </dgm:t>
    </dgm:pt>
    <dgm:pt modelId="{513D9DEF-511B-4AF9-A258-D558C2774BDC}" type="sibTrans" cxnId="{CD6DB4F2-C50F-4343-803D-58AC5B88FA67}">
      <dgm:prSet/>
      <dgm:spPr/>
      <dgm:t>
        <a:bodyPr/>
        <a:lstStyle/>
        <a:p>
          <a:endParaRPr lang="en-US"/>
        </a:p>
      </dgm:t>
    </dgm:pt>
    <dgm:pt modelId="{1A0911ED-F36D-4ADA-9E4D-8256EB004CBF}">
      <dgm:prSet phldrT="[Text]"/>
      <dgm:spPr/>
      <dgm:t>
        <a:bodyPr/>
        <a:lstStyle/>
        <a:p>
          <a:r>
            <a:rPr lang="en-US"/>
            <a:t>prepared meals snacks and sweets</a:t>
          </a:r>
        </a:p>
      </dgm:t>
    </dgm:pt>
    <dgm:pt modelId="{C8927BAD-78DB-42A2-B542-C01D45347FF9}" type="parTrans" cxnId="{599F2B31-643A-4206-879A-16F5851C3D18}">
      <dgm:prSet/>
      <dgm:spPr/>
      <dgm:t>
        <a:bodyPr/>
        <a:lstStyle/>
        <a:p>
          <a:endParaRPr lang="en-US"/>
        </a:p>
      </dgm:t>
    </dgm:pt>
    <dgm:pt modelId="{EC784588-2D95-41B6-AA5D-929E19C8F5D3}" type="sibTrans" cxnId="{599F2B31-643A-4206-879A-16F5851C3D18}">
      <dgm:prSet/>
      <dgm:spPr/>
      <dgm:t>
        <a:bodyPr/>
        <a:lstStyle/>
        <a:p>
          <a:endParaRPr lang="en-US"/>
        </a:p>
      </dgm:t>
    </dgm:pt>
    <dgm:pt modelId="{B0AC53C0-30B9-40FC-944A-3204AD8F0E29}" type="pres">
      <dgm:prSet presAssocID="{8216D483-913E-4B56-8B83-7F7BEF29429D}" presName="hierChild1" presStyleCnt="0">
        <dgm:presLayoutVars>
          <dgm:orgChart val="1"/>
          <dgm:chPref val="1"/>
          <dgm:dir/>
          <dgm:animOne val="branch"/>
          <dgm:animLvl val="lvl"/>
          <dgm:resizeHandles/>
        </dgm:presLayoutVars>
      </dgm:prSet>
      <dgm:spPr/>
    </dgm:pt>
    <dgm:pt modelId="{753D54FC-B03E-4448-8698-4C2284C2C687}" type="pres">
      <dgm:prSet presAssocID="{F204A8BD-1AC9-4163-AD36-B201FBBB12DF}" presName="hierRoot1" presStyleCnt="0">
        <dgm:presLayoutVars>
          <dgm:hierBranch val="init"/>
        </dgm:presLayoutVars>
      </dgm:prSet>
      <dgm:spPr/>
    </dgm:pt>
    <dgm:pt modelId="{82885C4E-A3CB-4D5A-8EF9-2CEDA618FD44}" type="pres">
      <dgm:prSet presAssocID="{F204A8BD-1AC9-4163-AD36-B201FBBB12DF}" presName="rootComposite1" presStyleCnt="0"/>
      <dgm:spPr/>
    </dgm:pt>
    <dgm:pt modelId="{5F876F08-EB39-4B4D-AB6B-87A195106CAB}" type="pres">
      <dgm:prSet presAssocID="{F204A8BD-1AC9-4163-AD36-B201FBBB12DF}" presName="rootText1" presStyleLbl="node0" presStyleIdx="0" presStyleCnt="1">
        <dgm:presLayoutVars>
          <dgm:chPref val="3"/>
        </dgm:presLayoutVars>
      </dgm:prSet>
      <dgm:spPr/>
    </dgm:pt>
    <dgm:pt modelId="{B42C603C-5635-4249-B761-0E86F90A5FEF}" type="pres">
      <dgm:prSet presAssocID="{F204A8BD-1AC9-4163-AD36-B201FBBB12DF}" presName="rootConnector1" presStyleLbl="node1" presStyleIdx="0" presStyleCnt="0"/>
      <dgm:spPr/>
    </dgm:pt>
    <dgm:pt modelId="{10CA60B3-13CB-4249-BB45-EADB4F11A195}" type="pres">
      <dgm:prSet presAssocID="{F204A8BD-1AC9-4163-AD36-B201FBBB12DF}" presName="hierChild2" presStyleCnt="0"/>
      <dgm:spPr/>
    </dgm:pt>
    <dgm:pt modelId="{8FDE50AD-E46D-40F7-8D0E-2CF9F7152327}" type="pres">
      <dgm:prSet presAssocID="{DBC8B782-8061-4073-900D-AD46C80301F9}" presName="Name37" presStyleLbl="parChTrans1D2" presStyleIdx="0" presStyleCnt="9"/>
      <dgm:spPr/>
    </dgm:pt>
    <dgm:pt modelId="{DD1C37C9-F6A0-4F55-AF9D-1BADA398517F}" type="pres">
      <dgm:prSet presAssocID="{37837177-8E77-45B2-9805-210FC39DD3F5}" presName="hierRoot2" presStyleCnt="0">
        <dgm:presLayoutVars>
          <dgm:hierBranch val="init"/>
        </dgm:presLayoutVars>
      </dgm:prSet>
      <dgm:spPr/>
    </dgm:pt>
    <dgm:pt modelId="{4F1A1B4C-6F44-40F0-A234-A6980753F90D}" type="pres">
      <dgm:prSet presAssocID="{37837177-8E77-45B2-9805-210FC39DD3F5}" presName="rootComposite" presStyleCnt="0"/>
      <dgm:spPr/>
    </dgm:pt>
    <dgm:pt modelId="{A3E6F31F-109F-4D62-8689-E899A164A222}" type="pres">
      <dgm:prSet presAssocID="{37837177-8E77-45B2-9805-210FC39DD3F5}" presName="rootText" presStyleLbl="node2" presStyleIdx="0" presStyleCnt="9">
        <dgm:presLayoutVars>
          <dgm:chPref val="3"/>
        </dgm:presLayoutVars>
      </dgm:prSet>
      <dgm:spPr/>
    </dgm:pt>
    <dgm:pt modelId="{8A2C9C0D-375E-47C5-9307-58FBA93AEA07}" type="pres">
      <dgm:prSet presAssocID="{37837177-8E77-45B2-9805-210FC39DD3F5}" presName="rootConnector" presStyleLbl="node2" presStyleIdx="0" presStyleCnt="9"/>
      <dgm:spPr/>
    </dgm:pt>
    <dgm:pt modelId="{7C59F3B6-B870-4C0F-BDCF-2A8DB80F0756}" type="pres">
      <dgm:prSet presAssocID="{37837177-8E77-45B2-9805-210FC39DD3F5}" presName="hierChild4" presStyleCnt="0"/>
      <dgm:spPr/>
    </dgm:pt>
    <dgm:pt modelId="{D49A83A7-80A7-4A40-88ED-0938C5749790}" type="pres">
      <dgm:prSet presAssocID="{37837177-8E77-45B2-9805-210FC39DD3F5}" presName="hierChild5" presStyleCnt="0"/>
      <dgm:spPr/>
    </dgm:pt>
    <dgm:pt modelId="{48B6C65E-D674-41AD-97C7-97B990C53A0A}" type="pres">
      <dgm:prSet presAssocID="{4A6D2182-7711-4C69-BB7F-C9893EA8EBAE}" presName="Name37" presStyleLbl="parChTrans1D2" presStyleIdx="1" presStyleCnt="9"/>
      <dgm:spPr/>
    </dgm:pt>
    <dgm:pt modelId="{F01AAA71-C34C-4408-B854-8C256079D6D0}" type="pres">
      <dgm:prSet presAssocID="{F2CD3D6C-D1CB-43C1-AE2D-7F71AFC53FD1}" presName="hierRoot2" presStyleCnt="0">
        <dgm:presLayoutVars>
          <dgm:hierBranch val="init"/>
        </dgm:presLayoutVars>
      </dgm:prSet>
      <dgm:spPr/>
    </dgm:pt>
    <dgm:pt modelId="{876B13BE-D4DD-41CF-8A55-BFFB4B011AEA}" type="pres">
      <dgm:prSet presAssocID="{F2CD3D6C-D1CB-43C1-AE2D-7F71AFC53FD1}" presName="rootComposite" presStyleCnt="0"/>
      <dgm:spPr/>
    </dgm:pt>
    <dgm:pt modelId="{4DDED8A5-17FA-4E18-9EF2-0FAD70CFE3D6}" type="pres">
      <dgm:prSet presAssocID="{F2CD3D6C-D1CB-43C1-AE2D-7F71AFC53FD1}" presName="rootText" presStyleLbl="node2" presStyleIdx="1" presStyleCnt="9">
        <dgm:presLayoutVars>
          <dgm:chPref val="3"/>
        </dgm:presLayoutVars>
      </dgm:prSet>
      <dgm:spPr/>
    </dgm:pt>
    <dgm:pt modelId="{6C2C1FEC-4BF6-4374-92B6-CA3317E5CF23}" type="pres">
      <dgm:prSet presAssocID="{F2CD3D6C-D1CB-43C1-AE2D-7F71AFC53FD1}" presName="rootConnector" presStyleLbl="node2" presStyleIdx="1" presStyleCnt="9"/>
      <dgm:spPr/>
    </dgm:pt>
    <dgm:pt modelId="{A6D06564-39AE-45C1-9206-21D1C6E41CC2}" type="pres">
      <dgm:prSet presAssocID="{F2CD3D6C-D1CB-43C1-AE2D-7F71AFC53FD1}" presName="hierChild4" presStyleCnt="0"/>
      <dgm:spPr/>
    </dgm:pt>
    <dgm:pt modelId="{FD0AE974-F0F0-4B0D-809D-313CBF8C4DA2}" type="pres">
      <dgm:prSet presAssocID="{F2CD3D6C-D1CB-43C1-AE2D-7F71AFC53FD1}" presName="hierChild5" presStyleCnt="0"/>
      <dgm:spPr/>
    </dgm:pt>
    <dgm:pt modelId="{2A8C8E4F-AFC0-4B8A-8064-F349CA15AD9D}" type="pres">
      <dgm:prSet presAssocID="{3BDE2762-7BBD-4B85-A1C4-6209E830A048}" presName="Name37" presStyleLbl="parChTrans1D2" presStyleIdx="2" presStyleCnt="9"/>
      <dgm:spPr/>
    </dgm:pt>
    <dgm:pt modelId="{A4F6A0F9-767A-429C-B4D2-97C8C934238F}" type="pres">
      <dgm:prSet presAssocID="{ABECBCEC-EF95-427A-A619-AB09B3359767}" presName="hierRoot2" presStyleCnt="0">
        <dgm:presLayoutVars>
          <dgm:hierBranch val="init"/>
        </dgm:presLayoutVars>
      </dgm:prSet>
      <dgm:spPr/>
    </dgm:pt>
    <dgm:pt modelId="{3B8FF47E-7308-492B-A5F8-22B9AAAA8713}" type="pres">
      <dgm:prSet presAssocID="{ABECBCEC-EF95-427A-A619-AB09B3359767}" presName="rootComposite" presStyleCnt="0"/>
      <dgm:spPr/>
    </dgm:pt>
    <dgm:pt modelId="{BBA76D3C-D587-4720-89CB-393DFD1E2AE8}" type="pres">
      <dgm:prSet presAssocID="{ABECBCEC-EF95-427A-A619-AB09B3359767}" presName="rootText" presStyleLbl="node2" presStyleIdx="2" presStyleCnt="9">
        <dgm:presLayoutVars>
          <dgm:chPref val="3"/>
        </dgm:presLayoutVars>
      </dgm:prSet>
      <dgm:spPr/>
    </dgm:pt>
    <dgm:pt modelId="{71894F94-BCFD-4E77-A604-7BC4A8A3498E}" type="pres">
      <dgm:prSet presAssocID="{ABECBCEC-EF95-427A-A619-AB09B3359767}" presName="rootConnector" presStyleLbl="node2" presStyleIdx="2" presStyleCnt="9"/>
      <dgm:spPr/>
    </dgm:pt>
    <dgm:pt modelId="{13583FE8-3826-47E3-8C55-D855545B44CC}" type="pres">
      <dgm:prSet presAssocID="{ABECBCEC-EF95-427A-A619-AB09B3359767}" presName="hierChild4" presStyleCnt="0"/>
      <dgm:spPr/>
    </dgm:pt>
    <dgm:pt modelId="{088B8FF8-A8FE-45EF-BB25-CDEFD1822821}" type="pres">
      <dgm:prSet presAssocID="{ABECBCEC-EF95-427A-A619-AB09B3359767}" presName="hierChild5" presStyleCnt="0"/>
      <dgm:spPr/>
    </dgm:pt>
    <dgm:pt modelId="{3D2D1EE7-0641-4236-8FFC-80D80FEFC0ED}" type="pres">
      <dgm:prSet presAssocID="{A84126F3-07D1-4171-B8BA-0EB5DBAE3DF3}" presName="Name37" presStyleLbl="parChTrans1D2" presStyleIdx="3" presStyleCnt="9"/>
      <dgm:spPr/>
    </dgm:pt>
    <dgm:pt modelId="{B87A0D08-6E57-47AC-961C-FBE7E58C8D61}" type="pres">
      <dgm:prSet presAssocID="{B78C791D-139A-4B50-8156-EDC66CADE30B}" presName="hierRoot2" presStyleCnt="0">
        <dgm:presLayoutVars>
          <dgm:hierBranch val="init"/>
        </dgm:presLayoutVars>
      </dgm:prSet>
      <dgm:spPr/>
    </dgm:pt>
    <dgm:pt modelId="{802CE218-2F6D-4804-978E-D0258A638E45}" type="pres">
      <dgm:prSet presAssocID="{B78C791D-139A-4B50-8156-EDC66CADE30B}" presName="rootComposite" presStyleCnt="0"/>
      <dgm:spPr/>
    </dgm:pt>
    <dgm:pt modelId="{8DD8F3B1-A54E-44AB-A856-B162EA6AD3EC}" type="pres">
      <dgm:prSet presAssocID="{B78C791D-139A-4B50-8156-EDC66CADE30B}" presName="rootText" presStyleLbl="node2" presStyleIdx="3" presStyleCnt="9">
        <dgm:presLayoutVars>
          <dgm:chPref val="3"/>
        </dgm:presLayoutVars>
      </dgm:prSet>
      <dgm:spPr/>
    </dgm:pt>
    <dgm:pt modelId="{E78A56F8-FDAC-4096-8271-4155C876CCBB}" type="pres">
      <dgm:prSet presAssocID="{B78C791D-139A-4B50-8156-EDC66CADE30B}" presName="rootConnector" presStyleLbl="node2" presStyleIdx="3" presStyleCnt="9"/>
      <dgm:spPr/>
    </dgm:pt>
    <dgm:pt modelId="{0C94A9E5-A9BE-43B9-BC51-CD081BDA9EF4}" type="pres">
      <dgm:prSet presAssocID="{B78C791D-139A-4B50-8156-EDC66CADE30B}" presName="hierChild4" presStyleCnt="0"/>
      <dgm:spPr/>
    </dgm:pt>
    <dgm:pt modelId="{6D6D3F94-4FEA-4AD3-8D21-FA95CCE1E2E1}" type="pres">
      <dgm:prSet presAssocID="{B78C791D-139A-4B50-8156-EDC66CADE30B}" presName="hierChild5" presStyleCnt="0"/>
      <dgm:spPr/>
    </dgm:pt>
    <dgm:pt modelId="{88091CE7-E07C-46DB-A708-C242F7CC626B}" type="pres">
      <dgm:prSet presAssocID="{72411214-B051-4AC2-AB2D-182284120F5C}" presName="Name37" presStyleLbl="parChTrans1D2" presStyleIdx="4" presStyleCnt="9"/>
      <dgm:spPr/>
    </dgm:pt>
    <dgm:pt modelId="{2A75468D-66A8-4E15-8DE7-EE6B26BBC8A2}" type="pres">
      <dgm:prSet presAssocID="{A7EDA005-97F0-4865-A7FA-3BBBA8B21274}" presName="hierRoot2" presStyleCnt="0">
        <dgm:presLayoutVars>
          <dgm:hierBranch val="init"/>
        </dgm:presLayoutVars>
      </dgm:prSet>
      <dgm:spPr/>
    </dgm:pt>
    <dgm:pt modelId="{CD297D02-B068-4D7F-B108-5C49F918A50F}" type="pres">
      <dgm:prSet presAssocID="{A7EDA005-97F0-4865-A7FA-3BBBA8B21274}" presName="rootComposite" presStyleCnt="0"/>
      <dgm:spPr/>
    </dgm:pt>
    <dgm:pt modelId="{F796EEBC-3E8B-4786-8C6B-24C14833771E}" type="pres">
      <dgm:prSet presAssocID="{A7EDA005-97F0-4865-A7FA-3BBBA8B21274}" presName="rootText" presStyleLbl="node2" presStyleIdx="4" presStyleCnt="9">
        <dgm:presLayoutVars>
          <dgm:chPref val="3"/>
        </dgm:presLayoutVars>
      </dgm:prSet>
      <dgm:spPr/>
    </dgm:pt>
    <dgm:pt modelId="{7585B3C7-822E-4A01-831C-1CEBF80557E0}" type="pres">
      <dgm:prSet presAssocID="{A7EDA005-97F0-4865-A7FA-3BBBA8B21274}" presName="rootConnector" presStyleLbl="node2" presStyleIdx="4" presStyleCnt="9"/>
      <dgm:spPr/>
    </dgm:pt>
    <dgm:pt modelId="{66ADC9C3-6730-4A1D-8007-9C449EC42EFC}" type="pres">
      <dgm:prSet presAssocID="{A7EDA005-97F0-4865-A7FA-3BBBA8B21274}" presName="hierChild4" presStyleCnt="0"/>
      <dgm:spPr/>
    </dgm:pt>
    <dgm:pt modelId="{2D659FAC-3B2F-4ADD-9553-6396E421B758}" type="pres">
      <dgm:prSet presAssocID="{A7EDA005-97F0-4865-A7FA-3BBBA8B21274}" presName="hierChild5" presStyleCnt="0"/>
      <dgm:spPr/>
    </dgm:pt>
    <dgm:pt modelId="{077303B3-749D-4A5D-B15A-9ABD669223C2}" type="pres">
      <dgm:prSet presAssocID="{FB30299B-F8E8-4EC9-997F-E204E3269ECB}" presName="Name37" presStyleLbl="parChTrans1D2" presStyleIdx="5" presStyleCnt="9"/>
      <dgm:spPr/>
    </dgm:pt>
    <dgm:pt modelId="{E1F69C5B-1BF5-47E6-8EE4-C33DDDD26BF2}" type="pres">
      <dgm:prSet presAssocID="{CDC4C156-7AD6-4670-93B5-52331DD22A47}" presName="hierRoot2" presStyleCnt="0">
        <dgm:presLayoutVars>
          <dgm:hierBranch val="init"/>
        </dgm:presLayoutVars>
      </dgm:prSet>
      <dgm:spPr/>
    </dgm:pt>
    <dgm:pt modelId="{372E8588-E1D6-4B41-A337-4AA874761877}" type="pres">
      <dgm:prSet presAssocID="{CDC4C156-7AD6-4670-93B5-52331DD22A47}" presName="rootComposite" presStyleCnt="0"/>
      <dgm:spPr/>
    </dgm:pt>
    <dgm:pt modelId="{88B7FE29-8B18-4358-8871-053B00185FF6}" type="pres">
      <dgm:prSet presAssocID="{CDC4C156-7AD6-4670-93B5-52331DD22A47}" presName="rootText" presStyleLbl="node2" presStyleIdx="5" presStyleCnt="9">
        <dgm:presLayoutVars>
          <dgm:chPref val="3"/>
        </dgm:presLayoutVars>
      </dgm:prSet>
      <dgm:spPr/>
    </dgm:pt>
    <dgm:pt modelId="{7B74E770-7F28-447C-8E33-CDE6F0020148}" type="pres">
      <dgm:prSet presAssocID="{CDC4C156-7AD6-4670-93B5-52331DD22A47}" presName="rootConnector" presStyleLbl="node2" presStyleIdx="5" presStyleCnt="9"/>
      <dgm:spPr/>
    </dgm:pt>
    <dgm:pt modelId="{47B59433-7FC7-4D5A-B7A1-8925C64A2AB4}" type="pres">
      <dgm:prSet presAssocID="{CDC4C156-7AD6-4670-93B5-52331DD22A47}" presName="hierChild4" presStyleCnt="0"/>
      <dgm:spPr/>
    </dgm:pt>
    <dgm:pt modelId="{8212BAA9-C989-4CD1-A76F-60DF8DBDB226}" type="pres">
      <dgm:prSet presAssocID="{CDC4C156-7AD6-4670-93B5-52331DD22A47}" presName="hierChild5" presStyleCnt="0"/>
      <dgm:spPr/>
    </dgm:pt>
    <dgm:pt modelId="{770B754A-3C54-456C-8E89-C0FEE16E934F}" type="pres">
      <dgm:prSet presAssocID="{6F925124-79CA-4239-9280-AEB925B67040}" presName="Name37" presStyleLbl="parChTrans1D2" presStyleIdx="6" presStyleCnt="9"/>
      <dgm:spPr/>
    </dgm:pt>
    <dgm:pt modelId="{86E20396-54B8-44C4-ACCC-010CF78BD86F}" type="pres">
      <dgm:prSet presAssocID="{FE516981-E1B5-4915-9339-B64D2512AD25}" presName="hierRoot2" presStyleCnt="0">
        <dgm:presLayoutVars>
          <dgm:hierBranch val="init"/>
        </dgm:presLayoutVars>
      </dgm:prSet>
      <dgm:spPr/>
    </dgm:pt>
    <dgm:pt modelId="{238ED5A6-CFF6-45B8-A5FC-00547450129C}" type="pres">
      <dgm:prSet presAssocID="{FE516981-E1B5-4915-9339-B64D2512AD25}" presName="rootComposite" presStyleCnt="0"/>
      <dgm:spPr/>
    </dgm:pt>
    <dgm:pt modelId="{0B0BB06E-D3E2-4879-A313-C7A7DC2CAD7A}" type="pres">
      <dgm:prSet presAssocID="{FE516981-E1B5-4915-9339-B64D2512AD25}" presName="rootText" presStyleLbl="node2" presStyleIdx="6" presStyleCnt="9">
        <dgm:presLayoutVars>
          <dgm:chPref val="3"/>
        </dgm:presLayoutVars>
      </dgm:prSet>
      <dgm:spPr/>
    </dgm:pt>
    <dgm:pt modelId="{52ECE749-47AE-4EB3-B0C4-D1177B5A316E}" type="pres">
      <dgm:prSet presAssocID="{FE516981-E1B5-4915-9339-B64D2512AD25}" presName="rootConnector" presStyleLbl="node2" presStyleIdx="6" presStyleCnt="9"/>
      <dgm:spPr/>
    </dgm:pt>
    <dgm:pt modelId="{C9ED34C7-9EB0-49D2-963E-2F982F62C7FD}" type="pres">
      <dgm:prSet presAssocID="{FE516981-E1B5-4915-9339-B64D2512AD25}" presName="hierChild4" presStyleCnt="0"/>
      <dgm:spPr/>
    </dgm:pt>
    <dgm:pt modelId="{172912CE-9CE7-4BDE-AB40-D415EA2849D0}" type="pres">
      <dgm:prSet presAssocID="{FE516981-E1B5-4915-9339-B64D2512AD25}" presName="hierChild5" presStyleCnt="0"/>
      <dgm:spPr/>
    </dgm:pt>
    <dgm:pt modelId="{EE076E5C-F0B6-4661-9D70-A7253BE3BB68}" type="pres">
      <dgm:prSet presAssocID="{1198F5C9-65CE-4E0E-AE72-E38711090B4C}" presName="Name37" presStyleLbl="parChTrans1D2" presStyleIdx="7" presStyleCnt="9"/>
      <dgm:spPr/>
    </dgm:pt>
    <dgm:pt modelId="{0EAB1E72-CE2A-476A-B921-18B32E369F53}" type="pres">
      <dgm:prSet presAssocID="{04A1C5DC-0257-4CF7-8D58-208A91EF7C1A}" presName="hierRoot2" presStyleCnt="0">
        <dgm:presLayoutVars>
          <dgm:hierBranch val="init"/>
        </dgm:presLayoutVars>
      </dgm:prSet>
      <dgm:spPr/>
    </dgm:pt>
    <dgm:pt modelId="{45912B32-C36E-4C6F-B145-F2B1AA9172C8}" type="pres">
      <dgm:prSet presAssocID="{04A1C5DC-0257-4CF7-8D58-208A91EF7C1A}" presName="rootComposite" presStyleCnt="0"/>
      <dgm:spPr/>
    </dgm:pt>
    <dgm:pt modelId="{8F58A0A3-679D-479C-8916-237B03FCE7C4}" type="pres">
      <dgm:prSet presAssocID="{04A1C5DC-0257-4CF7-8D58-208A91EF7C1A}" presName="rootText" presStyleLbl="node2" presStyleIdx="7" presStyleCnt="9">
        <dgm:presLayoutVars>
          <dgm:chPref val="3"/>
        </dgm:presLayoutVars>
      </dgm:prSet>
      <dgm:spPr/>
    </dgm:pt>
    <dgm:pt modelId="{668A0969-4062-4754-B026-396FCA987799}" type="pres">
      <dgm:prSet presAssocID="{04A1C5DC-0257-4CF7-8D58-208A91EF7C1A}" presName="rootConnector" presStyleLbl="node2" presStyleIdx="7" presStyleCnt="9"/>
      <dgm:spPr/>
    </dgm:pt>
    <dgm:pt modelId="{E5F964EA-701A-468F-BB1D-36113541FD59}" type="pres">
      <dgm:prSet presAssocID="{04A1C5DC-0257-4CF7-8D58-208A91EF7C1A}" presName="hierChild4" presStyleCnt="0"/>
      <dgm:spPr/>
    </dgm:pt>
    <dgm:pt modelId="{24ED682F-8E10-4A53-8520-39E6A2B24CE9}" type="pres">
      <dgm:prSet presAssocID="{04A1C5DC-0257-4CF7-8D58-208A91EF7C1A}" presName="hierChild5" presStyleCnt="0"/>
      <dgm:spPr/>
    </dgm:pt>
    <dgm:pt modelId="{8C91543F-2E6F-44E5-B4F5-2E59C4C510E3}" type="pres">
      <dgm:prSet presAssocID="{C8927BAD-78DB-42A2-B542-C01D45347FF9}" presName="Name37" presStyleLbl="parChTrans1D2" presStyleIdx="8" presStyleCnt="9"/>
      <dgm:spPr/>
    </dgm:pt>
    <dgm:pt modelId="{D5014D69-A038-45BB-9243-C1781641111E}" type="pres">
      <dgm:prSet presAssocID="{1A0911ED-F36D-4ADA-9E4D-8256EB004CBF}" presName="hierRoot2" presStyleCnt="0">
        <dgm:presLayoutVars>
          <dgm:hierBranch val="init"/>
        </dgm:presLayoutVars>
      </dgm:prSet>
      <dgm:spPr/>
    </dgm:pt>
    <dgm:pt modelId="{23064019-AA99-4587-A373-BFE54B1FE5F4}" type="pres">
      <dgm:prSet presAssocID="{1A0911ED-F36D-4ADA-9E4D-8256EB004CBF}" presName="rootComposite" presStyleCnt="0"/>
      <dgm:spPr/>
    </dgm:pt>
    <dgm:pt modelId="{A8D0244F-A4DF-4D23-8F71-BB07FEB4249A}" type="pres">
      <dgm:prSet presAssocID="{1A0911ED-F36D-4ADA-9E4D-8256EB004CBF}" presName="rootText" presStyleLbl="node2" presStyleIdx="8" presStyleCnt="9">
        <dgm:presLayoutVars>
          <dgm:chPref val="3"/>
        </dgm:presLayoutVars>
      </dgm:prSet>
      <dgm:spPr/>
    </dgm:pt>
    <dgm:pt modelId="{C3343812-2EB9-4A17-B6CD-BA404B2962A9}" type="pres">
      <dgm:prSet presAssocID="{1A0911ED-F36D-4ADA-9E4D-8256EB004CBF}" presName="rootConnector" presStyleLbl="node2" presStyleIdx="8" presStyleCnt="9"/>
      <dgm:spPr/>
    </dgm:pt>
    <dgm:pt modelId="{E7D97614-5AE6-48A4-BC30-C9E56C74C649}" type="pres">
      <dgm:prSet presAssocID="{1A0911ED-F36D-4ADA-9E4D-8256EB004CBF}" presName="hierChild4" presStyleCnt="0"/>
      <dgm:spPr/>
    </dgm:pt>
    <dgm:pt modelId="{4DA87AAC-F9D8-4DF7-AEF3-98A0096DEFCF}" type="pres">
      <dgm:prSet presAssocID="{1A0911ED-F36D-4ADA-9E4D-8256EB004CBF}" presName="hierChild5" presStyleCnt="0"/>
      <dgm:spPr/>
    </dgm:pt>
    <dgm:pt modelId="{874C0CFD-86BC-49A9-9D5D-3B9E4185B282}" type="pres">
      <dgm:prSet presAssocID="{F204A8BD-1AC9-4163-AD36-B201FBBB12DF}" presName="hierChild3" presStyleCnt="0"/>
      <dgm:spPr/>
    </dgm:pt>
  </dgm:ptLst>
  <dgm:cxnLst>
    <dgm:cxn modelId="{9FF1CE03-5D6F-4CF6-BBE7-CC5CB2492257}" type="presOf" srcId="{B78C791D-139A-4B50-8156-EDC66CADE30B}" destId="{E78A56F8-FDAC-4096-8271-4155C876CCBB}" srcOrd="1" destOrd="0" presId="urn:microsoft.com/office/officeart/2005/8/layout/orgChart1"/>
    <dgm:cxn modelId="{5FEE4216-C5C6-4521-B4B7-2E65274BC919}" type="presOf" srcId="{F204A8BD-1AC9-4163-AD36-B201FBBB12DF}" destId="{B42C603C-5635-4249-B761-0E86F90A5FEF}" srcOrd="1" destOrd="0" presId="urn:microsoft.com/office/officeart/2005/8/layout/orgChart1"/>
    <dgm:cxn modelId="{CAE0E817-3853-4FA5-A89B-AEAE890F57B8}" srcId="{F204A8BD-1AC9-4163-AD36-B201FBBB12DF}" destId="{A7EDA005-97F0-4865-A7FA-3BBBA8B21274}" srcOrd="4" destOrd="0" parTransId="{72411214-B051-4AC2-AB2D-182284120F5C}" sibTransId="{42408316-9D82-4039-A43E-798716DA0165}"/>
    <dgm:cxn modelId="{B163C01B-A759-4909-873A-032F1E58F7F2}" type="presOf" srcId="{ABECBCEC-EF95-427A-A619-AB09B3359767}" destId="{71894F94-BCFD-4E77-A604-7BC4A8A3498E}" srcOrd="1" destOrd="0" presId="urn:microsoft.com/office/officeart/2005/8/layout/orgChart1"/>
    <dgm:cxn modelId="{3F687D1E-53E8-4940-A050-7B7FD2361061}" type="presOf" srcId="{1A0911ED-F36D-4ADA-9E4D-8256EB004CBF}" destId="{A8D0244F-A4DF-4D23-8F71-BB07FEB4249A}" srcOrd="0" destOrd="0" presId="urn:microsoft.com/office/officeart/2005/8/layout/orgChart1"/>
    <dgm:cxn modelId="{BD221E23-D2E8-49DE-AB65-813ED728C266}" type="presOf" srcId="{8216D483-913E-4B56-8B83-7F7BEF29429D}" destId="{B0AC53C0-30B9-40FC-944A-3204AD8F0E29}" srcOrd="0" destOrd="0" presId="urn:microsoft.com/office/officeart/2005/8/layout/orgChart1"/>
    <dgm:cxn modelId="{435BF726-BE7F-465A-BCF5-4E9AD3790394}" srcId="{F204A8BD-1AC9-4163-AD36-B201FBBB12DF}" destId="{F2CD3D6C-D1CB-43C1-AE2D-7F71AFC53FD1}" srcOrd="1" destOrd="0" parTransId="{4A6D2182-7711-4C69-BB7F-C9893EA8EBAE}" sibTransId="{D2DBBCD9-EBB2-4AEC-BECC-43B14F99BA87}"/>
    <dgm:cxn modelId="{F414C42A-919A-4CEC-A0F9-204E3496CD45}" type="presOf" srcId="{4A6D2182-7711-4C69-BB7F-C9893EA8EBAE}" destId="{48B6C65E-D674-41AD-97C7-97B990C53A0A}" srcOrd="0" destOrd="0" presId="urn:microsoft.com/office/officeart/2005/8/layout/orgChart1"/>
    <dgm:cxn modelId="{E123F130-8B40-44F8-877F-939B9F623DF8}" type="presOf" srcId="{3BDE2762-7BBD-4B85-A1C4-6209E830A048}" destId="{2A8C8E4F-AFC0-4B8A-8064-F349CA15AD9D}" srcOrd="0" destOrd="0" presId="urn:microsoft.com/office/officeart/2005/8/layout/orgChart1"/>
    <dgm:cxn modelId="{599F2B31-643A-4206-879A-16F5851C3D18}" srcId="{F204A8BD-1AC9-4163-AD36-B201FBBB12DF}" destId="{1A0911ED-F36D-4ADA-9E4D-8256EB004CBF}" srcOrd="8" destOrd="0" parTransId="{C8927BAD-78DB-42A2-B542-C01D45347FF9}" sibTransId="{EC784588-2D95-41B6-AA5D-929E19C8F5D3}"/>
    <dgm:cxn modelId="{24E2A644-D9CF-449A-97D1-A803998D1B2C}" type="presOf" srcId="{F2CD3D6C-D1CB-43C1-AE2D-7F71AFC53FD1}" destId="{4DDED8A5-17FA-4E18-9EF2-0FAD70CFE3D6}" srcOrd="0" destOrd="0" presId="urn:microsoft.com/office/officeart/2005/8/layout/orgChart1"/>
    <dgm:cxn modelId="{55055E46-9693-4131-88E7-8735B80F0924}" type="presOf" srcId="{CDC4C156-7AD6-4670-93B5-52331DD22A47}" destId="{88B7FE29-8B18-4358-8871-053B00185FF6}" srcOrd="0" destOrd="0" presId="urn:microsoft.com/office/officeart/2005/8/layout/orgChart1"/>
    <dgm:cxn modelId="{BDEA2168-A384-4B9E-9A43-B4EFF851BB29}" type="presOf" srcId="{FB30299B-F8E8-4EC9-997F-E204E3269ECB}" destId="{077303B3-749D-4A5D-B15A-9ABD669223C2}" srcOrd="0" destOrd="0" presId="urn:microsoft.com/office/officeart/2005/8/layout/orgChart1"/>
    <dgm:cxn modelId="{5CDE7D4C-B370-45D2-832F-737C99CA1D0A}" srcId="{8216D483-913E-4B56-8B83-7F7BEF29429D}" destId="{F204A8BD-1AC9-4163-AD36-B201FBBB12DF}" srcOrd="0" destOrd="0" parTransId="{A0CE2D25-80F7-4E22-88D3-4D95DFE12775}" sibTransId="{41B57C0F-23ED-43CD-8F9B-87257FC0DBA2}"/>
    <dgm:cxn modelId="{8387C952-55B8-460C-9C9C-A66B3FC2BDA2}" type="presOf" srcId="{6F925124-79CA-4239-9280-AEB925B67040}" destId="{770B754A-3C54-456C-8E89-C0FEE16E934F}" srcOrd="0" destOrd="0" presId="urn:microsoft.com/office/officeart/2005/8/layout/orgChart1"/>
    <dgm:cxn modelId="{A57F9653-6B0B-4641-B39A-1FD42B575C20}" type="presOf" srcId="{F204A8BD-1AC9-4163-AD36-B201FBBB12DF}" destId="{5F876F08-EB39-4B4D-AB6B-87A195106CAB}" srcOrd="0" destOrd="0" presId="urn:microsoft.com/office/officeart/2005/8/layout/orgChart1"/>
    <dgm:cxn modelId="{13DAFE53-FE26-40C2-9992-06DD817C0AA5}" type="presOf" srcId="{A84126F3-07D1-4171-B8BA-0EB5DBAE3DF3}" destId="{3D2D1EE7-0641-4236-8FFC-80D80FEFC0ED}" srcOrd="0" destOrd="0" presId="urn:microsoft.com/office/officeart/2005/8/layout/orgChart1"/>
    <dgm:cxn modelId="{761B5375-D413-45D4-9E35-FF0D80DA67AE}" srcId="{F204A8BD-1AC9-4163-AD36-B201FBBB12DF}" destId="{ABECBCEC-EF95-427A-A619-AB09B3359767}" srcOrd="2" destOrd="0" parTransId="{3BDE2762-7BBD-4B85-A1C4-6209E830A048}" sibTransId="{67CA835E-C0FB-46DB-A5CC-87D46477CCD6}"/>
    <dgm:cxn modelId="{28457D56-AA0E-4A1F-AE19-47AD60AB6850}" type="presOf" srcId="{DBC8B782-8061-4073-900D-AD46C80301F9}" destId="{8FDE50AD-E46D-40F7-8D0E-2CF9F7152327}" srcOrd="0" destOrd="0" presId="urn:microsoft.com/office/officeart/2005/8/layout/orgChart1"/>
    <dgm:cxn modelId="{E2D38557-2B78-47AF-847C-BC7439D2CC0C}" type="presOf" srcId="{04A1C5DC-0257-4CF7-8D58-208A91EF7C1A}" destId="{8F58A0A3-679D-479C-8916-237B03FCE7C4}" srcOrd="0" destOrd="0" presId="urn:microsoft.com/office/officeart/2005/8/layout/orgChart1"/>
    <dgm:cxn modelId="{B06EE483-1168-4EC8-8F47-977E3EA21822}" type="presOf" srcId="{37837177-8E77-45B2-9805-210FC39DD3F5}" destId="{A3E6F31F-109F-4D62-8689-E899A164A222}" srcOrd="0" destOrd="0" presId="urn:microsoft.com/office/officeart/2005/8/layout/orgChart1"/>
    <dgm:cxn modelId="{27668284-EBB4-4D91-B984-FFF563348246}" srcId="{F204A8BD-1AC9-4163-AD36-B201FBBB12DF}" destId="{37837177-8E77-45B2-9805-210FC39DD3F5}" srcOrd="0" destOrd="0" parTransId="{DBC8B782-8061-4073-900D-AD46C80301F9}" sibTransId="{3D98FD58-75E4-4341-8415-6A15EF63D622}"/>
    <dgm:cxn modelId="{CFEDA195-0FB3-400A-BCD1-795E1D9F7D00}" type="presOf" srcId="{37837177-8E77-45B2-9805-210FC39DD3F5}" destId="{8A2C9C0D-375E-47C5-9307-58FBA93AEA07}" srcOrd="1" destOrd="0" presId="urn:microsoft.com/office/officeart/2005/8/layout/orgChart1"/>
    <dgm:cxn modelId="{129287A2-AED1-4C21-9280-C2657A59A7D5}" type="presOf" srcId="{ABECBCEC-EF95-427A-A619-AB09B3359767}" destId="{BBA76D3C-D587-4720-89CB-393DFD1E2AE8}" srcOrd="0" destOrd="0" presId="urn:microsoft.com/office/officeart/2005/8/layout/orgChart1"/>
    <dgm:cxn modelId="{B84476A6-4122-4346-9068-8AD0E7E705FE}" type="presOf" srcId="{1A0911ED-F36D-4ADA-9E4D-8256EB004CBF}" destId="{C3343812-2EB9-4A17-B6CD-BA404B2962A9}" srcOrd="1" destOrd="0" presId="urn:microsoft.com/office/officeart/2005/8/layout/orgChart1"/>
    <dgm:cxn modelId="{20BC79A7-2063-4FB3-A57D-435770C80B6D}" srcId="{F204A8BD-1AC9-4163-AD36-B201FBBB12DF}" destId="{B78C791D-139A-4B50-8156-EDC66CADE30B}" srcOrd="3" destOrd="0" parTransId="{A84126F3-07D1-4171-B8BA-0EB5DBAE3DF3}" sibTransId="{AD3AE51F-0183-45A0-AF8F-19FF055327C7}"/>
    <dgm:cxn modelId="{D5A37FA7-2424-424C-BE9F-96FD981E28A6}" type="presOf" srcId="{CDC4C156-7AD6-4670-93B5-52331DD22A47}" destId="{7B74E770-7F28-447C-8E33-CDE6F0020148}" srcOrd="1" destOrd="0" presId="urn:microsoft.com/office/officeart/2005/8/layout/orgChart1"/>
    <dgm:cxn modelId="{C2C1D9AE-2E21-4D89-B9C2-4FDAAB31C78C}" srcId="{F204A8BD-1AC9-4163-AD36-B201FBBB12DF}" destId="{CDC4C156-7AD6-4670-93B5-52331DD22A47}" srcOrd="5" destOrd="0" parTransId="{FB30299B-F8E8-4EC9-997F-E204E3269ECB}" sibTransId="{0256260B-2BEA-403B-974C-B938C7C4026E}"/>
    <dgm:cxn modelId="{AA381AB3-AD45-41F7-9C99-60A093DF2F22}" type="presOf" srcId="{1198F5C9-65CE-4E0E-AE72-E38711090B4C}" destId="{EE076E5C-F0B6-4661-9D70-A7253BE3BB68}" srcOrd="0" destOrd="0" presId="urn:microsoft.com/office/officeart/2005/8/layout/orgChart1"/>
    <dgm:cxn modelId="{AB1ED8B4-9F2D-46F9-BBCA-8232ABFD4628}" type="presOf" srcId="{F2CD3D6C-D1CB-43C1-AE2D-7F71AFC53FD1}" destId="{6C2C1FEC-4BF6-4374-92B6-CA3317E5CF23}" srcOrd="1" destOrd="0" presId="urn:microsoft.com/office/officeart/2005/8/layout/orgChart1"/>
    <dgm:cxn modelId="{DBADE8BA-1B61-424C-B4CD-139F8CA62350}" type="presOf" srcId="{C8927BAD-78DB-42A2-B542-C01D45347FF9}" destId="{8C91543F-2E6F-44E5-B4F5-2E59C4C510E3}" srcOrd="0" destOrd="0" presId="urn:microsoft.com/office/officeart/2005/8/layout/orgChart1"/>
    <dgm:cxn modelId="{9C41CEC3-F9CB-4877-B02C-79837E1A6259}" type="presOf" srcId="{FE516981-E1B5-4915-9339-B64D2512AD25}" destId="{52ECE749-47AE-4EB3-B0C4-D1177B5A316E}" srcOrd="1" destOrd="0" presId="urn:microsoft.com/office/officeart/2005/8/layout/orgChart1"/>
    <dgm:cxn modelId="{979E9FCE-D4FF-4D11-8433-003129C9EA36}" type="presOf" srcId="{72411214-B051-4AC2-AB2D-182284120F5C}" destId="{88091CE7-E07C-46DB-A708-C242F7CC626B}" srcOrd="0" destOrd="0" presId="urn:microsoft.com/office/officeart/2005/8/layout/orgChart1"/>
    <dgm:cxn modelId="{E7BF31D4-7AC7-41E9-BA22-C2C59256557C}" type="presOf" srcId="{A7EDA005-97F0-4865-A7FA-3BBBA8B21274}" destId="{7585B3C7-822E-4A01-831C-1CEBF80557E0}" srcOrd="1" destOrd="0" presId="urn:microsoft.com/office/officeart/2005/8/layout/orgChart1"/>
    <dgm:cxn modelId="{5238FADA-E43A-46BA-A4E1-08D0466E07C6}" type="presOf" srcId="{A7EDA005-97F0-4865-A7FA-3BBBA8B21274}" destId="{F796EEBC-3E8B-4786-8C6B-24C14833771E}" srcOrd="0" destOrd="0" presId="urn:microsoft.com/office/officeart/2005/8/layout/orgChart1"/>
    <dgm:cxn modelId="{631D9CE2-05C6-4BDD-A68C-43A447750BEA}" type="presOf" srcId="{B78C791D-139A-4B50-8156-EDC66CADE30B}" destId="{8DD8F3B1-A54E-44AB-A856-B162EA6AD3EC}" srcOrd="0" destOrd="0" presId="urn:microsoft.com/office/officeart/2005/8/layout/orgChart1"/>
    <dgm:cxn modelId="{2BC431E3-1BE6-4337-A4FE-F212780C99AE}" srcId="{F204A8BD-1AC9-4163-AD36-B201FBBB12DF}" destId="{FE516981-E1B5-4915-9339-B64D2512AD25}" srcOrd="6" destOrd="0" parTransId="{6F925124-79CA-4239-9280-AEB925B67040}" sibTransId="{430B57A2-70A1-4F1A-B34A-E62FF36AEA47}"/>
    <dgm:cxn modelId="{5FC690EC-E137-45EB-901E-07C82509E04E}" type="presOf" srcId="{FE516981-E1B5-4915-9339-B64D2512AD25}" destId="{0B0BB06E-D3E2-4879-A313-C7A7DC2CAD7A}" srcOrd="0" destOrd="0" presId="urn:microsoft.com/office/officeart/2005/8/layout/orgChart1"/>
    <dgm:cxn modelId="{BD5A47EE-7C79-483D-BEFC-3BF8AF440B2C}" type="presOf" srcId="{04A1C5DC-0257-4CF7-8D58-208A91EF7C1A}" destId="{668A0969-4062-4754-B026-396FCA987799}" srcOrd="1" destOrd="0" presId="urn:microsoft.com/office/officeart/2005/8/layout/orgChart1"/>
    <dgm:cxn modelId="{CD6DB4F2-C50F-4343-803D-58AC5B88FA67}" srcId="{F204A8BD-1AC9-4163-AD36-B201FBBB12DF}" destId="{04A1C5DC-0257-4CF7-8D58-208A91EF7C1A}" srcOrd="7" destOrd="0" parTransId="{1198F5C9-65CE-4E0E-AE72-E38711090B4C}" sibTransId="{513D9DEF-511B-4AF9-A258-D558C2774BDC}"/>
    <dgm:cxn modelId="{5B3A8328-CA9F-4087-81F9-9968F8921B2D}" type="presParOf" srcId="{B0AC53C0-30B9-40FC-944A-3204AD8F0E29}" destId="{753D54FC-B03E-4448-8698-4C2284C2C687}" srcOrd="0" destOrd="0" presId="urn:microsoft.com/office/officeart/2005/8/layout/orgChart1"/>
    <dgm:cxn modelId="{0813F907-8687-49D2-A999-351B79BC1363}" type="presParOf" srcId="{753D54FC-B03E-4448-8698-4C2284C2C687}" destId="{82885C4E-A3CB-4D5A-8EF9-2CEDA618FD44}" srcOrd="0" destOrd="0" presId="urn:microsoft.com/office/officeart/2005/8/layout/orgChart1"/>
    <dgm:cxn modelId="{ACCC416E-DFA8-41E1-9BF8-3BD3C3A8298A}" type="presParOf" srcId="{82885C4E-A3CB-4D5A-8EF9-2CEDA618FD44}" destId="{5F876F08-EB39-4B4D-AB6B-87A195106CAB}" srcOrd="0" destOrd="0" presId="urn:microsoft.com/office/officeart/2005/8/layout/orgChart1"/>
    <dgm:cxn modelId="{D09298D5-5900-4991-BC0F-D81902EC0258}" type="presParOf" srcId="{82885C4E-A3CB-4D5A-8EF9-2CEDA618FD44}" destId="{B42C603C-5635-4249-B761-0E86F90A5FEF}" srcOrd="1" destOrd="0" presId="urn:microsoft.com/office/officeart/2005/8/layout/orgChart1"/>
    <dgm:cxn modelId="{F2FF93A7-CB83-4AF1-955C-F355CDD38AA5}" type="presParOf" srcId="{753D54FC-B03E-4448-8698-4C2284C2C687}" destId="{10CA60B3-13CB-4249-BB45-EADB4F11A195}" srcOrd="1" destOrd="0" presId="urn:microsoft.com/office/officeart/2005/8/layout/orgChart1"/>
    <dgm:cxn modelId="{7D18748D-0F67-4133-8E66-A9568E31F06A}" type="presParOf" srcId="{10CA60B3-13CB-4249-BB45-EADB4F11A195}" destId="{8FDE50AD-E46D-40F7-8D0E-2CF9F7152327}" srcOrd="0" destOrd="0" presId="urn:microsoft.com/office/officeart/2005/8/layout/orgChart1"/>
    <dgm:cxn modelId="{DF76CEFE-64F8-4E5C-9518-7E442AD4CB94}" type="presParOf" srcId="{10CA60B3-13CB-4249-BB45-EADB4F11A195}" destId="{DD1C37C9-F6A0-4F55-AF9D-1BADA398517F}" srcOrd="1" destOrd="0" presId="urn:microsoft.com/office/officeart/2005/8/layout/orgChart1"/>
    <dgm:cxn modelId="{2182D2B2-2B8A-40A5-A143-70D85A6D1F03}" type="presParOf" srcId="{DD1C37C9-F6A0-4F55-AF9D-1BADA398517F}" destId="{4F1A1B4C-6F44-40F0-A234-A6980753F90D}" srcOrd="0" destOrd="0" presId="urn:microsoft.com/office/officeart/2005/8/layout/orgChart1"/>
    <dgm:cxn modelId="{9E036C74-CDBC-4641-9179-B24AC3275518}" type="presParOf" srcId="{4F1A1B4C-6F44-40F0-A234-A6980753F90D}" destId="{A3E6F31F-109F-4D62-8689-E899A164A222}" srcOrd="0" destOrd="0" presId="urn:microsoft.com/office/officeart/2005/8/layout/orgChart1"/>
    <dgm:cxn modelId="{E644BAFA-6885-4418-9E25-C896E929CF43}" type="presParOf" srcId="{4F1A1B4C-6F44-40F0-A234-A6980753F90D}" destId="{8A2C9C0D-375E-47C5-9307-58FBA93AEA07}" srcOrd="1" destOrd="0" presId="urn:microsoft.com/office/officeart/2005/8/layout/orgChart1"/>
    <dgm:cxn modelId="{80452C78-77DE-43A2-A43C-FE30DB8B530B}" type="presParOf" srcId="{DD1C37C9-F6A0-4F55-AF9D-1BADA398517F}" destId="{7C59F3B6-B870-4C0F-BDCF-2A8DB80F0756}" srcOrd="1" destOrd="0" presId="urn:microsoft.com/office/officeart/2005/8/layout/orgChart1"/>
    <dgm:cxn modelId="{F730BFCE-8997-4523-941D-B345AB4EA736}" type="presParOf" srcId="{DD1C37C9-F6A0-4F55-AF9D-1BADA398517F}" destId="{D49A83A7-80A7-4A40-88ED-0938C5749790}" srcOrd="2" destOrd="0" presId="urn:microsoft.com/office/officeart/2005/8/layout/orgChart1"/>
    <dgm:cxn modelId="{AFFEE482-A332-433B-89AC-376A9C30B107}" type="presParOf" srcId="{10CA60B3-13CB-4249-BB45-EADB4F11A195}" destId="{48B6C65E-D674-41AD-97C7-97B990C53A0A}" srcOrd="2" destOrd="0" presId="urn:microsoft.com/office/officeart/2005/8/layout/orgChart1"/>
    <dgm:cxn modelId="{BE19910E-DBE3-43CE-89B5-46275AB869A3}" type="presParOf" srcId="{10CA60B3-13CB-4249-BB45-EADB4F11A195}" destId="{F01AAA71-C34C-4408-B854-8C256079D6D0}" srcOrd="3" destOrd="0" presId="urn:microsoft.com/office/officeart/2005/8/layout/orgChart1"/>
    <dgm:cxn modelId="{F6C53456-48DA-48FC-B6D3-EA7570EDEE1A}" type="presParOf" srcId="{F01AAA71-C34C-4408-B854-8C256079D6D0}" destId="{876B13BE-D4DD-41CF-8A55-BFFB4B011AEA}" srcOrd="0" destOrd="0" presId="urn:microsoft.com/office/officeart/2005/8/layout/orgChart1"/>
    <dgm:cxn modelId="{5BED693B-E478-4583-9FCC-98B4EA6391F8}" type="presParOf" srcId="{876B13BE-D4DD-41CF-8A55-BFFB4B011AEA}" destId="{4DDED8A5-17FA-4E18-9EF2-0FAD70CFE3D6}" srcOrd="0" destOrd="0" presId="urn:microsoft.com/office/officeart/2005/8/layout/orgChart1"/>
    <dgm:cxn modelId="{9772C4CF-28BA-4AF8-8F33-3C72F7779ED1}" type="presParOf" srcId="{876B13BE-D4DD-41CF-8A55-BFFB4B011AEA}" destId="{6C2C1FEC-4BF6-4374-92B6-CA3317E5CF23}" srcOrd="1" destOrd="0" presId="urn:microsoft.com/office/officeart/2005/8/layout/orgChart1"/>
    <dgm:cxn modelId="{4E736F2A-BD62-4E4B-AA44-C474ECD9C532}" type="presParOf" srcId="{F01AAA71-C34C-4408-B854-8C256079D6D0}" destId="{A6D06564-39AE-45C1-9206-21D1C6E41CC2}" srcOrd="1" destOrd="0" presId="urn:microsoft.com/office/officeart/2005/8/layout/orgChart1"/>
    <dgm:cxn modelId="{6A5AB557-F60E-4190-9B6D-3EF8A2949626}" type="presParOf" srcId="{F01AAA71-C34C-4408-B854-8C256079D6D0}" destId="{FD0AE974-F0F0-4B0D-809D-313CBF8C4DA2}" srcOrd="2" destOrd="0" presId="urn:microsoft.com/office/officeart/2005/8/layout/orgChart1"/>
    <dgm:cxn modelId="{BCF07A63-EA5B-4625-8860-D0426AF3A0A1}" type="presParOf" srcId="{10CA60B3-13CB-4249-BB45-EADB4F11A195}" destId="{2A8C8E4F-AFC0-4B8A-8064-F349CA15AD9D}" srcOrd="4" destOrd="0" presId="urn:microsoft.com/office/officeart/2005/8/layout/orgChart1"/>
    <dgm:cxn modelId="{E9173ED5-5472-4282-8ADD-9B0DD81DCB28}" type="presParOf" srcId="{10CA60B3-13CB-4249-BB45-EADB4F11A195}" destId="{A4F6A0F9-767A-429C-B4D2-97C8C934238F}" srcOrd="5" destOrd="0" presId="urn:microsoft.com/office/officeart/2005/8/layout/orgChart1"/>
    <dgm:cxn modelId="{15F4E7AE-A8F9-4BCF-907C-FF822EF8C6FA}" type="presParOf" srcId="{A4F6A0F9-767A-429C-B4D2-97C8C934238F}" destId="{3B8FF47E-7308-492B-A5F8-22B9AAAA8713}" srcOrd="0" destOrd="0" presId="urn:microsoft.com/office/officeart/2005/8/layout/orgChart1"/>
    <dgm:cxn modelId="{C930EFEC-0B80-4D47-9668-DA1CC0F2242A}" type="presParOf" srcId="{3B8FF47E-7308-492B-A5F8-22B9AAAA8713}" destId="{BBA76D3C-D587-4720-89CB-393DFD1E2AE8}" srcOrd="0" destOrd="0" presId="urn:microsoft.com/office/officeart/2005/8/layout/orgChart1"/>
    <dgm:cxn modelId="{E23449F2-A75A-4AAD-95B7-67AC7F339CAD}" type="presParOf" srcId="{3B8FF47E-7308-492B-A5F8-22B9AAAA8713}" destId="{71894F94-BCFD-4E77-A604-7BC4A8A3498E}" srcOrd="1" destOrd="0" presId="urn:microsoft.com/office/officeart/2005/8/layout/orgChart1"/>
    <dgm:cxn modelId="{D2C663F7-C452-446A-AAA0-5463F335A401}" type="presParOf" srcId="{A4F6A0F9-767A-429C-B4D2-97C8C934238F}" destId="{13583FE8-3826-47E3-8C55-D855545B44CC}" srcOrd="1" destOrd="0" presId="urn:microsoft.com/office/officeart/2005/8/layout/orgChart1"/>
    <dgm:cxn modelId="{EA60472A-05E8-4E52-A77E-71CA66B053E8}" type="presParOf" srcId="{A4F6A0F9-767A-429C-B4D2-97C8C934238F}" destId="{088B8FF8-A8FE-45EF-BB25-CDEFD1822821}" srcOrd="2" destOrd="0" presId="urn:microsoft.com/office/officeart/2005/8/layout/orgChart1"/>
    <dgm:cxn modelId="{6B33D64B-2F73-482D-A0CC-97753D960730}" type="presParOf" srcId="{10CA60B3-13CB-4249-BB45-EADB4F11A195}" destId="{3D2D1EE7-0641-4236-8FFC-80D80FEFC0ED}" srcOrd="6" destOrd="0" presId="urn:microsoft.com/office/officeart/2005/8/layout/orgChart1"/>
    <dgm:cxn modelId="{088E2DEC-25C8-424C-A552-9E5B646B9494}" type="presParOf" srcId="{10CA60B3-13CB-4249-BB45-EADB4F11A195}" destId="{B87A0D08-6E57-47AC-961C-FBE7E58C8D61}" srcOrd="7" destOrd="0" presId="urn:microsoft.com/office/officeart/2005/8/layout/orgChart1"/>
    <dgm:cxn modelId="{356598E3-0464-4EEA-BD7C-C2F49B5CF027}" type="presParOf" srcId="{B87A0D08-6E57-47AC-961C-FBE7E58C8D61}" destId="{802CE218-2F6D-4804-978E-D0258A638E45}" srcOrd="0" destOrd="0" presId="urn:microsoft.com/office/officeart/2005/8/layout/orgChart1"/>
    <dgm:cxn modelId="{3B0E989A-FE42-4752-B4D5-E00A5726476A}" type="presParOf" srcId="{802CE218-2F6D-4804-978E-D0258A638E45}" destId="{8DD8F3B1-A54E-44AB-A856-B162EA6AD3EC}" srcOrd="0" destOrd="0" presId="urn:microsoft.com/office/officeart/2005/8/layout/orgChart1"/>
    <dgm:cxn modelId="{B469EFFB-7E93-4594-88B8-37105FDAB4F3}" type="presParOf" srcId="{802CE218-2F6D-4804-978E-D0258A638E45}" destId="{E78A56F8-FDAC-4096-8271-4155C876CCBB}" srcOrd="1" destOrd="0" presId="urn:microsoft.com/office/officeart/2005/8/layout/orgChart1"/>
    <dgm:cxn modelId="{85252C54-6B1F-4142-808D-C2846A6E6E75}" type="presParOf" srcId="{B87A0D08-6E57-47AC-961C-FBE7E58C8D61}" destId="{0C94A9E5-A9BE-43B9-BC51-CD081BDA9EF4}" srcOrd="1" destOrd="0" presId="urn:microsoft.com/office/officeart/2005/8/layout/orgChart1"/>
    <dgm:cxn modelId="{442CE4CE-C02B-4F6E-86E5-D2EAFF92373A}" type="presParOf" srcId="{B87A0D08-6E57-47AC-961C-FBE7E58C8D61}" destId="{6D6D3F94-4FEA-4AD3-8D21-FA95CCE1E2E1}" srcOrd="2" destOrd="0" presId="urn:microsoft.com/office/officeart/2005/8/layout/orgChart1"/>
    <dgm:cxn modelId="{E20B92F9-0D1A-4ACA-B1B3-5B81A0D2EBC4}" type="presParOf" srcId="{10CA60B3-13CB-4249-BB45-EADB4F11A195}" destId="{88091CE7-E07C-46DB-A708-C242F7CC626B}" srcOrd="8" destOrd="0" presId="urn:microsoft.com/office/officeart/2005/8/layout/orgChart1"/>
    <dgm:cxn modelId="{9AA12021-7533-4E6A-98D4-146DA455470E}" type="presParOf" srcId="{10CA60B3-13CB-4249-BB45-EADB4F11A195}" destId="{2A75468D-66A8-4E15-8DE7-EE6B26BBC8A2}" srcOrd="9" destOrd="0" presId="urn:microsoft.com/office/officeart/2005/8/layout/orgChart1"/>
    <dgm:cxn modelId="{50D6BEC1-0F0A-429E-9376-F95718133802}" type="presParOf" srcId="{2A75468D-66A8-4E15-8DE7-EE6B26BBC8A2}" destId="{CD297D02-B068-4D7F-B108-5C49F918A50F}" srcOrd="0" destOrd="0" presId="urn:microsoft.com/office/officeart/2005/8/layout/orgChart1"/>
    <dgm:cxn modelId="{92F0E7AB-5491-424B-9958-CE9B4EFF8D4F}" type="presParOf" srcId="{CD297D02-B068-4D7F-B108-5C49F918A50F}" destId="{F796EEBC-3E8B-4786-8C6B-24C14833771E}" srcOrd="0" destOrd="0" presId="urn:microsoft.com/office/officeart/2005/8/layout/orgChart1"/>
    <dgm:cxn modelId="{3C5FB1FE-399F-4E92-942E-1B694B88AB6C}" type="presParOf" srcId="{CD297D02-B068-4D7F-B108-5C49F918A50F}" destId="{7585B3C7-822E-4A01-831C-1CEBF80557E0}" srcOrd="1" destOrd="0" presId="urn:microsoft.com/office/officeart/2005/8/layout/orgChart1"/>
    <dgm:cxn modelId="{CDBE44F7-2611-4608-8C01-B130C694FA86}" type="presParOf" srcId="{2A75468D-66A8-4E15-8DE7-EE6B26BBC8A2}" destId="{66ADC9C3-6730-4A1D-8007-9C449EC42EFC}" srcOrd="1" destOrd="0" presId="urn:microsoft.com/office/officeart/2005/8/layout/orgChart1"/>
    <dgm:cxn modelId="{28A9342E-F369-4EA6-9768-709F74703E2A}" type="presParOf" srcId="{2A75468D-66A8-4E15-8DE7-EE6B26BBC8A2}" destId="{2D659FAC-3B2F-4ADD-9553-6396E421B758}" srcOrd="2" destOrd="0" presId="urn:microsoft.com/office/officeart/2005/8/layout/orgChart1"/>
    <dgm:cxn modelId="{866FB799-A71F-41D8-8BDC-C9CB92A6CA1E}" type="presParOf" srcId="{10CA60B3-13CB-4249-BB45-EADB4F11A195}" destId="{077303B3-749D-4A5D-B15A-9ABD669223C2}" srcOrd="10" destOrd="0" presId="urn:microsoft.com/office/officeart/2005/8/layout/orgChart1"/>
    <dgm:cxn modelId="{616AA19A-7E8D-44C8-9C64-CF75754B1E20}" type="presParOf" srcId="{10CA60B3-13CB-4249-BB45-EADB4F11A195}" destId="{E1F69C5B-1BF5-47E6-8EE4-C33DDDD26BF2}" srcOrd="11" destOrd="0" presId="urn:microsoft.com/office/officeart/2005/8/layout/orgChart1"/>
    <dgm:cxn modelId="{D1BF3375-34FA-420A-946F-AB7FAC88909D}" type="presParOf" srcId="{E1F69C5B-1BF5-47E6-8EE4-C33DDDD26BF2}" destId="{372E8588-E1D6-4B41-A337-4AA874761877}" srcOrd="0" destOrd="0" presId="urn:microsoft.com/office/officeart/2005/8/layout/orgChart1"/>
    <dgm:cxn modelId="{6D740C98-B234-4297-9D87-2C95464CB81A}" type="presParOf" srcId="{372E8588-E1D6-4B41-A337-4AA874761877}" destId="{88B7FE29-8B18-4358-8871-053B00185FF6}" srcOrd="0" destOrd="0" presId="urn:microsoft.com/office/officeart/2005/8/layout/orgChart1"/>
    <dgm:cxn modelId="{BDA94A8F-821E-49F5-B9FF-9D802A724007}" type="presParOf" srcId="{372E8588-E1D6-4B41-A337-4AA874761877}" destId="{7B74E770-7F28-447C-8E33-CDE6F0020148}" srcOrd="1" destOrd="0" presId="urn:microsoft.com/office/officeart/2005/8/layout/orgChart1"/>
    <dgm:cxn modelId="{AE84E6BA-A816-4443-A3C2-F7B467CAA309}" type="presParOf" srcId="{E1F69C5B-1BF5-47E6-8EE4-C33DDDD26BF2}" destId="{47B59433-7FC7-4D5A-B7A1-8925C64A2AB4}" srcOrd="1" destOrd="0" presId="urn:microsoft.com/office/officeart/2005/8/layout/orgChart1"/>
    <dgm:cxn modelId="{3D9835DC-BCEE-47FD-AD7C-D1BA88827678}" type="presParOf" srcId="{E1F69C5B-1BF5-47E6-8EE4-C33DDDD26BF2}" destId="{8212BAA9-C989-4CD1-A76F-60DF8DBDB226}" srcOrd="2" destOrd="0" presId="urn:microsoft.com/office/officeart/2005/8/layout/orgChart1"/>
    <dgm:cxn modelId="{2718E38F-DE10-4F97-9E9B-1525EB5854FB}" type="presParOf" srcId="{10CA60B3-13CB-4249-BB45-EADB4F11A195}" destId="{770B754A-3C54-456C-8E89-C0FEE16E934F}" srcOrd="12" destOrd="0" presId="urn:microsoft.com/office/officeart/2005/8/layout/orgChart1"/>
    <dgm:cxn modelId="{70A98B24-E031-461C-BF09-8A9857A4070A}" type="presParOf" srcId="{10CA60B3-13CB-4249-BB45-EADB4F11A195}" destId="{86E20396-54B8-44C4-ACCC-010CF78BD86F}" srcOrd="13" destOrd="0" presId="urn:microsoft.com/office/officeart/2005/8/layout/orgChart1"/>
    <dgm:cxn modelId="{AA445B9C-2502-4776-A5A8-E555B37DF082}" type="presParOf" srcId="{86E20396-54B8-44C4-ACCC-010CF78BD86F}" destId="{238ED5A6-CFF6-45B8-A5FC-00547450129C}" srcOrd="0" destOrd="0" presId="urn:microsoft.com/office/officeart/2005/8/layout/orgChart1"/>
    <dgm:cxn modelId="{F2CC851E-D7DD-44F1-A3B8-539370D40359}" type="presParOf" srcId="{238ED5A6-CFF6-45B8-A5FC-00547450129C}" destId="{0B0BB06E-D3E2-4879-A313-C7A7DC2CAD7A}" srcOrd="0" destOrd="0" presId="urn:microsoft.com/office/officeart/2005/8/layout/orgChart1"/>
    <dgm:cxn modelId="{1F5C547D-373B-4DA2-8462-A60B6F0BC8B7}" type="presParOf" srcId="{238ED5A6-CFF6-45B8-A5FC-00547450129C}" destId="{52ECE749-47AE-4EB3-B0C4-D1177B5A316E}" srcOrd="1" destOrd="0" presId="urn:microsoft.com/office/officeart/2005/8/layout/orgChart1"/>
    <dgm:cxn modelId="{82918703-F083-4E45-B93A-11AEE738A9A5}" type="presParOf" srcId="{86E20396-54B8-44C4-ACCC-010CF78BD86F}" destId="{C9ED34C7-9EB0-49D2-963E-2F982F62C7FD}" srcOrd="1" destOrd="0" presId="urn:microsoft.com/office/officeart/2005/8/layout/orgChart1"/>
    <dgm:cxn modelId="{5D84772C-18EF-4E6B-80FE-702910D484A4}" type="presParOf" srcId="{86E20396-54B8-44C4-ACCC-010CF78BD86F}" destId="{172912CE-9CE7-4BDE-AB40-D415EA2849D0}" srcOrd="2" destOrd="0" presId="urn:microsoft.com/office/officeart/2005/8/layout/orgChart1"/>
    <dgm:cxn modelId="{09F21093-A18F-4C58-BE7F-0356F4FC74C3}" type="presParOf" srcId="{10CA60B3-13CB-4249-BB45-EADB4F11A195}" destId="{EE076E5C-F0B6-4661-9D70-A7253BE3BB68}" srcOrd="14" destOrd="0" presId="urn:microsoft.com/office/officeart/2005/8/layout/orgChart1"/>
    <dgm:cxn modelId="{A624D8AD-0319-4643-BA2C-2C9600BBFCA3}" type="presParOf" srcId="{10CA60B3-13CB-4249-BB45-EADB4F11A195}" destId="{0EAB1E72-CE2A-476A-B921-18B32E369F53}" srcOrd="15" destOrd="0" presId="urn:microsoft.com/office/officeart/2005/8/layout/orgChart1"/>
    <dgm:cxn modelId="{80C5D922-9AAF-4AC1-B693-048635F2E9A4}" type="presParOf" srcId="{0EAB1E72-CE2A-476A-B921-18B32E369F53}" destId="{45912B32-C36E-4C6F-B145-F2B1AA9172C8}" srcOrd="0" destOrd="0" presId="urn:microsoft.com/office/officeart/2005/8/layout/orgChart1"/>
    <dgm:cxn modelId="{5A08B58A-2D9F-421D-B807-876BF8AB04EB}" type="presParOf" srcId="{45912B32-C36E-4C6F-B145-F2B1AA9172C8}" destId="{8F58A0A3-679D-479C-8916-237B03FCE7C4}" srcOrd="0" destOrd="0" presId="urn:microsoft.com/office/officeart/2005/8/layout/orgChart1"/>
    <dgm:cxn modelId="{AC61E3A2-321A-42C6-8C08-B66D8D6C46F4}" type="presParOf" srcId="{45912B32-C36E-4C6F-B145-F2B1AA9172C8}" destId="{668A0969-4062-4754-B026-396FCA987799}" srcOrd="1" destOrd="0" presId="urn:microsoft.com/office/officeart/2005/8/layout/orgChart1"/>
    <dgm:cxn modelId="{0FD2D4A9-E790-46E5-912E-4C55BC11320A}" type="presParOf" srcId="{0EAB1E72-CE2A-476A-B921-18B32E369F53}" destId="{E5F964EA-701A-468F-BB1D-36113541FD59}" srcOrd="1" destOrd="0" presId="urn:microsoft.com/office/officeart/2005/8/layout/orgChart1"/>
    <dgm:cxn modelId="{48911E66-F76B-4654-8A51-CB609E9132E6}" type="presParOf" srcId="{0EAB1E72-CE2A-476A-B921-18B32E369F53}" destId="{24ED682F-8E10-4A53-8520-39E6A2B24CE9}" srcOrd="2" destOrd="0" presId="urn:microsoft.com/office/officeart/2005/8/layout/orgChart1"/>
    <dgm:cxn modelId="{FE001F39-5B30-41AC-99BF-255622263033}" type="presParOf" srcId="{10CA60B3-13CB-4249-BB45-EADB4F11A195}" destId="{8C91543F-2E6F-44E5-B4F5-2E59C4C510E3}" srcOrd="16" destOrd="0" presId="urn:microsoft.com/office/officeart/2005/8/layout/orgChart1"/>
    <dgm:cxn modelId="{7FDA6F7A-F5F0-426D-887D-C85D9D477473}" type="presParOf" srcId="{10CA60B3-13CB-4249-BB45-EADB4F11A195}" destId="{D5014D69-A038-45BB-9243-C1781641111E}" srcOrd="17" destOrd="0" presId="urn:microsoft.com/office/officeart/2005/8/layout/orgChart1"/>
    <dgm:cxn modelId="{4FCBF8D6-B578-42F1-BE20-B57C01DE94D4}" type="presParOf" srcId="{D5014D69-A038-45BB-9243-C1781641111E}" destId="{23064019-AA99-4587-A373-BFE54B1FE5F4}" srcOrd="0" destOrd="0" presId="urn:microsoft.com/office/officeart/2005/8/layout/orgChart1"/>
    <dgm:cxn modelId="{96637DBF-33F3-4BD4-BB53-F1941B9C1533}" type="presParOf" srcId="{23064019-AA99-4587-A373-BFE54B1FE5F4}" destId="{A8D0244F-A4DF-4D23-8F71-BB07FEB4249A}" srcOrd="0" destOrd="0" presId="urn:microsoft.com/office/officeart/2005/8/layout/orgChart1"/>
    <dgm:cxn modelId="{0E8E5AA1-3364-4403-A65F-C62D4FDCDE79}" type="presParOf" srcId="{23064019-AA99-4587-A373-BFE54B1FE5F4}" destId="{C3343812-2EB9-4A17-B6CD-BA404B2962A9}" srcOrd="1" destOrd="0" presId="urn:microsoft.com/office/officeart/2005/8/layout/orgChart1"/>
    <dgm:cxn modelId="{77FEDBDF-7E64-42F1-9A11-99763A23F13A}" type="presParOf" srcId="{D5014D69-A038-45BB-9243-C1781641111E}" destId="{E7D97614-5AE6-48A4-BC30-C9E56C74C649}" srcOrd="1" destOrd="0" presId="urn:microsoft.com/office/officeart/2005/8/layout/orgChart1"/>
    <dgm:cxn modelId="{D047F197-D15D-4B1E-830A-8C4D2CDFB7C1}" type="presParOf" srcId="{D5014D69-A038-45BB-9243-C1781641111E}" destId="{4DA87AAC-F9D8-4DF7-AEF3-98A0096DEFCF}" srcOrd="2" destOrd="0" presId="urn:microsoft.com/office/officeart/2005/8/layout/orgChart1"/>
    <dgm:cxn modelId="{4EA87DE9-F7BD-433F-84F2-6174BB995BAB}" type="presParOf" srcId="{753D54FC-B03E-4448-8698-4C2284C2C687}" destId="{874C0CFD-86BC-49A9-9D5D-3B9E4185B28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1473CA5-868B-4B16-AF1B-94232FBBBF4C}">
      <dsp:nvSpPr>
        <dsp:cNvPr id="0" name=""/>
        <dsp:cNvSpPr/>
      </dsp:nvSpPr>
      <dsp:spPr>
        <a:xfrm>
          <a:off x="0" y="3584241"/>
          <a:ext cx="5524500" cy="0"/>
        </a:xfrm>
        <a:prstGeom prst="line">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23031F-0E45-423B-A931-40522ADFB107}">
      <dsp:nvSpPr>
        <dsp:cNvPr id="0" name=""/>
        <dsp:cNvSpPr/>
      </dsp:nvSpPr>
      <dsp:spPr>
        <a:xfrm>
          <a:off x="0" y="2507483"/>
          <a:ext cx="5524500" cy="0"/>
        </a:xfrm>
        <a:prstGeom prst="line">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14B04D-E8E6-4CA6-A8B6-2A86D8BDCAD1}">
      <dsp:nvSpPr>
        <dsp:cNvPr id="0" name=""/>
        <dsp:cNvSpPr/>
      </dsp:nvSpPr>
      <dsp:spPr>
        <a:xfrm>
          <a:off x="0" y="1430726"/>
          <a:ext cx="5524500" cy="0"/>
        </a:xfrm>
        <a:prstGeom prst="line">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2356AF-5833-419A-97AA-B4D062DB822C}">
      <dsp:nvSpPr>
        <dsp:cNvPr id="0" name=""/>
        <dsp:cNvSpPr/>
      </dsp:nvSpPr>
      <dsp:spPr>
        <a:xfrm>
          <a:off x="0" y="353969"/>
          <a:ext cx="5524500" cy="0"/>
        </a:xfrm>
        <a:prstGeom prst="line">
          <a:avLst/>
        </a:pr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C6863DA-AC98-4FF4-B2D8-BB0157285873}">
      <dsp:nvSpPr>
        <dsp:cNvPr id="0" name=""/>
        <dsp:cNvSpPr/>
      </dsp:nvSpPr>
      <dsp:spPr>
        <a:xfrm>
          <a:off x="1436370" y="968"/>
          <a:ext cx="4088130" cy="353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6670" tIns="26670" rIns="26670" bIns="26670" numCol="1" spcCol="1270" anchor="b" anchorCtr="0">
          <a:noAutofit/>
        </a:bodyPr>
        <a:lstStyle/>
        <a:p>
          <a:pPr marL="0" lvl="0" indent="0" algn="l" defTabSz="622300">
            <a:lnSpc>
              <a:spcPct val="90000"/>
            </a:lnSpc>
            <a:spcBef>
              <a:spcPct val="0"/>
            </a:spcBef>
            <a:spcAft>
              <a:spcPct val="35000"/>
            </a:spcAft>
            <a:buNone/>
          </a:pPr>
          <a:r>
            <a:rPr lang="en-US" sz="1400" kern="1200"/>
            <a:t>The Dataset is divided into three Sectores: </a:t>
          </a:r>
        </a:p>
      </dsp:txBody>
      <dsp:txXfrm>
        <a:off x="1436370" y="968"/>
        <a:ext cx="4088130" cy="353000"/>
      </dsp:txXfrm>
    </dsp:sp>
    <dsp:sp modelId="{F73795CE-F8D5-4409-BD21-4667A7B93E03}">
      <dsp:nvSpPr>
        <dsp:cNvPr id="0" name=""/>
        <dsp:cNvSpPr/>
      </dsp:nvSpPr>
      <dsp:spPr>
        <a:xfrm>
          <a:off x="0" y="968"/>
          <a:ext cx="1436370" cy="353000"/>
        </a:xfrm>
        <a:prstGeom prst="round2SameRect">
          <a:avLst>
            <a:gd name="adj1" fmla="val 16670"/>
            <a:gd name="adj2" fmla="val 0"/>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800100">
            <a:lnSpc>
              <a:spcPct val="90000"/>
            </a:lnSpc>
            <a:spcBef>
              <a:spcPct val="0"/>
            </a:spcBef>
            <a:spcAft>
              <a:spcPct val="35000"/>
            </a:spcAft>
            <a:buNone/>
          </a:pPr>
          <a:r>
            <a:rPr lang="en-US" sz="1800" kern="1200"/>
            <a:t>Categories</a:t>
          </a:r>
        </a:p>
      </dsp:txBody>
      <dsp:txXfrm>
        <a:off x="17235" y="18203"/>
        <a:ext cx="1401900" cy="335765"/>
      </dsp:txXfrm>
    </dsp:sp>
    <dsp:sp modelId="{ED3D06C1-48B4-419F-B924-F979AECCBCE1}">
      <dsp:nvSpPr>
        <dsp:cNvPr id="0" name=""/>
        <dsp:cNvSpPr/>
      </dsp:nvSpPr>
      <dsp:spPr>
        <a:xfrm>
          <a:off x="0" y="353969"/>
          <a:ext cx="5524500" cy="7061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r>
            <a:rPr lang="en-US" sz="1200" kern="1200"/>
            <a:t>Rural</a:t>
          </a:r>
        </a:p>
        <a:p>
          <a:pPr marL="114300" lvl="1" indent="-114300" algn="l" defTabSz="533400">
            <a:lnSpc>
              <a:spcPct val="90000"/>
            </a:lnSpc>
            <a:spcBef>
              <a:spcPct val="0"/>
            </a:spcBef>
            <a:spcAft>
              <a:spcPct val="15000"/>
            </a:spcAft>
            <a:buChar char="•"/>
          </a:pPr>
          <a:r>
            <a:rPr lang="en-US" sz="1200" kern="1200"/>
            <a:t>Urban</a:t>
          </a:r>
        </a:p>
        <a:p>
          <a:pPr marL="114300" lvl="1" indent="-114300" algn="l" defTabSz="533400">
            <a:lnSpc>
              <a:spcPct val="90000"/>
            </a:lnSpc>
            <a:spcBef>
              <a:spcPct val="0"/>
            </a:spcBef>
            <a:spcAft>
              <a:spcPct val="15000"/>
            </a:spcAft>
            <a:buChar char="•"/>
          </a:pPr>
          <a:r>
            <a:rPr lang="en-US" sz="1200" kern="1200"/>
            <a:t>Rural +Urban</a:t>
          </a:r>
        </a:p>
      </dsp:txBody>
      <dsp:txXfrm>
        <a:off x="0" y="353969"/>
        <a:ext cx="5524500" cy="706106"/>
      </dsp:txXfrm>
    </dsp:sp>
    <dsp:sp modelId="{EC3EF953-7194-4DC7-8640-DACD18D04939}">
      <dsp:nvSpPr>
        <dsp:cNvPr id="0" name=""/>
        <dsp:cNvSpPr/>
      </dsp:nvSpPr>
      <dsp:spPr>
        <a:xfrm>
          <a:off x="1436370" y="1077726"/>
          <a:ext cx="4088130" cy="353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2860" tIns="22860" rIns="22860" bIns="22860" numCol="1" spcCol="1270" anchor="b" anchorCtr="0">
          <a:noAutofit/>
        </a:bodyPr>
        <a:lstStyle/>
        <a:p>
          <a:pPr marL="0" lvl="0" indent="0" algn="l" defTabSz="533400">
            <a:lnSpc>
              <a:spcPct val="90000"/>
            </a:lnSpc>
            <a:spcBef>
              <a:spcPct val="0"/>
            </a:spcBef>
            <a:spcAft>
              <a:spcPct val="35000"/>
            </a:spcAft>
            <a:buNone/>
          </a:pPr>
          <a:r>
            <a:rPr lang="en-US" sz="1200" kern="1200"/>
            <a:t>In Data the index is given not the actual price of the products.</a:t>
          </a:r>
        </a:p>
      </dsp:txBody>
      <dsp:txXfrm>
        <a:off x="1436370" y="1077726"/>
        <a:ext cx="4088130" cy="353000"/>
      </dsp:txXfrm>
    </dsp:sp>
    <dsp:sp modelId="{6E32FC90-91BF-4781-8021-C736E570FED2}">
      <dsp:nvSpPr>
        <dsp:cNvPr id="0" name=""/>
        <dsp:cNvSpPr/>
      </dsp:nvSpPr>
      <dsp:spPr>
        <a:xfrm>
          <a:off x="0" y="1077726"/>
          <a:ext cx="1436370" cy="353000"/>
        </a:xfrm>
        <a:prstGeom prst="round2SameRect">
          <a:avLst>
            <a:gd name="adj1" fmla="val 16670"/>
            <a:gd name="adj2" fmla="val 0"/>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800100">
            <a:lnSpc>
              <a:spcPct val="90000"/>
            </a:lnSpc>
            <a:spcBef>
              <a:spcPct val="0"/>
            </a:spcBef>
            <a:spcAft>
              <a:spcPct val="35000"/>
            </a:spcAft>
            <a:buNone/>
          </a:pPr>
          <a:r>
            <a:rPr lang="en-US" sz="1800" kern="1200"/>
            <a:t>CPI</a:t>
          </a:r>
        </a:p>
      </dsp:txBody>
      <dsp:txXfrm>
        <a:off x="17235" y="1094961"/>
        <a:ext cx="1401900" cy="335765"/>
      </dsp:txXfrm>
    </dsp:sp>
    <dsp:sp modelId="{4636BF95-CB1B-463F-9DA5-49672445D932}">
      <dsp:nvSpPr>
        <dsp:cNvPr id="0" name=""/>
        <dsp:cNvSpPr/>
      </dsp:nvSpPr>
      <dsp:spPr>
        <a:xfrm>
          <a:off x="0" y="1430726"/>
          <a:ext cx="5524500" cy="7061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r>
            <a:rPr lang="en-US" sz="1200" b="0" i="0" u="none" kern="1200"/>
            <a:t>CPI is calculated by comparing the general price level during a particular time period with a base year</a:t>
          </a:r>
          <a:endParaRPr lang="en-US" kern="1200"/>
        </a:p>
      </dsp:txBody>
      <dsp:txXfrm>
        <a:off x="0" y="1430726"/>
        <a:ext cx="5524500" cy="706106"/>
      </dsp:txXfrm>
    </dsp:sp>
    <dsp:sp modelId="{37EBCCE1-7562-4DDA-9563-C99988739B9F}">
      <dsp:nvSpPr>
        <dsp:cNvPr id="0" name=""/>
        <dsp:cNvSpPr/>
      </dsp:nvSpPr>
      <dsp:spPr>
        <a:xfrm>
          <a:off x="1436370" y="2154483"/>
          <a:ext cx="4088130" cy="353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6670" tIns="26670" rIns="26670" bIns="26670" numCol="1" spcCol="1270" anchor="b" anchorCtr="0">
          <a:noAutofit/>
        </a:bodyPr>
        <a:lstStyle/>
        <a:p>
          <a:pPr marL="0" lvl="0" indent="0" algn="l" defTabSz="622300">
            <a:lnSpc>
              <a:spcPct val="90000"/>
            </a:lnSpc>
            <a:spcBef>
              <a:spcPct val="0"/>
            </a:spcBef>
            <a:spcAft>
              <a:spcPct val="35000"/>
            </a:spcAft>
            <a:buNone/>
          </a:pPr>
          <a:r>
            <a:rPr lang="en-US" sz="1400" kern="1200"/>
            <a:t>Missing values of april and May 2020.</a:t>
          </a:r>
        </a:p>
      </dsp:txBody>
      <dsp:txXfrm>
        <a:off x="1436370" y="2154483"/>
        <a:ext cx="4088130" cy="353000"/>
      </dsp:txXfrm>
    </dsp:sp>
    <dsp:sp modelId="{8DD42FF2-C64B-42B5-A941-D6B8A1062E4F}">
      <dsp:nvSpPr>
        <dsp:cNvPr id="0" name=""/>
        <dsp:cNvSpPr/>
      </dsp:nvSpPr>
      <dsp:spPr>
        <a:xfrm>
          <a:off x="0" y="2154483"/>
          <a:ext cx="1436370" cy="353000"/>
        </a:xfrm>
        <a:prstGeom prst="round2SameRect">
          <a:avLst>
            <a:gd name="adj1" fmla="val 16670"/>
            <a:gd name="adj2" fmla="val 0"/>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800100">
            <a:lnSpc>
              <a:spcPct val="90000"/>
            </a:lnSpc>
            <a:spcBef>
              <a:spcPct val="0"/>
            </a:spcBef>
            <a:spcAft>
              <a:spcPct val="35000"/>
            </a:spcAft>
            <a:buNone/>
          </a:pPr>
          <a:r>
            <a:rPr lang="en-US" sz="1800" kern="1200"/>
            <a:t>EDA</a:t>
          </a:r>
        </a:p>
      </dsp:txBody>
      <dsp:txXfrm>
        <a:off x="17235" y="2171718"/>
        <a:ext cx="1401900" cy="335765"/>
      </dsp:txXfrm>
    </dsp:sp>
    <dsp:sp modelId="{7FC7288C-8CA4-429E-8EEB-097D77CEC805}">
      <dsp:nvSpPr>
        <dsp:cNvPr id="0" name=""/>
        <dsp:cNvSpPr/>
      </dsp:nvSpPr>
      <dsp:spPr>
        <a:xfrm>
          <a:off x="0" y="2507483"/>
          <a:ext cx="5524500" cy="7061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2860" tIns="22860" rIns="22860" bIns="22860" numCol="1" spcCol="1270" anchor="t" anchorCtr="0">
          <a:noAutofit/>
        </a:bodyPr>
        <a:lstStyle/>
        <a:p>
          <a:pPr marL="114300" lvl="1" indent="-114300" algn="l" defTabSz="533400">
            <a:lnSpc>
              <a:spcPct val="90000"/>
            </a:lnSpc>
            <a:spcBef>
              <a:spcPct val="0"/>
            </a:spcBef>
            <a:spcAft>
              <a:spcPct val="15000"/>
            </a:spcAft>
            <a:buChar char="•"/>
          </a:pPr>
          <a:r>
            <a:rPr lang="en-US" sz="1200" kern="1200"/>
            <a:t>Handled using nested Average function.</a:t>
          </a:r>
        </a:p>
        <a:p>
          <a:pPr marL="114300" lvl="1" indent="-114300" algn="l" defTabSz="533400">
            <a:lnSpc>
              <a:spcPct val="90000"/>
            </a:lnSpc>
            <a:spcBef>
              <a:spcPct val="0"/>
            </a:spcBef>
            <a:spcAft>
              <a:spcPct val="15000"/>
            </a:spcAft>
            <a:buChar char="•"/>
          </a:pPr>
          <a:r>
            <a:rPr lang="en-US" sz="1200" kern="1200"/>
            <a:t>No Outliers are found.</a:t>
          </a:r>
        </a:p>
        <a:p>
          <a:pPr marL="114300" lvl="1" indent="-114300" algn="l" defTabSz="533400">
            <a:lnSpc>
              <a:spcPct val="90000"/>
            </a:lnSpc>
            <a:spcBef>
              <a:spcPct val="0"/>
            </a:spcBef>
            <a:spcAft>
              <a:spcPct val="15000"/>
            </a:spcAft>
            <a:buChar char="•"/>
          </a:pPr>
          <a:r>
            <a:rPr lang="en-US" sz="1200" kern="1200"/>
            <a:t>Merged all the eatable related columns into Food Basket.</a:t>
          </a:r>
          <a:endParaRPr lang="en-US" sz="1400" kern="1200"/>
        </a:p>
      </dsp:txBody>
      <dsp:txXfrm>
        <a:off x="0" y="2507483"/>
        <a:ext cx="5524500" cy="706106"/>
      </dsp:txXfrm>
    </dsp:sp>
    <dsp:sp modelId="{C042A1A4-73BE-483D-993A-F37D4126AA84}">
      <dsp:nvSpPr>
        <dsp:cNvPr id="0" name=""/>
        <dsp:cNvSpPr/>
      </dsp:nvSpPr>
      <dsp:spPr>
        <a:xfrm>
          <a:off x="1436370" y="3231240"/>
          <a:ext cx="4088130" cy="353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2860" tIns="22860" rIns="22860" bIns="22860" numCol="1" spcCol="1270" anchor="b" anchorCtr="0">
          <a:noAutofit/>
        </a:bodyPr>
        <a:lstStyle/>
        <a:p>
          <a:pPr marL="0" lvl="0" indent="0" algn="l" defTabSz="533400">
            <a:lnSpc>
              <a:spcPct val="90000"/>
            </a:lnSpc>
            <a:spcBef>
              <a:spcPct val="0"/>
            </a:spcBef>
            <a:spcAft>
              <a:spcPct val="35000"/>
            </a:spcAft>
            <a:buNone/>
          </a:pPr>
          <a:r>
            <a:rPr lang="en-US" sz="1200" kern="1200"/>
            <a:t>This category is the combination of 9 different categories.</a:t>
          </a:r>
          <a:endParaRPr lang="en-US" sz="1400" kern="1200"/>
        </a:p>
      </dsp:txBody>
      <dsp:txXfrm>
        <a:off x="1436370" y="3231240"/>
        <a:ext cx="4088130" cy="353000"/>
      </dsp:txXfrm>
    </dsp:sp>
    <dsp:sp modelId="{5C65B08B-8CEC-47A3-95D0-C9F4D1172EDA}">
      <dsp:nvSpPr>
        <dsp:cNvPr id="0" name=""/>
        <dsp:cNvSpPr/>
      </dsp:nvSpPr>
      <dsp:spPr>
        <a:xfrm>
          <a:off x="0" y="3231240"/>
          <a:ext cx="1436370" cy="353000"/>
        </a:xfrm>
        <a:prstGeom prst="round2SameRect">
          <a:avLst>
            <a:gd name="adj1" fmla="val 16670"/>
            <a:gd name="adj2" fmla="val 0"/>
          </a:avLst>
        </a:prstGeom>
        <a:solidFill>
          <a:schemeClr val="accen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marL="0" lvl="0" indent="0" algn="ctr" defTabSz="622300">
            <a:lnSpc>
              <a:spcPct val="90000"/>
            </a:lnSpc>
            <a:spcBef>
              <a:spcPct val="0"/>
            </a:spcBef>
            <a:spcAft>
              <a:spcPct val="35000"/>
            </a:spcAft>
            <a:buNone/>
          </a:pPr>
          <a:r>
            <a:rPr lang="en-US" sz="1400" kern="1200"/>
            <a:t>Food Basket</a:t>
          </a:r>
        </a:p>
      </dsp:txBody>
      <dsp:txXfrm>
        <a:off x="17235" y="3248475"/>
        <a:ext cx="1401900" cy="33576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95106E7-DE57-4A4A-8AC1-C7313E404881}">
      <dsp:nvSpPr>
        <dsp:cNvPr id="0" name=""/>
        <dsp:cNvSpPr/>
      </dsp:nvSpPr>
      <dsp:spPr>
        <a:xfrm>
          <a:off x="393752" y="1715180"/>
          <a:ext cx="204385" cy="1557816"/>
        </a:xfrm>
        <a:custGeom>
          <a:avLst/>
          <a:gdLst/>
          <a:ahLst/>
          <a:cxnLst/>
          <a:rect l="0" t="0" r="0" b="0"/>
          <a:pathLst>
            <a:path>
              <a:moveTo>
                <a:pt x="0" y="0"/>
              </a:moveTo>
              <a:lnTo>
                <a:pt x="102192" y="0"/>
              </a:lnTo>
              <a:lnTo>
                <a:pt x="102192" y="1557816"/>
              </a:lnTo>
              <a:lnTo>
                <a:pt x="204385" y="155781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56665" y="2454809"/>
        <a:ext cx="78558" cy="78558"/>
      </dsp:txXfrm>
    </dsp:sp>
    <dsp:sp modelId="{3740FBB8-FCE7-4C40-9F39-45ADCEA94B7E}">
      <dsp:nvSpPr>
        <dsp:cNvPr id="0" name=""/>
        <dsp:cNvSpPr/>
      </dsp:nvSpPr>
      <dsp:spPr>
        <a:xfrm>
          <a:off x="393752" y="1715180"/>
          <a:ext cx="204385" cy="1168362"/>
        </a:xfrm>
        <a:custGeom>
          <a:avLst/>
          <a:gdLst/>
          <a:ahLst/>
          <a:cxnLst/>
          <a:rect l="0" t="0" r="0" b="0"/>
          <a:pathLst>
            <a:path>
              <a:moveTo>
                <a:pt x="0" y="0"/>
              </a:moveTo>
              <a:lnTo>
                <a:pt x="102192" y="0"/>
              </a:lnTo>
              <a:lnTo>
                <a:pt x="102192" y="1168362"/>
              </a:lnTo>
              <a:lnTo>
                <a:pt x="204385" y="1168362"/>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66292" y="2269708"/>
        <a:ext cx="59305" cy="59305"/>
      </dsp:txXfrm>
    </dsp:sp>
    <dsp:sp modelId="{F05317DB-45B7-4BF9-A3D8-7D33B79649DC}">
      <dsp:nvSpPr>
        <dsp:cNvPr id="0" name=""/>
        <dsp:cNvSpPr/>
      </dsp:nvSpPr>
      <dsp:spPr>
        <a:xfrm>
          <a:off x="393752" y="1715180"/>
          <a:ext cx="204385" cy="778908"/>
        </a:xfrm>
        <a:custGeom>
          <a:avLst/>
          <a:gdLst/>
          <a:ahLst/>
          <a:cxnLst/>
          <a:rect l="0" t="0" r="0" b="0"/>
          <a:pathLst>
            <a:path>
              <a:moveTo>
                <a:pt x="0" y="0"/>
              </a:moveTo>
              <a:lnTo>
                <a:pt x="102192" y="0"/>
              </a:lnTo>
              <a:lnTo>
                <a:pt x="102192" y="778908"/>
              </a:lnTo>
              <a:lnTo>
                <a:pt x="204385" y="778908"/>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75813" y="2084502"/>
        <a:ext cx="40263" cy="40263"/>
      </dsp:txXfrm>
    </dsp:sp>
    <dsp:sp modelId="{5CDC4FF1-EE2E-43E5-BD43-F2E5D66DF315}">
      <dsp:nvSpPr>
        <dsp:cNvPr id="0" name=""/>
        <dsp:cNvSpPr/>
      </dsp:nvSpPr>
      <dsp:spPr>
        <a:xfrm>
          <a:off x="393752" y="1715180"/>
          <a:ext cx="204385" cy="389454"/>
        </a:xfrm>
        <a:custGeom>
          <a:avLst/>
          <a:gdLst/>
          <a:ahLst/>
          <a:cxnLst/>
          <a:rect l="0" t="0" r="0" b="0"/>
          <a:pathLst>
            <a:path>
              <a:moveTo>
                <a:pt x="0" y="0"/>
              </a:moveTo>
              <a:lnTo>
                <a:pt x="102192" y="0"/>
              </a:lnTo>
              <a:lnTo>
                <a:pt x="102192" y="389454"/>
              </a:lnTo>
              <a:lnTo>
                <a:pt x="204385" y="389454"/>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84949" y="1898911"/>
        <a:ext cx="21991" cy="21991"/>
      </dsp:txXfrm>
    </dsp:sp>
    <dsp:sp modelId="{FEEF3AB6-91DD-45A0-813C-B3C52B64F40B}">
      <dsp:nvSpPr>
        <dsp:cNvPr id="0" name=""/>
        <dsp:cNvSpPr/>
      </dsp:nvSpPr>
      <dsp:spPr>
        <a:xfrm>
          <a:off x="393752" y="1669460"/>
          <a:ext cx="204385" cy="91440"/>
        </a:xfrm>
        <a:custGeom>
          <a:avLst/>
          <a:gdLst/>
          <a:ahLst/>
          <a:cxnLst/>
          <a:rect l="0" t="0" r="0" b="0"/>
          <a:pathLst>
            <a:path>
              <a:moveTo>
                <a:pt x="0" y="45720"/>
              </a:moveTo>
              <a:lnTo>
                <a:pt x="204385" y="4572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90835" y="1710070"/>
        <a:ext cx="10219" cy="10219"/>
      </dsp:txXfrm>
    </dsp:sp>
    <dsp:sp modelId="{E6365892-63D8-4BE1-882F-0B5D1A8F769E}">
      <dsp:nvSpPr>
        <dsp:cNvPr id="0" name=""/>
        <dsp:cNvSpPr/>
      </dsp:nvSpPr>
      <dsp:spPr>
        <a:xfrm>
          <a:off x="393752" y="1325726"/>
          <a:ext cx="204385" cy="389454"/>
        </a:xfrm>
        <a:custGeom>
          <a:avLst/>
          <a:gdLst/>
          <a:ahLst/>
          <a:cxnLst/>
          <a:rect l="0" t="0" r="0" b="0"/>
          <a:pathLst>
            <a:path>
              <a:moveTo>
                <a:pt x="0" y="389454"/>
              </a:moveTo>
              <a:lnTo>
                <a:pt x="102192" y="389454"/>
              </a:lnTo>
              <a:lnTo>
                <a:pt x="102192" y="0"/>
              </a:lnTo>
              <a:lnTo>
                <a:pt x="204385"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84949" y="1509457"/>
        <a:ext cx="21991" cy="21991"/>
      </dsp:txXfrm>
    </dsp:sp>
    <dsp:sp modelId="{6CAB9622-E2C1-42D3-88F9-B9F204DF350E}">
      <dsp:nvSpPr>
        <dsp:cNvPr id="0" name=""/>
        <dsp:cNvSpPr/>
      </dsp:nvSpPr>
      <dsp:spPr>
        <a:xfrm>
          <a:off x="393752" y="936272"/>
          <a:ext cx="204385" cy="778908"/>
        </a:xfrm>
        <a:custGeom>
          <a:avLst/>
          <a:gdLst/>
          <a:ahLst/>
          <a:cxnLst/>
          <a:rect l="0" t="0" r="0" b="0"/>
          <a:pathLst>
            <a:path>
              <a:moveTo>
                <a:pt x="0" y="778908"/>
              </a:moveTo>
              <a:lnTo>
                <a:pt x="102192" y="778908"/>
              </a:lnTo>
              <a:lnTo>
                <a:pt x="102192" y="0"/>
              </a:lnTo>
              <a:lnTo>
                <a:pt x="204385"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75813" y="1305594"/>
        <a:ext cx="40263" cy="40263"/>
      </dsp:txXfrm>
    </dsp:sp>
    <dsp:sp modelId="{729AC1A7-1249-4C51-8123-472527AE4317}">
      <dsp:nvSpPr>
        <dsp:cNvPr id="0" name=""/>
        <dsp:cNvSpPr/>
      </dsp:nvSpPr>
      <dsp:spPr>
        <a:xfrm>
          <a:off x="393752" y="546818"/>
          <a:ext cx="204385" cy="1168362"/>
        </a:xfrm>
        <a:custGeom>
          <a:avLst/>
          <a:gdLst/>
          <a:ahLst/>
          <a:cxnLst/>
          <a:rect l="0" t="0" r="0" b="0"/>
          <a:pathLst>
            <a:path>
              <a:moveTo>
                <a:pt x="0" y="1168362"/>
              </a:moveTo>
              <a:lnTo>
                <a:pt x="102192" y="1168362"/>
              </a:lnTo>
              <a:lnTo>
                <a:pt x="102192" y="0"/>
              </a:lnTo>
              <a:lnTo>
                <a:pt x="204385"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66292" y="1101346"/>
        <a:ext cx="59305" cy="59305"/>
      </dsp:txXfrm>
    </dsp:sp>
    <dsp:sp modelId="{AABB2501-0B90-4864-B0F9-C0E5E9476B4C}">
      <dsp:nvSpPr>
        <dsp:cNvPr id="0" name=""/>
        <dsp:cNvSpPr/>
      </dsp:nvSpPr>
      <dsp:spPr>
        <a:xfrm>
          <a:off x="393752" y="157364"/>
          <a:ext cx="204385" cy="1557816"/>
        </a:xfrm>
        <a:custGeom>
          <a:avLst/>
          <a:gdLst/>
          <a:ahLst/>
          <a:cxnLst/>
          <a:rect l="0" t="0" r="0" b="0"/>
          <a:pathLst>
            <a:path>
              <a:moveTo>
                <a:pt x="0" y="1557816"/>
              </a:moveTo>
              <a:lnTo>
                <a:pt x="102192" y="1557816"/>
              </a:lnTo>
              <a:lnTo>
                <a:pt x="102192" y="0"/>
              </a:lnTo>
              <a:lnTo>
                <a:pt x="204385"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56665" y="896993"/>
        <a:ext cx="78558" cy="78558"/>
      </dsp:txXfrm>
    </dsp:sp>
    <dsp:sp modelId="{F63EDDB3-2B4E-41C3-8F91-7E9116E7ED0E}">
      <dsp:nvSpPr>
        <dsp:cNvPr id="0" name=""/>
        <dsp:cNvSpPr/>
      </dsp:nvSpPr>
      <dsp:spPr>
        <a:xfrm rot="16200000">
          <a:off x="-581932" y="1559398"/>
          <a:ext cx="1639806"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lang="en-US" sz="2000" kern="1200"/>
            <a:t>Food Basket</a:t>
          </a:r>
        </a:p>
      </dsp:txBody>
      <dsp:txXfrm>
        <a:off x="-581932" y="1559398"/>
        <a:ext cx="1639806" cy="311563"/>
      </dsp:txXfrm>
    </dsp:sp>
    <dsp:sp modelId="{636FD28F-E736-423B-A8EF-2FFA6AE932E5}">
      <dsp:nvSpPr>
        <dsp:cNvPr id="0" name=""/>
        <dsp:cNvSpPr/>
      </dsp:nvSpPr>
      <dsp:spPr>
        <a:xfrm>
          <a:off x="598137" y="1582"/>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Cereals and products </a:t>
          </a:r>
        </a:p>
      </dsp:txBody>
      <dsp:txXfrm>
        <a:off x="598137" y="1582"/>
        <a:ext cx="1021927" cy="311563"/>
      </dsp:txXfrm>
    </dsp:sp>
    <dsp:sp modelId="{5D3208B9-218B-40B6-AA62-226DBB1B5B56}">
      <dsp:nvSpPr>
        <dsp:cNvPr id="0" name=""/>
        <dsp:cNvSpPr/>
      </dsp:nvSpPr>
      <dsp:spPr>
        <a:xfrm>
          <a:off x="598137" y="391036"/>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Meat and Fish</a:t>
          </a:r>
        </a:p>
      </dsp:txBody>
      <dsp:txXfrm>
        <a:off x="598137" y="391036"/>
        <a:ext cx="1021927" cy="311563"/>
      </dsp:txXfrm>
    </dsp:sp>
    <dsp:sp modelId="{21F1A0F2-32D4-4070-ACA4-8BB276A52349}">
      <dsp:nvSpPr>
        <dsp:cNvPr id="0" name=""/>
        <dsp:cNvSpPr/>
      </dsp:nvSpPr>
      <dsp:spPr>
        <a:xfrm>
          <a:off x="598137" y="780490"/>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Egg</a:t>
          </a:r>
        </a:p>
      </dsp:txBody>
      <dsp:txXfrm>
        <a:off x="598137" y="780490"/>
        <a:ext cx="1021927" cy="311563"/>
      </dsp:txXfrm>
    </dsp:sp>
    <dsp:sp modelId="{E407C7FE-E77A-4735-B141-F148EAA53A3D}">
      <dsp:nvSpPr>
        <dsp:cNvPr id="0" name=""/>
        <dsp:cNvSpPr/>
      </dsp:nvSpPr>
      <dsp:spPr>
        <a:xfrm>
          <a:off x="598137" y="1169944"/>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Oils and Fats </a:t>
          </a:r>
        </a:p>
      </dsp:txBody>
      <dsp:txXfrm>
        <a:off x="598137" y="1169944"/>
        <a:ext cx="1021927" cy="311563"/>
      </dsp:txXfrm>
    </dsp:sp>
    <dsp:sp modelId="{317E408A-9BA2-488F-9080-098A96E0D487}">
      <dsp:nvSpPr>
        <dsp:cNvPr id="0" name=""/>
        <dsp:cNvSpPr/>
      </dsp:nvSpPr>
      <dsp:spPr>
        <a:xfrm>
          <a:off x="598137" y="1559398"/>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Fruits and Vegetables</a:t>
          </a:r>
        </a:p>
      </dsp:txBody>
      <dsp:txXfrm>
        <a:off x="598137" y="1559398"/>
        <a:ext cx="1021927" cy="311563"/>
      </dsp:txXfrm>
    </dsp:sp>
    <dsp:sp modelId="{4EF546AF-F098-4FE5-B1E2-234ED2EEAE30}">
      <dsp:nvSpPr>
        <dsp:cNvPr id="0" name=""/>
        <dsp:cNvSpPr/>
      </dsp:nvSpPr>
      <dsp:spPr>
        <a:xfrm>
          <a:off x="598137" y="1948852"/>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Sugar confectionery</a:t>
          </a:r>
        </a:p>
      </dsp:txBody>
      <dsp:txXfrm>
        <a:off x="598137" y="1948852"/>
        <a:ext cx="1021927" cy="311563"/>
      </dsp:txXfrm>
    </dsp:sp>
    <dsp:sp modelId="{CE622FE9-A7DD-42A3-AFC9-B7229A260304}">
      <dsp:nvSpPr>
        <dsp:cNvPr id="0" name=""/>
        <dsp:cNvSpPr/>
      </dsp:nvSpPr>
      <dsp:spPr>
        <a:xfrm>
          <a:off x="598137" y="2338306"/>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Spices</a:t>
          </a:r>
        </a:p>
      </dsp:txBody>
      <dsp:txXfrm>
        <a:off x="598137" y="2338306"/>
        <a:ext cx="1021927" cy="311563"/>
      </dsp:txXfrm>
    </dsp:sp>
    <dsp:sp modelId="{179B9771-3DE6-4E0D-893E-FF98601A0096}">
      <dsp:nvSpPr>
        <dsp:cNvPr id="0" name=""/>
        <dsp:cNvSpPr/>
      </dsp:nvSpPr>
      <dsp:spPr>
        <a:xfrm>
          <a:off x="598137" y="2727760"/>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Food and Beverages</a:t>
          </a:r>
        </a:p>
      </dsp:txBody>
      <dsp:txXfrm>
        <a:off x="598137" y="2727760"/>
        <a:ext cx="1021927" cy="311563"/>
      </dsp:txXfrm>
    </dsp:sp>
    <dsp:sp modelId="{02731B3D-7532-4046-88FB-8A9EC4E716F8}">
      <dsp:nvSpPr>
        <dsp:cNvPr id="0" name=""/>
        <dsp:cNvSpPr/>
      </dsp:nvSpPr>
      <dsp:spPr>
        <a:xfrm>
          <a:off x="598137" y="3117214"/>
          <a:ext cx="1021927" cy="311563"/>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prepared meals snacks and sweets</a:t>
          </a:r>
        </a:p>
      </dsp:txBody>
      <dsp:txXfrm>
        <a:off x="598137" y="3117214"/>
        <a:ext cx="1021927" cy="31156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95106E7-DE57-4A4A-8AC1-C7313E404881}">
      <dsp:nvSpPr>
        <dsp:cNvPr id="0" name=""/>
        <dsp:cNvSpPr/>
      </dsp:nvSpPr>
      <dsp:spPr>
        <a:xfrm>
          <a:off x="392736" y="1733278"/>
          <a:ext cx="206542" cy="1574253"/>
        </a:xfrm>
        <a:custGeom>
          <a:avLst/>
          <a:gdLst/>
          <a:ahLst/>
          <a:cxnLst/>
          <a:rect l="0" t="0" r="0" b="0"/>
          <a:pathLst>
            <a:path>
              <a:moveTo>
                <a:pt x="0" y="0"/>
              </a:moveTo>
              <a:lnTo>
                <a:pt x="103271" y="0"/>
              </a:lnTo>
              <a:lnTo>
                <a:pt x="103271" y="1574253"/>
              </a:lnTo>
              <a:lnTo>
                <a:pt x="206542" y="1574253"/>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56313" y="2480710"/>
        <a:ext cx="79387" cy="79387"/>
      </dsp:txXfrm>
    </dsp:sp>
    <dsp:sp modelId="{3740FBB8-FCE7-4C40-9F39-45ADCEA94B7E}">
      <dsp:nvSpPr>
        <dsp:cNvPr id="0" name=""/>
        <dsp:cNvSpPr/>
      </dsp:nvSpPr>
      <dsp:spPr>
        <a:xfrm>
          <a:off x="392736" y="1733278"/>
          <a:ext cx="206542" cy="1180689"/>
        </a:xfrm>
        <a:custGeom>
          <a:avLst/>
          <a:gdLst/>
          <a:ahLst/>
          <a:cxnLst/>
          <a:rect l="0" t="0" r="0" b="0"/>
          <a:pathLst>
            <a:path>
              <a:moveTo>
                <a:pt x="0" y="0"/>
              </a:moveTo>
              <a:lnTo>
                <a:pt x="103271" y="0"/>
              </a:lnTo>
              <a:lnTo>
                <a:pt x="103271" y="1180689"/>
              </a:lnTo>
              <a:lnTo>
                <a:pt x="206542" y="1180689"/>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66041" y="2293657"/>
        <a:ext cx="59930" cy="59930"/>
      </dsp:txXfrm>
    </dsp:sp>
    <dsp:sp modelId="{F05317DB-45B7-4BF9-A3D8-7D33B79649DC}">
      <dsp:nvSpPr>
        <dsp:cNvPr id="0" name=""/>
        <dsp:cNvSpPr/>
      </dsp:nvSpPr>
      <dsp:spPr>
        <a:xfrm>
          <a:off x="392736" y="1733278"/>
          <a:ext cx="206542" cy="787126"/>
        </a:xfrm>
        <a:custGeom>
          <a:avLst/>
          <a:gdLst/>
          <a:ahLst/>
          <a:cxnLst/>
          <a:rect l="0" t="0" r="0" b="0"/>
          <a:pathLst>
            <a:path>
              <a:moveTo>
                <a:pt x="0" y="0"/>
              </a:moveTo>
              <a:lnTo>
                <a:pt x="103271" y="0"/>
              </a:lnTo>
              <a:lnTo>
                <a:pt x="103271" y="787126"/>
              </a:lnTo>
              <a:lnTo>
                <a:pt x="206542" y="78712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75662" y="2106496"/>
        <a:ext cx="40688" cy="40688"/>
      </dsp:txXfrm>
    </dsp:sp>
    <dsp:sp modelId="{5CDC4FF1-EE2E-43E5-BD43-F2E5D66DF315}">
      <dsp:nvSpPr>
        <dsp:cNvPr id="0" name=""/>
        <dsp:cNvSpPr/>
      </dsp:nvSpPr>
      <dsp:spPr>
        <a:xfrm>
          <a:off x="392736" y="1733278"/>
          <a:ext cx="206542" cy="393563"/>
        </a:xfrm>
        <a:custGeom>
          <a:avLst/>
          <a:gdLst/>
          <a:ahLst/>
          <a:cxnLst/>
          <a:rect l="0" t="0" r="0" b="0"/>
          <a:pathLst>
            <a:path>
              <a:moveTo>
                <a:pt x="0" y="0"/>
              </a:moveTo>
              <a:lnTo>
                <a:pt x="103271" y="0"/>
              </a:lnTo>
              <a:lnTo>
                <a:pt x="103271" y="393563"/>
              </a:lnTo>
              <a:lnTo>
                <a:pt x="206542" y="393563"/>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84895" y="1918947"/>
        <a:ext cx="22223" cy="22223"/>
      </dsp:txXfrm>
    </dsp:sp>
    <dsp:sp modelId="{FEEF3AB6-91DD-45A0-813C-B3C52B64F40B}">
      <dsp:nvSpPr>
        <dsp:cNvPr id="0" name=""/>
        <dsp:cNvSpPr/>
      </dsp:nvSpPr>
      <dsp:spPr>
        <a:xfrm>
          <a:off x="392736" y="1687558"/>
          <a:ext cx="206542" cy="91440"/>
        </a:xfrm>
        <a:custGeom>
          <a:avLst/>
          <a:gdLst/>
          <a:ahLst/>
          <a:cxnLst/>
          <a:rect l="0" t="0" r="0" b="0"/>
          <a:pathLst>
            <a:path>
              <a:moveTo>
                <a:pt x="0" y="45720"/>
              </a:moveTo>
              <a:lnTo>
                <a:pt x="206542" y="4572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90843" y="1728114"/>
        <a:ext cx="10327" cy="10327"/>
      </dsp:txXfrm>
    </dsp:sp>
    <dsp:sp modelId="{E6365892-63D8-4BE1-882F-0B5D1A8F769E}">
      <dsp:nvSpPr>
        <dsp:cNvPr id="0" name=""/>
        <dsp:cNvSpPr/>
      </dsp:nvSpPr>
      <dsp:spPr>
        <a:xfrm>
          <a:off x="392736" y="1339714"/>
          <a:ext cx="206542" cy="393563"/>
        </a:xfrm>
        <a:custGeom>
          <a:avLst/>
          <a:gdLst/>
          <a:ahLst/>
          <a:cxnLst/>
          <a:rect l="0" t="0" r="0" b="0"/>
          <a:pathLst>
            <a:path>
              <a:moveTo>
                <a:pt x="0" y="393563"/>
              </a:moveTo>
              <a:lnTo>
                <a:pt x="103271" y="393563"/>
              </a:lnTo>
              <a:lnTo>
                <a:pt x="103271" y="0"/>
              </a:lnTo>
              <a:lnTo>
                <a:pt x="206542"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84895" y="1525384"/>
        <a:ext cx="22223" cy="22223"/>
      </dsp:txXfrm>
    </dsp:sp>
    <dsp:sp modelId="{6CAB9622-E2C1-42D3-88F9-B9F204DF350E}">
      <dsp:nvSpPr>
        <dsp:cNvPr id="0" name=""/>
        <dsp:cNvSpPr/>
      </dsp:nvSpPr>
      <dsp:spPr>
        <a:xfrm>
          <a:off x="392736" y="946151"/>
          <a:ext cx="206542" cy="787126"/>
        </a:xfrm>
        <a:custGeom>
          <a:avLst/>
          <a:gdLst/>
          <a:ahLst/>
          <a:cxnLst/>
          <a:rect l="0" t="0" r="0" b="0"/>
          <a:pathLst>
            <a:path>
              <a:moveTo>
                <a:pt x="0" y="787126"/>
              </a:moveTo>
              <a:lnTo>
                <a:pt x="103271" y="787126"/>
              </a:lnTo>
              <a:lnTo>
                <a:pt x="103271" y="0"/>
              </a:lnTo>
              <a:lnTo>
                <a:pt x="206542"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75662" y="1319370"/>
        <a:ext cx="40688" cy="40688"/>
      </dsp:txXfrm>
    </dsp:sp>
    <dsp:sp modelId="{729AC1A7-1249-4C51-8123-472527AE4317}">
      <dsp:nvSpPr>
        <dsp:cNvPr id="0" name=""/>
        <dsp:cNvSpPr/>
      </dsp:nvSpPr>
      <dsp:spPr>
        <a:xfrm>
          <a:off x="392736" y="552588"/>
          <a:ext cx="206542" cy="1180689"/>
        </a:xfrm>
        <a:custGeom>
          <a:avLst/>
          <a:gdLst/>
          <a:ahLst/>
          <a:cxnLst/>
          <a:rect l="0" t="0" r="0" b="0"/>
          <a:pathLst>
            <a:path>
              <a:moveTo>
                <a:pt x="0" y="1180689"/>
              </a:moveTo>
              <a:lnTo>
                <a:pt x="103271" y="1180689"/>
              </a:lnTo>
              <a:lnTo>
                <a:pt x="103271" y="0"/>
              </a:lnTo>
              <a:lnTo>
                <a:pt x="206542"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66041" y="1112967"/>
        <a:ext cx="59930" cy="59930"/>
      </dsp:txXfrm>
    </dsp:sp>
    <dsp:sp modelId="{AABB2501-0B90-4864-B0F9-C0E5E9476B4C}">
      <dsp:nvSpPr>
        <dsp:cNvPr id="0" name=""/>
        <dsp:cNvSpPr/>
      </dsp:nvSpPr>
      <dsp:spPr>
        <a:xfrm>
          <a:off x="392736" y="159024"/>
          <a:ext cx="206542" cy="1574253"/>
        </a:xfrm>
        <a:custGeom>
          <a:avLst/>
          <a:gdLst/>
          <a:ahLst/>
          <a:cxnLst/>
          <a:rect l="0" t="0" r="0" b="0"/>
          <a:pathLst>
            <a:path>
              <a:moveTo>
                <a:pt x="0" y="1574253"/>
              </a:moveTo>
              <a:lnTo>
                <a:pt x="103271" y="1574253"/>
              </a:lnTo>
              <a:lnTo>
                <a:pt x="103271" y="0"/>
              </a:lnTo>
              <a:lnTo>
                <a:pt x="206542" y="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US" sz="500" kern="1200"/>
        </a:p>
      </dsp:txBody>
      <dsp:txXfrm>
        <a:off x="456313" y="906457"/>
        <a:ext cx="79387" cy="79387"/>
      </dsp:txXfrm>
    </dsp:sp>
    <dsp:sp modelId="{F63EDDB3-2B4E-41C3-8F91-7E9116E7ED0E}">
      <dsp:nvSpPr>
        <dsp:cNvPr id="0" name=""/>
        <dsp:cNvSpPr/>
      </dsp:nvSpPr>
      <dsp:spPr>
        <a:xfrm rot="16200000">
          <a:off x="-593243" y="1575852"/>
          <a:ext cx="1657108"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12700" tIns="12700" rIns="12700" bIns="12700" numCol="1" spcCol="1270" anchor="ctr" anchorCtr="0">
          <a:noAutofit/>
        </a:bodyPr>
        <a:lstStyle/>
        <a:p>
          <a:pPr marL="0" lvl="0" indent="0" algn="ctr" defTabSz="889000">
            <a:lnSpc>
              <a:spcPct val="90000"/>
            </a:lnSpc>
            <a:spcBef>
              <a:spcPct val="0"/>
            </a:spcBef>
            <a:spcAft>
              <a:spcPct val="35000"/>
            </a:spcAft>
            <a:buNone/>
          </a:pPr>
          <a:r>
            <a:rPr lang="en-US" sz="2000" kern="1200"/>
            <a:t>Food Basket</a:t>
          </a:r>
        </a:p>
      </dsp:txBody>
      <dsp:txXfrm>
        <a:off x="-593243" y="1575852"/>
        <a:ext cx="1657108" cy="314850"/>
      </dsp:txXfrm>
    </dsp:sp>
    <dsp:sp modelId="{636FD28F-E736-423B-A8EF-2FFA6AE932E5}">
      <dsp:nvSpPr>
        <dsp:cNvPr id="0" name=""/>
        <dsp:cNvSpPr/>
      </dsp:nvSpPr>
      <dsp:spPr>
        <a:xfrm>
          <a:off x="599278" y="1599"/>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Cereals and products </a:t>
          </a:r>
        </a:p>
      </dsp:txBody>
      <dsp:txXfrm>
        <a:off x="599278" y="1599"/>
        <a:ext cx="1032710" cy="314850"/>
      </dsp:txXfrm>
    </dsp:sp>
    <dsp:sp modelId="{5D3208B9-218B-40B6-AA62-226DBB1B5B56}">
      <dsp:nvSpPr>
        <dsp:cNvPr id="0" name=""/>
        <dsp:cNvSpPr/>
      </dsp:nvSpPr>
      <dsp:spPr>
        <a:xfrm>
          <a:off x="599278" y="395162"/>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Meat and Fish</a:t>
          </a:r>
        </a:p>
      </dsp:txBody>
      <dsp:txXfrm>
        <a:off x="599278" y="395162"/>
        <a:ext cx="1032710" cy="314850"/>
      </dsp:txXfrm>
    </dsp:sp>
    <dsp:sp modelId="{21F1A0F2-32D4-4070-ACA4-8BB276A52349}">
      <dsp:nvSpPr>
        <dsp:cNvPr id="0" name=""/>
        <dsp:cNvSpPr/>
      </dsp:nvSpPr>
      <dsp:spPr>
        <a:xfrm>
          <a:off x="599278" y="788726"/>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Egg</a:t>
          </a:r>
        </a:p>
      </dsp:txBody>
      <dsp:txXfrm>
        <a:off x="599278" y="788726"/>
        <a:ext cx="1032710" cy="314850"/>
      </dsp:txXfrm>
    </dsp:sp>
    <dsp:sp modelId="{E407C7FE-E77A-4735-B141-F148EAA53A3D}">
      <dsp:nvSpPr>
        <dsp:cNvPr id="0" name=""/>
        <dsp:cNvSpPr/>
      </dsp:nvSpPr>
      <dsp:spPr>
        <a:xfrm>
          <a:off x="599278" y="1182289"/>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Oils and Fats </a:t>
          </a:r>
        </a:p>
      </dsp:txBody>
      <dsp:txXfrm>
        <a:off x="599278" y="1182289"/>
        <a:ext cx="1032710" cy="314850"/>
      </dsp:txXfrm>
    </dsp:sp>
    <dsp:sp modelId="{317E408A-9BA2-488F-9080-098A96E0D487}">
      <dsp:nvSpPr>
        <dsp:cNvPr id="0" name=""/>
        <dsp:cNvSpPr/>
      </dsp:nvSpPr>
      <dsp:spPr>
        <a:xfrm>
          <a:off x="599278" y="1575852"/>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Fruits and Vegetables</a:t>
          </a:r>
        </a:p>
      </dsp:txBody>
      <dsp:txXfrm>
        <a:off x="599278" y="1575852"/>
        <a:ext cx="1032710" cy="314850"/>
      </dsp:txXfrm>
    </dsp:sp>
    <dsp:sp modelId="{4EF546AF-F098-4FE5-B1E2-234ED2EEAE30}">
      <dsp:nvSpPr>
        <dsp:cNvPr id="0" name=""/>
        <dsp:cNvSpPr/>
      </dsp:nvSpPr>
      <dsp:spPr>
        <a:xfrm>
          <a:off x="599278" y="1969415"/>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Sugar confectionery</a:t>
          </a:r>
        </a:p>
      </dsp:txBody>
      <dsp:txXfrm>
        <a:off x="599278" y="1969415"/>
        <a:ext cx="1032710" cy="314850"/>
      </dsp:txXfrm>
    </dsp:sp>
    <dsp:sp modelId="{CE622FE9-A7DD-42A3-AFC9-B7229A260304}">
      <dsp:nvSpPr>
        <dsp:cNvPr id="0" name=""/>
        <dsp:cNvSpPr/>
      </dsp:nvSpPr>
      <dsp:spPr>
        <a:xfrm>
          <a:off x="599278" y="2362979"/>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Spices</a:t>
          </a:r>
        </a:p>
      </dsp:txBody>
      <dsp:txXfrm>
        <a:off x="599278" y="2362979"/>
        <a:ext cx="1032710" cy="314850"/>
      </dsp:txXfrm>
    </dsp:sp>
    <dsp:sp modelId="{179B9771-3DE6-4E0D-893E-FF98601A0096}">
      <dsp:nvSpPr>
        <dsp:cNvPr id="0" name=""/>
        <dsp:cNvSpPr/>
      </dsp:nvSpPr>
      <dsp:spPr>
        <a:xfrm>
          <a:off x="599278" y="2756542"/>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Food and Beverages</a:t>
          </a:r>
        </a:p>
      </dsp:txBody>
      <dsp:txXfrm>
        <a:off x="599278" y="2756542"/>
        <a:ext cx="1032710" cy="314850"/>
      </dsp:txXfrm>
    </dsp:sp>
    <dsp:sp modelId="{02731B3D-7532-4046-88FB-8A9EC4E716F8}">
      <dsp:nvSpPr>
        <dsp:cNvPr id="0" name=""/>
        <dsp:cNvSpPr/>
      </dsp:nvSpPr>
      <dsp:spPr>
        <a:xfrm>
          <a:off x="599278" y="3150105"/>
          <a:ext cx="1032710" cy="314850"/>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prepared meals snacks and sweets</a:t>
          </a:r>
        </a:p>
      </dsp:txBody>
      <dsp:txXfrm>
        <a:off x="599278" y="3150105"/>
        <a:ext cx="1032710" cy="31485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9B02EB9-0B89-448F-B76E-7B119881F87D}">
      <dsp:nvSpPr>
        <dsp:cNvPr id="0" name=""/>
        <dsp:cNvSpPr/>
      </dsp:nvSpPr>
      <dsp:spPr>
        <a:xfrm>
          <a:off x="357648" y="31"/>
          <a:ext cx="1371494" cy="822896"/>
        </a:xfrm>
        <a:prstGeom prst="rect">
          <a:avLst/>
        </a:prstGeom>
        <a:noFill/>
        <a:ln w="9525" cap="flat" cmpd="sng" algn="ctr">
          <a:solidFill>
            <a:schemeClr val="accent1"/>
          </a:solidFill>
          <a:prstDash val="solid"/>
          <a:round/>
          <a:headEnd type="none" w="med" len="med"/>
          <a:tailEnd type="none" w="med" len="med"/>
        </a:ln>
        <a:effectLst/>
      </dsp:spPr>
      <dsp:style>
        <a:lnRef idx="0">
          <a:scrgbClr r="0" g="0" b="0"/>
        </a:lnRef>
        <a:fillRef idx="0">
          <a:scrgbClr r="0" g="0" b="0"/>
        </a:fillRef>
        <a:effectRef idx="0">
          <a:scrgbClr r="0" g="0" b="0"/>
        </a:effectRef>
        <a:fontRef idx="minor">
          <a:schemeClr val="accen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b="0" i="0" u="none" kern="1200"/>
            <a:t>Time Period : May 2023</a:t>
          </a:r>
          <a:endParaRPr lang="en-US" sz="1200" kern="1200"/>
        </a:p>
      </dsp:txBody>
      <dsp:txXfrm>
        <a:off x="357648" y="31"/>
        <a:ext cx="1371494" cy="822896"/>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FC2C26C-9CF1-4F76-99C4-9015B0379BB1}">
      <dsp:nvSpPr>
        <dsp:cNvPr id="0" name=""/>
        <dsp:cNvSpPr/>
      </dsp:nvSpPr>
      <dsp:spPr>
        <a:xfrm>
          <a:off x="550758" y="239545"/>
          <a:ext cx="1598140" cy="728295"/>
        </a:xfrm>
        <a:prstGeom prst="rect">
          <a:avLst/>
        </a:prstGeom>
        <a:solidFill>
          <a:schemeClr val="lt1"/>
        </a:solidFill>
        <a:ln w="12700" cap="flat" cmpd="sng" algn="ctr">
          <a:solidFill>
            <a:schemeClr val="accent1"/>
          </a:solidFill>
          <a:prstDash val="solid"/>
          <a:miter lim="800000"/>
        </a:ln>
        <a:effectLst/>
      </dsp:spPr>
      <dsp:style>
        <a:lnRef idx="2">
          <a:schemeClr val="accent1"/>
        </a:lnRef>
        <a:fillRef idx="1">
          <a:schemeClr val="lt1"/>
        </a:fillRef>
        <a:effectRef idx="0">
          <a:schemeClr val="accent1"/>
        </a:effectRef>
        <a:fontRef idx="minor">
          <a:schemeClr val="dk1"/>
        </a:fontRef>
      </dsp:style>
      <dsp:txBody>
        <a:bodyPr spcFirstLastPara="0" vert="horz" wrap="square" lIns="27940" tIns="27940" rIns="27940" bIns="27940" numCol="1" spcCol="1270" anchor="ctr" anchorCtr="0">
          <a:noAutofit/>
        </a:bodyPr>
        <a:lstStyle/>
        <a:p>
          <a:pPr marL="0" lvl="0" indent="0" algn="ctr" defTabSz="488950">
            <a:lnSpc>
              <a:spcPct val="90000"/>
            </a:lnSpc>
            <a:spcBef>
              <a:spcPct val="0"/>
            </a:spcBef>
            <a:spcAft>
              <a:spcPct val="35000"/>
            </a:spcAft>
            <a:buNone/>
          </a:pPr>
          <a:r>
            <a:rPr lang="en-US" sz="1100" kern="1200"/>
            <a:t>Time period : January 2017 to December 2022</a:t>
          </a:r>
        </a:p>
      </dsp:txBody>
      <dsp:txXfrm>
        <a:off x="550758" y="239545"/>
        <a:ext cx="1598140" cy="728295"/>
      </dsp:txXfrm>
    </dsp:sp>
    <dsp:sp modelId="{83B4B01F-7140-4F23-AA90-449C32C7C9F0}">
      <dsp:nvSpPr>
        <dsp:cNvPr id="0" name=""/>
        <dsp:cNvSpPr/>
      </dsp:nvSpPr>
      <dsp:spPr>
        <a:xfrm>
          <a:off x="578500" y="1076616"/>
          <a:ext cx="1542657" cy="859348"/>
        </a:xfrm>
        <a:prstGeom prst="rect">
          <a:avLst/>
        </a:prstGeom>
        <a:solidFill>
          <a:schemeClr val="lt1"/>
        </a:solidFill>
        <a:ln w="12700" cap="flat" cmpd="sng" algn="ctr">
          <a:solidFill>
            <a:schemeClr val="accent1"/>
          </a:solidFill>
          <a:prstDash val="solid"/>
          <a:miter lim="800000"/>
        </a:ln>
        <a:effectLst/>
      </dsp:spPr>
      <dsp:style>
        <a:lnRef idx="2">
          <a:schemeClr val="accent1"/>
        </a:lnRef>
        <a:fillRef idx="1">
          <a:schemeClr val="lt1"/>
        </a:fillRef>
        <a:effectRef idx="0">
          <a:schemeClr val="accent1"/>
        </a:effectRef>
        <a:fontRef idx="minor">
          <a:schemeClr val="dk1"/>
        </a:fontRef>
      </dsp:style>
      <dsp:txBody>
        <a:bodyPr spcFirstLastPara="0" vert="horz" wrap="square" lIns="27940" tIns="27940" rIns="27940" bIns="27940" numCol="1" spcCol="1270" anchor="ctr" anchorCtr="0">
          <a:noAutofit/>
        </a:bodyPr>
        <a:lstStyle/>
        <a:p>
          <a:pPr marL="0" lvl="0" indent="0" algn="ctr" defTabSz="488950">
            <a:lnSpc>
              <a:spcPct val="90000"/>
            </a:lnSpc>
            <a:spcBef>
              <a:spcPct val="0"/>
            </a:spcBef>
            <a:spcAft>
              <a:spcPct val="35000"/>
            </a:spcAft>
            <a:buNone/>
          </a:pPr>
          <a:r>
            <a:rPr lang="en-US" sz="1100" kern="1200"/>
            <a:t>Sector Taken is Rural + Urban</a:t>
          </a:r>
        </a:p>
      </dsp:txBody>
      <dsp:txXfrm>
        <a:off x="578500" y="1076616"/>
        <a:ext cx="1542657" cy="859348"/>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D50970A-8AE8-42AF-BDF3-2D1FE8AB4DC5}">
      <dsp:nvSpPr>
        <dsp:cNvPr id="0" name=""/>
        <dsp:cNvSpPr/>
      </dsp:nvSpPr>
      <dsp:spPr>
        <a:xfrm>
          <a:off x="580640" y="217"/>
          <a:ext cx="2614939" cy="848868"/>
        </a:xfrm>
        <a:prstGeom prst="rect">
          <a:avLst/>
        </a:prstGeom>
        <a:noFill/>
        <a:ln w="9525" cap="flat" cmpd="sng" algn="ctr">
          <a:solidFill>
            <a:schemeClr val="dk1"/>
          </a:solidFill>
          <a:prstDash val="solid"/>
          <a:round/>
          <a:headEnd type="none" w="med" len="med"/>
          <a:tailEnd type="none" w="med" len="med"/>
        </a:ln>
        <a:effectLst/>
      </dsp:spPr>
      <dsp:style>
        <a:lnRef idx="0">
          <a:scrgbClr r="0" g="0" b="0"/>
        </a:lnRef>
        <a:fillRef idx="0">
          <a:scrgbClr r="0" g="0" b="0"/>
        </a:fillRef>
        <a:effectRef idx="0">
          <a:scrgbClr r="0" g="0" b="0"/>
        </a:effectRef>
        <a:fontRef idx="minor">
          <a:schemeClr val="dk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TIme period : June 2022 to may 2023</a:t>
          </a:r>
        </a:p>
      </dsp:txBody>
      <dsp:txXfrm>
        <a:off x="580640" y="217"/>
        <a:ext cx="2614939" cy="848868"/>
      </dsp:txXfrm>
    </dsp:sp>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B36D5E1-D4CE-4E2E-B7E8-CC4A050C20F2}">
      <dsp:nvSpPr>
        <dsp:cNvPr id="0" name=""/>
        <dsp:cNvSpPr/>
      </dsp:nvSpPr>
      <dsp:spPr>
        <a:xfrm>
          <a:off x="11498" y="0"/>
          <a:ext cx="2597406" cy="905266"/>
        </a:xfrm>
        <a:prstGeom prst="rect">
          <a:avLst/>
        </a:prstGeom>
        <a:noFill/>
        <a:ln w="9525" cap="flat" cmpd="sng" algn="ctr">
          <a:solidFill>
            <a:schemeClr val="accent1"/>
          </a:solidFill>
          <a:prstDash val="solid"/>
          <a:round/>
          <a:headEnd type="none" w="med" len="med"/>
          <a:tailEnd type="none" w="med" len="med"/>
        </a:ln>
        <a:effectLst/>
      </dsp:spPr>
      <dsp:style>
        <a:lnRef idx="0">
          <a:scrgbClr r="0" g="0" b="0"/>
        </a:lnRef>
        <a:fillRef idx="0">
          <a:scrgbClr r="0" g="0" b="0"/>
        </a:fillRef>
        <a:effectRef idx="0">
          <a:scrgbClr r="0" g="0" b="0"/>
        </a:effectRef>
        <a:fontRef idx="minor">
          <a:schemeClr val="accen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Time period: February 2018 to Februray 2022</a:t>
          </a:r>
        </a:p>
      </dsp:txBody>
      <dsp:txXfrm>
        <a:off x="11498" y="0"/>
        <a:ext cx="2597406" cy="905266"/>
      </dsp:txXfrm>
    </dsp:sp>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DD654C1-FC61-49F2-8F6B-8481414C36DB}">
      <dsp:nvSpPr>
        <dsp:cNvPr id="0" name=""/>
        <dsp:cNvSpPr/>
      </dsp:nvSpPr>
      <dsp:spPr>
        <a:xfrm>
          <a:off x="219068" y="834"/>
          <a:ext cx="2543178" cy="870703"/>
        </a:xfrm>
        <a:prstGeom prst="rect">
          <a:avLst/>
        </a:prstGeom>
        <a:noFill/>
        <a:ln w="9525" cap="flat" cmpd="sng" algn="ctr">
          <a:solidFill>
            <a:schemeClr val="accent1"/>
          </a:solidFill>
          <a:prstDash val="solid"/>
          <a:round/>
          <a:headEnd type="none" w="med" len="med"/>
          <a:tailEnd type="none" w="med" len="med"/>
        </a:ln>
        <a:effectLst/>
      </dsp:spPr>
      <dsp:style>
        <a:lnRef idx="0">
          <a:scrgbClr r="0" g="0" b="0"/>
        </a:lnRef>
        <a:fillRef idx="0">
          <a:scrgbClr r="0" g="0" b="0"/>
        </a:fillRef>
        <a:effectRef idx="0">
          <a:scrgbClr r="0" g="0" b="0"/>
        </a:effectRef>
        <a:fontRef idx="minor">
          <a:schemeClr val="accen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Time Period:2021 to 2023</a:t>
          </a:r>
        </a:p>
      </dsp:txBody>
      <dsp:txXfrm>
        <a:off x="219068" y="834"/>
        <a:ext cx="2543178" cy="870703"/>
      </dsp:txXfrm>
    </dsp:sp>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C91543F-2E6F-44E5-B4F5-2E59C4C510E3}">
      <dsp:nvSpPr>
        <dsp:cNvPr id="0" name=""/>
        <dsp:cNvSpPr/>
      </dsp:nvSpPr>
      <dsp:spPr>
        <a:xfrm>
          <a:off x="3646170" y="2263909"/>
          <a:ext cx="3301359" cy="143240"/>
        </a:xfrm>
        <a:custGeom>
          <a:avLst/>
          <a:gdLst/>
          <a:ahLst/>
          <a:cxnLst/>
          <a:rect l="0" t="0" r="0" b="0"/>
          <a:pathLst>
            <a:path>
              <a:moveTo>
                <a:pt x="0" y="0"/>
              </a:moveTo>
              <a:lnTo>
                <a:pt x="0" y="71620"/>
              </a:lnTo>
              <a:lnTo>
                <a:pt x="3301359" y="71620"/>
              </a:lnTo>
              <a:lnTo>
                <a:pt x="3301359"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EE076E5C-F0B6-4661-9D70-A7253BE3BB68}">
      <dsp:nvSpPr>
        <dsp:cNvPr id="0" name=""/>
        <dsp:cNvSpPr/>
      </dsp:nvSpPr>
      <dsp:spPr>
        <a:xfrm>
          <a:off x="3646170" y="2263909"/>
          <a:ext cx="2476019" cy="143240"/>
        </a:xfrm>
        <a:custGeom>
          <a:avLst/>
          <a:gdLst/>
          <a:ahLst/>
          <a:cxnLst/>
          <a:rect l="0" t="0" r="0" b="0"/>
          <a:pathLst>
            <a:path>
              <a:moveTo>
                <a:pt x="0" y="0"/>
              </a:moveTo>
              <a:lnTo>
                <a:pt x="0" y="71620"/>
              </a:lnTo>
              <a:lnTo>
                <a:pt x="2476019" y="71620"/>
              </a:lnTo>
              <a:lnTo>
                <a:pt x="2476019"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0B754A-3C54-456C-8E89-C0FEE16E934F}">
      <dsp:nvSpPr>
        <dsp:cNvPr id="0" name=""/>
        <dsp:cNvSpPr/>
      </dsp:nvSpPr>
      <dsp:spPr>
        <a:xfrm>
          <a:off x="3646170" y="2263909"/>
          <a:ext cx="1650679" cy="143240"/>
        </a:xfrm>
        <a:custGeom>
          <a:avLst/>
          <a:gdLst/>
          <a:ahLst/>
          <a:cxnLst/>
          <a:rect l="0" t="0" r="0" b="0"/>
          <a:pathLst>
            <a:path>
              <a:moveTo>
                <a:pt x="0" y="0"/>
              </a:moveTo>
              <a:lnTo>
                <a:pt x="0" y="71620"/>
              </a:lnTo>
              <a:lnTo>
                <a:pt x="1650679" y="71620"/>
              </a:lnTo>
              <a:lnTo>
                <a:pt x="1650679"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77303B3-749D-4A5D-B15A-9ABD669223C2}">
      <dsp:nvSpPr>
        <dsp:cNvPr id="0" name=""/>
        <dsp:cNvSpPr/>
      </dsp:nvSpPr>
      <dsp:spPr>
        <a:xfrm>
          <a:off x="3646170" y="2263909"/>
          <a:ext cx="825339" cy="143240"/>
        </a:xfrm>
        <a:custGeom>
          <a:avLst/>
          <a:gdLst/>
          <a:ahLst/>
          <a:cxnLst/>
          <a:rect l="0" t="0" r="0" b="0"/>
          <a:pathLst>
            <a:path>
              <a:moveTo>
                <a:pt x="0" y="0"/>
              </a:moveTo>
              <a:lnTo>
                <a:pt x="0" y="71620"/>
              </a:lnTo>
              <a:lnTo>
                <a:pt x="825339" y="71620"/>
              </a:lnTo>
              <a:lnTo>
                <a:pt x="825339"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8091CE7-E07C-46DB-A708-C242F7CC626B}">
      <dsp:nvSpPr>
        <dsp:cNvPr id="0" name=""/>
        <dsp:cNvSpPr/>
      </dsp:nvSpPr>
      <dsp:spPr>
        <a:xfrm>
          <a:off x="3600450" y="2263909"/>
          <a:ext cx="91440" cy="143240"/>
        </a:xfrm>
        <a:custGeom>
          <a:avLst/>
          <a:gdLst/>
          <a:ahLst/>
          <a:cxnLst/>
          <a:rect l="0" t="0" r="0" b="0"/>
          <a:pathLst>
            <a:path>
              <a:moveTo>
                <a:pt x="45720" y="0"/>
              </a:moveTo>
              <a:lnTo>
                <a:pt x="45720"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D2D1EE7-0641-4236-8FFC-80D80FEFC0ED}">
      <dsp:nvSpPr>
        <dsp:cNvPr id="0" name=""/>
        <dsp:cNvSpPr/>
      </dsp:nvSpPr>
      <dsp:spPr>
        <a:xfrm>
          <a:off x="2820830" y="2263909"/>
          <a:ext cx="825339" cy="143240"/>
        </a:xfrm>
        <a:custGeom>
          <a:avLst/>
          <a:gdLst/>
          <a:ahLst/>
          <a:cxnLst/>
          <a:rect l="0" t="0" r="0" b="0"/>
          <a:pathLst>
            <a:path>
              <a:moveTo>
                <a:pt x="825339" y="0"/>
              </a:moveTo>
              <a:lnTo>
                <a:pt x="825339" y="71620"/>
              </a:lnTo>
              <a:lnTo>
                <a:pt x="0" y="71620"/>
              </a:lnTo>
              <a:lnTo>
                <a:pt x="0"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A8C8E4F-AFC0-4B8A-8064-F349CA15AD9D}">
      <dsp:nvSpPr>
        <dsp:cNvPr id="0" name=""/>
        <dsp:cNvSpPr/>
      </dsp:nvSpPr>
      <dsp:spPr>
        <a:xfrm>
          <a:off x="1995490" y="2263909"/>
          <a:ext cx="1650679" cy="143240"/>
        </a:xfrm>
        <a:custGeom>
          <a:avLst/>
          <a:gdLst/>
          <a:ahLst/>
          <a:cxnLst/>
          <a:rect l="0" t="0" r="0" b="0"/>
          <a:pathLst>
            <a:path>
              <a:moveTo>
                <a:pt x="1650679" y="0"/>
              </a:moveTo>
              <a:lnTo>
                <a:pt x="1650679" y="71620"/>
              </a:lnTo>
              <a:lnTo>
                <a:pt x="0" y="71620"/>
              </a:lnTo>
              <a:lnTo>
                <a:pt x="0"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8B6C65E-D674-41AD-97C7-97B990C53A0A}">
      <dsp:nvSpPr>
        <dsp:cNvPr id="0" name=""/>
        <dsp:cNvSpPr/>
      </dsp:nvSpPr>
      <dsp:spPr>
        <a:xfrm>
          <a:off x="1170150" y="2263909"/>
          <a:ext cx="2476019" cy="143240"/>
        </a:xfrm>
        <a:custGeom>
          <a:avLst/>
          <a:gdLst/>
          <a:ahLst/>
          <a:cxnLst/>
          <a:rect l="0" t="0" r="0" b="0"/>
          <a:pathLst>
            <a:path>
              <a:moveTo>
                <a:pt x="2476019" y="0"/>
              </a:moveTo>
              <a:lnTo>
                <a:pt x="2476019" y="71620"/>
              </a:lnTo>
              <a:lnTo>
                <a:pt x="0" y="71620"/>
              </a:lnTo>
              <a:lnTo>
                <a:pt x="0"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FDE50AD-E46D-40F7-8D0E-2CF9F7152327}">
      <dsp:nvSpPr>
        <dsp:cNvPr id="0" name=""/>
        <dsp:cNvSpPr/>
      </dsp:nvSpPr>
      <dsp:spPr>
        <a:xfrm>
          <a:off x="344810" y="2263909"/>
          <a:ext cx="3301359" cy="143240"/>
        </a:xfrm>
        <a:custGeom>
          <a:avLst/>
          <a:gdLst/>
          <a:ahLst/>
          <a:cxnLst/>
          <a:rect l="0" t="0" r="0" b="0"/>
          <a:pathLst>
            <a:path>
              <a:moveTo>
                <a:pt x="3301359" y="0"/>
              </a:moveTo>
              <a:lnTo>
                <a:pt x="3301359" y="71620"/>
              </a:lnTo>
              <a:lnTo>
                <a:pt x="0" y="71620"/>
              </a:lnTo>
              <a:lnTo>
                <a:pt x="0" y="143240"/>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76F08-EB39-4B4D-AB6B-87A195106CAB}">
      <dsp:nvSpPr>
        <dsp:cNvPr id="0" name=""/>
        <dsp:cNvSpPr/>
      </dsp:nvSpPr>
      <dsp:spPr>
        <a:xfrm>
          <a:off x="3305120" y="192286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Food Basket</a:t>
          </a:r>
        </a:p>
      </dsp:txBody>
      <dsp:txXfrm>
        <a:off x="3305120" y="1922860"/>
        <a:ext cx="682099" cy="341049"/>
      </dsp:txXfrm>
    </dsp:sp>
    <dsp:sp modelId="{A3E6F31F-109F-4D62-8689-E899A164A222}">
      <dsp:nvSpPr>
        <dsp:cNvPr id="0" name=""/>
        <dsp:cNvSpPr/>
      </dsp:nvSpPr>
      <dsp:spPr>
        <a:xfrm>
          <a:off x="3761"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Cereals and products </a:t>
          </a:r>
        </a:p>
      </dsp:txBody>
      <dsp:txXfrm>
        <a:off x="3761" y="2407150"/>
        <a:ext cx="682099" cy="341049"/>
      </dsp:txXfrm>
    </dsp:sp>
    <dsp:sp modelId="{4DDED8A5-17FA-4E18-9EF2-0FAD70CFE3D6}">
      <dsp:nvSpPr>
        <dsp:cNvPr id="0" name=""/>
        <dsp:cNvSpPr/>
      </dsp:nvSpPr>
      <dsp:spPr>
        <a:xfrm>
          <a:off x="82910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Meat and Fish</a:t>
          </a:r>
        </a:p>
      </dsp:txBody>
      <dsp:txXfrm>
        <a:off x="829100" y="2407150"/>
        <a:ext cx="682099" cy="341049"/>
      </dsp:txXfrm>
    </dsp:sp>
    <dsp:sp modelId="{BBA76D3C-D587-4720-89CB-393DFD1E2AE8}">
      <dsp:nvSpPr>
        <dsp:cNvPr id="0" name=""/>
        <dsp:cNvSpPr/>
      </dsp:nvSpPr>
      <dsp:spPr>
        <a:xfrm>
          <a:off x="165444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Egg</a:t>
          </a:r>
        </a:p>
      </dsp:txBody>
      <dsp:txXfrm>
        <a:off x="1654440" y="2407150"/>
        <a:ext cx="682099" cy="341049"/>
      </dsp:txXfrm>
    </dsp:sp>
    <dsp:sp modelId="{8DD8F3B1-A54E-44AB-A856-B162EA6AD3EC}">
      <dsp:nvSpPr>
        <dsp:cNvPr id="0" name=""/>
        <dsp:cNvSpPr/>
      </dsp:nvSpPr>
      <dsp:spPr>
        <a:xfrm>
          <a:off x="247978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Oils and Fats </a:t>
          </a:r>
        </a:p>
      </dsp:txBody>
      <dsp:txXfrm>
        <a:off x="2479780" y="2407150"/>
        <a:ext cx="682099" cy="341049"/>
      </dsp:txXfrm>
    </dsp:sp>
    <dsp:sp modelId="{F796EEBC-3E8B-4786-8C6B-24C14833771E}">
      <dsp:nvSpPr>
        <dsp:cNvPr id="0" name=""/>
        <dsp:cNvSpPr/>
      </dsp:nvSpPr>
      <dsp:spPr>
        <a:xfrm>
          <a:off x="330512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Fruits and Vegetables</a:t>
          </a:r>
        </a:p>
      </dsp:txBody>
      <dsp:txXfrm>
        <a:off x="3305120" y="2407150"/>
        <a:ext cx="682099" cy="341049"/>
      </dsp:txXfrm>
    </dsp:sp>
    <dsp:sp modelId="{88B7FE29-8B18-4358-8871-053B00185FF6}">
      <dsp:nvSpPr>
        <dsp:cNvPr id="0" name=""/>
        <dsp:cNvSpPr/>
      </dsp:nvSpPr>
      <dsp:spPr>
        <a:xfrm>
          <a:off x="413046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Sugar confectionery</a:t>
          </a:r>
        </a:p>
      </dsp:txBody>
      <dsp:txXfrm>
        <a:off x="4130460" y="2407150"/>
        <a:ext cx="682099" cy="341049"/>
      </dsp:txXfrm>
    </dsp:sp>
    <dsp:sp modelId="{0B0BB06E-D3E2-4879-A313-C7A7DC2CAD7A}">
      <dsp:nvSpPr>
        <dsp:cNvPr id="0" name=""/>
        <dsp:cNvSpPr/>
      </dsp:nvSpPr>
      <dsp:spPr>
        <a:xfrm>
          <a:off x="495580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Spices</a:t>
          </a:r>
        </a:p>
      </dsp:txBody>
      <dsp:txXfrm>
        <a:off x="4955800" y="2407150"/>
        <a:ext cx="682099" cy="341049"/>
      </dsp:txXfrm>
    </dsp:sp>
    <dsp:sp modelId="{8F58A0A3-679D-479C-8916-237B03FCE7C4}">
      <dsp:nvSpPr>
        <dsp:cNvPr id="0" name=""/>
        <dsp:cNvSpPr/>
      </dsp:nvSpPr>
      <dsp:spPr>
        <a:xfrm>
          <a:off x="5781140"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Food and Beverages</a:t>
          </a:r>
        </a:p>
      </dsp:txBody>
      <dsp:txXfrm>
        <a:off x="5781140" y="2407150"/>
        <a:ext cx="682099" cy="341049"/>
      </dsp:txXfrm>
    </dsp:sp>
    <dsp:sp modelId="{A8D0244F-A4DF-4D23-8F71-BB07FEB4249A}">
      <dsp:nvSpPr>
        <dsp:cNvPr id="0" name=""/>
        <dsp:cNvSpPr/>
      </dsp:nvSpPr>
      <dsp:spPr>
        <a:xfrm>
          <a:off x="6606479" y="2407150"/>
          <a:ext cx="682099" cy="341049"/>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en-US" sz="700" kern="1200"/>
            <a:t>prepared meals snacks and sweets</a:t>
          </a:r>
        </a:p>
      </dsp:txBody>
      <dsp:txXfrm>
        <a:off x="6606479" y="2407150"/>
        <a:ext cx="682099" cy="341049"/>
      </dsp:txXfrm>
    </dsp:sp>
  </dsp:spTree>
</dsp:drawing>
</file>

<file path=xl/diagrams/layout1.xml><?xml version="1.0" encoding="utf-8"?>
<dgm:layoutDef xmlns:dgm="http://schemas.openxmlformats.org/drawingml/2006/diagram" xmlns:a="http://schemas.openxmlformats.org/drawingml/2006/main" uniqueId="urn:microsoft.com/office/officeart/2011/layout/TabList">
  <dgm:title val="Tab List"/>
  <dgm:desc val="Use to show non-sequential or grouped blocks of information. Works well for lists with a small amount of Level 1 text. The first Level 2 displays next to the Level 1 text  and the remaining Level 2 text appears beneath the Level 1 text."/>
  <dgm:catLst>
    <dgm:cat type="list" pri="4500"/>
    <dgm:cat type="officeonline" pri="11000"/>
  </dgm:catLst>
  <dgm:sampData>
    <dgm:dataModel>
      <dgm:ptLst>
        <dgm:pt modelId="0" type="doc"/>
        <dgm:pt modelId="10">
          <dgm:prSet phldr="1"/>
        </dgm:pt>
        <dgm:pt modelId="11">
          <dgm:prSet phldr="1"/>
        </dgm:pt>
        <dgm:pt modelId="12">
          <dgm:prSet phldr="1"/>
        </dgm:pt>
        <dgm:pt modelId="20">
          <dgm:prSet phldr="1"/>
        </dgm:pt>
        <dgm:pt modelId="21">
          <dgm:prSet phldr="1"/>
        </dgm:pt>
        <dgm:pt modelId="22">
          <dgm:prSet phldr="1"/>
        </dgm:pt>
        <dgm:pt modelId="30">
          <dgm:prSet phldr="1"/>
        </dgm:pt>
        <dgm:pt modelId="31">
          <dgm:prSet phldr="1"/>
        </dgm:pt>
        <dgm:pt modelId="32">
          <dgm:prSet phldr="1"/>
        </dgm:pt>
      </dgm:ptLst>
      <dgm:cxnLst>
        <dgm:cxn modelId="40" srcId="0" destId="10" srcOrd="0" destOrd="0"/>
        <dgm:cxn modelId="41" srcId="10" destId="11" srcOrd="0" destOrd="0"/>
        <dgm:cxn modelId="42" srcId="10" destId="12" srcOrd="0" destOrd="0"/>
        <dgm:cxn modelId="50" srcId="0" destId="20" srcOrd="1" destOrd="0"/>
        <dgm:cxn modelId="51" srcId="20" destId="21" srcOrd="1" destOrd="0"/>
        <dgm:cxn modelId="52" srcId="20" destId="22" srcOrd="1" destOrd="0"/>
        <dgm:cxn modelId="60" srcId="0" destId="30" srcOrd="2" destOrd="0"/>
        <dgm:cxn modelId="61" srcId="30" destId="31" srcOrd="2" destOrd="0"/>
        <dgm:cxn modelId="62" srcId="30" destId="32" srcOrd="2" destOrd="0"/>
      </dgm:cxnLst>
      <dgm:bg/>
      <dgm:whole/>
    </dgm:dataModel>
  </dgm:sampData>
  <dgm:styleData>
    <dgm:dataModel>
      <dgm:ptLst>
        <dgm:pt modelId="0" type="doc"/>
        <dgm:pt modelId="10">
          <dgm:prSet phldr="1"/>
        </dgm:pt>
        <dgm:pt modelId="20">
          <dgm:prSet phldr="1"/>
        </dgm:pt>
      </dgm:ptLst>
      <dgm:cxnLst>
        <dgm:cxn modelId="30" srcId="0" destId="10" srcOrd="0" destOrd="0"/>
        <dgm:cxn modelId="4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50" srcId="0" destId="10" srcOrd="0" destOrd="0"/>
        <dgm:cxn modelId="60" srcId="0" destId="20" srcOrd="1" destOrd="0"/>
        <dgm:cxn modelId="70" srcId="0" destId="30" srcOrd="2" destOrd="0"/>
        <dgm:cxn modelId="80" srcId="0" destId="40" srcOrd="3" destOrd="0"/>
      </dgm:cxnLst>
      <dgm:bg/>
      <dgm:whole/>
    </dgm:dataModel>
  </dgm:clrData>
  <dgm:layoutNode name="Name0">
    <dgm:varLst>
      <dgm:chMax/>
      <dgm:chPref val="3"/>
      <dgm:dir/>
      <dgm:animOne val="branch"/>
      <dgm:animLvl val="lvl"/>
    </dgm:varLst>
    <dgm:alg type="lin">
      <dgm:param type="linDir" val="fromT"/>
    </dgm:alg>
    <dgm:shape xmlns:r="http://schemas.openxmlformats.org/officeDocument/2006/relationships" r:blip="">
      <dgm:adjLst/>
    </dgm:shape>
    <dgm:constrLst>
      <dgm:constr type="w" for="ch" forName="Child" refType="w"/>
      <dgm:constr type="h" for="ch" forName="Child" refType="h" fact="0.6667"/>
      <dgm:constr type="primFontSz" for="des" forName="Parent" op="equ" val="65"/>
      <dgm:constr type="primFontSz" for="des" forName="Child" op="equ" val="65"/>
      <dgm:constr type="primFontSz" for="des" forName="FirstChild" op="equ" val="65"/>
      <dgm:constr type="primFontSz" for="des" forName="Child" refType="primFontSz" refFor="des" refForName="Parent" op="lte"/>
      <dgm:constr type="primFontSz" for="des" forName="FirstChild" refType="primFontSz" refFor="des" refForName="Parent" op="lte"/>
      <dgm:constr type="primFontSz" for="des" forName="Child" refType="primFontSz" refFor="des" refForName="FirstChild" op="lte"/>
      <dgm:constr type="w" for="ch" forName="composite" refType="w"/>
      <dgm:constr type="h" for="ch" forName="composite" refType="h" fact="0.3333"/>
      <dgm:constr type="sp" refType="h" refFor="ch" refForName="composite" op="equ" fact="0.05"/>
      <dgm:constr type="h" for="ch" forName="sibTrans" refType="h" refFor="ch" refForName="composite" op="equ" fact="0.05"/>
      <dgm:constr type="w" for="ch" forName="sibTrans" refType="h" refFor="ch" refForName="sibTrans" op="equ"/>
    </dgm:constrLst>
    <dgm:forEach name="nodesForEach" axis="ch" ptType="node">
      <dgm:layoutNode name="composite">
        <dgm:alg type="composite"/>
        <dgm:shape xmlns:r="http://schemas.openxmlformats.org/officeDocument/2006/relationships" r:blip="">
          <dgm:adjLst/>
        </dgm:shape>
        <dgm:choose name="Name1">
          <dgm:if name="Name2" func="var" arg="dir" op="equ" val="norm">
            <dgm:constrLst>
              <dgm:constr type="l" for="ch" forName="Accent" refType="w" fact="0"/>
              <dgm:constr type="b" for="ch" forName="Accent" refType="h"/>
              <dgm:constr type="w" for="ch" forName="Accent" refType="w"/>
              <dgm:constr type="h" for="ch" forName="Accent" refType="h" fact="0"/>
              <dgm:constr type="l" for="ch" forName="FirstChild" refType="w" fact="0.26"/>
              <dgm:constr type="t" for="ch" forName="FirstChild" refType="h" fact="0"/>
              <dgm:constr type="w" for="ch" forName="FirstChild" refType="w" fact="0.74"/>
              <dgm:constr type="h" for="ch" forName="FirstChild" refType="h"/>
              <dgm:constr type="l" for="ch" forName="Parent" refType="w" fact="0"/>
              <dgm:constr type="t" for="ch" forName="Parent" refType="h" fact="0"/>
              <dgm:constr type="w" for="ch" forName="Parent" refType="w" fact="0.26"/>
              <dgm:constr type="h" for="ch" forName="Parent" refType="h"/>
            </dgm:constrLst>
          </dgm:if>
          <dgm:else name="Name3">
            <dgm:constrLst>
              <dgm:constr type="l" for="ch" forName="Accent" refType="w" fact="0"/>
              <dgm:constr type="b" for="ch" forName="Accent" refType="h"/>
              <dgm:constr type="w" for="ch" forName="Accent" refType="w"/>
              <dgm:constr type="h" for="ch" forName="Accent" refType="h" fact="0"/>
              <dgm:constr type="r" for="ch" forName="FirstChild" refType="w" fact="0.74"/>
              <dgm:constr type="t" for="ch" forName="FirstChild" refType="h" fact="0"/>
              <dgm:constr type="w" for="ch" forName="FirstChild" refType="w" fact="0.74"/>
              <dgm:constr type="h" for="ch" forName="FirstChild" refType="h"/>
              <dgm:constr type="r" for="ch" forName="Parent" refType="w"/>
              <dgm:constr type="t" for="ch" forName="Parent" refType="h" fact="0"/>
              <dgm:constr type="w" for="ch" forName="Parent" refType="w" fact="0.26"/>
              <dgm:constr type="h" for="ch" forName="Parent" refType="h"/>
            </dgm:constrLst>
          </dgm:else>
        </dgm:choose>
        <dgm:layoutNode name="FirstChild" styleLbl="revTx">
          <dgm:varLst>
            <dgm:chMax val="0"/>
            <dgm:chPref val="0"/>
            <dgm:bulletEnabled val="1"/>
          </dgm:varLst>
          <dgm:choose name="Name4">
            <dgm:if name="Name5" func="var" arg="dir" op="equ" val="norm">
              <dgm:alg type="tx">
                <dgm:param type="parTxLTRAlign" val="l"/>
                <dgm:param type="txAnchorVert" val="b"/>
                <dgm:param type="txAnchorVertCh" val="b"/>
                <dgm:param type="parTxRTLAlign" val="l"/>
              </dgm:alg>
            </dgm:if>
            <dgm:else name="Name6">
              <dgm:alg type="tx">
                <dgm:param type="parTxLTRAlign" val="r"/>
                <dgm:param type="shpTxLTRAlignCh" val="r"/>
                <dgm:param type="txAnchorVert" val="b"/>
                <dgm:param type="txAnchorVertCh" val="b"/>
                <dgm:param type="parTxRTLAlign" val="r"/>
              </dgm:alg>
            </dgm:else>
          </dgm:choose>
          <dgm:shape xmlns:r="http://schemas.openxmlformats.org/officeDocument/2006/relationships" type="rect" r:blip="">
            <dgm:adjLst/>
          </dgm:shape>
          <dgm:choose name="Name7">
            <dgm:if name="Name8" axis="ch" ptType="node" func="cnt" op="gte" val="1">
              <dgm:presOf axis="ch desOrSelf" ptType="node node" st="1 1" cnt="1 0"/>
            </dgm:if>
            <dgm:else name="Name9">
              <dgm:presOf/>
            </dgm:else>
          </dgm:choos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name="Parent" styleLbl="alignNode1">
          <dgm:varLst>
            <dgm:chMax val="3"/>
            <dgm:chPref val="3"/>
            <dgm:bulletEnabled val="1"/>
          </dgm:varLst>
          <dgm:alg type="tx">
            <dgm:param type="shpTxLTRAlignCh" val="ctr"/>
            <dgm:param type="txAnchorVertCh" val="mid"/>
          </dgm:alg>
          <dgm:shape xmlns:r="http://schemas.openxmlformats.org/officeDocument/2006/relationships" type="round2SameRect" r:blip="">
            <dgm:adjLst>
              <dgm:adj idx="1" val="0.1667"/>
              <dgm:adj idx="2" val="0"/>
            </dgm:adjLst>
          </dgm:shape>
          <dgm:presOf axis="self" ptType="nod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name="Accent" styleLbl="parChTrans1D1">
          <dgm:alg type="sp"/>
          <dgm:shape xmlns:r="http://schemas.openxmlformats.org/officeDocument/2006/relationships" type="line" r:blip="" zOrderOff="-99999">
            <dgm:adjLst/>
          </dgm:shape>
          <dgm:presOf/>
        </dgm:layoutNode>
      </dgm:layoutNode>
      <dgm:choose name="Name10">
        <dgm:if name="Name11" axis="ch" ptType="node" st="2" cnt="1" func="cnt" op="gte" val="1">
          <dgm:layoutNode name="Child" styleLbl="revTx">
            <dgm:varLst>
              <dgm:chMax val="0"/>
              <dgm:chPref val="0"/>
              <dgm:bulletEnabled val="1"/>
            </dgm:varLst>
            <dgm:choose name="Name12">
              <dgm:if name="Name13" func="var" arg="dir" op="equ" val="norm">
                <dgm:alg type="tx">
                  <dgm:param type="stBulletLvl" val="1"/>
                  <dgm:param type="parTxLTRAlign" val="l"/>
                  <dgm:param type="parTxRTLAlign" val="l"/>
                  <dgm:param type="txAnchorVert" val="t"/>
                </dgm:alg>
              </dgm:if>
              <dgm:else name="Name14">
                <dgm:alg type="tx">
                  <dgm:param type="stBulletLvl" val="1"/>
                  <dgm:param type="parTxLTRAlign" val="r"/>
                  <dgm:param type="shpTxLTRAlignCh" val="r"/>
                  <dgm:param type="txAnchorVert" val="t"/>
                  <dgm:param type="parTxRTLAlign" val="r"/>
                </dgm:alg>
              </dgm:else>
            </dgm:choose>
            <dgm:shape xmlns:r="http://schemas.openxmlformats.org/officeDocument/2006/relationships" type="rect" r:blip="">
              <dgm:adjLst/>
            </dgm:shape>
            <dgm:presOf axis="ch desOrSelf" ptType="node node" st="2 1" cnt="0 0"/>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if>
        <dgm:else name="Name15"/>
      </dgm:choos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HorizontalMultiLevelHierarchy">
  <dgm:title val=""/>
  <dgm:desc val=""/>
  <dgm:catLst>
    <dgm:cat type="hierarchy" pri="46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clrData>
  <dgm:layoutNode name="Name0">
    <dgm:varLst>
      <dgm:chPref val="1"/>
      <dgm:dir/>
      <dgm:animOne val="branch"/>
      <dgm:animLvl val="lvl"/>
      <dgm:resizeHandles val="exact"/>
    </dgm:varLst>
    <dgm:choose name="Name1">
      <dgm:if name="Name2" func="var" arg="dir" op="equ" val="norm">
        <dgm:alg type="hierChild">
          <dgm:param type="linDir" val="fromT"/>
          <dgm:param type="chAlign" val="l"/>
        </dgm:alg>
      </dgm:if>
      <dgm:else name="Name3">
        <dgm:alg type="hierChild">
          <dgm:param type="linDir" val="fromT"/>
          <dgm:param type="chAlign" val="r"/>
        </dgm:alg>
      </dgm:else>
    </dgm:choose>
    <dgm:shape xmlns:r="http://schemas.openxmlformats.org/officeDocument/2006/relationships" r:blip="">
      <dgm:adjLst/>
    </dgm:shape>
    <dgm:presOf/>
    <dgm:constrLst>
      <dgm:constr type="h" for="des" forName="LevelOneTextNode" refType="h"/>
      <dgm:constr type="w" for="des" forName="LevelOneTextNode" refType="h" refFor="des" refForName="LevelOneTextNode" fact="0.19"/>
      <dgm:constr type="h" for="des" forName="LevelTwoTextNode" refType="w" refFor="des" refForName="LevelOneTextNode"/>
      <dgm:constr type="w" for="des" forName="LevelTwoTextNode" refType="h" refFor="des" refForName="LevelTwoTextNode" fact="3.28"/>
      <dgm:constr type="sibSp" refType="h" refFor="des" refForName="LevelTwoTextNode" op="equ" fact="0.25"/>
      <dgm:constr type="sibSp" for="des" forName="level2hierChild" refType="h" refFor="des" refForName="LevelTwoTextNode" op="equ" fact="0.25"/>
      <dgm:constr type="sibSp" for="des" forName="level3hierChild" refType="h" refFor="des" refForName="LevelTwoTextNode" op="equ" fact="0.25"/>
      <dgm:constr type="sp" for="des" forName="root1" refType="w" refFor="des" refForName="LevelTwoTextNode" fact="0.2"/>
      <dgm:constr type="sp" for="des" forName="root2" refType="sp" refFor="des" refForName="root1" op="equ"/>
      <dgm:constr type="primFontSz" for="des" forName="LevelOneTextNode" op="equ" val="65"/>
      <dgm:constr type="primFontSz" for="des" forName="LevelTwoTextNode" op="equ" val="65"/>
      <dgm:constr type="primFontSz" for="des" forName="LevelTwoTextNode" refType="primFontSz" refFor="des" refForName="LevelOneTextNode" op="lte"/>
      <dgm:constr type="primFontSz" for="des" forName="connTx" op="equ" val="50"/>
      <dgm:constr type="primFontSz" for="des" forName="connTx" refType="primFontSz" refFor="des" refForName="LevelOneTextNode" op="lte" fact="0.78"/>
    </dgm:constrLst>
    <dgm:forEach name="Name4" axis="ch">
      <dgm:forEach name="Name5" axis="self" ptType="node">
        <dgm:layoutNode name="root1">
          <dgm:choose name="Name6">
            <dgm:if name="Name7" func="var" arg="dir" op="equ" val="norm">
              <dgm:alg type="hierRoot">
                <dgm:param type="hierAlign" val="lCtrCh"/>
              </dgm:alg>
            </dgm:if>
            <dgm:else name="Name8">
              <dgm:alg type="hierRoot">
                <dgm:param type="hierAlign" val="rCtrCh"/>
              </dgm:alg>
            </dgm:else>
          </dgm:choose>
          <dgm:shape xmlns:r="http://schemas.openxmlformats.org/officeDocument/2006/relationships" r:blip="">
            <dgm:adjLst/>
          </dgm:shape>
          <dgm:presOf/>
          <dgm:layoutNode name="LevelOneTextNode" styleLbl="node0">
            <dgm:varLst>
              <dgm:chPref val="3"/>
            </dgm:varLst>
            <dgm:alg type="tx">
              <dgm:param type="autoTxRot" val="grav"/>
            </dgm:alg>
            <dgm:choose name="Name9">
              <dgm:if name="Name10" func="var" arg="dir" op="equ" val="norm">
                <dgm:shape xmlns:r="http://schemas.openxmlformats.org/officeDocument/2006/relationships" rot="270" type="rect" r:blip="">
                  <dgm:adjLst/>
                </dgm:shape>
              </dgm:if>
              <dgm:else name="Name11">
                <dgm:shape xmlns:r="http://schemas.openxmlformats.org/officeDocument/2006/relationships" rot="90" type="rect" r:blip="">
                  <dgm:adjLst/>
                </dgm:shape>
              </dgm:else>
            </dgm:choos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2hierChild">
            <dgm:choose name="Name12">
              <dgm:if name="Name13" func="var" arg="dir" op="equ" val="norm">
                <dgm:alg type="hierChild">
                  <dgm:param type="linDir" val="fromT"/>
                  <dgm:param type="chAlign" val="l"/>
                </dgm:alg>
              </dgm:if>
              <dgm:else name="Name14">
                <dgm:alg type="hierChild">
                  <dgm:param type="linDir" val="fromT"/>
                  <dgm:param type="chAlign" val="r"/>
                </dgm:alg>
              </dgm:else>
            </dgm:choose>
            <dgm:shape xmlns:r="http://schemas.openxmlformats.org/officeDocument/2006/relationships" r:blip="">
              <dgm:adjLst/>
            </dgm:shape>
            <dgm:presOf/>
            <dgm:forEach name="repeat" axis="ch">
              <dgm:forEach name="Name15" axis="self" ptType="parTrans" cnt="1">
                <dgm:layoutNode name="conn2-1">
                  <dgm:choose name="Name16">
                    <dgm:if name="Name17" func="var" arg="dir" op="equ" val="norm">
                      <dgm:alg type="conn">
                        <dgm:param type="dim" val="1D"/>
                        <dgm:param type="begPts" val="midR"/>
                        <dgm:param type="endPts" val="midL"/>
                        <dgm:param type="endSty" val="noArr"/>
                        <dgm:param type="connRout" val="bend"/>
                      </dgm:alg>
                    </dgm:if>
                    <dgm:else name="Name18">
                      <dgm:alg type="conn">
                        <dgm:param type="dim" val="1D"/>
                        <dgm:param type="begPts" val="midL"/>
                        <dgm:param type="endPts" val="midR"/>
                        <dgm:param type="endSty" val="noArr"/>
                        <dgm:param type="connRout" val="bend"/>
                      </dgm:alg>
                    </dgm:else>
                  </dgm:choose>
                  <dgm:shape xmlns:r="http://schemas.openxmlformats.org/officeDocument/2006/relationships" type="conn" r:blip="" zOrderOff="-99999">
                    <dgm:adjLst/>
                  </dgm:shape>
                  <dgm:presOf axis="self"/>
                  <dgm:constrLst>
                    <dgm:constr type="w" val="1"/>
                    <dgm:constr type="h" val="5"/>
                    <dgm:constr type="connDist"/>
                    <dgm:constr type="begPad"/>
                    <dgm:constr type="endPad"/>
                    <dgm:constr type="userA" for="ch" refType="connDist"/>
                  </dgm:constr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9" axis="self" ptType="node">
                <dgm:layoutNode name="root2">
                  <dgm:choose name="Name20">
                    <dgm:if name="Name21" func="var" arg="dir" op="equ" val="norm">
                      <dgm:alg type="hierRoot">
                        <dgm:param type="hierAlign" val="lCtrCh"/>
                      </dgm:alg>
                    </dgm:if>
                    <dgm:else name="Name22">
                      <dgm:alg type="hierRoot">
                        <dgm:param type="hierAlign" val="rCtrCh"/>
                      </dgm:alg>
                    </dgm:else>
                  </dgm:choose>
                  <dgm:shape xmlns:r="http://schemas.openxmlformats.org/officeDocument/2006/relationships" r:blip="">
                    <dgm:adjLst/>
                  </dgm:shape>
                  <dgm:presOf/>
                  <dgm:layoutNode name="LevelTwoTextNode">
                    <dgm:varLst>
                      <dgm:chPref val="3"/>
                    </dgm:varLst>
                    <dgm:alg type="tx"/>
                    <dgm:shape xmlns:r="http://schemas.openxmlformats.org/officeDocument/2006/relationships" type="rect" r:blip="">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2" fact="NaN" max="NaN"/>
                    </dgm:ruleLst>
                  </dgm:layoutNode>
                  <dgm:layoutNode name="level3hierChild">
                    <dgm:choose name="Name23">
                      <dgm:if name="Name24" func="var" arg="dir" op="equ" val="norm">
                        <dgm:alg type="hierChild">
                          <dgm:param type="linDir" val="fromT"/>
                          <dgm:param type="chAlign" val="l"/>
                        </dgm:alg>
                      </dgm:if>
                      <dgm:else name="Name25">
                        <dgm:alg type="hierChild">
                          <dgm:param type="linDir" val="fromT"/>
                          <dgm:param type="chAlign" val="r"/>
                        </dgm:alg>
                      </dgm:else>
                    </dgm:choose>
                    <dgm:shape xmlns:r="http://schemas.openxmlformats.org/officeDocument/2006/relationships" r:blip="">
                      <dgm:adjLst/>
                    </dgm:shape>
                    <dgm:presOf/>
                    <dgm:forEach name="Name26" ref="repeat"/>
                  </dgm:layoutNode>
                </dgm:layoutNode>
              </dgm:forEach>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layout5.xml><?xml version="1.0" encoding="utf-8"?>
<dgm:layoutDef xmlns:dgm="http://schemas.openxmlformats.org/drawingml/2006/diagram" xmlns:a="http://schemas.openxmlformats.org/drawingml/2006/main" uniqueId="urn:diagrams.loki3.com/VaryingWidthList">
  <dgm:title val="Varying Width List"/>
  <dgm:desc val="Use for emphasizing items of different weights.  Good for large amounts of Level 1 text.  The width of each shape is independently determined based on its text."/>
  <dgm:catLst>
    <dgm:cat type="list" pri="4160"/>
    <dgm:cat type="officeonline" pri="5000"/>
  </dgm:catLst>
  <dgm:sampData useDef="1">
    <dgm:dataModel>
      <dgm:ptLst/>
      <dgm:bg/>
      <dgm:whole/>
    </dgm:dataModel>
  </dgm:sampData>
  <dgm:styleData useDef="1">
    <dgm:dataModel>
      <dgm:ptLst/>
      <dgm:bg/>
      <dgm:whole/>
    </dgm:dataModel>
  </dgm:styleData>
  <dgm:clrData useDef="1">
    <dgm:dataModel>
      <dgm:ptLst/>
      <dgm:bg/>
      <dgm:whole/>
    </dgm:dataModel>
  </dgm:clrData>
  <dgm:layoutNode name="Name0">
    <dgm:varLst>
      <dgm:resizeHandles/>
    </dgm:varLst>
    <dgm:alg type="lin">
      <dgm:param type="linDir" val="fromT"/>
    </dgm:alg>
    <dgm:shape xmlns:r="http://schemas.openxmlformats.org/officeDocument/2006/relationships" r:blip="">
      <dgm:adjLst/>
    </dgm:shape>
    <dgm:presOf/>
    <dgm:constrLst>
      <dgm:constr type="w" for="ch" forName="text" val="20"/>
      <dgm:constr type="h" for="ch" forName="text" refType="h"/>
      <dgm:constr type="primFontSz" for="ch" forName="text" op="equ" val="65"/>
      <dgm:constr type="h" for="ch" forName="space" refType="h" fact="0.05"/>
    </dgm:constrLst>
    <dgm:forEach name="Name1" axis="ch" ptType="node">
      <dgm:layoutNode name="text" styleLbl="node1">
        <dgm:varLst>
          <dgm:bulletEnabled val="1"/>
        </dgm:varLst>
        <dgm:alg type="tx"/>
        <dgm:shape xmlns:r="http://schemas.openxmlformats.org/officeDocument/2006/relationships" type="rect" r:blip="">
          <dgm:adjLst/>
        </dgm:shape>
        <dgm:presOf axis="desOrSelf" ptType="node"/>
        <dgm:constrLst>
          <dgm:constr type="tMarg" refType="primFontSz" fact="0.2"/>
          <dgm:constr type="bMarg" refType="primFontSz" fact="0.2"/>
          <dgm:constr type="lMarg" refType="primFontSz" fact="0.2"/>
          <dgm:constr type="rMarg" refType="primFontSz" fact="0.2"/>
        </dgm:constrLst>
        <dgm:ruleLst>
          <dgm:rule type="w" val="INF" fact="NaN" max="NaN"/>
          <dgm:rule type="primFontSz" val="5" fact="NaN" max="NaN"/>
        </dgm:ruleLst>
      </dgm:layoutNode>
      <dgm:choose name="Name2">
        <dgm:if name="Name3" axis="par ch" ptType="doc node" func="cnt" op="gte" val="2">
          <dgm:forEach name="Name4" axis="followSib" ptType="sibTrans" cnt="1">
            <dgm:layoutNode name="space">
              <dgm:alg type="sp"/>
              <dgm:shape xmlns:r="http://schemas.openxmlformats.org/officeDocument/2006/relationships" r:blip="">
                <dgm:adjLst/>
              </dgm:shape>
              <dgm:presOf/>
            </dgm:layoutNode>
          </dgm:forEach>
        </dgm:if>
        <dgm:else name="Name5"/>
      </dgm:choose>
    </dgm:forEach>
  </dgm:layoutNode>
</dgm:layoutDef>
</file>

<file path=xl/diagrams/layout6.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Data" Target="../diagrams/data2.xml"/><Relationship Id="rId3" Type="http://schemas.openxmlformats.org/officeDocument/2006/relationships/diagramQuickStyle" Target="../diagrams/quickStyle1.xml"/><Relationship Id="rId7" Type="http://schemas.openxmlformats.org/officeDocument/2006/relationships/image" Target="../media/image2.svg"/><Relationship Id="rId12" Type="http://schemas.microsoft.com/office/2007/relationships/diagramDrawing" Target="../diagrams/drawing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11" Type="http://schemas.openxmlformats.org/officeDocument/2006/relationships/diagramColors" Target="../diagrams/colors2.xml"/><Relationship Id="rId5" Type="http://schemas.microsoft.com/office/2007/relationships/diagramDrawing" Target="../diagrams/drawing1.xml"/><Relationship Id="rId10" Type="http://schemas.openxmlformats.org/officeDocument/2006/relationships/diagramQuickStyle" Target="../diagrams/quickStyle2.xml"/><Relationship Id="rId4" Type="http://schemas.openxmlformats.org/officeDocument/2006/relationships/diagramColors" Target="../diagrams/colors1.xml"/><Relationship Id="rId9" Type="http://schemas.openxmlformats.org/officeDocument/2006/relationships/diagramLayout" Target="../diagrams/layout2.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diagramColors" Target="../diagrams/colors4.xml"/><Relationship Id="rId3" Type="http://schemas.openxmlformats.org/officeDocument/2006/relationships/diagramQuickStyle" Target="../diagrams/quickStyle3.xml"/><Relationship Id="rId7" Type="http://schemas.openxmlformats.org/officeDocument/2006/relationships/chart" Target="../charts/chart2.xml"/><Relationship Id="rId12" Type="http://schemas.openxmlformats.org/officeDocument/2006/relationships/diagramQuickStyle" Target="../diagrams/quickStyle4.xml"/><Relationship Id="rId17" Type="http://schemas.openxmlformats.org/officeDocument/2006/relationships/image" Target="../media/image7.svg"/><Relationship Id="rId2" Type="http://schemas.openxmlformats.org/officeDocument/2006/relationships/diagramLayout" Target="../diagrams/layout3.xml"/><Relationship Id="rId16" Type="http://schemas.openxmlformats.org/officeDocument/2006/relationships/image" Target="../media/image6.svg"/><Relationship Id="rId1" Type="http://schemas.openxmlformats.org/officeDocument/2006/relationships/diagramData" Target="../diagrams/data3.xml"/><Relationship Id="rId6" Type="http://schemas.openxmlformats.org/officeDocument/2006/relationships/chart" Target="../charts/chart1.xml"/><Relationship Id="rId11" Type="http://schemas.openxmlformats.org/officeDocument/2006/relationships/diagramLayout" Target="../diagrams/layout4.xml"/><Relationship Id="rId5" Type="http://schemas.microsoft.com/office/2007/relationships/diagramDrawing" Target="../diagrams/drawing3.xml"/><Relationship Id="rId15" Type="http://schemas.openxmlformats.org/officeDocument/2006/relationships/image" Target="../media/image5.png"/><Relationship Id="rId10" Type="http://schemas.openxmlformats.org/officeDocument/2006/relationships/diagramData" Target="../diagrams/data4.xml"/><Relationship Id="rId4" Type="http://schemas.openxmlformats.org/officeDocument/2006/relationships/diagramColors" Target="../diagrams/colors3.xml"/><Relationship Id="rId9" Type="http://schemas.openxmlformats.org/officeDocument/2006/relationships/image" Target="../media/image4.svg"/><Relationship Id="rId14" Type="http://schemas.microsoft.com/office/2007/relationships/diagramDrawing" Target="../diagrams/drawing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diagramData" Target="../diagrams/data5.xml"/><Relationship Id="rId7" Type="http://schemas.microsoft.com/office/2007/relationships/diagramDrawing" Target="../diagrams/drawing5.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diagramColors" Target="../diagrams/colors5.xml"/><Relationship Id="rId11" Type="http://schemas.openxmlformats.org/officeDocument/2006/relationships/image" Target="../media/image11.svg"/><Relationship Id="rId5" Type="http://schemas.openxmlformats.org/officeDocument/2006/relationships/diagramQuickStyle" Target="../diagrams/quickStyle5.xml"/><Relationship Id="rId10" Type="http://schemas.openxmlformats.org/officeDocument/2006/relationships/image" Target="../media/image10.png"/><Relationship Id="rId4" Type="http://schemas.openxmlformats.org/officeDocument/2006/relationships/diagramLayout" Target="../diagrams/layout5.xml"/><Relationship Id="rId9" Type="http://schemas.openxmlformats.org/officeDocument/2006/relationships/image" Target="../media/image9.svg"/></Relationships>
</file>

<file path=xl/drawings/_rels/drawing4.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15.svg"/><Relationship Id="rId3" Type="http://schemas.openxmlformats.org/officeDocument/2006/relationships/diagramLayout" Target="../diagrams/layout6.xml"/><Relationship Id="rId7" Type="http://schemas.openxmlformats.org/officeDocument/2006/relationships/chart" Target="../charts/chart3.xml"/><Relationship Id="rId12" Type="http://schemas.openxmlformats.org/officeDocument/2006/relationships/image" Target="../media/image14.png"/><Relationship Id="rId2" Type="http://schemas.openxmlformats.org/officeDocument/2006/relationships/diagramData" Target="../diagrams/data6.xml"/><Relationship Id="rId1" Type="http://schemas.microsoft.com/office/2014/relationships/chartEx" Target="../charts/chartEx3.xml"/><Relationship Id="rId6" Type="http://schemas.microsoft.com/office/2007/relationships/diagramDrawing" Target="../diagrams/drawing6.xml"/><Relationship Id="rId11" Type="http://schemas.openxmlformats.org/officeDocument/2006/relationships/image" Target="../media/image13.svg"/><Relationship Id="rId5" Type="http://schemas.openxmlformats.org/officeDocument/2006/relationships/diagramColors" Target="../diagrams/colors6.xml"/><Relationship Id="rId10" Type="http://schemas.openxmlformats.org/officeDocument/2006/relationships/image" Target="../media/image12.png"/><Relationship Id="rId4" Type="http://schemas.openxmlformats.org/officeDocument/2006/relationships/diagramQuickStyle" Target="../diagrams/quickStyle6.xml"/><Relationship Id="rId9"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image" Target="../media/image17.svg"/><Relationship Id="rId3" Type="http://schemas.openxmlformats.org/officeDocument/2006/relationships/diagramLayout" Target="../diagrams/layout7.xml"/><Relationship Id="rId7" Type="http://schemas.openxmlformats.org/officeDocument/2006/relationships/image" Target="../media/image16.png"/><Relationship Id="rId2" Type="http://schemas.openxmlformats.org/officeDocument/2006/relationships/diagramData" Target="../diagrams/data7.xml"/><Relationship Id="rId1" Type="http://schemas.microsoft.com/office/2014/relationships/chartEx" Target="../charts/chartEx4.xml"/><Relationship Id="rId6" Type="http://schemas.microsoft.com/office/2007/relationships/diagramDrawing" Target="../diagrams/drawing7.xml"/><Relationship Id="rId5" Type="http://schemas.openxmlformats.org/officeDocument/2006/relationships/diagramColors" Target="../diagrams/colors7.xml"/><Relationship Id="rId4" Type="http://schemas.openxmlformats.org/officeDocument/2006/relationships/diagramQuickStyle" Target="../diagrams/quickStyle7.xml"/></Relationships>
</file>

<file path=xl/drawings/_rels/drawing6.xml.rels><?xml version="1.0" encoding="UTF-8" standalone="yes"?>
<Relationships xmlns="http://schemas.openxmlformats.org/package/2006/relationships"><Relationship Id="rId3" Type="http://schemas.openxmlformats.org/officeDocument/2006/relationships/diagramData" Target="../diagrams/data8.xml"/><Relationship Id="rId7" Type="http://schemas.microsoft.com/office/2007/relationships/diagramDrawing" Target="../diagrams/drawing8.xml"/><Relationship Id="rId2" Type="http://schemas.openxmlformats.org/officeDocument/2006/relationships/chart" Target="../charts/chart6.xml"/><Relationship Id="rId1" Type="http://schemas.microsoft.com/office/2014/relationships/chartEx" Target="../charts/chartEx5.xml"/><Relationship Id="rId6" Type="http://schemas.openxmlformats.org/officeDocument/2006/relationships/diagramColors" Target="../diagrams/colors8.xml"/><Relationship Id="rId5" Type="http://schemas.openxmlformats.org/officeDocument/2006/relationships/diagramQuickStyle" Target="../diagrams/quickStyle8.xml"/><Relationship Id="rId4" Type="http://schemas.openxmlformats.org/officeDocument/2006/relationships/diagramLayout" Target="../diagrams/layout8.xml"/></Relationships>
</file>

<file path=xl/drawings/_rels/drawing7.xml.rels><?xml version="1.0" encoding="UTF-8" standalone="yes"?>
<Relationships xmlns="http://schemas.openxmlformats.org/package/2006/relationships"><Relationship Id="rId8" Type="http://schemas.microsoft.com/office/2014/relationships/chartEx" Target="../charts/chartEx7.xml"/><Relationship Id="rId13" Type="http://schemas.openxmlformats.org/officeDocument/2006/relationships/chart" Target="../charts/chart13.xml"/><Relationship Id="rId3" Type="http://schemas.openxmlformats.org/officeDocument/2006/relationships/chart" Target="../charts/chart9.xml"/><Relationship Id="rId7" Type="http://schemas.microsoft.com/office/2014/relationships/chartEx" Target="../charts/chartEx6.xml"/><Relationship Id="rId12" Type="http://schemas.microsoft.com/office/2014/relationships/chartEx" Target="../charts/chartEx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microsoft.com/office/2014/relationships/chartEx" Target="../charts/chartEx10.xml"/><Relationship Id="rId5" Type="http://schemas.openxmlformats.org/officeDocument/2006/relationships/chart" Target="../charts/chart11.xml"/><Relationship Id="rId10" Type="http://schemas.microsoft.com/office/2014/relationships/chartEx" Target="../charts/chartEx9.xml"/><Relationship Id="rId4" Type="http://schemas.openxmlformats.org/officeDocument/2006/relationships/chart" Target="../charts/chart10.xml"/><Relationship Id="rId9" Type="http://schemas.microsoft.com/office/2014/relationships/chartEx" Target="../charts/chartEx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chart" Target="../charts/chart26.xml"/><Relationship Id="rId3" Type="http://schemas.openxmlformats.org/officeDocument/2006/relationships/diagramQuickStyle" Target="../diagrams/quickStyle9.xml"/><Relationship Id="rId21" Type="http://schemas.openxmlformats.org/officeDocument/2006/relationships/chart" Target="../charts/chart29.xml"/><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chart" Target="../charts/chart25.xml"/><Relationship Id="rId2" Type="http://schemas.openxmlformats.org/officeDocument/2006/relationships/diagramLayout" Target="../diagrams/layout9.xml"/><Relationship Id="rId16" Type="http://schemas.openxmlformats.org/officeDocument/2006/relationships/chart" Target="../charts/chart24.xml"/><Relationship Id="rId20" Type="http://schemas.openxmlformats.org/officeDocument/2006/relationships/chart" Target="../charts/chart28.xml"/><Relationship Id="rId1" Type="http://schemas.openxmlformats.org/officeDocument/2006/relationships/diagramData" Target="../diagrams/data9.xml"/><Relationship Id="rId6" Type="http://schemas.openxmlformats.org/officeDocument/2006/relationships/chart" Target="../charts/chart14.xml"/><Relationship Id="rId11" Type="http://schemas.openxmlformats.org/officeDocument/2006/relationships/chart" Target="../charts/chart19.xml"/><Relationship Id="rId5" Type="http://schemas.microsoft.com/office/2007/relationships/diagramDrawing" Target="../diagrams/drawing9.xml"/><Relationship Id="rId15" Type="http://schemas.openxmlformats.org/officeDocument/2006/relationships/chart" Target="../charts/chart23.xml"/><Relationship Id="rId10" Type="http://schemas.openxmlformats.org/officeDocument/2006/relationships/chart" Target="../charts/chart18.xml"/><Relationship Id="rId19" Type="http://schemas.openxmlformats.org/officeDocument/2006/relationships/chart" Target="../charts/chart27.xml"/><Relationship Id="rId4" Type="http://schemas.openxmlformats.org/officeDocument/2006/relationships/diagramColors" Target="../diagrams/colors9.xml"/><Relationship Id="rId9" Type="http://schemas.openxmlformats.org/officeDocument/2006/relationships/chart" Target="../charts/chart17.xml"/><Relationship Id="rId14" Type="http://schemas.openxmlformats.org/officeDocument/2006/relationships/chart" Target="../charts/chart22.xml"/><Relationship Id="rId22" Type="http://schemas.openxmlformats.org/officeDocument/2006/relationships/chart" Target="../charts/chart3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38.xml"/><Relationship Id="rId13" Type="http://schemas.microsoft.com/office/2014/relationships/chartEx" Target="../charts/chartEx16.xml"/><Relationship Id="rId18" Type="http://schemas.microsoft.com/office/2014/relationships/chartEx" Target="../charts/chartEx19.xml"/><Relationship Id="rId3" Type="http://schemas.openxmlformats.org/officeDocument/2006/relationships/chart" Target="../charts/chart33.xml"/><Relationship Id="rId7" Type="http://schemas.openxmlformats.org/officeDocument/2006/relationships/chart" Target="../charts/chart37.xml"/><Relationship Id="rId12" Type="http://schemas.microsoft.com/office/2014/relationships/chartEx" Target="../charts/chartEx15.xml"/><Relationship Id="rId17" Type="http://schemas.microsoft.com/office/2014/relationships/chartEx" Target="../charts/chartEx18.xml"/><Relationship Id="rId2" Type="http://schemas.openxmlformats.org/officeDocument/2006/relationships/chart" Target="../charts/chart32.xml"/><Relationship Id="rId16" Type="http://schemas.openxmlformats.org/officeDocument/2006/relationships/chart" Target="../charts/chart39.xml"/><Relationship Id="rId1" Type="http://schemas.openxmlformats.org/officeDocument/2006/relationships/chart" Target="../charts/chart31.xml"/><Relationship Id="rId6" Type="http://schemas.openxmlformats.org/officeDocument/2006/relationships/chart" Target="../charts/chart36.xml"/><Relationship Id="rId11" Type="http://schemas.microsoft.com/office/2014/relationships/chartEx" Target="../charts/chartEx14.xml"/><Relationship Id="rId5" Type="http://schemas.openxmlformats.org/officeDocument/2006/relationships/chart" Target="../charts/chart35.xml"/><Relationship Id="rId15" Type="http://schemas.microsoft.com/office/2014/relationships/chartEx" Target="../charts/chartEx17.xml"/><Relationship Id="rId10" Type="http://schemas.microsoft.com/office/2014/relationships/chartEx" Target="../charts/chartEx13.xml"/><Relationship Id="rId4" Type="http://schemas.openxmlformats.org/officeDocument/2006/relationships/chart" Target="../charts/chart34.xml"/><Relationship Id="rId9" Type="http://schemas.microsoft.com/office/2014/relationships/chartEx" Target="../charts/chartEx12.xml"/><Relationship Id="rId1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304800</xdr:colOff>
      <xdr:row>7</xdr:row>
      <xdr:rowOff>41910</xdr:rowOff>
    </xdr:from>
    <xdr:to>
      <xdr:col>10</xdr:col>
      <xdr:colOff>342900</xdr:colOff>
      <xdr:row>25</xdr:row>
      <xdr:rowOff>53340</xdr:rowOff>
    </xdr:to>
    <xdr:graphicFrame macro="">
      <xdr:nvGraphicFramePr>
        <xdr:cNvPr id="5" name="Diagram 4">
          <a:extLst>
            <a:ext uri="{FF2B5EF4-FFF2-40B4-BE49-F238E27FC236}">
              <a16:creationId xmlns:a16="http://schemas.microsoft.com/office/drawing/2014/main" id="{B1CEF4DD-E32F-48C5-17D1-7174323357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19</xdr:col>
      <xdr:colOff>83820</xdr:colOff>
      <xdr:row>18</xdr:row>
      <xdr:rowOff>0</xdr:rowOff>
    </xdr:from>
    <xdr:to>
      <xdr:col>20</xdr:col>
      <xdr:colOff>144780</xdr:colOff>
      <xdr:row>21</xdr:row>
      <xdr:rowOff>121920</xdr:rowOff>
    </xdr:to>
    <xdr:pic>
      <xdr:nvPicPr>
        <xdr:cNvPr id="4" name="Graphic 3" descr="Daily calendar with solid fill">
          <a:extLst>
            <a:ext uri="{FF2B5EF4-FFF2-40B4-BE49-F238E27FC236}">
              <a16:creationId xmlns:a16="http://schemas.microsoft.com/office/drawing/2014/main" id="{DA732F51-D854-56BA-B90C-0B3BE119E9D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666220" y="3764280"/>
          <a:ext cx="670560" cy="670560"/>
        </a:xfrm>
        <a:prstGeom prst="rect">
          <a:avLst/>
        </a:prstGeom>
      </xdr:spPr>
    </xdr:pic>
    <xdr:clientData/>
  </xdr:twoCellAnchor>
  <xdr:oneCellAnchor>
    <xdr:from>
      <xdr:col>17</xdr:col>
      <xdr:colOff>114300</xdr:colOff>
      <xdr:row>22</xdr:row>
      <xdr:rowOff>76200</xdr:rowOff>
    </xdr:from>
    <xdr:ext cx="3190508" cy="311496"/>
    <xdr:sp macro="" textlink="">
      <xdr:nvSpPr>
        <xdr:cNvPr id="6" name="TextBox 5">
          <a:extLst>
            <a:ext uri="{FF2B5EF4-FFF2-40B4-BE49-F238E27FC236}">
              <a16:creationId xmlns:a16="http://schemas.microsoft.com/office/drawing/2014/main" id="{8DDD14A1-5DFA-E774-A48F-054519A0E100}"/>
            </a:ext>
          </a:extLst>
        </xdr:cNvPr>
        <xdr:cNvSpPr txBox="1"/>
      </xdr:nvSpPr>
      <xdr:spPr>
        <a:xfrm>
          <a:off x="10477500" y="4572000"/>
          <a:ext cx="319050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Time</a:t>
          </a:r>
          <a:r>
            <a:rPr lang="en-US" sz="900"/>
            <a:t> </a:t>
          </a:r>
          <a:r>
            <a:rPr lang="en-US" sz="1400"/>
            <a:t>Period :-  January 2013 to May 2023</a:t>
          </a:r>
          <a:endParaRPr lang="en-US" sz="900"/>
        </a:p>
      </xdr:txBody>
    </xdr:sp>
    <xdr:clientData/>
  </xdr:oneCellAnchor>
  <xdr:twoCellAnchor>
    <xdr:from>
      <xdr:col>12</xdr:col>
      <xdr:colOff>182880</xdr:colOff>
      <xdr:row>9</xdr:row>
      <xdr:rowOff>106680</xdr:rowOff>
    </xdr:from>
    <xdr:to>
      <xdr:col>15</xdr:col>
      <xdr:colOff>56334</xdr:colOff>
      <xdr:row>26</xdr:row>
      <xdr:rowOff>146141</xdr:rowOff>
    </xdr:to>
    <xdr:graphicFrame macro="">
      <xdr:nvGraphicFramePr>
        <xdr:cNvPr id="7" name="Diagram 6">
          <a:extLst>
            <a:ext uri="{FF2B5EF4-FFF2-40B4-BE49-F238E27FC236}">
              <a16:creationId xmlns:a16="http://schemas.microsoft.com/office/drawing/2014/main" id="{B98470A2-AB03-42F7-B0DB-61125AF12FC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oneCellAnchor>
    <xdr:from>
      <xdr:col>17</xdr:col>
      <xdr:colOff>350520</xdr:colOff>
      <xdr:row>12</xdr:row>
      <xdr:rowOff>175260</xdr:rowOff>
    </xdr:from>
    <xdr:ext cx="2431178" cy="342786"/>
    <xdr:sp macro="" textlink="">
      <xdr:nvSpPr>
        <xdr:cNvPr id="8" name="TextBox 7">
          <a:extLst>
            <a:ext uri="{FF2B5EF4-FFF2-40B4-BE49-F238E27FC236}">
              <a16:creationId xmlns:a16="http://schemas.microsoft.com/office/drawing/2014/main" id="{6CFDE6A0-7AFA-8578-320D-F98484649647}"/>
            </a:ext>
          </a:extLst>
        </xdr:cNvPr>
        <xdr:cNvSpPr txBox="1"/>
      </xdr:nvSpPr>
      <xdr:spPr>
        <a:xfrm>
          <a:off x="10713720" y="2560320"/>
          <a:ext cx="243117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CPI:-</a:t>
          </a:r>
          <a:r>
            <a:rPr lang="en-US" sz="1600" baseline="0"/>
            <a:t> Consumer Price Index</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370930</xdr:colOff>
      <xdr:row>15</xdr:row>
      <xdr:rowOff>146957</xdr:rowOff>
    </xdr:from>
    <xdr:to>
      <xdr:col>17</xdr:col>
      <xdr:colOff>358684</xdr:colOff>
      <xdr:row>34</xdr:row>
      <xdr:rowOff>24493</xdr:rowOff>
    </xdr:to>
    <xdr:graphicFrame macro="">
      <xdr:nvGraphicFramePr>
        <xdr:cNvPr id="2" name="Diagram 1">
          <a:extLst>
            <a:ext uri="{FF2B5EF4-FFF2-40B4-BE49-F238E27FC236}">
              <a16:creationId xmlns:a16="http://schemas.microsoft.com/office/drawing/2014/main" id="{7161E91A-B677-41F0-93D5-A4D8D5AB2C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257175</xdr:colOff>
      <xdr:row>13</xdr:row>
      <xdr:rowOff>114301</xdr:rowOff>
    </xdr:from>
    <xdr:to>
      <xdr:col>9</xdr:col>
      <xdr:colOff>228599</xdr:colOff>
      <xdr:row>31</xdr:row>
      <xdr:rowOff>57151</xdr:rowOff>
    </xdr:to>
    <xdr:graphicFrame macro="">
      <xdr:nvGraphicFramePr>
        <xdr:cNvPr id="5" name="Chart 4">
          <a:extLst>
            <a:ext uri="{FF2B5EF4-FFF2-40B4-BE49-F238E27FC236}">
              <a16:creationId xmlns:a16="http://schemas.microsoft.com/office/drawing/2014/main" id="{145EFF8A-3AE0-0707-805B-D48CBC034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275105</xdr:colOff>
      <xdr:row>17</xdr:row>
      <xdr:rowOff>17929</xdr:rowOff>
    </xdr:from>
    <xdr:to>
      <xdr:col>13</xdr:col>
      <xdr:colOff>631340</xdr:colOff>
      <xdr:row>30</xdr:row>
      <xdr:rowOff>107704</xdr:rowOff>
    </xdr:to>
    <mc:AlternateContent xmlns:mc="http://schemas.openxmlformats.org/markup-compatibility/2006" xmlns:sle15="http://schemas.microsoft.com/office/drawing/2012/slicer">
      <mc:Choice Requires="sle15">
        <xdr:graphicFrame macro="">
          <xdr:nvGraphicFramePr>
            <xdr:cNvPr id="6" name="Sector 1">
              <a:extLst>
                <a:ext uri="{FF2B5EF4-FFF2-40B4-BE49-F238E27FC236}">
                  <a16:creationId xmlns:a16="http://schemas.microsoft.com/office/drawing/2014/main" id="{F80A49CF-523A-413B-0E14-2CC53DB2CC9F}"/>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6599705" y="2684929"/>
              <a:ext cx="1832610" cy="244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250820</xdr:colOff>
      <xdr:row>14</xdr:row>
      <xdr:rowOff>85725</xdr:rowOff>
    </xdr:from>
    <xdr:to>
      <xdr:col>29</xdr:col>
      <xdr:colOff>168041</xdr:colOff>
      <xdr:row>27</xdr:row>
      <xdr:rowOff>173693</xdr:rowOff>
    </xdr:to>
    <mc:AlternateContent xmlns:mc="http://schemas.openxmlformats.org/markup-compatibility/2006" xmlns:sle15="http://schemas.microsoft.com/office/drawing/2012/slicer">
      <mc:Choice Requires="sle15">
        <xdr:graphicFrame macro="">
          <xdr:nvGraphicFramePr>
            <xdr:cNvPr id="7" name="Sector 2">
              <a:extLst>
                <a:ext uri="{FF2B5EF4-FFF2-40B4-BE49-F238E27FC236}">
                  <a16:creationId xmlns:a16="http://schemas.microsoft.com/office/drawing/2014/main" id="{74FBA8C8-8028-191C-EDEE-27B9CE2AC58B}"/>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mlns="">
        <xdr:sp macro="" textlink="">
          <xdr:nvSpPr>
            <xdr:cNvPr id="0" name=""/>
            <xdr:cNvSpPr>
              <a:spLocks noTextEdit="1"/>
            </xdr:cNvSpPr>
          </xdr:nvSpPr>
          <xdr:spPr>
            <a:xfrm>
              <a:off x="18081620" y="2209800"/>
              <a:ext cx="1812696" cy="24406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19</xdr:col>
      <xdr:colOff>10885</xdr:colOff>
      <xdr:row>8</xdr:row>
      <xdr:rowOff>152401</xdr:rowOff>
    </xdr:from>
    <xdr:to>
      <xdr:col>22</xdr:col>
      <xdr:colOff>321128</xdr:colOff>
      <xdr:row>33</xdr:row>
      <xdr:rowOff>1</xdr:rowOff>
    </xdr:to>
    <xdr:graphicFrame macro="">
      <xdr:nvGraphicFramePr>
        <xdr:cNvPr id="8" name="Chart 7">
          <a:extLst>
            <a:ext uri="{FF2B5EF4-FFF2-40B4-BE49-F238E27FC236}">
              <a16:creationId xmlns:a16="http://schemas.microsoft.com/office/drawing/2014/main" id="{98244271-0AC4-0696-1010-05D74DFB9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365760</xdr:colOff>
      <xdr:row>17</xdr:row>
      <xdr:rowOff>57150</xdr:rowOff>
    </xdr:from>
    <xdr:to>
      <xdr:col>11</xdr:col>
      <xdr:colOff>154305</xdr:colOff>
      <xdr:row>22</xdr:row>
      <xdr:rowOff>57151</xdr:rowOff>
    </xdr:to>
    <xdr:pic>
      <xdr:nvPicPr>
        <xdr:cNvPr id="14" name="Graphic 13" descr="Chevron arrows with solid fill">
          <a:extLst>
            <a:ext uri="{FF2B5EF4-FFF2-40B4-BE49-F238E27FC236}">
              <a16:creationId xmlns:a16="http://schemas.microsoft.com/office/drawing/2014/main" id="{43F37DE3-6B7B-4558-BEBE-AF9D1B99038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5594985" y="2133600"/>
          <a:ext cx="883920" cy="904875"/>
        </a:xfrm>
        <a:prstGeom prst="rect">
          <a:avLst/>
        </a:prstGeom>
      </xdr:spPr>
    </xdr:pic>
    <xdr:clientData/>
  </xdr:twoCellAnchor>
  <xdr:twoCellAnchor editAs="oneCell">
    <xdr:from>
      <xdr:col>23</xdr:col>
      <xdr:colOff>141243</xdr:colOff>
      <xdr:row>16</xdr:row>
      <xdr:rowOff>63954</xdr:rowOff>
    </xdr:from>
    <xdr:to>
      <xdr:col>25</xdr:col>
      <xdr:colOff>16057</xdr:colOff>
      <xdr:row>21</xdr:row>
      <xdr:rowOff>63955</xdr:rowOff>
    </xdr:to>
    <xdr:pic>
      <xdr:nvPicPr>
        <xdr:cNvPr id="15" name="Graphic 14" descr="Chevron arrows with solid fill">
          <a:extLst>
            <a:ext uri="{FF2B5EF4-FFF2-40B4-BE49-F238E27FC236}">
              <a16:creationId xmlns:a16="http://schemas.microsoft.com/office/drawing/2014/main" id="{50CB4837-6FE7-477F-A8D9-E8A76861BCD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16850814" y="2371725"/>
          <a:ext cx="876300" cy="925286"/>
        </a:xfrm>
        <a:prstGeom prst="rect">
          <a:avLst/>
        </a:prstGeom>
      </xdr:spPr>
    </xdr:pic>
    <xdr:clientData/>
  </xdr:twoCellAnchor>
  <xdr:twoCellAnchor>
    <xdr:from>
      <xdr:col>13</xdr:col>
      <xdr:colOff>805543</xdr:colOff>
      <xdr:row>35</xdr:row>
      <xdr:rowOff>32658</xdr:rowOff>
    </xdr:from>
    <xdr:to>
      <xdr:col>16</xdr:col>
      <xdr:colOff>446314</xdr:colOff>
      <xdr:row>38</xdr:row>
      <xdr:rowOff>47898</xdr:rowOff>
    </xdr:to>
    <xdr:graphicFrame macro="">
      <xdr:nvGraphicFramePr>
        <xdr:cNvPr id="3" name="Diagram 2">
          <a:extLst>
            <a:ext uri="{FF2B5EF4-FFF2-40B4-BE49-F238E27FC236}">
              <a16:creationId xmlns:a16="http://schemas.microsoft.com/office/drawing/2014/main" id="{0A9B704D-DE68-5752-06EB-09E1EBC0560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0" r:lo="rId11" r:qs="rId12" r:cs="rId13"/>
        </a:graphicData>
      </a:graphic>
    </xdr:graphicFrame>
    <xdr:clientData/>
  </xdr:twoCellAnchor>
  <xdr:twoCellAnchor>
    <xdr:from>
      <xdr:col>3</xdr:col>
      <xdr:colOff>92449</xdr:colOff>
      <xdr:row>27</xdr:row>
      <xdr:rowOff>55469</xdr:rowOff>
    </xdr:from>
    <xdr:to>
      <xdr:col>4</xdr:col>
      <xdr:colOff>352425</xdr:colOff>
      <xdr:row>36</xdr:row>
      <xdr:rowOff>19050</xdr:rowOff>
    </xdr:to>
    <xdr:cxnSp macro="">
      <xdr:nvCxnSpPr>
        <xdr:cNvPr id="9" name="Straight Arrow Connector 8">
          <a:extLst>
            <a:ext uri="{FF2B5EF4-FFF2-40B4-BE49-F238E27FC236}">
              <a16:creationId xmlns:a16="http://schemas.microsoft.com/office/drawing/2014/main" id="{8CAEF086-12E2-2416-B78D-526CAA01562D}"/>
            </a:ext>
          </a:extLst>
        </xdr:cNvPr>
        <xdr:cNvCxnSpPr/>
      </xdr:nvCxnSpPr>
      <xdr:spPr>
        <a:xfrm>
          <a:off x="1921249" y="4532219"/>
          <a:ext cx="869576" cy="1849531"/>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95250</xdr:colOff>
      <xdr:row>34</xdr:row>
      <xdr:rowOff>238125</xdr:rowOff>
    </xdr:from>
    <xdr:to>
      <xdr:col>1</xdr:col>
      <xdr:colOff>400050</xdr:colOff>
      <xdr:row>38</xdr:row>
      <xdr:rowOff>38100</xdr:rowOff>
    </xdr:to>
    <xdr:pic>
      <xdr:nvPicPr>
        <xdr:cNvPr id="10" name="Graphic 9" descr="Lightbulb and gear with solid fill">
          <a:extLst>
            <a:ext uri="{FF2B5EF4-FFF2-40B4-BE49-F238E27FC236}">
              <a16:creationId xmlns:a16="http://schemas.microsoft.com/office/drawing/2014/main" id="{3CB9D4F9-9EE6-87D4-6AD2-A7C3DA9ECAB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5250" y="6096000"/>
          <a:ext cx="914400" cy="914400"/>
        </a:xfrm>
        <a:prstGeom prst="rect">
          <a:avLst/>
        </a:prstGeom>
      </xdr:spPr>
    </xdr:pic>
    <xdr:clientData/>
  </xdr:twoCellAnchor>
  <xdr:twoCellAnchor editAs="oneCell">
    <xdr:from>
      <xdr:col>17</xdr:col>
      <xdr:colOff>466725</xdr:colOff>
      <xdr:row>35</xdr:row>
      <xdr:rowOff>57150</xdr:rowOff>
    </xdr:from>
    <xdr:to>
      <xdr:col>18</xdr:col>
      <xdr:colOff>800100</xdr:colOff>
      <xdr:row>38</xdr:row>
      <xdr:rowOff>161925</xdr:rowOff>
    </xdr:to>
    <xdr:pic>
      <xdr:nvPicPr>
        <xdr:cNvPr id="4" name="Graphic 3" descr="Lightbulb and gear with solid fill">
          <a:extLst>
            <a:ext uri="{FF2B5EF4-FFF2-40B4-BE49-F238E27FC236}">
              <a16:creationId xmlns:a16="http://schemas.microsoft.com/office/drawing/2014/main" id="{D8E30C51-1809-4E1A-92A4-758470928CE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7"/>
            </a:ext>
          </a:extLst>
        </a:blip>
        <a:stretch>
          <a:fillRect/>
        </a:stretch>
      </xdr:blipFill>
      <xdr:spPr>
        <a:xfrm>
          <a:off x="11382375" y="6219825"/>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22</xdr:row>
      <xdr:rowOff>101237</xdr:rowOff>
    </xdr:from>
    <xdr:to>
      <xdr:col>6</xdr:col>
      <xdr:colOff>87084</xdr:colOff>
      <xdr:row>39</xdr:row>
      <xdr:rowOff>108857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EF4561-7337-99F7-4A86-4AECDDD1BF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4880" y="3400697"/>
              <a:ext cx="5771604" cy="3314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1012371</xdr:colOff>
      <xdr:row>8</xdr:row>
      <xdr:rowOff>139609</xdr:rowOff>
    </xdr:from>
    <xdr:to>
      <xdr:col>13</xdr:col>
      <xdr:colOff>718457</xdr:colOff>
      <xdr:row>37</xdr:row>
      <xdr:rowOff>174173</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C036FF2-BE7F-C252-3695-4F19437547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40091" y="2189389"/>
              <a:ext cx="5786846" cy="42255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776967</xdr:colOff>
      <xdr:row>2</xdr:row>
      <xdr:rowOff>0</xdr:rowOff>
    </xdr:from>
    <xdr:to>
      <xdr:col>19</xdr:col>
      <xdr:colOff>390525</xdr:colOff>
      <xdr:row>14</xdr:row>
      <xdr:rowOff>95250</xdr:rowOff>
    </xdr:to>
    <xdr:graphicFrame macro="">
      <xdr:nvGraphicFramePr>
        <xdr:cNvPr id="4" name="Diagram 3">
          <a:extLst>
            <a:ext uri="{FF2B5EF4-FFF2-40B4-BE49-F238E27FC236}">
              <a16:creationId xmlns:a16="http://schemas.microsoft.com/office/drawing/2014/main" id="{BB8BD86D-A0DD-B016-520A-72D160EA956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13</xdr:col>
      <xdr:colOff>751114</xdr:colOff>
      <xdr:row>23</xdr:row>
      <xdr:rowOff>261258</xdr:rowOff>
    </xdr:from>
    <xdr:to>
      <xdr:col>14</xdr:col>
      <xdr:colOff>849085</xdr:colOff>
      <xdr:row>25</xdr:row>
      <xdr:rowOff>0</xdr:rowOff>
    </xdr:to>
    <xdr:cxnSp macro="">
      <xdr:nvCxnSpPr>
        <xdr:cNvPr id="8" name="Straight Arrow Connector 7">
          <a:extLst>
            <a:ext uri="{FF2B5EF4-FFF2-40B4-BE49-F238E27FC236}">
              <a16:creationId xmlns:a16="http://schemas.microsoft.com/office/drawing/2014/main" id="{3B5A30B2-11CC-96ED-8DE1-6B546E3FDD55}"/>
            </a:ext>
          </a:extLst>
        </xdr:cNvPr>
        <xdr:cNvCxnSpPr/>
      </xdr:nvCxnSpPr>
      <xdr:spPr>
        <a:xfrm flipH="1">
          <a:off x="15272657" y="3712029"/>
          <a:ext cx="1023257" cy="293914"/>
        </a:xfrm>
        <a:prstGeom prst="straightConnector1">
          <a:avLst/>
        </a:prstGeom>
        <a:ln w="57150">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65312</xdr:colOff>
      <xdr:row>44</xdr:row>
      <xdr:rowOff>21772</xdr:rowOff>
    </xdr:from>
    <xdr:to>
      <xdr:col>4</xdr:col>
      <xdr:colOff>783771</xdr:colOff>
      <xdr:row>48</xdr:row>
      <xdr:rowOff>65315</xdr:rowOff>
    </xdr:to>
    <xdr:sp macro="" textlink="">
      <xdr:nvSpPr>
        <xdr:cNvPr id="11" name="Speech Bubble: Rectangle with Corners Rounded 10">
          <a:extLst>
            <a:ext uri="{FF2B5EF4-FFF2-40B4-BE49-F238E27FC236}">
              <a16:creationId xmlns:a16="http://schemas.microsoft.com/office/drawing/2014/main" id="{ECA18AA7-EA69-169F-64D6-E459BA7AC931}"/>
            </a:ext>
          </a:extLst>
        </xdr:cNvPr>
        <xdr:cNvSpPr/>
      </xdr:nvSpPr>
      <xdr:spPr>
        <a:xfrm>
          <a:off x="2090055" y="7565572"/>
          <a:ext cx="2677887" cy="783772"/>
        </a:xfrm>
        <a:prstGeom prst="wedgeRoundRectCallout">
          <a:avLst>
            <a:gd name="adj1" fmla="val -29351"/>
            <a:gd name="adj2" fmla="val -253995"/>
            <a:gd name="adj3" fmla="val 16667"/>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lang="en-US" sz="1800"/>
            <a:t>Lowest % change in inlfation on</a:t>
          </a:r>
          <a:r>
            <a:rPr lang="en-US" sz="1800" baseline="0"/>
            <a:t> 2018 is 2.34%</a:t>
          </a:r>
          <a:endParaRPr lang="en-US" sz="1800"/>
        </a:p>
      </xdr:txBody>
    </xdr:sp>
    <xdr:clientData/>
  </xdr:twoCellAnchor>
  <xdr:twoCellAnchor editAs="oneCell">
    <xdr:from>
      <xdr:col>1</xdr:col>
      <xdr:colOff>10886</xdr:colOff>
      <xdr:row>41</xdr:row>
      <xdr:rowOff>174173</xdr:rowOff>
    </xdr:from>
    <xdr:to>
      <xdr:col>1</xdr:col>
      <xdr:colOff>925286</xdr:colOff>
      <xdr:row>46</xdr:row>
      <xdr:rowOff>163287</xdr:rowOff>
    </xdr:to>
    <xdr:pic>
      <xdr:nvPicPr>
        <xdr:cNvPr id="13" name="Graphic 12" descr="Lightbulb and gear with solid fill">
          <a:extLst>
            <a:ext uri="{FF2B5EF4-FFF2-40B4-BE49-F238E27FC236}">
              <a16:creationId xmlns:a16="http://schemas.microsoft.com/office/drawing/2014/main" id="{D6D40F5F-0740-10AA-1E4D-BF3F3FA1C59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57943" y="7217230"/>
          <a:ext cx="914400" cy="914400"/>
        </a:xfrm>
        <a:prstGeom prst="rect">
          <a:avLst/>
        </a:prstGeom>
      </xdr:spPr>
    </xdr:pic>
    <xdr:clientData/>
  </xdr:twoCellAnchor>
  <xdr:twoCellAnchor>
    <xdr:from>
      <xdr:col>5</xdr:col>
      <xdr:colOff>631372</xdr:colOff>
      <xdr:row>43</xdr:row>
      <xdr:rowOff>97972</xdr:rowOff>
    </xdr:from>
    <xdr:to>
      <xdr:col>8</xdr:col>
      <xdr:colOff>217714</xdr:colOff>
      <xdr:row>46</xdr:row>
      <xdr:rowOff>130629</xdr:rowOff>
    </xdr:to>
    <xdr:sp macro="" textlink="">
      <xdr:nvSpPr>
        <xdr:cNvPr id="14" name="Speech Bubble: Rectangle with Corners Rounded 13">
          <a:extLst>
            <a:ext uri="{FF2B5EF4-FFF2-40B4-BE49-F238E27FC236}">
              <a16:creationId xmlns:a16="http://schemas.microsoft.com/office/drawing/2014/main" id="{E5AB411A-E433-BB1E-7749-7BDEBC337DAB}"/>
            </a:ext>
          </a:extLst>
        </xdr:cNvPr>
        <xdr:cNvSpPr/>
      </xdr:nvSpPr>
      <xdr:spPr>
        <a:xfrm>
          <a:off x="5834743" y="7456715"/>
          <a:ext cx="2808514" cy="587828"/>
        </a:xfrm>
        <a:prstGeom prst="wedgeRoundRectCallout">
          <a:avLst>
            <a:gd name="adj1" fmla="val -122384"/>
            <a:gd name="adj2" fmla="val -376133"/>
            <a:gd name="adj3" fmla="val 16667"/>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lang="en-US" sz="1800"/>
            <a:t>Highest inflation in 2019 with 7.74%</a:t>
          </a:r>
        </a:p>
      </xdr:txBody>
    </xdr:sp>
    <xdr:clientData/>
  </xdr:twoCellAnchor>
  <xdr:twoCellAnchor editAs="oneCell">
    <xdr:from>
      <xdr:col>9</xdr:col>
      <xdr:colOff>97971</xdr:colOff>
      <xdr:row>41</xdr:row>
      <xdr:rowOff>163285</xdr:rowOff>
    </xdr:from>
    <xdr:to>
      <xdr:col>10</xdr:col>
      <xdr:colOff>43543</xdr:colOff>
      <xdr:row>46</xdr:row>
      <xdr:rowOff>152399</xdr:rowOff>
    </xdr:to>
    <xdr:pic>
      <xdr:nvPicPr>
        <xdr:cNvPr id="16" name="Graphic 15" descr="Lightbulb and gear with solid fill">
          <a:extLst>
            <a:ext uri="{FF2B5EF4-FFF2-40B4-BE49-F238E27FC236}">
              <a16:creationId xmlns:a16="http://schemas.microsoft.com/office/drawing/2014/main" id="{C79B8FD4-98B6-4A9D-9359-BB5A3F4BFB8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091057" y="7151914"/>
          <a:ext cx="914400" cy="914400"/>
        </a:xfrm>
        <a:prstGeom prst="rect">
          <a:avLst/>
        </a:prstGeom>
      </xdr:spPr>
    </xdr:pic>
    <xdr:clientData/>
  </xdr:twoCellAnchor>
  <xdr:twoCellAnchor>
    <xdr:from>
      <xdr:col>14</xdr:col>
      <xdr:colOff>239486</xdr:colOff>
      <xdr:row>42</xdr:row>
      <xdr:rowOff>65315</xdr:rowOff>
    </xdr:from>
    <xdr:to>
      <xdr:col>17</xdr:col>
      <xdr:colOff>1426029</xdr:colOff>
      <xdr:row>49</xdr:row>
      <xdr:rowOff>65314</xdr:rowOff>
    </xdr:to>
    <xdr:sp macro="" textlink="">
      <xdr:nvSpPr>
        <xdr:cNvPr id="17" name="Speech Bubble: Rectangle with Corners Rounded 16">
          <a:extLst>
            <a:ext uri="{FF2B5EF4-FFF2-40B4-BE49-F238E27FC236}">
              <a16:creationId xmlns:a16="http://schemas.microsoft.com/office/drawing/2014/main" id="{E89510D3-A43D-5F1A-0557-0C0756C00AEF}"/>
            </a:ext>
          </a:extLst>
        </xdr:cNvPr>
        <xdr:cNvSpPr/>
      </xdr:nvSpPr>
      <xdr:spPr>
        <a:xfrm>
          <a:off x="15686315" y="7239001"/>
          <a:ext cx="3766457" cy="1295399"/>
        </a:xfrm>
        <a:prstGeom prst="wedgeRoundRectCallout">
          <a:avLst>
            <a:gd name="adj1" fmla="val -140775"/>
            <a:gd name="adj2" fmla="val -189601"/>
            <a:gd name="adj3" fmla="val 16667"/>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lang="en-US" sz="1600" b="0" i="0" u="none" strike="noStrike">
              <a:solidFill>
                <a:schemeClr val="accent2">
                  <a:lumMod val="50000"/>
                </a:schemeClr>
              </a:solidFill>
              <a:effectLst/>
              <a:latin typeface="+mn-lt"/>
              <a:ea typeface="+mn-ea"/>
              <a:cs typeface="+mn-cs"/>
            </a:rPr>
            <a:t>Reason Behind drastic increase inflation in 2019 is increase in food price with 11% inflation rate </a:t>
          </a:r>
          <a:r>
            <a:rPr lang="en-US" sz="1600">
              <a:solidFill>
                <a:schemeClr val="accent2">
                  <a:lumMod val="50000"/>
                </a:schemeClr>
              </a:solidFill>
            </a:rPr>
            <a:t> </a:t>
          </a:r>
        </a:p>
      </xdr:txBody>
    </xdr:sp>
    <xdr:clientData/>
  </xdr:twoCellAnchor>
  <xdr:twoCellAnchor>
    <xdr:from>
      <xdr:col>10</xdr:col>
      <xdr:colOff>239485</xdr:colOff>
      <xdr:row>41</xdr:row>
      <xdr:rowOff>185057</xdr:rowOff>
    </xdr:from>
    <xdr:to>
      <xdr:col>12</xdr:col>
      <xdr:colOff>555171</xdr:colOff>
      <xdr:row>48</xdr:row>
      <xdr:rowOff>130629</xdr:rowOff>
    </xdr:to>
    <xdr:sp macro="" textlink="">
      <xdr:nvSpPr>
        <xdr:cNvPr id="19" name="Speech Bubble: Rectangle with Corners Rounded 18">
          <a:extLst>
            <a:ext uri="{FF2B5EF4-FFF2-40B4-BE49-F238E27FC236}">
              <a16:creationId xmlns:a16="http://schemas.microsoft.com/office/drawing/2014/main" id="{11CCFC9C-CC11-0B95-9534-5B50DDE61AA6}"/>
            </a:ext>
          </a:extLst>
        </xdr:cNvPr>
        <xdr:cNvSpPr/>
      </xdr:nvSpPr>
      <xdr:spPr>
        <a:xfrm>
          <a:off x="11201399" y="7173686"/>
          <a:ext cx="2928258" cy="1349829"/>
        </a:xfrm>
        <a:prstGeom prst="wedgeRoundRectCallout">
          <a:avLst>
            <a:gd name="adj1" fmla="val -48191"/>
            <a:gd name="adj2" fmla="val -145812"/>
            <a:gd name="adj3" fmla="val 16667"/>
          </a:avLst>
        </a:prstGeom>
        <a:noFill/>
        <a:ln w="9525" cap="flat" cmpd="sng" algn="ctr">
          <a:solidFill>
            <a:schemeClr val="accent6"/>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l"/>
          <a:r>
            <a:rPr lang="en-US" sz="1600" b="0" i="0" u="none" strike="noStrike">
              <a:solidFill>
                <a:schemeClr val="accent6"/>
              </a:solidFill>
              <a:effectLst/>
              <a:latin typeface="+mn-lt"/>
              <a:ea typeface="+mn-ea"/>
              <a:cs typeface="+mn-cs"/>
            </a:rPr>
            <a:t>Reason behind Minimum inflation in 2018 is -1% inflation rate </a:t>
          </a:r>
          <a:r>
            <a:rPr lang="en-US" sz="1600" b="0" i="0" u="none" strike="noStrike">
              <a:solidFill>
                <a:schemeClr val="lt1"/>
              </a:solidFill>
              <a:effectLst/>
              <a:latin typeface="+mn-lt"/>
              <a:ea typeface="+mn-ea"/>
              <a:cs typeface="+mn-cs"/>
            </a:rPr>
            <a:t>of </a:t>
          </a:r>
          <a:r>
            <a:rPr lang="en-US" sz="1100" b="0" i="0" u="none" strike="noStrike">
              <a:solidFill>
                <a:schemeClr val="lt1"/>
              </a:solidFill>
              <a:effectLst/>
              <a:latin typeface="+mn-lt"/>
              <a:ea typeface="+mn-ea"/>
              <a:cs typeface="+mn-cs"/>
            </a:rPr>
            <a:t>food basket  </a:t>
          </a:r>
          <a:r>
            <a:rPr lang="en-US"/>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842827</xdr:colOff>
      <xdr:row>5</xdr:row>
      <xdr:rowOff>163285</xdr:rowOff>
    </xdr:from>
    <xdr:to>
      <xdr:col>7</xdr:col>
      <xdr:colOff>1275534</xdr:colOff>
      <xdr:row>47</xdr:row>
      <xdr:rowOff>65315</xdr:rowOff>
    </xdr:to>
    <mc:AlternateContent xmlns:mc="http://schemas.openxmlformats.org/markup-compatibility/2006" xmlns:sle15="http://schemas.microsoft.com/office/drawing/2012/slicer">
      <mc:Choice Requires="sle15">
        <xdr:graphicFrame macro="">
          <xdr:nvGraphicFramePr>
            <xdr:cNvPr id="4" name="Sector 3">
              <a:extLst>
                <a:ext uri="{FF2B5EF4-FFF2-40B4-BE49-F238E27FC236}">
                  <a16:creationId xmlns:a16="http://schemas.microsoft.com/office/drawing/2014/main" id="{282DE2D5-06C1-9855-0C8E-D801A2EA32AD}"/>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mlns="">
        <xdr:sp macro="" textlink="">
          <xdr:nvSpPr>
            <xdr:cNvPr id="0" name=""/>
            <xdr:cNvSpPr>
              <a:spLocks noTextEdit="1"/>
            </xdr:cNvSpPr>
          </xdr:nvSpPr>
          <xdr:spPr>
            <a:xfrm>
              <a:off x="5175341" y="1502228"/>
              <a:ext cx="1836964" cy="286294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422366</xdr:colOff>
      <xdr:row>5</xdr:row>
      <xdr:rowOff>122192</xdr:rowOff>
    </xdr:from>
    <xdr:to>
      <xdr:col>11</xdr:col>
      <xdr:colOff>968828</xdr:colOff>
      <xdr:row>54</xdr:row>
      <xdr:rowOff>152400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B7B2131-759D-8DAA-1CBB-AE4F3BCAE9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00406" y="1463312"/>
              <a:ext cx="5232762" cy="43202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1817914</xdr:colOff>
      <xdr:row>61</xdr:row>
      <xdr:rowOff>163285</xdr:rowOff>
    </xdr:from>
    <xdr:to>
      <xdr:col>12</xdr:col>
      <xdr:colOff>1480456</xdr:colOff>
      <xdr:row>66</xdr:row>
      <xdr:rowOff>97971</xdr:rowOff>
    </xdr:to>
    <xdr:graphicFrame macro="">
      <xdr:nvGraphicFramePr>
        <xdr:cNvPr id="2" name="Diagram 1">
          <a:extLst>
            <a:ext uri="{FF2B5EF4-FFF2-40B4-BE49-F238E27FC236}">
              <a16:creationId xmlns:a16="http://schemas.microsoft.com/office/drawing/2014/main" id="{32DD2A9D-4217-4CD4-F925-65B94C0EDA3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15</xdr:col>
      <xdr:colOff>76200</xdr:colOff>
      <xdr:row>6</xdr:row>
      <xdr:rowOff>0</xdr:rowOff>
    </xdr:from>
    <xdr:to>
      <xdr:col>17</xdr:col>
      <xdr:colOff>1197429</xdr:colOff>
      <xdr:row>46</xdr:row>
      <xdr:rowOff>152400</xdr:rowOff>
    </xdr:to>
    <xdr:graphicFrame macro="">
      <xdr:nvGraphicFramePr>
        <xdr:cNvPr id="7" name="Chart 6">
          <a:extLst>
            <a:ext uri="{FF2B5EF4-FFF2-40B4-BE49-F238E27FC236}">
              <a16:creationId xmlns:a16="http://schemas.microsoft.com/office/drawing/2014/main" id="{C387C20A-51CD-AB2C-122C-E6A7689D1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185058</xdr:colOff>
      <xdr:row>5</xdr:row>
      <xdr:rowOff>195942</xdr:rowOff>
    </xdr:from>
    <xdr:to>
      <xdr:col>14</xdr:col>
      <xdr:colOff>1012372</xdr:colOff>
      <xdr:row>46</xdr:row>
      <xdr:rowOff>152399</xdr:rowOff>
    </xdr:to>
    <xdr:graphicFrame macro="">
      <xdr:nvGraphicFramePr>
        <xdr:cNvPr id="9" name="Chart 8">
          <a:extLst>
            <a:ext uri="{FF2B5EF4-FFF2-40B4-BE49-F238E27FC236}">
              <a16:creationId xmlns:a16="http://schemas.microsoft.com/office/drawing/2014/main" id="{E2C8DC4B-5EED-730A-9499-5EAC81025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261258</xdr:colOff>
      <xdr:row>5</xdr:row>
      <xdr:rowOff>174172</xdr:rowOff>
    </xdr:from>
    <xdr:to>
      <xdr:col>21</xdr:col>
      <xdr:colOff>315686</xdr:colOff>
      <xdr:row>46</xdr:row>
      <xdr:rowOff>130629</xdr:rowOff>
    </xdr:to>
    <xdr:graphicFrame macro="">
      <xdr:nvGraphicFramePr>
        <xdr:cNvPr id="3" name="Chart 2">
          <a:extLst>
            <a:ext uri="{FF2B5EF4-FFF2-40B4-BE49-F238E27FC236}">
              <a16:creationId xmlns:a16="http://schemas.microsoft.com/office/drawing/2014/main" id="{23EC7CF2-247B-AF1D-A629-9B1EAD40F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206828</xdr:colOff>
      <xdr:row>51</xdr:row>
      <xdr:rowOff>32657</xdr:rowOff>
    </xdr:from>
    <xdr:to>
      <xdr:col>7</xdr:col>
      <xdr:colOff>1121228</xdr:colOff>
      <xdr:row>56</xdr:row>
      <xdr:rowOff>21771</xdr:rowOff>
    </xdr:to>
    <xdr:pic>
      <xdr:nvPicPr>
        <xdr:cNvPr id="8" name="Graphic 7" descr="Lightbulb and gear with solid fill">
          <a:extLst>
            <a:ext uri="{FF2B5EF4-FFF2-40B4-BE49-F238E27FC236}">
              <a16:creationId xmlns:a16="http://schemas.microsoft.com/office/drawing/2014/main" id="{80BF06CA-DF60-3FE4-66F9-FF20B5C672B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943599" y="5138057"/>
          <a:ext cx="914400" cy="914400"/>
        </a:xfrm>
        <a:prstGeom prst="rect">
          <a:avLst/>
        </a:prstGeom>
      </xdr:spPr>
    </xdr:pic>
    <xdr:clientData/>
  </xdr:twoCellAnchor>
  <xdr:twoCellAnchor editAs="oneCell">
    <xdr:from>
      <xdr:col>13</xdr:col>
      <xdr:colOff>1045027</xdr:colOff>
      <xdr:row>49</xdr:row>
      <xdr:rowOff>174172</xdr:rowOff>
    </xdr:from>
    <xdr:to>
      <xdr:col>14</xdr:col>
      <xdr:colOff>87084</xdr:colOff>
      <xdr:row>54</xdr:row>
      <xdr:rowOff>76200</xdr:rowOff>
    </xdr:to>
    <xdr:pic>
      <xdr:nvPicPr>
        <xdr:cNvPr id="10" name="Graphic 9" descr="Lightbulb and gear with solid fill">
          <a:extLst>
            <a:ext uri="{FF2B5EF4-FFF2-40B4-BE49-F238E27FC236}">
              <a16:creationId xmlns:a16="http://schemas.microsoft.com/office/drawing/2014/main" id="{5ED3FD9B-E266-4880-8C56-19F3CF94B4A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6655141" y="4844143"/>
          <a:ext cx="914400" cy="914400"/>
        </a:xfrm>
        <a:prstGeom prst="rect">
          <a:avLst/>
        </a:prstGeom>
      </xdr:spPr>
    </xdr:pic>
    <xdr:clientData/>
  </xdr:twoCellAnchor>
  <xdr:oneCellAnchor>
    <xdr:from>
      <xdr:col>8</xdr:col>
      <xdr:colOff>239486</xdr:colOff>
      <xdr:row>56</xdr:row>
      <xdr:rowOff>32656</xdr:rowOff>
    </xdr:from>
    <xdr:ext cx="5881162" cy="1338943"/>
    <xdr:sp macro="" textlink="">
      <xdr:nvSpPr>
        <xdr:cNvPr id="6" name="TextBox 5">
          <a:extLst>
            <a:ext uri="{FF2B5EF4-FFF2-40B4-BE49-F238E27FC236}">
              <a16:creationId xmlns:a16="http://schemas.microsoft.com/office/drawing/2014/main" id="{68EE77C9-77EE-9C35-908C-1238CF89D7E0}"/>
            </a:ext>
          </a:extLst>
        </xdr:cNvPr>
        <xdr:cNvSpPr txBox="1"/>
      </xdr:nvSpPr>
      <xdr:spPr>
        <a:xfrm>
          <a:off x="7424057" y="6302827"/>
          <a:ext cx="5881162" cy="1338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0" i="1" u="sng" strike="noStrike">
              <a:solidFill>
                <a:schemeClr val="tx1"/>
              </a:solidFill>
              <a:effectLst/>
              <a:latin typeface="+mn-lt"/>
              <a:ea typeface="+mn-ea"/>
              <a:cs typeface="+mn-cs"/>
            </a:rPr>
            <a:t>Insights for</a:t>
          </a:r>
          <a:r>
            <a:rPr lang="en-US" sz="1600" b="0" i="1" u="sng" strike="noStrike" baseline="0">
              <a:solidFill>
                <a:schemeClr val="tx1"/>
              </a:solidFill>
              <a:effectLst/>
              <a:latin typeface="+mn-lt"/>
              <a:ea typeface="+mn-ea"/>
              <a:cs typeface="+mn-cs"/>
            </a:rPr>
            <a:t> Urban</a:t>
          </a:r>
          <a:endParaRPr lang="en-US" sz="1600" b="0" i="1" u="sng" strike="noStrike">
            <a:solidFill>
              <a:schemeClr val="tx1"/>
            </a:solidFill>
            <a:effectLst/>
            <a:latin typeface="+mn-lt"/>
            <a:ea typeface="+mn-ea"/>
            <a:cs typeface="+mn-cs"/>
          </a:endParaRPr>
        </a:p>
        <a:p>
          <a:endParaRPr lang="en-US" sz="1800" b="0" i="0" u="none" strike="noStrike">
            <a:solidFill>
              <a:schemeClr val="tx1"/>
            </a:solidFill>
            <a:effectLst/>
            <a:latin typeface="+mn-lt"/>
            <a:ea typeface="+mn-ea"/>
            <a:cs typeface="+mn-cs"/>
          </a:endParaRPr>
        </a:p>
        <a:p>
          <a:r>
            <a:rPr lang="en-US" sz="1800" b="0" i="0" u="none" strike="noStrike">
              <a:solidFill>
                <a:schemeClr val="tx1"/>
              </a:solidFill>
              <a:effectLst/>
              <a:latin typeface="+mn-lt"/>
              <a:ea typeface="+mn-ea"/>
              <a:cs typeface="+mn-cs"/>
            </a:rPr>
            <a:t>The Highest Inflation for Urban is in August 2022.</a:t>
          </a:r>
        </a:p>
        <a:p>
          <a:r>
            <a:rPr lang="en-US" sz="1800" b="0" i="0" u="none" strike="noStrike">
              <a:solidFill>
                <a:schemeClr val="tx1"/>
              </a:solidFill>
              <a:effectLst/>
              <a:latin typeface="+mn-lt"/>
              <a:ea typeface="+mn-ea"/>
              <a:cs typeface="+mn-cs"/>
            </a:rPr>
            <a:t>The Lowest Inflation for Urban is in February 2023</a:t>
          </a:r>
          <a:r>
            <a:rPr lang="en-US" sz="1800"/>
            <a:t> </a:t>
          </a:r>
        </a:p>
      </xdr:txBody>
    </xdr:sp>
    <xdr:clientData/>
  </xdr:oneCellAnchor>
  <xdr:oneCellAnchor>
    <xdr:from>
      <xdr:col>3</xdr:col>
      <xdr:colOff>544286</xdr:colOff>
      <xdr:row>59</xdr:row>
      <xdr:rowOff>10884</xdr:rowOff>
    </xdr:from>
    <xdr:ext cx="5008102" cy="1360715"/>
    <xdr:sp macro="" textlink="">
      <xdr:nvSpPr>
        <xdr:cNvPr id="11" name="TextBox 10">
          <a:extLst>
            <a:ext uri="{FF2B5EF4-FFF2-40B4-BE49-F238E27FC236}">
              <a16:creationId xmlns:a16="http://schemas.microsoft.com/office/drawing/2014/main" id="{50518BE7-7301-325D-EEB5-A5557632B581}"/>
            </a:ext>
          </a:extLst>
        </xdr:cNvPr>
        <xdr:cNvSpPr txBox="1"/>
      </xdr:nvSpPr>
      <xdr:spPr>
        <a:xfrm>
          <a:off x="2373086" y="6945084"/>
          <a:ext cx="5008102" cy="1360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0" i="1" u="sng" strike="noStrike">
              <a:solidFill>
                <a:schemeClr val="tx1"/>
              </a:solidFill>
              <a:effectLst/>
              <a:latin typeface="+mn-lt"/>
              <a:ea typeface="+mn-ea"/>
              <a:cs typeface="+mn-cs"/>
            </a:rPr>
            <a:t>Insights</a:t>
          </a:r>
          <a:r>
            <a:rPr lang="en-US" sz="1600" b="0" i="1" u="sng" strike="noStrike" baseline="0">
              <a:solidFill>
                <a:schemeClr val="tx1"/>
              </a:solidFill>
              <a:effectLst/>
              <a:latin typeface="+mn-lt"/>
              <a:ea typeface="+mn-ea"/>
              <a:cs typeface="+mn-cs"/>
            </a:rPr>
            <a:t> for Rural+Urban</a:t>
          </a:r>
          <a:endParaRPr lang="en-US" sz="1100" b="0" i="1" u="sng"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800" b="0" i="0" u="none" strike="noStrike">
              <a:solidFill>
                <a:schemeClr val="tx1"/>
              </a:solidFill>
              <a:effectLst/>
              <a:latin typeface="+mn-lt"/>
              <a:ea typeface="+mn-ea"/>
              <a:cs typeface="+mn-cs"/>
            </a:rPr>
            <a:t>The Highest Inflation is in August 2022.</a:t>
          </a:r>
          <a:r>
            <a:rPr lang="en-US" sz="1800" b="0" i="0" u="none" strike="noStrike" baseline="0">
              <a:solidFill>
                <a:schemeClr val="tx1"/>
              </a:solidFill>
              <a:effectLst/>
              <a:latin typeface="+mn-lt"/>
              <a:ea typeface="+mn-ea"/>
              <a:cs typeface="+mn-cs"/>
            </a:rPr>
            <a:t> </a:t>
          </a:r>
        </a:p>
        <a:p>
          <a:r>
            <a:rPr lang="en-US" sz="1800" b="0" i="0" u="none" strike="noStrike">
              <a:solidFill>
                <a:schemeClr val="tx1"/>
              </a:solidFill>
              <a:effectLst/>
              <a:latin typeface="+mn-lt"/>
              <a:ea typeface="+mn-ea"/>
              <a:cs typeface="+mn-cs"/>
            </a:rPr>
            <a:t>The lowest Inflation is in Februrary 2023</a:t>
          </a:r>
          <a:r>
            <a:rPr lang="en-US" sz="1800"/>
            <a:t> </a:t>
          </a:r>
          <a:r>
            <a:rPr lang="en-US" sz="1800" b="0" i="0" u="none" strike="noStrike">
              <a:solidFill>
                <a:schemeClr val="tx1"/>
              </a:solidFill>
              <a:effectLst/>
              <a:latin typeface="+mn-lt"/>
              <a:ea typeface="+mn-ea"/>
              <a:cs typeface="+mn-cs"/>
            </a:rPr>
            <a:t> </a:t>
          </a:r>
          <a:r>
            <a:rPr lang="en-US" sz="1800"/>
            <a:t> </a:t>
          </a:r>
          <a:r>
            <a:rPr lang="en-US" sz="1800" b="0" i="0" u="none" strike="noStrike">
              <a:solidFill>
                <a:schemeClr val="tx1"/>
              </a:solidFill>
              <a:effectLst/>
              <a:latin typeface="+mn-lt"/>
              <a:ea typeface="+mn-ea"/>
              <a:cs typeface="+mn-cs"/>
            </a:rPr>
            <a:t> </a:t>
          </a:r>
          <a:r>
            <a:rPr lang="en-US" sz="1800"/>
            <a:t> </a:t>
          </a:r>
          <a:r>
            <a:rPr lang="en-US" sz="1800" b="0" i="0" u="none" strike="noStrike">
              <a:solidFill>
                <a:schemeClr val="tx1"/>
              </a:solidFill>
              <a:effectLst/>
              <a:latin typeface="+mn-lt"/>
              <a:ea typeface="+mn-ea"/>
              <a:cs typeface="+mn-cs"/>
            </a:rPr>
            <a:t> </a:t>
          </a:r>
          <a:r>
            <a:rPr lang="en-US" sz="1800"/>
            <a:t> </a:t>
          </a:r>
          <a:r>
            <a:rPr lang="en-US" sz="1800" b="0" i="0" u="none" strike="noStrike">
              <a:solidFill>
                <a:schemeClr val="tx1"/>
              </a:solidFill>
              <a:effectLst/>
              <a:latin typeface="+mn-lt"/>
              <a:ea typeface="+mn-ea"/>
              <a:cs typeface="+mn-cs"/>
            </a:rPr>
            <a:t> </a:t>
          </a:r>
          <a:r>
            <a:rPr lang="en-US" sz="1800"/>
            <a:t> </a:t>
          </a:r>
        </a:p>
      </xdr:txBody>
    </xdr:sp>
    <xdr:clientData/>
  </xdr:oneCellAnchor>
  <xdr:oneCellAnchor>
    <xdr:from>
      <xdr:col>0</xdr:col>
      <xdr:colOff>533400</xdr:colOff>
      <xdr:row>50</xdr:row>
      <xdr:rowOff>261257</xdr:rowOff>
    </xdr:from>
    <xdr:ext cx="4789714" cy="1078629"/>
    <xdr:sp macro="" textlink="">
      <xdr:nvSpPr>
        <xdr:cNvPr id="12" name="TextBox 11">
          <a:extLst>
            <a:ext uri="{FF2B5EF4-FFF2-40B4-BE49-F238E27FC236}">
              <a16:creationId xmlns:a16="http://schemas.microsoft.com/office/drawing/2014/main" id="{99240DEE-7FDD-6458-4C69-A64657FE6BC4}"/>
            </a:ext>
          </a:extLst>
        </xdr:cNvPr>
        <xdr:cNvSpPr txBox="1"/>
      </xdr:nvSpPr>
      <xdr:spPr>
        <a:xfrm>
          <a:off x="533400" y="5116286"/>
          <a:ext cx="4789714" cy="1078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1" u="sng" strike="noStrike">
              <a:solidFill>
                <a:schemeClr val="tx1"/>
              </a:solidFill>
              <a:effectLst/>
              <a:latin typeface="+mn-lt"/>
              <a:ea typeface="+mn-ea"/>
              <a:cs typeface="+mn-cs"/>
            </a:rPr>
            <a:t>Insights</a:t>
          </a:r>
          <a:r>
            <a:rPr lang="en-US" sz="1600" b="0" i="1" u="sng" strike="noStrike" baseline="0">
              <a:solidFill>
                <a:schemeClr val="tx1"/>
              </a:solidFill>
              <a:effectLst/>
              <a:latin typeface="+mn-lt"/>
              <a:ea typeface="+mn-ea"/>
              <a:cs typeface="+mn-cs"/>
            </a:rPr>
            <a:t> for Rural</a:t>
          </a:r>
          <a:endParaRPr lang="en-US" sz="1100" b="0" i="1" u="sng"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800" b="0" i="0" u="none" strike="noStrike">
              <a:solidFill>
                <a:schemeClr val="tx1"/>
              </a:solidFill>
              <a:effectLst/>
              <a:latin typeface="+mn-lt"/>
              <a:ea typeface="+mn-ea"/>
              <a:cs typeface="+mn-cs"/>
            </a:rPr>
            <a:t>The highest inflation for Rural is in January 2023.  </a:t>
          </a:r>
        </a:p>
        <a:p>
          <a:r>
            <a:rPr lang="en-US" sz="1800" b="0" i="0" u="none" strike="noStrike">
              <a:solidFill>
                <a:schemeClr val="tx1"/>
              </a:solidFill>
              <a:effectLst/>
              <a:latin typeface="+mn-lt"/>
              <a:ea typeface="+mn-ea"/>
              <a:cs typeface="+mn-cs"/>
            </a:rPr>
            <a:t>The lowest inflation is in February 2023</a:t>
          </a:r>
          <a:r>
            <a:rPr lang="en-US" sz="1800"/>
            <a:t> </a:t>
          </a:r>
        </a:p>
      </xdr:txBody>
    </xdr:sp>
    <xdr:clientData/>
  </xdr:oneCellAnchor>
  <xdr:oneCellAnchor>
    <xdr:from>
      <xdr:col>14</xdr:col>
      <xdr:colOff>457200</xdr:colOff>
      <xdr:row>49</xdr:row>
      <xdr:rowOff>32656</xdr:rowOff>
    </xdr:from>
    <xdr:ext cx="6313714" cy="1078629"/>
    <xdr:sp macro="" textlink="">
      <xdr:nvSpPr>
        <xdr:cNvPr id="13" name="TextBox 12">
          <a:extLst>
            <a:ext uri="{FF2B5EF4-FFF2-40B4-BE49-F238E27FC236}">
              <a16:creationId xmlns:a16="http://schemas.microsoft.com/office/drawing/2014/main" id="{0D02B70A-F562-0B84-3CC6-603A826FBADF}"/>
            </a:ext>
          </a:extLst>
        </xdr:cNvPr>
        <xdr:cNvSpPr txBox="1"/>
      </xdr:nvSpPr>
      <xdr:spPr>
        <a:xfrm>
          <a:off x="17939657" y="4702627"/>
          <a:ext cx="6313714" cy="1078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1" u="sng" strike="noStrike">
              <a:solidFill>
                <a:schemeClr val="tx1"/>
              </a:solidFill>
              <a:effectLst/>
              <a:latin typeface="+mn-lt"/>
              <a:ea typeface="+mn-ea"/>
              <a:cs typeface="+mn-cs"/>
            </a:rPr>
            <a:t>Insights</a:t>
          </a:r>
        </a:p>
        <a:p>
          <a:endParaRPr lang="en-US" sz="1100" b="0" i="0" u="none" strike="noStrike">
            <a:solidFill>
              <a:schemeClr val="tx1"/>
            </a:solidFill>
            <a:effectLst/>
            <a:latin typeface="+mn-lt"/>
            <a:ea typeface="+mn-ea"/>
            <a:cs typeface="+mn-cs"/>
          </a:endParaRPr>
        </a:p>
        <a:p>
          <a:r>
            <a:rPr lang="en-US" sz="1800" b="0" i="0" u="none" strike="noStrike">
              <a:solidFill>
                <a:schemeClr val="tx1"/>
              </a:solidFill>
              <a:effectLst/>
              <a:latin typeface="+mn-lt"/>
              <a:ea typeface="+mn-ea"/>
              <a:cs typeface="+mn-cs"/>
            </a:rPr>
            <a:t>The highest contributor in inflation is spices and Oils &amp; fats.   </a:t>
          </a:r>
        </a:p>
        <a:p>
          <a:r>
            <a:rPr lang="en-US" sz="1800" b="0" i="0" u="none" strike="noStrike">
              <a:solidFill>
                <a:schemeClr val="tx1"/>
              </a:solidFill>
              <a:effectLst/>
              <a:latin typeface="+mn-lt"/>
              <a:ea typeface="+mn-ea"/>
              <a:cs typeface="+mn-cs"/>
            </a:rPr>
            <a:t>The Lowest Contributor in inflation is Egg</a:t>
          </a:r>
          <a:endParaRPr lang="en-US" sz="1800"/>
        </a:p>
      </xdr:txBody>
    </xdr:sp>
    <xdr:clientData/>
  </xdr:oneCellAnchor>
</xdr:wsDr>
</file>

<file path=xl/drawings/drawing5.xml><?xml version="1.0" encoding="utf-8"?>
<xdr:wsDr xmlns:xdr="http://schemas.openxmlformats.org/drawingml/2006/spreadsheetDrawing" xmlns:a="http://schemas.openxmlformats.org/drawingml/2006/main">
  <xdr:twoCellAnchor editAs="absolute">
    <xdr:from>
      <xdr:col>1</xdr:col>
      <xdr:colOff>214208</xdr:colOff>
      <xdr:row>55</xdr:row>
      <xdr:rowOff>16934</xdr:rowOff>
    </xdr:from>
    <xdr:to>
      <xdr:col>4</xdr:col>
      <xdr:colOff>214208</xdr:colOff>
      <xdr:row>68</xdr:row>
      <xdr:rowOff>110702</xdr:rowOff>
    </xdr:to>
    <mc:AlternateContent xmlns:mc="http://schemas.openxmlformats.org/markup-compatibility/2006" xmlns:sle15="http://schemas.microsoft.com/office/drawing/2012/slicer">
      <mc:Choice Requires="sle15">
        <xdr:graphicFrame macro="">
          <xdr:nvGraphicFramePr>
            <xdr:cNvPr id="2" name="Sector 5">
              <a:extLst>
                <a:ext uri="{FF2B5EF4-FFF2-40B4-BE49-F238E27FC236}">
                  <a16:creationId xmlns:a16="http://schemas.microsoft.com/office/drawing/2014/main" id="{010C0982-FC33-B843-7DDB-8101C8E18E6D}"/>
                </a:ext>
              </a:extLst>
            </xdr:cNvPr>
            <xdr:cNvGraphicFramePr/>
          </xdr:nvGraphicFramePr>
          <xdr:xfrm>
            <a:off x="0" y="0"/>
            <a:ext cx="0" cy="0"/>
          </xdr:xfrm>
          <a:graphic>
            <a:graphicData uri="http://schemas.microsoft.com/office/drawing/2010/slicer">
              <sle:slicer xmlns:sle="http://schemas.microsoft.com/office/drawing/2010/slicer" name="Sector 5"/>
            </a:graphicData>
          </a:graphic>
        </xdr:graphicFrame>
      </mc:Choice>
      <mc:Fallback xmlns="">
        <xdr:sp macro="" textlink="">
          <xdr:nvSpPr>
            <xdr:cNvPr id="0" name=""/>
            <xdr:cNvSpPr>
              <a:spLocks noTextEdit="1"/>
            </xdr:cNvSpPr>
          </xdr:nvSpPr>
          <xdr:spPr>
            <a:xfrm>
              <a:off x="823808" y="2548467"/>
              <a:ext cx="1828800" cy="2515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11</xdr:col>
      <xdr:colOff>688339</xdr:colOff>
      <xdr:row>4</xdr:row>
      <xdr:rowOff>177800</xdr:rowOff>
    </xdr:from>
    <xdr:to>
      <xdr:col>19</xdr:col>
      <xdr:colOff>254000</xdr:colOff>
      <xdr:row>68</xdr:row>
      <xdr:rowOff>152399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9AD9F85-3DC0-CF5B-01A7-72E9D9A796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81719" y="1214120"/>
              <a:ext cx="5417821" cy="38150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338667</xdr:colOff>
      <xdr:row>69</xdr:row>
      <xdr:rowOff>101598</xdr:rowOff>
    </xdr:from>
    <xdr:to>
      <xdr:col>5</xdr:col>
      <xdr:colOff>550333</xdr:colOff>
      <xdr:row>74</xdr:row>
      <xdr:rowOff>93131</xdr:rowOff>
    </xdr:to>
    <xdr:graphicFrame macro="">
      <xdr:nvGraphicFramePr>
        <xdr:cNvPr id="4" name="Diagram 3">
          <a:extLst>
            <a:ext uri="{FF2B5EF4-FFF2-40B4-BE49-F238E27FC236}">
              <a16:creationId xmlns:a16="http://schemas.microsoft.com/office/drawing/2014/main" id="{B0879217-64D1-6A94-322B-31788D0E604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13</xdr:col>
      <xdr:colOff>283637</xdr:colOff>
      <xdr:row>66</xdr:row>
      <xdr:rowOff>4233</xdr:rowOff>
    </xdr:from>
    <xdr:to>
      <xdr:col>15</xdr:col>
      <xdr:colOff>368304</xdr:colOff>
      <xdr:row>71</xdr:row>
      <xdr:rowOff>160866</xdr:rowOff>
    </xdr:to>
    <xdr:sp macro="" textlink="">
      <xdr:nvSpPr>
        <xdr:cNvPr id="6" name="Left Brace 5">
          <a:extLst>
            <a:ext uri="{FF2B5EF4-FFF2-40B4-BE49-F238E27FC236}">
              <a16:creationId xmlns:a16="http://schemas.microsoft.com/office/drawing/2014/main" id="{7DD9ED80-3EAA-2A8F-EF3A-52C9DF9D6193}"/>
            </a:ext>
          </a:extLst>
        </xdr:cNvPr>
        <xdr:cNvSpPr/>
      </xdr:nvSpPr>
      <xdr:spPr>
        <a:xfrm rot="16200000">
          <a:off x="10576988" y="4476749"/>
          <a:ext cx="1087966" cy="1303867"/>
        </a:xfrm>
        <a:prstGeom prst="leftBrace">
          <a:avLst>
            <a:gd name="adj1" fmla="val 8333"/>
            <a:gd name="adj2" fmla="val 50000"/>
          </a:avLst>
        </a:prstGeom>
        <a:ln w="28575"/>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oneCellAnchor>
    <xdr:from>
      <xdr:col>10</xdr:col>
      <xdr:colOff>956732</xdr:colOff>
      <xdr:row>72</xdr:row>
      <xdr:rowOff>126999</xdr:rowOff>
    </xdr:from>
    <xdr:ext cx="6758197" cy="405432"/>
    <xdr:sp macro="" textlink="">
      <xdr:nvSpPr>
        <xdr:cNvPr id="7" name="TextBox 6">
          <a:extLst>
            <a:ext uri="{FF2B5EF4-FFF2-40B4-BE49-F238E27FC236}">
              <a16:creationId xmlns:a16="http://schemas.microsoft.com/office/drawing/2014/main" id="{030852E8-916B-5860-E8C6-0E0C3049F0C5}"/>
            </a:ext>
          </a:extLst>
        </xdr:cNvPr>
        <xdr:cNvSpPr txBox="1"/>
      </xdr:nvSpPr>
      <xdr:spPr>
        <a:xfrm>
          <a:off x="7670799" y="5825066"/>
          <a:ext cx="675819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0" i="0" u="none" strike="noStrike">
              <a:solidFill>
                <a:schemeClr val="tx1"/>
              </a:solidFill>
              <a:effectLst/>
              <a:latin typeface="+mn-lt"/>
              <a:ea typeface="+mn-ea"/>
              <a:cs typeface="+mn-cs"/>
            </a:rPr>
            <a:t>Due to covid-19 the inflation rate increased to  5% -7% in 2020</a:t>
          </a:r>
          <a:r>
            <a:rPr lang="en-US" sz="2000"/>
            <a:t> </a:t>
          </a:r>
        </a:p>
      </xdr:txBody>
    </xdr:sp>
    <xdr:clientData/>
  </xdr:oneCellAnchor>
  <xdr:twoCellAnchor editAs="oneCell">
    <xdr:from>
      <xdr:col>9</xdr:col>
      <xdr:colOff>846667</xdr:colOff>
      <xdr:row>71</xdr:row>
      <xdr:rowOff>50800</xdr:rowOff>
    </xdr:from>
    <xdr:to>
      <xdr:col>10</xdr:col>
      <xdr:colOff>889000</xdr:colOff>
      <xdr:row>76</xdr:row>
      <xdr:rowOff>33867</xdr:rowOff>
    </xdr:to>
    <xdr:pic>
      <xdr:nvPicPr>
        <xdr:cNvPr id="9" name="Graphic 8" descr="Lightbulb and gear with solid fill">
          <a:extLst>
            <a:ext uri="{FF2B5EF4-FFF2-40B4-BE49-F238E27FC236}">
              <a16:creationId xmlns:a16="http://schemas.microsoft.com/office/drawing/2014/main" id="{52704023-EF6B-538D-D898-914491A250A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688667" y="5562600"/>
          <a:ext cx="914400" cy="914400"/>
        </a:xfrm>
        <a:prstGeom prst="rect">
          <a:avLst/>
        </a:prstGeom>
      </xdr:spPr>
    </xdr:pic>
    <xdr:clientData/>
  </xdr:twoCellAnchor>
  <xdr:oneCellAnchor>
    <xdr:from>
      <xdr:col>5</xdr:col>
      <xdr:colOff>567267</xdr:colOff>
      <xdr:row>60</xdr:row>
      <xdr:rowOff>33866</xdr:rowOff>
    </xdr:from>
    <xdr:ext cx="4334520" cy="405432"/>
    <xdr:sp macro="" textlink="">
      <xdr:nvSpPr>
        <xdr:cNvPr id="5" name="TextBox 4">
          <a:extLst>
            <a:ext uri="{FF2B5EF4-FFF2-40B4-BE49-F238E27FC236}">
              <a16:creationId xmlns:a16="http://schemas.microsoft.com/office/drawing/2014/main" id="{3842D193-817E-9647-B8F4-34F92554B0C5}"/>
            </a:ext>
          </a:extLst>
        </xdr:cNvPr>
        <xdr:cNvSpPr txBox="1"/>
      </xdr:nvSpPr>
      <xdr:spPr>
        <a:xfrm>
          <a:off x="3615267" y="3496733"/>
          <a:ext cx="433452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t>Inflation</a:t>
          </a:r>
          <a:r>
            <a:rPr lang="en-US" sz="2000" baseline="0"/>
            <a:t> rate is doubled after Covid -19 </a:t>
          </a:r>
          <a:endParaRPr lang="en-US" sz="2000"/>
        </a:p>
      </xdr:txBody>
    </xdr:sp>
    <xdr:clientData/>
  </xdr:oneCellAnchor>
  <xdr:twoCellAnchor>
    <xdr:from>
      <xdr:col>11</xdr:col>
      <xdr:colOff>160867</xdr:colOff>
      <xdr:row>60</xdr:row>
      <xdr:rowOff>59267</xdr:rowOff>
    </xdr:from>
    <xdr:to>
      <xdr:col>14</xdr:col>
      <xdr:colOff>270933</xdr:colOff>
      <xdr:row>62</xdr:row>
      <xdr:rowOff>16934</xdr:rowOff>
    </xdr:to>
    <xdr:cxnSp macro="">
      <xdr:nvCxnSpPr>
        <xdr:cNvPr id="10" name="Straight Arrow Connector 9">
          <a:extLst>
            <a:ext uri="{FF2B5EF4-FFF2-40B4-BE49-F238E27FC236}">
              <a16:creationId xmlns:a16="http://schemas.microsoft.com/office/drawing/2014/main" id="{C66D9739-D84A-6CBC-E9EC-42F9F1CA92F4}"/>
            </a:ext>
          </a:extLst>
        </xdr:cNvPr>
        <xdr:cNvCxnSpPr/>
      </xdr:nvCxnSpPr>
      <xdr:spPr>
        <a:xfrm>
          <a:off x="8153400" y="3522134"/>
          <a:ext cx="2912533" cy="330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1253066</xdr:colOff>
      <xdr:row>61</xdr:row>
      <xdr:rowOff>169334</xdr:rowOff>
    </xdr:from>
    <xdr:to>
      <xdr:col>12</xdr:col>
      <xdr:colOff>304800</xdr:colOff>
      <xdr:row>65</xdr:row>
      <xdr:rowOff>0</xdr:rowOff>
    </xdr:to>
    <xdr:cxnSp macro="">
      <xdr:nvCxnSpPr>
        <xdr:cNvPr id="12" name="Straight Arrow Connector 11">
          <a:extLst>
            <a:ext uri="{FF2B5EF4-FFF2-40B4-BE49-F238E27FC236}">
              <a16:creationId xmlns:a16="http://schemas.microsoft.com/office/drawing/2014/main" id="{959F86D6-E899-7F34-180B-F741F2C2132C}"/>
            </a:ext>
          </a:extLst>
        </xdr:cNvPr>
        <xdr:cNvCxnSpPr/>
      </xdr:nvCxnSpPr>
      <xdr:spPr>
        <a:xfrm>
          <a:off x="7967133" y="3818467"/>
          <a:ext cx="1312334" cy="5757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457199</xdr:colOff>
      <xdr:row>7</xdr:row>
      <xdr:rowOff>108585</xdr:rowOff>
    </xdr:from>
    <xdr:to>
      <xdr:col>15</xdr:col>
      <xdr:colOff>1581150</xdr:colOff>
      <xdr:row>27</xdr:row>
      <xdr:rowOff>85725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C90293F-4067-AEE3-3AA1-23F14CB2D9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91899" y="1670685"/>
              <a:ext cx="5787391" cy="36423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752475</xdr:colOff>
      <xdr:row>6</xdr:row>
      <xdr:rowOff>19050</xdr:rowOff>
    </xdr:from>
    <xdr:to>
      <xdr:col>9</xdr:col>
      <xdr:colOff>485775</xdr:colOff>
      <xdr:row>32</xdr:row>
      <xdr:rowOff>66675</xdr:rowOff>
    </xdr:to>
    <xdr:graphicFrame macro="">
      <xdr:nvGraphicFramePr>
        <xdr:cNvPr id="2" name="Chart 1">
          <a:extLst>
            <a:ext uri="{FF2B5EF4-FFF2-40B4-BE49-F238E27FC236}">
              <a16:creationId xmlns:a16="http://schemas.microsoft.com/office/drawing/2014/main" id="{F6C76B27-3077-7970-44C2-31E5FBA93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781050</xdr:colOff>
      <xdr:row>34</xdr:row>
      <xdr:rowOff>171450</xdr:rowOff>
    </xdr:from>
    <xdr:to>
      <xdr:col>16</xdr:col>
      <xdr:colOff>152400</xdr:colOff>
      <xdr:row>39</xdr:row>
      <xdr:rowOff>138113</xdr:rowOff>
    </xdr:to>
    <xdr:graphicFrame macro="">
      <xdr:nvGraphicFramePr>
        <xdr:cNvPr id="4" name="Diagram 3">
          <a:extLst>
            <a:ext uri="{FF2B5EF4-FFF2-40B4-BE49-F238E27FC236}">
              <a16:creationId xmlns:a16="http://schemas.microsoft.com/office/drawing/2014/main" id="{72D289E9-A4F3-6098-9754-82959FF2125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oneCellAnchor>
    <xdr:from>
      <xdr:col>5</xdr:col>
      <xdr:colOff>409576</xdr:colOff>
      <xdr:row>33</xdr:row>
      <xdr:rowOff>19049</xdr:rowOff>
    </xdr:from>
    <xdr:ext cx="6191249" cy="1143001"/>
    <xdr:sp macro="" textlink="">
      <xdr:nvSpPr>
        <xdr:cNvPr id="5" name="TextBox 4">
          <a:extLst>
            <a:ext uri="{FF2B5EF4-FFF2-40B4-BE49-F238E27FC236}">
              <a16:creationId xmlns:a16="http://schemas.microsoft.com/office/drawing/2014/main" id="{8C6F365E-A63D-2A75-3D3B-CA9A85863011}"/>
            </a:ext>
          </a:extLst>
        </xdr:cNvPr>
        <xdr:cNvSpPr txBox="1"/>
      </xdr:nvSpPr>
      <xdr:spPr>
        <a:xfrm>
          <a:off x="6105526" y="6286499"/>
          <a:ext cx="6191249" cy="1143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0" i="1" u="sng" strike="noStrike">
              <a:solidFill>
                <a:schemeClr val="tx1"/>
              </a:solidFill>
              <a:effectLst/>
              <a:latin typeface="+mn-lt"/>
              <a:ea typeface="+mn-ea"/>
              <a:cs typeface="+mn-cs"/>
            </a:rPr>
            <a:t>Insights</a:t>
          </a:r>
        </a:p>
        <a:p>
          <a:endParaRPr lang="en-US" sz="1400" b="0" i="0" u="none" strike="noStrike">
            <a:solidFill>
              <a:schemeClr val="tx1"/>
            </a:solidFill>
            <a:effectLst/>
            <a:latin typeface="+mn-lt"/>
            <a:ea typeface="+mn-ea"/>
            <a:cs typeface="+mn-cs"/>
          </a:endParaRPr>
        </a:p>
        <a:p>
          <a:r>
            <a:rPr lang="en-US" sz="1800" b="0" i="0" u="none" strike="noStrike">
              <a:solidFill>
                <a:schemeClr val="tx1"/>
              </a:solidFill>
              <a:effectLst/>
              <a:latin typeface="+mn-lt"/>
              <a:ea typeface="+mn-ea"/>
              <a:cs typeface="+mn-cs"/>
            </a:rPr>
            <a:t>The price of oils and fats, Transport and Communication </a:t>
          </a:r>
        </a:p>
        <a:p>
          <a:r>
            <a:rPr lang="en-US" sz="1800" b="0" i="0" u="none" strike="noStrike">
              <a:solidFill>
                <a:schemeClr val="tx1"/>
              </a:solidFill>
              <a:effectLst/>
              <a:latin typeface="+mn-lt"/>
              <a:ea typeface="+mn-ea"/>
              <a:cs typeface="+mn-cs"/>
            </a:rPr>
            <a:t>were increased due to the rise in Imported oil price.</a:t>
          </a:r>
        </a:p>
      </xdr:txBody>
    </xdr:sp>
    <xdr:clientData/>
  </xdr:oneCellAnchor>
  <xdr:oneCellAnchor>
    <xdr:from>
      <xdr:col>0</xdr:col>
      <xdr:colOff>457200</xdr:colOff>
      <xdr:row>32</xdr:row>
      <xdr:rowOff>152400</xdr:rowOff>
    </xdr:from>
    <xdr:ext cx="5670270" cy="1266501"/>
    <xdr:sp macro="" textlink="">
      <xdr:nvSpPr>
        <xdr:cNvPr id="6" name="TextBox 5">
          <a:extLst>
            <a:ext uri="{FF2B5EF4-FFF2-40B4-BE49-F238E27FC236}">
              <a16:creationId xmlns:a16="http://schemas.microsoft.com/office/drawing/2014/main" id="{325F99B1-5860-EFC1-545F-5E71CF3D1E04}"/>
            </a:ext>
          </a:extLst>
        </xdr:cNvPr>
        <xdr:cNvSpPr txBox="1"/>
      </xdr:nvSpPr>
      <xdr:spPr>
        <a:xfrm>
          <a:off x="457200" y="6238875"/>
          <a:ext cx="5670270" cy="1266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1" u="sng">
              <a:solidFill>
                <a:schemeClr val="tx1"/>
              </a:solidFill>
              <a:effectLst/>
              <a:latin typeface="+mn-lt"/>
              <a:ea typeface="+mn-ea"/>
              <a:cs typeface="+mn-cs"/>
            </a:rPr>
            <a:t>Insights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800" b="0" i="0">
              <a:solidFill>
                <a:schemeClr val="tx1"/>
              </a:solidFill>
              <a:effectLst/>
              <a:latin typeface="+mn-lt"/>
              <a:ea typeface="+mn-ea"/>
              <a:cs typeface="+mn-cs"/>
            </a:rPr>
            <a:t>The fluctutation in price of Imported Oil </a:t>
          </a:r>
        </a:p>
        <a:p>
          <a:pPr marL="0" marR="0" lvl="0" indent="0" defTabSz="914400" eaLnBrk="1" fontAlgn="auto" latinLnBrk="0" hangingPunct="1">
            <a:lnSpc>
              <a:spcPct val="100000"/>
            </a:lnSpc>
            <a:spcBef>
              <a:spcPts val="0"/>
            </a:spcBef>
            <a:spcAft>
              <a:spcPts val="0"/>
            </a:spcAft>
            <a:buClrTx/>
            <a:buSzTx/>
            <a:buFontTx/>
            <a:buNone/>
            <a:tabLst/>
            <a:defRPr/>
          </a:pPr>
          <a:r>
            <a:rPr lang="en-US" sz="1800" b="0" i="0">
              <a:solidFill>
                <a:schemeClr val="tx1"/>
              </a:solidFill>
              <a:effectLst/>
              <a:latin typeface="+mn-lt"/>
              <a:ea typeface="+mn-ea"/>
              <a:cs typeface="+mn-cs"/>
            </a:rPr>
            <a:t>has least affect</a:t>
          </a:r>
          <a:r>
            <a:rPr lang="en-US" sz="1800" b="0" i="0" baseline="0">
              <a:solidFill>
                <a:schemeClr val="tx1"/>
              </a:solidFill>
              <a:effectLst/>
              <a:latin typeface="+mn-lt"/>
              <a:ea typeface="+mn-ea"/>
              <a:cs typeface="+mn-cs"/>
            </a:rPr>
            <a:t> on</a:t>
          </a:r>
          <a:r>
            <a:rPr lang="en-US" sz="1800" b="0" i="0">
              <a:solidFill>
                <a:schemeClr val="tx1"/>
              </a:solidFill>
              <a:effectLst/>
              <a:latin typeface="+mn-lt"/>
              <a:ea typeface="+mn-ea"/>
              <a:cs typeface="+mn-cs"/>
            </a:rPr>
            <a:t> Egg, Pulses and products, Vegetables</a:t>
          </a:r>
          <a:r>
            <a:rPr lang="en-US" sz="1800">
              <a:solidFill>
                <a:schemeClr val="tx1"/>
              </a:solidFill>
              <a:effectLst/>
              <a:latin typeface="+mn-lt"/>
              <a:ea typeface="+mn-ea"/>
              <a:cs typeface="+mn-cs"/>
            </a:rPr>
            <a:t> </a:t>
          </a:r>
          <a:r>
            <a:rPr lang="en-US" sz="1800" b="0" i="0">
              <a:solidFill>
                <a:schemeClr val="tx1"/>
              </a:solidFill>
              <a:effectLst/>
              <a:latin typeface="+mn-lt"/>
              <a:ea typeface="+mn-ea"/>
              <a:cs typeface="+mn-cs"/>
            </a:rPr>
            <a:t> </a:t>
          </a:r>
          <a:r>
            <a:rPr lang="en-US" sz="1800">
              <a:solidFill>
                <a:schemeClr val="tx1"/>
              </a:solidFill>
              <a:effectLst/>
              <a:latin typeface="+mn-lt"/>
              <a:ea typeface="+mn-ea"/>
              <a:cs typeface="+mn-cs"/>
            </a:rPr>
            <a:t> </a:t>
          </a:r>
          <a:r>
            <a:rPr lang="en-US" sz="1800" b="0" i="0">
              <a:solidFill>
                <a:schemeClr val="tx1"/>
              </a:solidFill>
              <a:effectLst/>
              <a:latin typeface="+mn-lt"/>
              <a:ea typeface="+mn-ea"/>
              <a:cs typeface="+mn-cs"/>
            </a:rPr>
            <a:t> </a:t>
          </a:r>
          <a:r>
            <a:rPr lang="en-US" sz="1800">
              <a:solidFill>
                <a:schemeClr val="tx1"/>
              </a:solidFill>
              <a:effectLst/>
              <a:latin typeface="+mn-lt"/>
              <a:ea typeface="+mn-ea"/>
              <a:cs typeface="+mn-cs"/>
            </a:rPr>
            <a:t> </a:t>
          </a:r>
          <a:endParaRPr lang="en-US" sz="1800">
            <a:effectLst/>
          </a:endParaRPr>
        </a:p>
        <a:p>
          <a:endParaRPr lang="en-US" sz="1100"/>
        </a:p>
      </xdr:txBody>
    </xdr:sp>
    <xdr:clientData/>
  </xdr:oneCellAnchor>
  <xdr:twoCellAnchor>
    <xdr:from>
      <xdr:col>7</xdr:col>
      <xdr:colOff>657225</xdr:colOff>
      <xdr:row>27</xdr:row>
      <xdr:rowOff>171450</xdr:rowOff>
    </xdr:from>
    <xdr:to>
      <xdr:col>7</xdr:col>
      <xdr:colOff>981075</xdr:colOff>
      <xdr:row>34</xdr:row>
      <xdr:rowOff>114300</xdr:rowOff>
    </xdr:to>
    <xdr:cxnSp macro="">
      <xdr:nvCxnSpPr>
        <xdr:cNvPr id="8" name="Straight Arrow Connector 7">
          <a:extLst>
            <a:ext uri="{FF2B5EF4-FFF2-40B4-BE49-F238E27FC236}">
              <a16:creationId xmlns:a16="http://schemas.microsoft.com/office/drawing/2014/main" id="{61AC52B1-3266-7378-A53E-74BCB6EC3698}"/>
            </a:ext>
          </a:extLst>
        </xdr:cNvPr>
        <xdr:cNvCxnSpPr/>
      </xdr:nvCxnSpPr>
      <xdr:spPr>
        <a:xfrm>
          <a:off x="8591550" y="5353050"/>
          <a:ext cx="323850" cy="1209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895350</xdr:colOff>
      <xdr:row>14</xdr:row>
      <xdr:rowOff>47625</xdr:rowOff>
    </xdr:from>
    <xdr:to>
      <xdr:col>7</xdr:col>
      <xdr:colOff>1066800</xdr:colOff>
      <xdr:row>34</xdr:row>
      <xdr:rowOff>66675</xdr:rowOff>
    </xdr:to>
    <xdr:cxnSp macro="">
      <xdr:nvCxnSpPr>
        <xdr:cNvPr id="9" name="Straight Arrow Connector 8">
          <a:extLst>
            <a:ext uri="{FF2B5EF4-FFF2-40B4-BE49-F238E27FC236}">
              <a16:creationId xmlns:a16="http://schemas.microsoft.com/office/drawing/2014/main" id="{22E0CE67-620D-4AC0-B6D2-AD5F93ED9E75}"/>
            </a:ext>
          </a:extLst>
        </xdr:cNvPr>
        <xdr:cNvCxnSpPr/>
      </xdr:nvCxnSpPr>
      <xdr:spPr>
        <a:xfrm>
          <a:off x="8829675" y="2876550"/>
          <a:ext cx="171450" cy="3638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485775</xdr:colOff>
      <xdr:row>29</xdr:row>
      <xdr:rowOff>57150</xdr:rowOff>
    </xdr:from>
    <xdr:to>
      <xdr:col>4</xdr:col>
      <xdr:colOff>1609725</xdr:colOff>
      <xdr:row>34</xdr:row>
      <xdr:rowOff>95250</xdr:rowOff>
    </xdr:to>
    <xdr:cxnSp macro="">
      <xdr:nvCxnSpPr>
        <xdr:cNvPr id="11" name="Straight Arrow Connector 10">
          <a:extLst>
            <a:ext uri="{FF2B5EF4-FFF2-40B4-BE49-F238E27FC236}">
              <a16:creationId xmlns:a16="http://schemas.microsoft.com/office/drawing/2014/main" id="{6BC2FB74-0028-4481-86B8-0B08E75CB009}"/>
            </a:ext>
          </a:extLst>
        </xdr:cNvPr>
        <xdr:cNvCxnSpPr/>
      </xdr:nvCxnSpPr>
      <xdr:spPr>
        <a:xfrm flipH="1">
          <a:off x="3771900" y="5600700"/>
          <a:ext cx="1914525" cy="942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25</xdr:row>
      <xdr:rowOff>28575</xdr:rowOff>
    </xdr:from>
    <xdr:to>
      <xdr:col>5</xdr:col>
      <xdr:colOff>438150</xdr:colOff>
      <xdr:row>34</xdr:row>
      <xdr:rowOff>95250</xdr:rowOff>
    </xdr:to>
    <xdr:cxnSp macro="">
      <xdr:nvCxnSpPr>
        <xdr:cNvPr id="14" name="Straight Arrow Connector 13">
          <a:extLst>
            <a:ext uri="{FF2B5EF4-FFF2-40B4-BE49-F238E27FC236}">
              <a16:creationId xmlns:a16="http://schemas.microsoft.com/office/drawing/2014/main" id="{2338C7B6-5412-4B3E-B0C3-3A219D67762B}"/>
            </a:ext>
          </a:extLst>
        </xdr:cNvPr>
        <xdr:cNvCxnSpPr/>
      </xdr:nvCxnSpPr>
      <xdr:spPr>
        <a:xfrm flipH="1">
          <a:off x="3609975" y="4848225"/>
          <a:ext cx="2524125" cy="1695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257175</xdr:colOff>
      <xdr:row>29</xdr:row>
      <xdr:rowOff>133350</xdr:rowOff>
    </xdr:from>
    <xdr:ext cx="6647782" cy="374141"/>
    <xdr:sp macro="" textlink="">
      <xdr:nvSpPr>
        <xdr:cNvPr id="17" name="TextBox 16">
          <a:extLst>
            <a:ext uri="{FF2B5EF4-FFF2-40B4-BE49-F238E27FC236}">
              <a16:creationId xmlns:a16="http://schemas.microsoft.com/office/drawing/2014/main" id="{B07FAB9D-AAD0-5A6F-BDE0-09B47DD109BF}"/>
            </a:ext>
          </a:extLst>
        </xdr:cNvPr>
        <xdr:cNvSpPr txBox="1"/>
      </xdr:nvSpPr>
      <xdr:spPr>
        <a:xfrm>
          <a:off x="11191875" y="5676900"/>
          <a:ext cx="66477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aseline="0"/>
            <a:t>In January 2022, sudden increase in oil price was recorded till March .</a:t>
          </a:r>
          <a:endParaRPr lang="en-US" sz="1800"/>
        </a:p>
      </xdr:txBody>
    </xdr:sp>
    <xdr:clientData/>
  </xdr:oneCellAnchor>
  <xdr:twoCellAnchor>
    <xdr:from>
      <xdr:col>13</xdr:col>
      <xdr:colOff>657225</xdr:colOff>
      <xdr:row>19</xdr:row>
      <xdr:rowOff>38100</xdr:rowOff>
    </xdr:from>
    <xdr:to>
      <xdr:col>14</xdr:col>
      <xdr:colOff>676275</xdr:colOff>
      <xdr:row>29</xdr:row>
      <xdr:rowOff>66675</xdr:rowOff>
    </xdr:to>
    <xdr:cxnSp macro="">
      <xdr:nvCxnSpPr>
        <xdr:cNvPr id="19" name="Straight Arrow Connector 18">
          <a:extLst>
            <a:ext uri="{FF2B5EF4-FFF2-40B4-BE49-F238E27FC236}">
              <a16:creationId xmlns:a16="http://schemas.microsoft.com/office/drawing/2014/main" id="{66E5CA31-1ACC-6F03-9CD7-9BA8A4A123FD}"/>
            </a:ext>
          </a:extLst>
        </xdr:cNvPr>
        <xdr:cNvCxnSpPr/>
      </xdr:nvCxnSpPr>
      <xdr:spPr>
        <a:xfrm>
          <a:off x="14068425" y="3771900"/>
          <a:ext cx="847725" cy="183832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xdr:colOff>
      <xdr:row>17</xdr:row>
      <xdr:rowOff>57150</xdr:rowOff>
    </xdr:from>
    <xdr:to>
      <xdr:col>14</xdr:col>
      <xdr:colOff>771525</xdr:colOff>
      <xdr:row>29</xdr:row>
      <xdr:rowOff>66675</xdr:rowOff>
    </xdr:to>
    <xdr:cxnSp macro="">
      <xdr:nvCxnSpPr>
        <xdr:cNvPr id="20" name="Straight Arrow Connector 19">
          <a:extLst>
            <a:ext uri="{FF2B5EF4-FFF2-40B4-BE49-F238E27FC236}">
              <a16:creationId xmlns:a16="http://schemas.microsoft.com/office/drawing/2014/main" id="{529D12ED-5E5B-4E35-83BC-ED914299B623}"/>
            </a:ext>
          </a:extLst>
        </xdr:cNvPr>
        <xdr:cNvCxnSpPr/>
      </xdr:nvCxnSpPr>
      <xdr:spPr>
        <a:xfrm>
          <a:off x="14268450" y="3429000"/>
          <a:ext cx="742950" cy="218122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209550</xdr:colOff>
      <xdr:row>15</xdr:row>
      <xdr:rowOff>47625</xdr:rowOff>
    </xdr:from>
    <xdr:to>
      <xdr:col>14</xdr:col>
      <xdr:colOff>847725</xdr:colOff>
      <xdr:row>29</xdr:row>
      <xdr:rowOff>38100</xdr:rowOff>
    </xdr:to>
    <xdr:cxnSp macro="">
      <xdr:nvCxnSpPr>
        <xdr:cNvPr id="21" name="Straight Arrow Connector 20">
          <a:extLst>
            <a:ext uri="{FF2B5EF4-FFF2-40B4-BE49-F238E27FC236}">
              <a16:creationId xmlns:a16="http://schemas.microsoft.com/office/drawing/2014/main" id="{4E7A4C55-AD8D-4A25-80DE-FE329A4DA770}"/>
            </a:ext>
          </a:extLst>
        </xdr:cNvPr>
        <xdr:cNvCxnSpPr/>
      </xdr:nvCxnSpPr>
      <xdr:spPr>
        <a:xfrm>
          <a:off x="14449425" y="3057525"/>
          <a:ext cx="638175" cy="252412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237506</xdr:colOff>
      <xdr:row>5</xdr:row>
      <xdr:rowOff>108858</xdr:rowOff>
    </xdr:from>
    <xdr:to>
      <xdr:col>12</xdr:col>
      <xdr:colOff>237506</xdr:colOff>
      <xdr:row>23</xdr:row>
      <xdr:rowOff>27412</xdr:rowOff>
    </xdr:to>
    <xdr:graphicFrame macro="">
      <xdr:nvGraphicFramePr>
        <xdr:cNvPr id="2" name="Chart 1">
          <a:extLst>
            <a:ext uri="{FF2B5EF4-FFF2-40B4-BE49-F238E27FC236}">
              <a16:creationId xmlns:a16="http://schemas.microsoft.com/office/drawing/2014/main" id="{BEE130CE-1891-E3EA-E29C-B1007CA32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6</xdr:row>
      <xdr:rowOff>246412</xdr:rowOff>
    </xdr:from>
    <xdr:to>
      <xdr:col>18</xdr:col>
      <xdr:colOff>415637</xdr:colOff>
      <xdr:row>22</xdr:row>
      <xdr:rowOff>50469</xdr:rowOff>
    </xdr:to>
    <xdr:graphicFrame macro="">
      <xdr:nvGraphicFramePr>
        <xdr:cNvPr id="5" name="Chart 4">
          <a:extLst>
            <a:ext uri="{FF2B5EF4-FFF2-40B4-BE49-F238E27FC236}">
              <a16:creationId xmlns:a16="http://schemas.microsoft.com/office/drawing/2014/main" id="{487D2DFE-A9AD-9D93-1186-95B2FA2CB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118754</xdr:colOff>
      <xdr:row>28</xdr:row>
      <xdr:rowOff>43543</xdr:rowOff>
    </xdr:from>
    <xdr:to>
      <xdr:col>23</xdr:col>
      <xdr:colOff>534390</xdr:colOff>
      <xdr:row>43</xdr:row>
      <xdr:rowOff>114795</xdr:rowOff>
    </xdr:to>
    <xdr:graphicFrame macro="">
      <xdr:nvGraphicFramePr>
        <xdr:cNvPr id="6" name="Chart 5">
          <a:extLst>
            <a:ext uri="{FF2B5EF4-FFF2-40B4-BE49-F238E27FC236}">
              <a16:creationId xmlns:a16="http://schemas.microsoft.com/office/drawing/2014/main" id="{E5B516E5-129E-6636-4390-B99A9A43E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79170</xdr:colOff>
      <xdr:row>28</xdr:row>
      <xdr:rowOff>13856</xdr:rowOff>
    </xdr:from>
    <xdr:to>
      <xdr:col>17</xdr:col>
      <xdr:colOff>564079</xdr:colOff>
      <xdr:row>43</xdr:row>
      <xdr:rowOff>85108</xdr:rowOff>
    </xdr:to>
    <xdr:graphicFrame macro="">
      <xdr:nvGraphicFramePr>
        <xdr:cNvPr id="7" name="Chart 6">
          <a:extLst>
            <a:ext uri="{FF2B5EF4-FFF2-40B4-BE49-F238E27FC236}">
              <a16:creationId xmlns:a16="http://schemas.microsoft.com/office/drawing/2014/main" id="{DF6515A6-D035-7BB1-FAD8-641686DDD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653142</xdr:colOff>
      <xdr:row>45</xdr:row>
      <xdr:rowOff>148442</xdr:rowOff>
    </xdr:from>
    <xdr:to>
      <xdr:col>12</xdr:col>
      <xdr:colOff>9895</xdr:colOff>
      <xdr:row>57</xdr:row>
      <xdr:rowOff>39584</xdr:rowOff>
    </xdr:to>
    <xdr:sp macro="" textlink="">
      <xdr:nvSpPr>
        <xdr:cNvPr id="10" name="Callout: Line with Accent Bar 9">
          <a:extLst>
            <a:ext uri="{FF2B5EF4-FFF2-40B4-BE49-F238E27FC236}">
              <a16:creationId xmlns:a16="http://schemas.microsoft.com/office/drawing/2014/main" id="{8820AAAE-2E9A-F4F5-4A13-A6819742A639}"/>
            </a:ext>
          </a:extLst>
        </xdr:cNvPr>
        <xdr:cNvSpPr/>
      </xdr:nvSpPr>
      <xdr:spPr>
        <a:xfrm>
          <a:off x="9777350" y="8253351"/>
          <a:ext cx="1850571" cy="2028701"/>
        </a:xfrm>
        <a:prstGeom prst="accentCallout1">
          <a:avLst>
            <a:gd name="adj1" fmla="val 18750"/>
            <a:gd name="adj2" fmla="val -8333"/>
            <a:gd name="adj3" fmla="val -75000"/>
            <a:gd name="adj4" fmla="val -3609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Final</a:t>
          </a:r>
          <a:r>
            <a:rPr lang="en-US" sz="1100" baseline="0"/>
            <a:t> Analysis</a:t>
          </a:r>
        </a:p>
        <a:p>
          <a:pPr algn="l"/>
          <a:r>
            <a:rPr lang="en-US" sz="1100" baseline="0"/>
            <a:t>in 2017 and 2018 urban have 0% inflation Rate.</a:t>
          </a:r>
        </a:p>
        <a:p>
          <a:pPr algn="l"/>
          <a:endParaRPr lang="en-US" sz="1100" baseline="0"/>
        </a:p>
        <a:p>
          <a:pPr algn="l"/>
          <a:r>
            <a:rPr lang="en-US" sz="1100" baseline="0"/>
            <a:t>2020 has the highest inflation rate </a:t>
          </a:r>
        </a:p>
        <a:p>
          <a:pPr algn="l"/>
          <a:r>
            <a:rPr lang="en-US" sz="1100" baseline="0"/>
            <a:t>           Due to Covid</a:t>
          </a:r>
        </a:p>
        <a:p>
          <a:pPr algn="l"/>
          <a:r>
            <a:rPr lang="en-US" sz="1100" baseline="0"/>
            <a:t>           lack of suppy of Food  </a:t>
          </a:r>
        </a:p>
        <a:p>
          <a:pPr algn="l"/>
          <a:r>
            <a:rPr lang="en-US" sz="1100" baseline="0"/>
            <a:t>           strict norms</a:t>
          </a:r>
        </a:p>
        <a:p>
          <a:pPr algn="l"/>
          <a:endParaRPr lang="en-US" sz="1100" baseline="0"/>
        </a:p>
        <a:p>
          <a:pPr algn="l"/>
          <a:endParaRPr lang="en-US" sz="1100"/>
        </a:p>
      </xdr:txBody>
    </xdr:sp>
    <xdr:clientData/>
  </xdr:twoCellAnchor>
  <xdr:twoCellAnchor>
    <xdr:from>
      <xdr:col>12</xdr:col>
      <xdr:colOff>49480</xdr:colOff>
      <xdr:row>43</xdr:row>
      <xdr:rowOff>89065</xdr:rowOff>
    </xdr:from>
    <xdr:to>
      <xdr:col>12</xdr:col>
      <xdr:colOff>425532</xdr:colOff>
      <xdr:row>47</xdr:row>
      <xdr:rowOff>89065</xdr:rowOff>
    </xdr:to>
    <xdr:cxnSp macro="">
      <xdr:nvCxnSpPr>
        <xdr:cNvPr id="12" name="Straight Connector 11">
          <a:extLst>
            <a:ext uri="{FF2B5EF4-FFF2-40B4-BE49-F238E27FC236}">
              <a16:creationId xmlns:a16="http://schemas.microsoft.com/office/drawing/2014/main" id="{0A28B61F-7ADC-C0F7-69BE-BA0DC33E6E88}"/>
            </a:ext>
          </a:extLst>
        </xdr:cNvPr>
        <xdr:cNvCxnSpPr/>
      </xdr:nvCxnSpPr>
      <xdr:spPr>
        <a:xfrm flipH="1">
          <a:off x="11667506" y="7837714"/>
          <a:ext cx="376052" cy="7125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56</xdr:row>
      <xdr:rowOff>102870</xdr:rowOff>
    </xdr:from>
    <xdr:to>
      <xdr:col>22</xdr:col>
      <xdr:colOff>289560</xdr:colOff>
      <xdr:row>71</xdr:row>
      <xdr:rowOff>102870</xdr:rowOff>
    </xdr:to>
    <xdr:graphicFrame macro="">
      <xdr:nvGraphicFramePr>
        <xdr:cNvPr id="4" name="Chart 3">
          <a:extLst>
            <a:ext uri="{FF2B5EF4-FFF2-40B4-BE49-F238E27FC236}">
              <a16:creationId xmlns:a16="http://schemas.microsoft.com/office/drawing/2014/main" id="{45DA1524-E55F-0803-DBD8-0AAD92347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419100</xdr:colOff>
      <xdr:row>75</xdr:row>
      <xdr:rowOff>64770</xdr:rowOff>
    </xdr:from>
    <xdr:to>
      <xdr:col>12</xdr:col>
      <xdr:colOff>15240</xdr:colOff>
      <xdr:row>89</xdr:row>
      <xdr:rowOff>163830</xdr:rowOff>
    </xdr:to>
    <xdr:graphicFrame macro="">
      <xdr:nvGraphicFramePr>
        <xdr:cNvPr id="9" name="Chart 8">
          <a:extLst>
            <a:ext uri="{FF2B5EF4-FFF2-40B4-BE49-F238E27FC236}">
              <a16:creationId xmlns:a16="http://schemas.microsoft.com/office/drawing/2014/main" id="{5534E132-CA62-C9A4-C68F-CFA9C61D0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723900</xdr:colOff>
      <xdr:row>77</xdr:row>
      <xdr:rowOff>0</xdr:rowOff>
    </xdr:from>
    <xdr:to>
      <xdr:col>14</xdr:col>
      <xdr:colOff>1188720</xdr:colOff>
      <xdr:row>88</xdr:row>
      <xdr:rowOff>129540</xdr:rowOff>
    </xdr:to>
    <xdr:sp macro="" textlink="">
      <xdr:nvSpPr>
        <xdr:cNvPr id="3" name="Scroll: Vertical 2">
          <a:extLst>
            <a:ext uri="{FF2B5EF4-FFF2-40B4-BE49-F238E27FC236}">
              <a16:creationId xmlns:a16="http://schemas.microsoft.com/office/drawing/2014/main" id="{A2AA3FE5-A3F1-8FCF-1D96-D3320632C265}"/>
            </a:ext>
          </a:extLst>
        </xdr:cNvPr>
        <xdr:cNvSpPr/>
      </xdr:nvSpPr>
      <xdr:spPr>
        <a:xfrm>
          <a:off x="19034760" y="14333220"/>
          <a:ext cx="1706880" cy="2141220"/>
        </a:xfrm>
        <a:prstGeom prst="vertic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2019 has highest inflation rate </a:t>
          </a:r>
        </a:p>
        <a:p>
          <a:pPr algn="l"/>
          <a:endParaRPr lang="en-US" sz="1100"/>
        </a:p>
        <a:p>
          <a:pPr algn="l"/>
          <a:r>
            <a:rPr lang="en-US" sz="1100"/>
            <a:t>reasons</a:t>
          </a:r>
          <a:r>
            <a:rPr lang="en-US" sz="1100" baseline="0"/>
            <a:t> </a:t>
          </a:r>
        </a:p>
        <a:p>
          <a:pPr algn="l"/>
          <a:r>
            <a:rPr lang="en-US" sz="1100" baseline="0"/>
            <a:t>  Due to Covid 19</a:t>
          </a:r>
        </a:p>
        <a:p>
          <a:pPr algn="l"/>
          <a:r>
            <a:rPr lang="en-US" sz="1100" baseline="0"/>
            <a:t>  Due to Lack of social Gathering </a:t>
          </a:r>
        </a:p>
        <a:p>
          <a:pPr algn="l"/>
          <a:r>
            <a:rPr lang="en-US" sz="1100" baseline="0"/>
            <a:t>   lack of   transportation</a:t>
          </a:r>
        </a:p>
        <a:p>
          <a:pPr algn="l"/>
          <a:endParaRPr lang="en-US" sz="1100"/>
        </a:p>
      </xdr:txBody>
    </xdr:sp>
    <xdr:clientData/>
  </xdr:twoCellAnchor>
  <xdr:twoCellAnchor>
    <xdr:from>
      <xdr:col>4</xdr:col>
      <xdr:colOff>1737360</xdr:colOff>
      <xdr:row>87</xdr:row>
      <xdr:rowOff>171450</xdr:rowOff>
    </xdr:from>
    <xdr:to>
      <xdr:col>7</xdr:col>
      <xdr:colOff>426720</xdr:colOff>
      <xdr:row>112</xdr:row>
      <xdr:rowOff>87630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1711002D-0E83-D81B-170F-FA8EF3E1CE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362700" y="15601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714375</xdr:colOff>
      <xdr:row>170</xdr:row>
      <xdr:rowOff>48491</xdr:rowOff>
    </xdr:from>
    <xdr:to>
      <xdr:col>8</xdr:col>
      <xdr:colOff>1467716</xdr:colOff>
      <xdr:row>185</xdr:row>
      <xdr:rowOff>64077</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70AF7194-644A-4AB1-1966-67E9022E61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904095" y="27587171"/>
              <a:ext cx="4570961" cy="27587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2195079</xdr:colOff>
      <xdr:row>170</xdr:row>
      <xdr:rowOff>5196</xdr:rowOff>
    </xdr:from>
    <xdr:to>
      <xdr:col>12</xdr:col>
      <xdr:colOff>757669</xdr:colOff>
      <xdr:row>185</xdr:row>
      <xdr:rowOff>20782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09CDDDE-1081-4CE3-F422-D50364754F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5202419" y="27543876"/>
              <a:ext cx="4567150" cy="27587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1467716</xdr:colOff>
      <xdr:row>178</xdr:row>
      <xdr:rowOff>169719</xdr:rowOff>
    </xdr:from>
    <xdr:to>
      <xdr:col>23</xdr:col>
      <xdr:colOff>1233920</xdr:colOff>
      <xdr:row>197</xdr:row>
      <xdr:rowOff>173181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214F5892-A38B-AD7C-F562-9CC488BAD9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8930196" y="29171439"/>
              <a:ext cx="4574424" cy="27466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4330</xdr:colOff>
      <xdr:row>178</xdr:row>
      <xdr:rowOff>178378</xdr:rowOff>
    </xdr:from>
    <xdr:to>
      <xdr:col>26</xdr:col>
      <xdr:colOff>1511012</xdr:colOff>
      <xdr:row>198</xdr:row>
      <xdr:rowOff>12124</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7E6FB80A-1039-AAAA-D610-215511CB3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34888690" y="29180098"/>
              <a:ext cx="4569922" cy="27598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1914525</xdr:colOff>
      <xdr:row>280</xdr:row>
      <xdr:rowOff>147638</xdr:rowOff>
    </xdr:from>
    <xdr:to>
      <xdr:col>11</xdr:col>
      <xdr:colOff>9525</xdr:colOff>
      <xdr:row>295</xdr:row>
      <xdr:rowOff>176213</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279D326-C2A3-0E2B-FB8C-313077750A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422505" y="45326618"/>
              <a:ext cx="5158740" cy="2771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66675</xdr:colOff>
      <xdr:row>280</xdr:row>
      <xdr:rowOff>176213</xdr:rowOff>
    </xdr:from>
    <xdr:to>
      <xdr:col>18</xdr:col>
      <xdr:colOff>704850</xdr:colOff>
      <xdr:row>299</xdr:row>
      <xdr:rowOff>38100</xdr:rowOff>
    </xdr:to>
    <xdr:graphicFrame macro="">
      <xdr:nvGraphicFramePr>
        <xdr:cNvPr id="18" name="Chart 17">
          <a:extLst>
            <a:ext uri="{FF2B5EF4-FFF2-40B4-BE49-F238E27FC236}">
              <a16:creationId xmlns:a16="http://schemas.microsoft.com/office/drawing/2014/main" id="{00D8D39C-2E92-EC63-B4FC-67E429243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39</xdr:row>
      <xdr:rowOff>53340</xdr:rowOff>
    </xdr:from>
    <xdr:to>
      <xdr:col>4</xdr:col>
      <xdr:colOff>0</xdr:colOff>
      <xdr:row>64</xdr:row>
      <xdr:rowOff>152400</xdr:rowOff>
    </xdr:to>
    <xdr:graphicFrame macro="">
      <xdr:nvGraphicFramePr>
        <xdr:cNvPr id="2" name="Diagram 1">
          <a:extLst>
            <a:ext uri="{FF2B5EF4-FFF2-40B4-BE49-F238E27FC236}">
              <a16:creationId xmlns:a16="http://schemas.microsoft.com/office/drawing/2014/main" id="{11499A61-8001-D2B5-8B57-6324679F0EC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15</xdr:col>
      <xdr:colOff>701040</xdr:colOff>
      <xdr:row>40</xdr:row>
      <xdr:rowOff>76200</xdr:rowOff>
    </xdr:from>
    <xdr:to>
      <xdr:col>18</xdr:col>
      <xdr:colOff>373380</xdr:colOff>
      <xdr:row>44</xdr:row>
      <xdr:rowOff>83820</xdr:rowOff>
    </xdr:to>
    <xdr:sp macro="" textlink="">
      <xdr:nvSpPr>
        <xdr:cNvPr id="3" name="Speech Bubble: Rectangle with Corners Rounded 2">
          <a:extLst>
            <a:ext uri="{FF2B5EF4-FFF2-40B4-BE49-F238E27FC236}">
              <a16:creationId xmlns:a16="http://schemas.microsoft.com/office/drawing/2014/main" id="{BD7AD8F5-28F9-79E4-33FD-E507BE9F57A8}"/>
            </a:ext>
          </a:extLst>
        </xdr:cNvPr>
        <xdr:cNvSpPr/>
      </xdr:nvSpPr>
      <xdr:spPr>
        <a:xfrm>
          <a:off x="19263360" y="7559040"/>
          <a:ext cx="1790700" cy="739140"/>
        </a:xfrm>
        <a:prstGeom prst="wedgeRoundRectCallout">
          <a:avLst>
            <a:gd name="adj1" fmla="val -48171"/>
            <a:gd name="adj2" fmla="val 1207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Only 2020 MAY data for all sector is not available</a:t>
          </a:r>
        </a:p>
        <a:p>
          <a:pPr algn="l"/>
          <a:endParaRPr lang="en-US" sz="1100"/>
        </a:p>
      </xdr:txBody>
    </xdr:sp>
    <xdr:clientData/>
  </xdr:twoCellAnchor>
  <xdr:twoCellAnchor>
    <xdr:from>
      <xdr:col>4</xdr:col>
      <xdr:colOff>205740</xdr:colOff>
      <xdr:row>26</xdr:row>
      <xdr:rowOff>15240</xdr:rowOff>
    </xdr:from>
    <xdr:to>
      <xdr:col>5</xdr:col>
      <xdr:colOff>1295400</xdr:colOff>
      <xdr:row>28</xdr:row>
      <xdr:rowOff>175260</xdr:rowOff>
    </xdr:to>
    <xdr:sp macro="" textlink="">
      <xdr:nvSpPr>
        <xdr:cNvPr id="4" name="Arrow: Right 3">
          <a:extLst>
            <a:ext uri="{FF2B5EF4-FFF2-40B4-BE49-F238E27FC236}">
              <a16:creationId xmlns:a16="http://schemas.microsoft.com/office/drawing/2014/main" id="{26B8DE4B-89D4-C9B4-A633-9AA38079C463}"/>
            </a:ext>
          </a:extLst>
        </xdr:cNvPr>
        <xdr:cNvSpPr/>
      </xdr:nvSpPr>
      <xdr:spPr>
        <a:xfrm>
          <a:off x="8107680" y="4853940"/>
          <a:ext cx="1699260" cy="525780"/>
        </a:xfrm>
        <a:prstGeom prst="rightArrow">
          <a:avLst>
            <a:gd name="adj1" fmla="val 50000"/>
            <a:gd name="adj2" fmla="val 6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121920</xdr:colOff>
      <xdr:row>10</xdr:row>
      <xdr:rowOff>15240</xdr:rowOff>
    </xdr:from>
    <xdr:to>
      <xdr:col>5</xdr:col>
      <xdr:colOff>1318260</xdr:colOff>
      <xdr:row>24</xdr:row>
      <xdr:rowOff>144780</xdr:rowOff>
    </xdr:to>
    <xdr:sp macro="" textlink="">
      <xdr:nvSpPr>
        <xdr:cNvPr id="14" name="Arrow: Right 13">
          <a:extLst>
            <a:ext uri="{FF2B5EF4-FFF2-40B4-BE49-F238E27FC236}">
              <a16:creationId xmlns:a16="http://schemas.microsoft.com/office/drawing/2014/main" id="{1A782938-E020-4F8A-9696-AE810B8E256B}"/>
            </a:ext>
          </a:extLst>
        </xdr:cNvPr>
        <xdr:cNvSpPr/>
      </xdr:nvSpPr>
      <xdr:spPr>
        <a:xfrm>
          <a:off x="8023860" y="1927860"/>
          <a:ext cx="1805940" cy="26898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107</xdr:row>
      <xdr:rowOff>179070</xdr:rowOff>
    </xdr:from>
    <xdr:to>
      <xdr:col>16</xdr:col>
      <xdr:colOff>91440</xdr:colOff>
      <xdr:row>122</xdr:row>
      <xdr:rowOff>60960</xdr:rowOff>
    </xdr:to>
    <xdr:graphicFrame macro="">
      <xdr:nvGraphicFramePr>
        <xdr:cNvPr id="6" name="Chart 5">
          <a:extLst>
            <a:ext uri="{FF2B5EF4-FFF2-40B4-BE49-F238E27FC236}">
              <a16:creationId xmlns:a16="http://schemas.microsoft.com/office/drawing/2014/main" id="{2F623355-3336-C227-481B-9599B6517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541020</xdr:colOff>
      <xdr:row>109</xdr:row>
      <xdr:rowOff>156210</xdr:rowOff>
    </xdr:from>
    <xdr:to>
      <xdr:col>12</xdr:col>
      <xdr:colOff>1165860</xdr:colOff>
      <xdr:row>124</xdr:row>
      <xdr:rowOff>156210</xdr:rowOff>
    </xdr:to>
    <xdr:graphicFrame macro="">
      <xdr:nvGraphicFramePr>
        <xdr:cNvPr id="5" name="Chart 4">
          <a:extLst>
            <a:ext uri="{FF2B5EF4-FFF2-40B4-BE49-F238E27FC236}">
              <a16:creationId xmlns:a16="http://schemas.microsoft.com/office/drawing/2014/main" id="{47192A62-8BF8-EC7E-E3AF-73B0525C7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601980</xdr:colOff>
      <xdr:row>107</xdr:row>
      <xdr:rowOff>179070</xdr:rowOff>
    </xdr:from>
    <xdr:to>
      <xdr:col>24</xdr:col>
      <xdr:colOff>22860</xdr:colOff>
      <xdr:row>122</xdr:row>
      <xdr:rowOff>179070</xdr:rowOff>
    </xdr:to>
    <xdr:graphicFrame macro="">
      <xdr:nvGraphicFramePr>
        <xdr:cNvPr id="7" name="Chart 6">
          <a:extLst>
            <a:ext uri="{FF2B5EF4-FFF2-40B4-BE49-F238E27FC236}">
              <a16:creationId xmlns:a16="http://schemas.microsoft.com/office/drawing/2014/main" id="{288875ED-0DA4-4FF4-1EA1-B0FA8FBFE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7620</xdr:colOff>
      <xdr:row>166</xdr:row>
      <xdr:rowOff>3810</xdr:rowOff>
    </xdr:from>
    <xdr:to>
      <xdr:col>33</xdr:col>
      <xdr:colOff>312420</xdr:colOff>
      <xdr:row>207</xdr:row>
      <xdr:rowOff>3810</xdr:rowOff>
    </xdr:to>
    <xdr:graphicFrame macro="">
      <xdr:nvGraphicFramePr>
        <xdr:cNvPr id="8" name="Chart 7">
          <a:extLst>
            <a:ext uri="{FF2B5EF4-FFF2-40B4-BE49-F238E27FC236}">
              <a16:creationId xmlns:a16="http://schemas.microsoft.com/office/drawing/2014/main" id="{E6252B54-C881-51A9-1B18-43A3B814C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601980</xdr:colOff>
      <xdr:row>166</xdr:row>
      <xdr:rowOff>3810</xdr:rowOff>
    </xdr:from>
    <xdr:to>
      <xdr:col>41</xdr:col>
      <xdr:colOff>297180</xdr:colOff>
      <xdr:row>207</xdr:row>
      <xdr:rowOff>3810</xdr:rowOff>
    </xdr:to>
    <xdr:graphicFrame macro="">
      <xdr:nvGraphicFramePr>
        <xdr:cNvPr id="10" name="Chart 9">
          <a:extLst>
            <a:ext uri="{FF2B5EF4-FFF2-40B4-BE49-F238E27FC236}">
              <a16:creationId xmlns:a16="http://schemas.microsoft.com/office/drawing/2014/main" id="{B51DA3A6-E270-1F0B-5A48-BC80C2F95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304800</xdr:colOff>
      <xdr:row>208</xdr:row>
      <xdr:rowOff>15240</xdr:rowOff>
    </xdr:from>
    <xdr:to>
      <xdr:col>37</xdr:col>
      <xdr:colOff>396240</xdr:colOff>
      <xdr:row>219</xdr:row>
      <xdr:rowOff>114300</xdr:rowOff>
    </xdr:to>
    <xdr:sp macro="" textlink="">
      <xdr:nvSpPr>
        <xdr:cNvPr id="15" name="Scroll: Vertical 14">
          <a:extLst>
            <a:ext uri="{FF2B5EF4-FFF2-40B4-BE49-F238E27FC236}">
              <a16:creationId xmlns:a16="http://schemas.microsoft.com/office/drawing/2014/main" id="{73B48314-F3D9-6966-73FD-C0CD081419C2}"/>
            </a:ext>
          </a:extLst>
        </xdr:cNvPr>
        <xdr:cNvSpPr/>
      </xdr:nvSpPr>
      <xdr:spPr>
        <a:xfrm>
          <a:off x="34061400" y="31272480"/>
          <a:ext cx="1920240" cy="2110740"/>
        </a:xfrm>
        <a:prstGeom prst="vertic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Decemeber 2022 has the lowest CPI.</a:t>
          </a:r>
        </a:p>
        <a:p>
          <a:pPr algn="l"/>
          <a:endParaRPr lang="en-US" sz="1100" kern="1200"/>
        </a:p>
        <a:p>
          <a:pPr algn="l"/>
          <a:r>
            <a:rPr lang="en-US" sz="1100" kern="1200"/>
            <a:t>August</a:t>
          </a:r>
          <a:r>
            <a:rPr lang="en-US" sz="1100" kern="1200" baseline="0"/>
            <a:t> 2022 has the Highest Inflation.</a:t>
          </a:r>
          <a:endParaRPr lang="en-US" sz="1100" kern="1200"/>
        </a:p>
      </xdr:txBody>
    </xdr:sp>
    <xdr:clientData/>
  </xdr:twoCellAnchor>
  <xdr:twoCellAnchor>
    <xdr:from>
      <xdr:col>3</xdr:col>
      <xdr:colOff>190005</xdr:colOff>
      <xdr:row>272</xdr:row>
      <xdr:rowOff>132607</xdr:rowOff>
    </xdr:from>
    <xdr:to>
      <xdr:col>7</xdr:col>
      <xdr:colOff>309748</xdr:colOff>
      <xdr:row>288</xdr:row>
      <xdr:rowOff>123763</xdr:rowOff>
    </xdr:to>
    <xdr:graphicFrame macro="">
      <xdr:nvGraphicFramePr>
        <xdr:cNvPr id="20" name="Chart 19">
          <a:extLst>
            <a:ext uri="{FF2B5EF4-FFF2-40B4-BE49-F238E27FC236}">
              <a16:creationId xmlns:a16="http://schemas.microsoft.com/office/drawing/2014/main" id="{30C757AE-0185-4FB6-B627-7CF0A5892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110836</xdr:colOff>
      <xdr:row>290</xdr:row>
      <xdr:rowOff>152400</xdr:rowOff>
    </xdr:from>
    <xdr:to>
      <xdr:col>7</xdr:col>
      <xdr:colOff>242454</xdr:colOff>
      <xdr:row>306</xdr:row>
      <xdr:rowOff>148503</xdr:rowOff>
    </xdr:to>
    <xdr:graphicFrame macro="">
      <xdr:nvGraphicFramePr>
        <xdr:cNvPr id="23" name="Chart 22">
          <a:extLst>
            <a:ext uri="{FF2B5EF4-FFF2-40B4-BE49-F238E27FC236}">
              <a16:creationId xmlns:a16="http://schemas.microsoft.com/office/drawing/2014/main" id="{7DE283A2-E27B-4A40-93D9-7FE11AB9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107373</xdr:colOff>
      <xdr:row>255</xdr:row>
      <xdr:rowOff>153267</xdr:rowOff>
    </xdr:from>
    <xdr:to>
      <xdr:col>7</xdr:col>
      <xdr:colOff>236393</xdr:colOff>
      <xdr:row>271</xdr:row>
      <xdr:rowOff>148503</xdr:rowOff>
    </xdr:to>
    <xdr:graphicFrame macro="">
      <xdr:nvGraphicFramePr>
        <xdr:cNvPr id="24" name="Chart 23">
          <a:extLst>
            <a:ext uri="{FF2B5EF4-FFF2-40B4-BE49-F238E27FC236}">
              <a16:creationId xmlns:a16="http://schemas.microsoft.com/office/drawing/2014/main" id="{871D227C-DEAE-4812-9B36-9CA66429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168282</xdr:colOff>
      <xdr:row>256</xdr:row>
      <xdr:rowOff>162537</xdr:rowOff>
    </xdr:from>
    <xdr:to>
      <xdr:col>14</xdr:col>
      <xdr:colOff>1483894</xdr:colOff>
      <xdr:row>273</xdr:row>
      <xdr:rowOff>0</xdr:rowOff>
    </xdr:to>
    <xdr:graphicFrame macro="">
      <xdr:nvGraphicFramePr>
        <xdr:cNvPr id="27" name="Chart 26">
          <a:extLst>
            <a:ext uri="{FF2B5EF4-FFF2-40B4-BE49-F238E27FC236}">
              <a16:creationId xmlns:a16="http://schemas.microsoft.com/office/drawing/2014/main" id="{178EEA85-8E6E-4F81-8689-0AF5F4C56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42929</xdr:colOff>
      <xdr:row>329</xdr:row>
      <xdr:rowOff>53662</xdr:rowOff>
    </xdr:from>
    <xdr:to>
      <xdr:col>20</xdr:col>
      <xdr:colOff>386365</xdr:colOff>
      <xdr:row>344</xdr:row>
      <xdr:rowOff>60101</xdr:rowOff>
    </xdr:to>
    <xdr:graphicFrame macro="">
      <xdr:nvGraphicFramePr>
        <xdr:cNvPr id="28" name="Chart 27">
          <a:extLst>
            <a:ext uri="{FF2B5EF4-FFF2-40B4-BE49-F238E27FC236}">
              <a16:creationId xmlns:a16="http://schemas.microsoft.com/office/drawing/2014/main" id="{3409167E-1063-48E4-B56A-E91D0927B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933719</xdr:colOff>
      <xdr:row>328</xdr:row>
      <xdr:rowOff>118055</xdr:rowOff>
    </xdr:from>
    <xdr:to>
      <xdr:col>11</xdr:col>
      <xdr:colOff>64395</xdr:colOff>
      <xdr:row>343</xdr:row>
      <xdr:rowOff>124495</xdr:rowOff>
    </xdr:to>
    <xdr:graphicFrame macro="">
      <xdr:nvGraphicFramePr>
        <xdr:cNvPr id="30" name="Chart 29">
          <a:extLst>
            <a:ext uri="{FF2B5EF4-FFF2-40B4-BE49-F238E27FC236}">
              <a16:creationId xmlns:a16="http://schemas.microsoft.com/office/drawing/2014/main" id="{A90DA582-B43A-48D7-9F6E-28E7A51D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525887</xdr:colOff>
      <xdr:row>329</xdr:row>
      <xdr:rowOff>0</xdr:rowOff>
    </xdr:from>
    <xdr:to>
      <xdr:col>14</xdr:col>
      <xdr:colOff>1438140</xdr:colOff>
      <xdr:row>344</xdr:row>
      <xdr:rowOff>6439</xdr:rowOff>
    </xdr:to>
    <xdr:graphicFrame macro="">
      <xdr:nvGraphicFramePr>
        <xdr:cNvPr id="11" name="Chart 10">
          <a:extLst>
            <a:ext uri="{FF2B5EF4-FFF2-40B4-BE49-F238E27FC236}">
              <a16:creationId xmlns:a16="http://schemas.microsoft.com/office/drawing/2014/main" id="{EF670C41-3A3F-4AE7-A269-0DDC5D252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256</xdr:row>
      <xdr:rowOff>167267</xdr:rowOff>
    </xdr:from>
    <xdr:to>
      <xdr:col>23</xdr:col>
      <xdr:colOff>741323</xdr:colOff>
      <xdr:row>273</xdr:row>
      <xdr:rowOff>17928</xdr:rowOff>
    </xdr:to>
    <xdr:graphicFrame macro="">
      <xdr:nvGraphicFramePr>
        <xdr:cNvPr id="12" name="Chart 11">
          <a:extLst>
            <a:ext uri="{FF2B5EF4-FFF2-40B4-BE49-F238E27FC236}">
              <a16:creationId xmlns:a16="http://schemas.microsoft.com/office/drawing/2014/main" id="{A62B646E-4BA5-4BEE-B23D-679CC8E1B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1170878</xdr:colOff>
      <xdr:row>256</xdr:row>
      <xdr:rowOff>167270</xdr:rowOff>
    </xdr:from>
    <xdr:to>
      <xdr:col>32</xdr:col>
      <xdr:colOff>239518</xdr:colOff>
      <xdr:row>272</xdr:row>
      <xdr:rowOff>156760</xdr:rowOff>
    </xdr:to>
    <xdr:graphicFrame macro="">
      <xdr:nvGraphicFramePr>
        <xdr:cNvPr id="29" name="Chart 28">
          <a:extLst>
            <a:ext uri="{FF2B5EF4-FFF2-40B4-BE49-F238E27FC236}">
              <a16:creationId xmlns:a16="http://schemas.microsoft.com/office/drawing/2014/main" id="{85AA354C-DDF0-4CA7-B8D9-6A575A58F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23</xdr:col>
      <xdr:colOff>0</xdr:colOff>
      <xdr:row>312</xdr:row>
      <xdr:rowOff>0</xdr:rowOff>
    </xdr:from>
    <xdr:to>
      <xdr:col>30</xdr:col>
      <xdr:colOff>295274</xdr:colOff>
      <xdr:row>327</xdr:row>
      <xdr:rowOff>175345</xdr:rowOff>
    </xdr:to>
    <xdr:graphicFrame macro="">
      <xdr:nvGraphicFramePr>
        <xdr:cNvPr id="31" name="Chart 30">
          <a:extLst>
            <a:ext uri="{FF2B5EF4-FFF2-40B4-BE49-F238E27FC236}">
              <a16:creationId xmlns:a16="http://schemas.microsoft.com/office/drawing/2014/main" id="{A08E870B-38AC-4D0F-96FA-35F0251B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1250577</xdr:colOff>
      <xdr:row>368</xdr:row>
      <xdr:rowOff>170327</xdr:rowOff>
    </xdr:from>
    <xdr:to>
      <xdr:col>15</xdr:col>
      <xdr:colOff>537883</xdr:colOff>
      <xdr:row>437</xdr:row>
      <xdr:rowOff>44822</xdr:rowOff>
    </xdr:to>
    <xdr:graphicFrame macro="">
      <xdr:nvGraphicFramePr>
        <xdr:cNvPr id="16" name="Chart 15">
          <a:extLst>
            <a:ext uri="{FF2B5EF4-FFF2-40B4-BE49-F238E27FC236}">
              <a16:creationId xmlns:a16="http://schemas.microsoft.com/office/drawing/2014/main" id="{83EC95EE-EAEB-EF54-898A-D6A08343F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44823</xdr:colOff>
      <xdr:row>440</xdr:row>
      <xdr:rowOff>143435</xdr:rowOff>
    </xdr:from>
    <xdr:to>
      <xdr:col>16</xdr:col>
      <xdr:colOff>273423</xdr:colOff>
      <xdr:row>469</xdr:row>
      <xdr:rowOff>98611</xdr:rowOff>
    </xdr:to>
    <xdr:graphicFrame macro="">
      <xdr:nvGraphicFramePr>
        <xdr:cNvPr id="17" name="Chart 16">
          <a:extLst>
            <a:ext uri="{FF2B5EF4-FFF2-40B4-BE49-F238E27FC236}">
              <a16:creationId xmlns:a16="http://schemas.microsoft.com/office/drawing/2014/main" id="{3C41FD38-89CC-152B-64A5-8CB3CF55E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7620</xdr:colOff>
      <xdr:row>60</xdr:row>
      <xdr:rowOff>0</xdr:rowOff>
    </xdr:from>
    <xdr:to>
      <xdr:col>19</xdr:col>
      <xdr:colOff>190500</xdr:colOff>
      <xdr:row>85</xdr:row>
      <xdr:rowOff>65315</xdr:rowOff>
    </xdr:to>
    <xdr:graphicFrame macro="">
      <xdr:nvGraphicFramePr>
        <xdr:cNvPr id="2" name="Chart 1">
          <a:extLst>
            <a:ext uri="{FF2B5EF4-FFF2-40B4-BE49-F238E27FC236}">
              <a16:creationId xmlns:a16="http://schemas.microsoft.com/office/drawing/2014/main" id="{0BDB7F70-C928-4F16-893C-EB2F6F685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342900</xdr:colOff>
      <xdr:row>63</xdr:row>
      <xdr:rowOff>106680</xdr:rowOff>
    </xdr:from>
    <xdr:to>
      <xdr:col>22</xdr:col>
      <xdr:colOff>220980</xdr:colOff>
      <xdr:row>81</xdr:row>
      <xdr:rowOff>53340</xdr:rowOff>
    </xdr:to>
    <xdr:sp macro="" textlink="">
      <xdr:nvSpPr>
        <xdr:cNvPr id="3" name="Scroll: Vertical 2">
          <a:extLst>
            <a:ext uri="{FF2B5EF4-FFF2-40B4-BE49-F238E27FC236}">
              <a16:creationId xmlns:a16="http://schemas.microsoft.com/office/drawing/2014/main" id="{E7A3E1E8-D581-4CD0-81B2-D675C8D8F173}"/>
            </a:ext>
          </a:extLst>
        </xdr:cNvPr>
        <xdr:cNvSpPr/>
      </xdr:nvSpPr>
      <xdr:spPr>
        <a:xfrm>
          <a:off x="11925300" y="12108180"/>
          <a:ext cx="1706880" cy="2141220"/>
        </a:xfrm>
        <a:prstGeom prst="vertic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2019 has highest inflation rate </a:t>
          </a:r>
        </a:p>
        <a:p>
          <a:pPr algn="l"/>
          <a:endParaRPr lang="en-US" sz="1100"/>
        </a:p>
        <a:p>
          <a:pPr algn="l"/>
          <a:r>
            <a:rPr lang="en-US" sz="1100"/>
            <a:t>reasons</a:t>
          </a:r>
          <a:r>
            <a:rPr lang="en-US" sz="1100" baseline="0"/>
            <a:t> </a:t>
          </a:r>
        </a:p>
        <a:p>
          <a:pPr algn="l"/>
          <a:r>
            <a:rPr lang="en-US" sz="1100" baseline="0"/>
            <a:t>  Due to Covid 19</a:t>
          </a:r>
        </a:p>
        <a:p>
          <a:pPr algn="l"/>
          <a:r>
            <a:rPr lang="en-US" sz="1100" baseline="0"/>
            <a:t>  Due to Lack of social Gathering </a:t>
          </a:r>
        </a:p>
        <a:p>
          <a:pPr algn="l"/>
          <a:r>
            <a:rPr lang="en-US" sz="1100" baseline="0"/>
            <a:t>   lack of   transportation</a:t>
          </a:r>
        </a:p>
        <a:p>
          <a:pPr algn="l"/>
          <a:endParaRPr lang="en-US" sz="1100"/>
        </a:p>
      </xdr:txBody>
    </xdr:sp>
    <xdr:clientData/>
  </xdr:twoCellAnchor>
  <xdr:twoCellAnchor>
    <xdr:from>
      <xdr:col>6</xdr:col>
      <xdr:colOff>0</xdr:colOff>
      <xdr:row>30</xdr:row>
      <xdr:rowOff>7620</xdr:rowOff>
    </xdr:from>
    <xdr:to>
      <xdr:col>15</xdr:col>
      <xdr:colOff>342900</xdr:colOff>
      <xdr:row>47</xdr:row>
      <xdr:rowOff>68580</xdr:rowOff>
    </xdr:to>
    <xdr:graphicFrame macro="">
      <xdr:nvGraphicFramePr>
        <xdr:cNvPr id="5" name="Chart 4">
          <a:extLst>
            <a:ext uri="{FF2B5EF4-FFF2-40B4-BE49-F238E27FC236}">
              <a16:creationId xmlns:a16="http://schemas.microsoft.com/office/drawing/2014/main" id="{E94F97F8-DDB3-4E60-992B-02C4C74A3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30</xdr:row>
      <xdr:rowOff>0</xdr:rowOff>
    </xdr:from>
    <xdr:to>
      <xdr:col>24</xdr:col>
      <xdr:colOff>304800</xdr:colOff>
      <xdr:row>47</xdr:row>
      <xdr:rowOff>0</xdr:rowOff>
    </xdr:to>
    <xdr:graphicFrame macro="">
      <xdr:nvGraphicFramePr>
        <xdr:cNvPr id="4" name="Chart 3">
          <a:extLst>
            <a:ext uri="{FF2B5EF4-FFF2-40B4-BE49-F238E27FC236}">
              <a16:creationId xmlns:a16="http://schemas.microsoft.com/office/drawing/2014/main" id="{41CF5808-F2E0-42F7-A5FD-ED657446C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30</xdr:row>
      <xdr:rowOff>0</xdr:rowOff>
    </xdr:from>
    <xdr:to>
      <xdr:col>33</xdr:col>
      <xdr:colOff>304800</xdr:colOff>
      <xdr:row>45</xdr:row>
      <xdr:rowOff>0</xdr:rowOff>
    </xdr:to>
    <xdr:graphicFrame macro="">
      <xdr:nvGraphicFramePr>
        <xdr:cNvPr id="6" name="Chart 5">
          <a:extLst>
            <a:ext uri="{FF2B5EF4-FFF2-40B4-BE49-F238E27FC236}">
              <a16:creationId xmlns:a16="http://schemas.microsoft.com/office/drawing/2014/main" id="{28D5800D-CE0D-415A-A5D9-7A67D8395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167640</xdr:colOff>
      <xdr:row>30</xdr:row>
      <xdr:rowOff>83820</xdr:rowOff>
    </xdr:from>
    <xdr:to>
      <xdr:col>37</xdr:col>
      <xdr:colOff>441960</xdr:colOff>
      <xdr:row>45</xdr:row>
      <xdr:rowOff>68580</xdr:rowOff>
    </xdr:to>
    <xdr:sp macro="" textlink="">
      <xdr:nvSpPr>
        <xdr:cNvPr id="7" name="Scroll: Vertical 6">
          <a:extLst>
            <a:ext uri="{FF2B5EF4-FFF2-40B4-BE49-F238E27FC236}">
              <a16:creationId xmlns:a16="http://schemas.microsoft.com/office/drawing/2014/main" id="{0E0938AB-DEBE-2002-3D42-82AF46AE45EE}"/>
            </a:ext>
          </a:extLst>
        </xdr:cNvPr>
        <xdr:cNvSpPr/>
      </xdr:nvSpPr>
      <xdr:spPr>
        <a:xfrm>
          <a:off x="20894040" y="5966460"/>
          <a:ext cx="2103120" cy="2727960"/>
        </a:xfrm>
        <a:prstGeom prst="vertic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Food basket has the highest contribution in inflation </a:t>
          </a:r>
          <a:r>
            <a:rPr lang="en-US" sz="1100" kern="1200" baseline="0"/>
            <a:t>with the 54%.</a:t>
          </a:r>
        </a:p>
        <a:p>
          <a:pPr algn="l"/>
          <a:endParaRPr lang="en-US" sz="1100" kern="1200" baseline="0"/>
        </a:p>
        <a:p>
          <a:pPr algn="l"/>
          <a:endParaRPr lang="en-US" sz="1100" kern="1200" baseline="0"/>
        </a:p>
        <a:p>
          <a:pPr algn="l"/>
          <a:endParaRPr lang="en-US" sz="1100" kern="1200" baseline="0"/>
        </a:p>
        <a:p>
          <a:pPr algn="l"/>
          <a:endParaRPr lang="en-US" sz="1100" kern="1200"/>
        </a:p>
      </xdr:txBody>
    </xdr:sp>
    <xdr:clientData/>
  </xdr:twoCellAnchor>
  <xdr:twoCellAnchor>
    <xdr:from>
      <xdr:col>19</xdr:col>
      <xdr:colOff>601980</xdr:colOff>
      <xdr:row>92</xdr:row>
      <xdr:rowOff>0</xdr:rowOff>
    </xdr:from>
    <xdr:to>
      <xdr:col>27</xdr:col>
      <xdr:colOff>329025</xdr:colOff>
      <xdr:row>106</xdr:row>
      <xdr:rowOff>169232</xdr:rowOff>
    </xdr:to>
    <xdr:graphicFrame macro="">
      <xdr:nvGraphicFramePr>
        <xdr:cNvPr id="8" name="Chart 7">
          <a:extLst>
            <a:ext uri="{FF2B5EF4-FFF2-40B4-BE49-F238E27FC236}">
              <a16:creationId xmlns:a16="http://schemas.microsoft.com/office/drawing/2014/main" id="{D167B028-14D5-435F-B6DF-D3A4CE041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373380</xdr:colOff>
      <xdr:row>92</xdr:row>
      <xdr:rowOff>99060</xdr:rowOff>
    </xdr:from>
    <xdr:to>
      <xdr:col>31</xdr:col>
      <xdr:colOff>478468</xdr:colOff>
      <xdr:row>104</xdr:row>
      <xdr:rowOff>5231</xdr:rowOff>
    </xdr:to>
    <xdr:sp macro="" textlink="">
      <xdr:nvSpPr>
        <xdr:cNvPr id="9" name="Scroll: Vertical 8">
          <a:extLst>
            <a:ext uri="{FF2B5EF4-FFF2-40B4-BE49-F238E27FC236}">
              <a16:creationId xmlns:a16="http://schemas.microsoft.com/office/drawing/2014/main" id="{029BB323-8AC3-4B6F-A931-85C44F5891CD}"/>
            </a:ext>
          </a:extLst>
        </xdr:cNvPr>
        <xdr:cNvSpPr/>
      </xdr:nvSpPr>
      <xdr:spPr>
        <a:xfrm>
          <a:off x="17442180" y="15575280"/>
          <a:ext cx="1933888" cy="2100731"/>
        </a:xfrm>
        <a:prstGeom prst="verticalScroll">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Decemeber 2022 has the lowest CPI.</a:t>
          </a:r>
        </a:p>
        <a:p>
          <a:pPr algn="l"/>
          <a:endParaRPr lang="en-US" sz="1100" kern="1200"/>
        </a:p>
        <a:p>
          <a:pPr algn="l"/>
          <a:r>
            <a:rPr lang="en-US" sz="1100" kern="1200"/>
            <a:t>August</a:t>
          </a:r>
          <a:r>
            <a:rPr lang="en-US" sz="1100" kern="1200" baseline="0"/>
            <a:t> 2022 has the Highest Inflation.</a:t>
          </a:r>
          <a:endParaRPr lang="en-US" sz="1100" kern="1200"/>
        </a:p>
      </xdr:txBody>
    </xdr:sp>
    <xdr:clientData/>
  </xdr:twoCellAnchor>
  <xdr:twoCellAnchor>
    <xdr:from>
      <xdr:col>10</xdr:col>
      <xdr:colOff>561473</xdr:colOff>
      <xdr:row>110</xdr:row>
      <xdr:rowOff>162425</xdr:rowOff>
    </xdr:from>
    <xdr:to>
      <xdr:col>18</xdr:col>
      <xdr:colOff>240631</xdr:colOff>
      <xdr:row>153</xdr:row>
      <xdr:rowOff>90235</xdr:rowOff>
    </xdr:to>
    <xdr:graphicFrame macro="">
      <xdr:nvGraphicFramePr>
        <xdr:cNvPr id="10" name="Chart 9">
          <a:extLst>
            <a:ext uri="{FF2B5EF4-FFF2-40B4-BE49-F238E27FC236}">
              <a16:creationId xmlns:a16="http://schemas.microsoft.com/office/drawing/2014/main" id="{DDC2502D-03F8-14AA-31A4-8477953BE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18</xdr:col>
      <xdr:colOff>381172</xdr:colOff>
      <xdr:row>110</xdr:row>
      <xdr:rowOff>183585</xdr:rowOff>
    </xdr:from>
    <xdr:to>
      <xdr:col>21</xdr:col>
      <xdr:colOff>375156</xdr:colOff>
      <xdr:row>150</xdr:row>
      <xdr:rowOff>123928</xdr:rowOff>
    </xdr:to>
    <mc:AlternateContent xmlns:mc="http://schemas.openxmlformats.org/markup-compatibility/2006" xmlns:sle15="http://schemas.microsoft.com/office/drawing/2012/slicer">
      <mc:Choice Requires="sle15">
        <xdr:graphicFrame macro="">
          <xdr:nvGraphicFramePr>
            <xdr:cNvPr id="11" name="Sector">
              <a:extLst>
                <a:ext uri="{FF2B5EF4-FFF2-40B4-BE49-F238E27FC236}">
                  <a16:creationId xmlns:a16="http://schemas.microsoft.com/office/drawing/2014/main" id="{6B03203C-DB67-8491-B831-9BF1C9C7D1F9}"/>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6350515" y="19190042"/>
              <a:ext cx="1822784" cy="25311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0</xdr:colOff>
      <xdr:row>154</xdr:row>
      <xdr:rowOff>0</xdr:rowOff>
    </xdr:from>
    <xdr:to>
      <xdr:col>8</xdr:col>
      <xdr:colOff>340895</xdr:colOff>
      <xdr:row>170</xdr:row>
      <xdr:rowOff>108285</xdr:rowOff>
    </xdr:to>
    <xdr:graphicFrame macro="">
      <xdr:nvGraphicFramePr>
        <xdr:cNvPr id="15" name="Chart 14">
          <a:extLst>
            <a:ext uri="{FF2B5EF4-FFF2-40B4-BE49-F238E27FC236}">
              <a16:creationId xmlns:a16="http://schemas.microsoft.com/office/drawing/2014/main" id="{99E8551C-217F-4735-8661-EDB16D725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1112922</xdr:colOff>
      <xdr:row>153</xdr:row>
      <xdr:rowOff>160421</xdr:rowOff>
    </xdr:from>
    <xdr:to>
      <xdr:col>17</xdr:col>
      <xdr:colOff>280737</xdr:colOff>
      <xdr:row>170</xdr:row>
      <xdr:rowOff>88232</xdr:rowOff>
    </xdr:to>
    <xdr:graphicFrame macro="">
      <xdr:nvGraphicFramePr>
        <xdr:cNvPr id="16" name="Chart 15">
          <a:extLst>
            <a:ext uri="{FF2B5EF4-FFF2-40B4-BE49-F238E27FC236}">
              <a16:creationId xmlns:a16="http://schemas.microsoft.com/office/drawing/2014/main" id="{595DE6F5-576A-4D01-835B-F7FB539DC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345141</xdr:colOff>
      <xdr:row>152</xdr:row>
      <xdr:rowOff>161365</xdr:rowOff>
    </xdr:from>
    <xdr:to>
      <xdr:col>33</xdr:col>
      <xdr:colOff>40341</xdr:colOff>
      <xdr:row>168</xdr:row>
      <xdr:rowOff>35859</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F7820C1-9885-F8A5-B10D-50A90FE31D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0934381" y="21870745"/>
              <a:ext cx="4572000" cy="28005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60</xdr:row>
      <xdr:rowOff>0</xdr:rowOff>
    </xdr:from>
    <xdr:to>
      <xdr:col>29</xdr:col>
      <xdr:colOff>555812</xdr:colOff>
      <xdr:row>81</xdr:row>
      <xdr:rowOff>44824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A8CAFCEF-AA40-4A8A-B711-905E4CE908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9011900" y="11559540"/>
              <a:ext cx="4571552" cy="24298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0</xdr:colOff>
      <xdr:row>60</xdr:row>
      <xdr:rowOff>0</xdr:rowOff>
    </xdr:from>
    <xdr:to>
      <xdr:col>38</xdr:col>
      <xdr:colOff>304800</xdr:colOff>
      <xdr:row>81</xdr:row>
      <xdr:rowOff>44824</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03921C0E-D954-4734-9DEB-8007AE2EB0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4246840" y="11559540"/>
              <a:ext cx="4572000" cy="24298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39</xdr:col>
      <xdr:colOff>0</xdr:colOff>
      <xdr:row>60</xdr:row>
      <xdr:rowOff>0</xdr:rowOff>
    </xdr:from>
    <xdr:to>
      <xdr:col>46</xdr:col>
      <xdr:colOff>304800</xdr:colOff>
      <xdr:row>81</xdr:row>
      <xdr:rowOff>44824</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D94114E4-3C46-46DB-BFB8-007C5E20FA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9123640" y="11559540"/>
              <a:ext cx="4572000" cy="24298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65314</xdr:colOff>
      <xdr:row>197</xdr:row>
      <xdr:rowOff>10885</xdr:rowOff>
    </xdr:from>
    <xdr:to>
      <xdr:col>9</xdr:col>
      <xdr:colOff>343220</xdr:colOff>
      <xdr:row>212</xdr:row>
      <xdr:rowOff>56349</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01AE1216-ACBD-40C2-B7A1-8A57948F5C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547654" y="30033685"/>
              <a:ext cx="4575586" cy="27886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1012371</xdr:colOff>
      <xdr:row>213</xdr:row>
      <xdr:rowOff>19851</xdr:rowOff>
    </xdr:from>
    <xdr:to>
      <xdr:col>9</xdr:col>
      <xdr:colOff>245978</xdr:colOff>
      <xdr:row>227</xdr:row>
      <xdr:rowOff>175383</xdr:rowOff>
    </xdr:to>
    <xdr:pic>
      <xdr:nvPicPr>
        <xdr:cNvPr id="22" name="Picture 21">
          <a:extLst>
            <a:ext uri="{FF2B5EF4-FFF2-40B4-BE49-F238E27FC236}">
              <a16:creationId xmlns:a16="http://schemas.microsoft.com/office/drawing/2014/main" id="{FD3BCDF4-8276-9922-0922-DFB22BFF120A}"/>
            </a:ext>
          </a:extLst>
        </xdr:cNvPr>
        <xdr:cNvPicPr>
          <a:picLocks noChangeAspect="1"/>
        </xdr:cNvPicPr>
      </xdr:nvPicPr>
      <xdr:blipFill>
        <a:blip xmlns:r="http://schemas.openxmlformats.org/officeDocument/2006/relationships" r:embed="rId14"/>
        <a:stretch>
          <a:fillRect/>
        </a:stretch>
      </xdr:blipFill>
      <xdr:spPr>
        <a:xfrm>
          <a:off x="3450771" y="32328651"/>
          <a:ext cx="4578493" cy="2833418"/>
        </a:xfrm>
        <a:prstGeom prst="rect">
          <a:avLst/>
        </a:prstGeom>
      </xdr:spPr>
    </xdr:pic>
    <xdr:clientData/>
  </xdr:twoCellAnchor>
  <xdr:twoCellAnchor>
    <xdr:from>
      <xdr:col>5</xdr:col>
      <xdr:colOff>0</xdr:colOff>
      <xdr:row>243</xdr:row>
      <xdr:rowOff>0</xdr:rowOff>
    </xdr:from>
    <xdr:to>
      <xdr:col>9</xdr:col>
      <xdr:colOff>853168</xdr:colOff>
      <xdr:row>257</xdr:row>
      <xdr:rowOff>152400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BF4BC4AF-CDEA-4767-A850-530D888848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3482340" y="38602920"/>
              <a:ext cx="5150848"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522515</xdr:colOff>
      <xdr:row>250</xdr:row>
      <xdr:rowOff>119743</xdr:rowOff>
    </xdr:from>
    <xdr:to>
      <xdr:col>27</xdr:col>
      <xdr:colOff>296636</xdr:colOff>
      <xdr:row>268</xdr:row>
      <xdr:rowOff>89127</xdr:rowOff>
    </xdr:to>
    <xdr:graphicFrame macro="">
      <xdr:nvGraphicFramePr>
        <xdr:cNvPr id="23" name="Chart 22">
          <a:extLst>
            <a:ext uri="{FF2B5EF4-FFF2-40B4-BE49-F238E27FC236}">
              <a16:creationId xmlns:a16="http://schemas.microsoft.com/office/drawing/2014/main" id="{DCAC1193-AC32-4B2D-82CB-1BDFA55B7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10885</xdr:colOff>
      <xdr:row>212</xdr:row>
      <xdr:rowOff>174171</xdr:rowOff>
    </xdr:from>
    <xdr:to>
      <xdr:col>14</xdr:col>
      <xdr:colOff>2148814</xdr:colOff>
      <xdr:row>227</xdr:row>
      <xdr:rowOff>29315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9B7313E3-C691-4DD5-ACAE-5CAD0DE381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911045" y="32940171"/>
              <a:ext cx="4576329" cy="26821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10886</xdr:colOff>
      <xdr:row>197</xdr:row>
      <xdr:rowOff>0</xdr:rowOff>
    </xdr:from>
    <xdr:to>
      <xdr:col>14</xdr:col>
      <xdr:colOff>2146218</xdr:colOff>
      <xdr:row>211</xdr:row>
      <xdr:rowOff>138546</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6E3DAFEA-BF9B-4850-8427-A4D3D7E733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8911046" y="30022800"/>
              <a:ext cx="4573732" cy="26988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yat bhoye" refreshedDate="45585.66697766204" createdVersion="8" refreshedVersion="8" minRefreshableVersion="3" recordCount="372" xr:uid="{2B7FD748-BCD2-40A8-9A42-FC4B37AF2064}">
  <cacheSource type="worksheet">
    <worksheetSource ref="A1:L373" sheet="Corrected Format"/>
  </cacheSource>
  <cacheFields count="11">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3">
        <s v="January"/>
        <s v="February"/>
        <s v="March"/>
        <s v="April"/>
        <s v="May"/>
        <s v="June"/>
        <s v="July"/>
        <s v="August"/>
        <s v="September"/>
        <s v="October"/>
        <s v="November "/>
        <s v="November"/>
        <s v="December"/>
      </sharedItems>
    </cacheField>
    <cacheField name="Food Basket" numFmtId="164">
      <sharedItems containsSemiMixedTypes="0" containsString="0" containsNumber="1" minValue="105.5153846153846" maxValue="179.62307692307692" count="362">
        <n v="105.5153846153846"/>
        <n v="105.87692307692308"/>
        <n v="105.63846153846156"/>
        <n v="106.18461538461537"/>
        <n v="106.96923076923078"/>
        <n v="106.47692307692309"/>
        <n v="106.32307692307693"/>
        <n v="106.67692307692307"/>
        <n v="106.46153846153848"/>
        <n v="106.6"/>
        <n v="107.5153846153846"/>
        <n v="106.93846153846154"/>
        <n v="107.23076923076923"/>
        <n v="109.0153846153846"/>
        <n v="107.86153846153844"/>
        <n v="109.23076923076923"/>
        <n v="112.66153846153847"/>
        <n v="110.46153846153847"/>
        <n v="111.22307692307689"/>
        <n v="114.56923076923077"/>
        <n v="112.41538461538461"/>
        <n v="112.5"/>
        <n v="115.85384615384616"/>
        <n v="113.64615384615385"/>
        <n v="114.50000000000001"/>
        <n v="115.41538461538462"/>
        <n v="114.74615384615383"/>
        <n v="116"/>
        <n v="116.7076923076923"/>
        <n v="116.16923076923079"/>
        <n v="118.21538461538461"/>
        <n v="118.8153846153846"/>
        <n v="118.36923076923077"/>
        <n v="116.07692307692308"/>
        <n v="115.72307692307693"/>
        <n v="115.94615384615386"/>
        <n v="114.35384615384616"/>
        <n v="114.17692307692307"/>
        <n v="114.29230769230767"/>
        <n v="114.01538461538462"/>
        <n v="113.53846153846153"/>
        <n v="113.85384615384615"/>
        <n v="114.72307692307693"/>
        <n v="114.07692307692308"/>
        <n v="114.48461538461537"/>
        <n v="115.70000000000002"/>
        <n v="115.69230769230771"/>
        <n v="115.69999999999999"/>
        <n v="116.45384615384614"/>
        <n v="117.33076923076925"/>
        <n v="116.80769230769235"/>
        <n v="117.36153846153844"/>
        <n v="119"/>
        <n v="117.9769230769231"/>
        <n v="120.24615384615385"/>
        <n v="123.03846153846153"/>
        <n v="121.25384615384615"/>
        <n v="121.71538461538459"/>
        <n v="124.38461538461539"/>
        <n v="122.65384615384613"/>
        <n v="121.78461538461539"/>
        <n v="122.59230769230771"/>
        <n v="122.00769230769228"/>
        <n v="121.63076923076922"/>
        <n v="122.11538461538461"/>
        <n v="121.74615384615385"/>
        <n v="121.69230769230769"/>
        <n v="122.13846153846154"/>
        <n v="120.73846153846154"/>
        <n v="121.32307692307691"/>
        <n v="120.89999999999999"/>
        <n v="120.62307692307692"/>
        <n v="121.14615384615384"/>
        <n v="120.71538461538461"/>
        <n v="120.81538461538459"/>
        <n v="120.85384615384616"/>
        <n v="120.72307692307689"/>
        <n v="120.88461538461539"/>
        <n v="120.61538461538463"/>
        <n v="120.69999999999999"/>
        <n v="121.32307692307693"/>
        <n v="121.23846153846154"/>
        <n v="121.20769230769231"/>
        <n v="122.13076923076923"/>
        <n v="122.9923076923077"/>
        <n v="122.33846153846154"/>
        <n v="124.45384615384614"/>
        <n v="125.89230769230768"/>
        <n v="124.88461538461539"/>
        <n v="125.02307692307691"/>
        <n v="126.37692307692306"/>
        <n v="125.43076923076924"/>
        <n v="126.66153846153846"/>
        <n v="127.6076923076923"/>
        <n v="126.89230769230768"/>
        <n v="127.50769230769232"/>
        <n v="128.06153846153845"/>
        <n v="127.56153846153848"/>
        <n v="128.8153846153846"/>
        <n v="130.21538461538464"/>
        <n v="129.15384615384613"/>
        <n v="129.71538461538461"/>
        <n v="131.42307692307691"/>
        <n v="130.16153846153844"/>
        <n v="129.40769230769232"/>
        <n v="130.67692307692306"/>
        <n v="129.70000000000002"/>
        <n v="130.00769230769231"/>
        <n v="130.87692307692308"/>
        <n v="130.13076923076923"/>
        <n v="129.43076923076922"/>
        <n v="128.93076923076922"/>
        <n v="129.08461538461538"/>
        <n v="129.43846153846155"/>
        <n v="128.27692307692308"/>
        <n v="128.86153846153846"/>
        <n v="130.89230769230772"/>
        <n v="131.25384615384615"/>
        <n v="130.86923076923077"/>
        <n v="132.59230769230768"/>
        <n v="134.36923076923074"/>
        <n v="133.1076923076923"/>
        <n v="134.50769230769231"/>
        <n v="137.46153846153848"/>
        <n v="135.43076923076922"/>
        <n v="136.17692307692306"/>
        <n v="139.34615384615387"/>
        <n v="137.19230769230768"/>
        <n v="136.73076923076923"/>
        <n v="137.2307692307692"/>
        <n v="136.76153846153846"/>
        <n v="136.2076923076923"/>
        <n v="135.10769230769228"/>
        <n v="135.66923076923075"/>
        <n v="136.2923076923077"/>
        <n v="135.6076923076923"/>
        <n v="135.90769230769226"/>
        <n v="135.73846153846154"/>
        <n v="135.01538461538462"/>
        <n v="135.36923076923077"/>
        <n v="134.54615384615383"/>
        <n v="133.06153846153845"/>
        <n v="133.9"/>
        <n v="133.63846153846154"/>
        <n v="131.78461538461539"/>
        <n v="132.86923076923074"/>
        <n v="133.42307692307693"/>
        <n v="131.17692307692309"/>
        <n v="132.48461538461541"/>
        <n v="132.96153846153848"/>
        <n v="131.2076923076923"/>
        <n v="132.22307692307692"/>
        <n v="132.7923076923077"/>
        <n v="131.3923076923077"/>
        <n v="132.1846153846154"/>
        <n v="132.88461538461536"/>
        <n v="131.50769230769231"/>
        <n v="132.27692307692308"/>
        <n v="133.75384615384615"/>
        <n v="133.15384615384616"/>
        <n v="133.43846153846155"/>
        <n v="136.37692307692308"/>
        <n v="136.00769230769231"/>
        <n v="136.1076923076923"/>
        <n v="137.88461538461536"/>
        <n v="136.38461538461536"/>
        <n v="137.21538461538461"/>
        <n v="137.25384615384615"/>
        <n v="134.59230769230768"/>
        <n v="136.15384615384613"/>
        <n v="137.76153846153846"/>
        <n v="135.82307692307691"/>
        <n v="136.89999999999998"/>
        <n v="139.82307692307694"/>
        <n v="138.2076923076923"/>
        <n v="139.09230769230768"/>
        <n v="139.50769230769231"/>
        <n v="135.96153846153845"/>
        <n v="138.07692307692307"/>
        <n v="138.51538461538462"/>
        <n v="134.48461538461541"/>
        <n v="136.91538461538462"/>
        <n v="137.03846153846155"/>
        <n v="132.91538461538462"/>
        <n v="135.4153846153846"/>
        <n v="137.07692307692307"/>
        <n v="131.96153846153845"/>
        <n v="135.07692307692307"/>
        <n v="136.92307692307693"/>
        <n v="132.30769230769232"/>
        <n v="135.16153846153847"/>
        <n v="137.1076923076923"/>
        <n v="132.53076923076921"/>
        <n v="137.71538461538461"/>
        <n v="134.40769230769232"/>
        <n v="136.46923076923079"/>
        <n v="139.26923076923077"/>
        <n v="136.23846153846154"/>
        <n v="138.1"/>
        <n v="139.90769230769232"/>
        <n v="135.96923076923076"/>
        <n v="138.36153846153849"/>
        <n v="138.44615384615386"/>
        <n v="134.49230769230769"/>
        <n v="136.88461538461539"/>
        <n v="137.09230769230768"/>
        <n v="134.93076923076922"/>
        <n v="136.63076923076923"/>
        <n v="137.49999999999997"/>
        <n v="135.19230769230768"/>
        <n v="136.59230769230771"/>
        <n v="136.3923076923077"/>
        <n v="134.35384615384615"/>
        <n v="135.59999999999997"/>
        <n v="135.35384615384618"/>
        <n v="134.17692307692309"/>
        <n v="134.87692307692308"/>
        <n v="135.3692307692308"/>
        <n v="134.95384615384617"/>
        <n v="135.16153846153844"/>
        <n v="135.4769230769231"/>
        <n v="136.03076923076924"/>
        <n v="137.0846153846154"/>
        <n v="137.83846153846156"/>
        <n v="138.78461538461536"/>
        <n v="141.0230769230769"/>
        <n v="139.54615384615386"/>
        <n v="140.53076923076921"/>
        <n v="142.87692307692308"/>
        <n v="141.34615384615384"/>
        <n v="141.11538461538464"/>
        <n v="143.77692307692308"/>
        <n v="142.03846153846155"/>
        <n v="142.2076923076923"/>
        <n v="144.22307692307692"/>
        <n v="142.89999999999998"/>
        <n v="144.37692307692305"/>
        <n v="146.35384615384618"/>
        <n v="145.04615384615383"/>
        <n v="146.50769230769231"/>
        <n v="147.99999999999997"/>
        <n v="146.99230769230769"/>
        <n v="149.30769230769226"/>
        <n v="150.51538461538462"/>
        <n v="149.70000000000002"/>
        <n v="149.12307692307692"/>
        <n v="149.64615384615382"/>
        <n v="149.26153846153846"/>
        <n v="146.90769230769229"/>
        <n v="147.43076923076922"/>
        <n v="147.04615384615383"/>
        <n v="145.73846153846151"/>
        <n v="146.03846153846155"/>
        <n v="145.80000000000001"/>
        <n v="146.80000000000001"/>
        <n v="148.79090909090908"/>
        <n v="147.51818181818183"/>
        <n v="147.38750000000002"/>
        <n v="149.85000000000002"/>
        <n v="148.27500000000001"/>
        <n v="150.07692307692307"/>
        <n v="153.46153846153845"/>
        <n v="151.2923076923077"/>
        <n v="152.19999999999999"/>
        <n v="155.76153846153846"/>
        <n v="153.47692307692307"/>
        <n v="152.87692307692308"/>
        <n v="157.04615384615386"/>
        <n v="154.38461538461539"/>
        <n v="156.22307692307692"/>
        <n v="160.01538461538459"/>
        <n v="157.5846153846154"/>
        <n v="160.1846153846154"/>
        <n v="163.1307692307692"/>
        <n v="161.19999999999999"/>
        <n v="161.57692307692307"/>
        <n v="163.49230769230769"/>
        <n v="162.23846153846154"/>
        <n v="158.89999999999998"/>
        <n v="161.30769230769232"/>
        <n v="159.73076923076923"/>
        <n v="155.7923076923077"/>
        <n v="158.92307692307693"/>
        <n v="156.8692307692308"/>
        <n v="155.82307692307694"/>
        <n v="158.80769230769226"/>
        <n v="156.87692307692308"/>
        <n v="157.65384615384616"/>
        <n v="160.73846153846154"/>
        <n v="158.77692307692308"/>
        <n v="161.17692307692306"/>
        <n v="163.43846153846155"/>
        <n v="161.9769230769231"/>
        <n v="163.27692307692308"/>
        <n v="165.7076923076923"/>
        <n v="164.14615384615385"/>
        <n v="164.03076923076924"/>
        <n v="167.06153846153848"/>
        <n v="165.15384615384616"/>
        <n v="163.90769230769232"/>
        <n v="165.99230769230769"/>
        <n v="164.76923076923077"/>
        <n v="164.12307692307692"/>
        <n v="166.47692307692307"/>
        <n v="169.10769230769236"/>
        <n v="167.34615384615384"/>
        <n v="167.84615384615384"/>
        <n v="170.60769230769228"/>
        <n v="168.77692307692308"/>
        <n v="166.78461538461536"/>
        <n v="169.71538461538464"/>
        <n v="167.76153846153846"/>
        <n v="165.61538461538461"/>
        <n v="168.2076923076923"/>
        <n v="165.41538461538462"/>
        <n v="167.96153846153845"/>
        <n v="166.24615384615387"/>
        <n v="167.62307692307695"/>
        <n v="168.94615384615386"/>
        <n v="168.01538461538465"/>
        <n v="169.73846153846154"/>
        <n v="171.56923076923078"/>
        <n v="170.33076923076925"/>
        <n v="171.2923076923077"/>
        <n v="174.01538461538465"/>
        <n v="172.22307692307697"/>
        <n v="172.94615384615386"/>
        <n v="175.96153846153845"/>
        <n v="173.99230769230769"/>
        <n v="173.26923076923077"/>
        <n v="176.27692307692308"/>
        <n v="174.33076923076925"/>
        <n v="173.5230769230769"/>
        <n v="176.43846153846152"/>
        <n v="174.55384615384617"/>
        <n v="174.44615384615386"/>
        <n v="177.41538461538462"/>
        <n v="175.45384615384617"/>
        <n v="175.73076923076923"/>
        <n v="178.63846153846154"/>
        <n v="176.71538461538464"/>
        <n v="175.97692307692307"/>
        <n v="178.03076923076924"/>
        <n v="176.67692307692309"/>
        <n v="175.16153846153844"/>
        <n v="176.59999999999997"/>
        <n v="175.64615384615385"/>
        <n v="175.63076923076926"/>
        <n v="177.70769230769233"/>
        <n v="176.36153846153846"/>
        <n v="174.28461538461536"/>
        <n v="177.16923076923075"/>
        <n v="175.3153846153846"/>
        <n v="174.2923076923077"/>
        <n v="177.1846153846154"/>
        <n v="175.32307692307691"/>
        <n v="174.93846153846152"/>
        <n v="178.28461538461539"/>
        <n v="176.12307692307695"/>
        <n v="176.20769230769235"/>
        <n v="179.62307692307692"/>
        <n v="177.45384615384617"/>
      </sharedItems>
    </cacheField>
    <cacheField name="Clothing and footwear" numFmtId="0">
      <sharedItems containsString="0" containsBlank="1" containsNumber="1" minValue="105.8" maxValue="190.8" count="303">
        <n v="106.4"/>
        <n v="105.8"/>
        <n v="106.2"/>
        <n v="107"/>
        <n v="106.8"/>
        <n v="107.5"/>
        <n v="107.3"/>
        <n v="108"/>
        <n v="107.7"/>
        <n v="107.9"/>
        <n v="108.6"/>
        <n v="108.3"/>
        <n v="108.5"/>
        <n v="109.5"/>
        <n v="108.9"/>
        <n v="109.3"/>
        <n v="110.3"/>
        <n v="110"/>
        <n v="111.1"/>
        <n v="110.2"/>
        <n v="110.7"/>
        <n v="112.5"/>
        <n v="111.9"/>
        <n v="113.4"/>
        <n v="112"/>
        <n v="112.8"/>
        <n v="114.4"/>
        <n v="113"/>
        <n v="113.8"/>
        <n v="115.5"/>
        <n v="113.7"/>
        <n v="114.8"/>
        <n v="116.2"/>
        <n v="114.3"/>
        <n v="115.4"/>
        <n v="116.7"/>
        <n v="114.7"/>
        <n v="115.9"/>
        <n v="117.2"/>
        <n v="115.2"/>
        <n v="116.4"/>
        <n v="117.8"/>
        <n v="115.7"/>
        <n v="117"/>
        <n v="118.5"/>
        <n v="117.6"/>
        <n v="119.3"/>
        <n v="118.3"/>
        <n v="120.3"/>
        <n v="117.4"/>
        <n v="119.1"/>
        <n v="120.7"/>
        <n v="117.9"/>
        <n v="119.6"/>
        <n v="121.3"/>
        <n v="118.4"/>
        <n v="120.1"/>
        <n v="122.3"/>
        <n v="118.9"/>
        <n v="121"/>
        <n v="122.9"/>
        <n v="119.5"/>
        <n v="121.6"/>
        <n v="123.3"/>
        <n v="120"/>
        <n v="122"/>
        <n v="124"/>
        <n v="120.2"/>
        <n v="122.5"/>
        <n v="125"/>
        <n v="120.6"/>
        <n v="125.5"/>
        <n v="120.9"/>
        <n v="123.7"/>
        <n v="126"/>
        <n v="124.1"/>
        <n v="126.8"/>
        <n v="124.7"/>
        <n v="128"/>
        <n v="125.7"/>
        <n v="128.30000000000001"/>
        <n v="122.7"/>
        <n v="126.1"/>
        <n v="129"/>
        <n v="126.6"/>
        <n v="129.9"/>
        <n v="123.2"/>
        <n v="127.2"/>
        <n v="130.6"/>
        <n v="123.6"/>
        <n v="127.8"/>
        <n v="131.5"/>
        <n v="124.2"/>
        <n v="128.6"/>
        <n v="131.9"/>
        <n v="124.5"/>
        <n v="132.6"/>
        <n v="124.9"/>
        <n v="129.5"/>
        <n v="133.4"/>
        <n v="125.3"/>
        <n v="130.19999999999999"/>
        <n v="133.80000000000001"/>
        <n v="130.5"/>
        <n v="134.4"/>
        <n v="125.8"/>
        <n v="131"/>
        <n v="134.80000000000001"/>
        <n v="126.2"/>
        <n v="131.4"/>
        <n v="135.6"/>
        <n v="132"/>
        <n v="136.5"/>
        <n v="126.9"/>
        <n v="132.69999999999999"/>
        <n v="137.1"/>
        <n v="127.3"/>
        <n v="133.19999999999999"/>
        <n v="137.80000000000001"/>
        <n v="127.7"/>
        <n v="138.80000000000001"/>
        <n v="134.5"/>
        <n v="139.19999999999999"/>
        <n v="128.5"/>
        <n v="135"/>
        <n v="139.69999999999999"/>
        <n v="128.80000000000001"/>
        <n v="135.4"/>
        <n v="140"/>
        <n v="140.19999999999999"/>
        <n v="129.30000000000001"/>
        <n v="135.9"/>
        <n v="140.80000000000001"/>
        <n v="129.6"/>
        <n v="136.4"/>
        <n v="141.6"/>
        <n v="130"/>
        <n v="137"/>
        <n v="141.80000000000001"/>
        <n v="137.19999999999999"/>
        <n v="142.30000000000001"/>
        <n v="137.5"/>
        <n v="143.5"/>
        <n v="130.4"/>
        <n v="138.30000000000001"/>
        <n v="144.5"/>
        <n v="139.30000000000001"/>
        <n v="145.19999999999999"/>
        <n v="146.19999999999999"/>
        <n v="147.30000000000001"/>
        <n v="133.5"/>
        <n v="147.19999999999999"/>
        <n v="134"/>
        <n v="142"/>
        <n v="147.5"/>
        <n v="147.80000000000001"/>
        <n v="134.69999999999999"/>
        <n v="142.6"/>
        <n v="148.30000000000001"/>
        <n v="135.19999999999999"/>
        <n v="143.1"/>
        <n v="149.1"/>
        <n v="136.19999999999999"/>
        <n v="144"/>
        <n v="149.80000000000001"/>
        <n v="144.69999999999999"/>
        <n v="150.30000000000001"/>
        <n v="137.4"/>
        <n v="150.6"/>
        <n v="137.9"/>
        <n v="145.6"/>
        <n v="151.30000000000001"/>
        <n v="146.1"/>
        <n v="139.1"/>
        <n v="146.5"/>
        <n v="146.80000000000001"/>
        <n v="150.80000000000001"/>
        <n v="140.5"/>
        <n v="146.69999999999999"/>
        <n v="149.9"/>
        <n v="141.1"/>
        <n v="146.4"/>
        <n v="141.4"/>
        <n v="150.1"/>
        <n v="150.69999999999999"/>
        <n v="142.19999999999999"/>
        <n v="142.4"/>
        <n v="147.4"/>
        <n v="150.9"/>
        <n v="142.69999999999999"/>
        <n v="147.6"/>
        <n v="151.1"/>
        <n v="143"/>
        <n v="147.9"/>
        <n v="151"/>
        <n v="143.30000000000001"/>
        <n v="143.9"/>
        <n v="148.19999999999999"/>
        <n v="151.5"/>
        <n v="144.19999999999999"/>
        <n v="148.6"/>
        <n v="151.9"/>
        <n v="144.6"/>
        <n v="149"/>
        <n v="152.1"/>
        <n v="144.9"/>
        <n v="149.19999999999999"/>
        <n v="152.30000000000001"/>
        <n v="149.5"/>
        <n v="152.5"/>
        <m/>
        <n v="154.1"/>
        <n v="151.4"/>
        <n v="154.30000000000001"/>
        <n v="151.69999999999999"/>
        <n v="154.6"/>
        <n v="148.1"/>
        <n v="152"/>
        <n v="155"/>
        <n v="155.5"/>
        <n v="148.80000000000001"/>
        <n v="152.80000000000001"/>
        <n v="156.30000000000001"/>
        <n v="149.6"/>
        <n v="153.6"/>
        <n v="156.80000000000001"/>
        <n v="150.19999999999999"/>
        <n v="154.19999999999999"/>
        <n v="158.4"/>
        <n v="151.80000000000001"/>
        <n v="155.80000000000001"/>
        <n v="158.9"/>
        <n v="152.6"/>
        <n v="156.4"/>
        <n v="159.9"/>
        <n v="153.4"/>
        <n v="157.30000000000001"/>
        <n v="164.5"/>
        <n v="160.4"/>
        <n v="164.6"/>
        <n v="154.80000000000001"/>
        <n v="160.69999999999999"/>
        <n v="165.3"/>
        <n v="161.4"/>
        <n v="166.3"/>
        <n v="163.19999999999999"/>
        <n v="167.1"/>
        <n v="157.4"/>
        <n v="163.30000000000001"/>
        <n v="168.3"/>
        <n v="158.30000000000001"/>
        <n v="164.3"/>
        <n v="169.8"/>
        <n v="159.69999999999999"/>
        <n v="165.8"/>
        <n v="171.2"/>
        <n v="167"/>
        <n v="172.7"/>
        <n v="162.19999999999999"/>
        <n v="168.5"/>
        <n v="173.7"/>
        <n v="163.4"/>
        <n v="169.6"/>
        <n v="175.1"/>
        <n v="164.9"/>
        <n v="171.1"/>
        <n v="177.1"/>
        <n v="172.8"/>
        <n v="179"/>
        <n v="167.8"/>
        <n v="174.6"/>
        <n v="180.4"/>
        <n v="169.4"/>
        <n v="176"/>
        <n v="181.7"/>
        <n v="170.6"/>
        <n v="177.3"/>
        <n v="183"/>
        <n v="171.6"/>
        <n v="178.5"/>
        <n v="184.5"/>
        <n v="173"/>
        <n v="179.9"/>
        <n v="185.9"/>
        <n v="173.6"/>
        <n v="181"/>
        <n v="186.9"/>
        <n v="174.7"/>
        <n v="182.1"/>
        <n v="187.8"/>
        <n v="175.7"/>
        <n v="188.6"/>
        <n v="176.6"/>
        <n v="183.8"/>
        <n v="189.6"/>
        <n v="178.2"/>
        <n v="185.1"/>
        <n v="190.2"/>
        <n v="178.9"/>
        <n v="185.7"/>
        <n v="190.8"/>
        <n v="179.3"/>
        <n v="186.2"/>
      </sharedItems>
    </cacheField>
    <cacheField name="Transport and communication" numFmtId="0">
      <sharedItems containsString="0" containsBlank="1" containsNumber="1" minValue="103.2" maxValue="169.7"/>
    </cacheField>
    <cacheField name="Education" numFmtId="0">
      <sharedItems containsString="0" containsBlank="1" containsNumber="1" minValue="103.5" maxValue="180.3"/>
    </cacheField>
    <cacheField name="Household goods and services" numFmtId="0">
      <sharedItems containsString="0" containsBlank="1" containsNumber="1" minValue="104.8" maxValue="179.8"/>
    </cacheField>
    <cacheField name="Fuel and light" numFmtId="0">
      <sharedItems containsString="0" containsBlank="1" containsNumber="1" minValue="105.4" maxValue="183.4"/>
    </cacheField>
    <cacheField name="Health" numFmtId="0">
      <sharedItems containsString="0" containsBlank="1" containsNumber="1" minValue="104" maxValue="187.8"/>
    </cacheField>
    <cacheField name="General index" numFmtId="0">
      <sharedItems containsString="0" containsBlank="1" containsNumber="1" minValue="104" maxValue="179.8"/>
    </cacheField>
  </cacheFields>
  <extLst>
    <ext xmlns:x14="http://schemas.microsoft.com/office/spreadsheetml/2009/9/main" uri="{725AE2AE-9491-48be-B2B4-4EB974FC3084}">
      <x14:pivotCacheDefinition pivotCacheId="1128822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x v="0"/>
    <n v="103.3"/>
    <n v="103.8"/>
    <n v="104.8"/>
    <n v="105.5"/>
    <n v="104"/>
    <n v="105.1"/>
  </r>
  <r>
    <x v="1"/>
    <x v="0"/>
    <x v="0"/>
    <x v="1"/>
    <x v="1"/>
    <n v="103.2"/>
    <n v="103.5"/>
    <n v="104.8"/>
    <n v="105.4"/>
    <n v="104.1"/>
    <n v="104"/>
  </r>
  <r>
    <x v="2"/>
    <x v="0"/>
    <x v="0"/>
    <x v="2"/>
    <x v="2"/>
    <n v="103.2"/>
    <n v="103.6"/>
    <n v="104.8"/>
    <n v="105.5"/>
    <n v="104"/>
    <n v="104.6"/>
  </r>
  <r>
    <x v="0"/>
    <x v="0"/>
    <x v="1"/>
    <x v="3"/>
    <x v="3"/>
    <n v="103.9"/>
    <n v="104.1"/>
    <n v="105.2"/>
    <n v="106.2"/>
    <n v="104.4"/>
    <n v="105.8"/>
  </r>
  <r>
    <x v="1"/>
    <x v="0"/>
    <x v="1"/>
    <x v="4"/>
    <x v="0"/>
    <n v="104.4"/>
    <n v="103.7"/>
    <n v="105.2"/>
    <n v="105.7"/>
    <n v="104.7"/>
    <n v="104.7"/>
  </r>
  <r>
    <x v="2"/>
    <x v="0"/>
    <x v="1"/>
    <x v="5"/>
    <x v="4"/>
    <n v="104.2"/>
    <n v="103.9"/>
    <n v="105.2"/>
    <n v="106"/>
    <n v="104.5"/>
    <n v="105.3"/>
  </r>
  <r>
    <x v="0"/>
    <x v="0"/>
    <x v="2"/>
    <x v="6"/>
    <x v="5"/>
    <n v="104.6"/>
    <n v="104.3"/>
    <n v="105.6"/>
    <n v="106.1"/>
    <n v="104.7"/>
    <n v="106"/>
  </r>
  <r>
    <x v="1"/>
    <x v="0"/>
    <x v="2"/>
    <x v="7"/>
    <x v="3"/>
    <n v="105.5"/>
    <n v="103.8"/>
    <n v="105.7"/>
    <n v="106"/>
    <n v="105.2"/>
    <n v="105"/>
  </r>
  <r>
    <x v="2"/>
    <x v="0"/>
    <x v="2"/>
    <x v="8"/>
    <x v="6"/>
    <n v="105.1"/>
    <n v="104"/>
    <n v="105.6"/>
    <n v="106.1"/>
    <n v="104.9"/>
    <n v="105.5"/>
  </r>
  <r>
    <x v="0"/>
    <x v="0"/>
    <x v="3"/>
    <x v="9"/>
    <x v="7"/>
    <n v="104.4"/>
    <n v="104.8"/>
    <n v="106.1"/>
    <n v="106.5"/>
    <n v="105.1"/>
    <n v="106.4"/>
  </r>
  <r>
    <x v="1"/>
    <x v="0"/>
    <x v="3"/>
    <x v="10"/>
    <x v="8"/>
    <n v="105"/>
    <n v="105.2"/>
    <n v="106.5"/>
    <n v="106.4"/>
    <n v="105.7"/>
    <n v="105.7"/>
  </r>
  <r>
    <x v="2"/>
    <x v="0"/>
    <x v="3"/>
    <x v="11"/>
    <x v="9"/>
    <n v="104.7"/>
    <n v="105"/>
    <n v="106.3"/>
    <n v="106.5"/>
    <n v="105.3"/>
    <n v="106.1"/>
  </r>
  <r>
    <x v="0"/>
    <x v="0"/>
    <x v="4"/>
    <x v="12"/>
    <x v="10"/>
    <n v="104.1"/>
    <n v="105.5"/>
    <n v="106.8"/>
    <n v="107.5"/>
    <n v="105.7"/>
    <n v="107.2"/>
  </r>
  <r>
    <x v="1"/>
    <x v="0"/>
    <x v="4"/>
    <x v="13"/>
    <x v="11"/>
    <n v="103.9"/>
    <n v="105.7"/>
    <n v="107.1"/>
    <n v="107.2"/>
    <n v="106.2"/>
    <n v="106.6"/>
  </r>
  <r>
    <x v="2"/>
    <x v="0"/>
    <x v="4"/>
    <x v="14"/>
    <x v="12"/>
    <n v="104"/>
    <n v="105.6"/>
    <n v="106.9"/>
    <n v="107.4"/>
    <n v="105.9"/>
    <n v="106.9"/>
  </r>
  <r>
    <x v="0"/>
    <x v="0"/>
    <x v="5"/>
    <x v="15"/>
    <x v="13"/>
    <n v="105"/>
    <n v="106.5"/>
    <n v="107.5"/>
    <n v="108.5"/>
    <n v="106.3"/>
    <n v="108.9"/>
  </r>
  <r>
    <x v="1"/>
    <x v="0"/>
    <x v="5"/>
    <x v="16"/>
    <x v="14"/>
    <n v="105.2"/>
    <n v="108.1"/>
    <n v="107.7"/>
    <n v="108"/>
    <n v="106.5"/>
    <n v="109.7"/>
  </r>
  <r>
    <x v="2"/>
    <x v="0"/>
    <x v="5"/>
    <x v="17"/>
    <x v="15"/>
    <n v="105.1"/>
    <n v="107.4"/>
    <n v="107.6"/>
    <n v="108.3"/>
    <n v="106.4"/>
    <n v="109.3"/>
  </r>
  <r>
    <x v="0"/>
    <x v="0"/>
    <x v="6"/>
    <x v="18"/>
    <x v="16"/>
    <n v="106.8"/>
    <n v="107.8"/>
    <n v="108.3"/>
    <n v="109.5"/>
    <n v="106.9"/>
    <n v="110.7"/>
  </r>
  <r>
    <x v="1"/>
    <x v="0"/>
    <x v="6"/>
    <x v="19"/>
    <x v="13"/>
    <n v="107.3"/>
    <n v="110.1"/>
    <n v="108.1"/>
    <n v="108.6"/>
    <n v="107.1"/>
    <n v="111.4"/>
  </r>
  <r>
    <x v="2"/>
    <x v="0"/>
    <x v="6"/>
    <x v="20"/>
    <x v="17"/>
    <n v="107.1"/>
    <n v="109.1"/>
    <n v="108.2"/>
    <n v="109.2"/>
    <n v="107"/>
    <n v="111"/>
  </r>
  <r>
    <x v="0"/>
    <x v="0"/>
    <x v="7"/>
    <x v="21"/>
    <x v="18"/>
    <n v="107.8"/>
    <n v="108.7"/>
    <n v="108.7"/>
    <n v="109.9"/>
    <n v="107.5"/>
    <n v="112.1"/>
  </r>
  <r>
    <x v="1"/>
    <x v="0"/>
    <x v="7"/>
    <x v="22"/>
    <x v="19"/>
    <n v="108.1"/>
    <n v="110.8"/>
    <n v="108.7"/>
    <n v="109.3"/>
    <n v="107.6"/>
    <n v="112.7"/>
  </r>
  <r>
    <x v="2"/>
    <x v="0"/>
    <x v="7"/>
    <x v="23"/>
    <x v="20"/>
    <n v="108"/>
    <n v="109.9"/>
    <n v="108.7"/>
    <n v="109.7"/>
    <n v="107.5"/>
    <n v="112.4"/>
  </r>
  <r>
    <x v="0"/>
    <x v="0"/>
    <x v="8"/>
    <x v="24"/>
    <x v="21"/>
    <n v="109.3"/>
    <n v="109.8"/>
    <n v="109.6"/>
    <n v="111.1"/>
    <n v="108.3"/>
    <n v="114.2"/>
  </r>
  <r>
    <x v="1"/>
    <x v="0"/>
    <x v="8"/>
    <x v="25"/>
    <x v="18"/>
    <n v="110.4"/>
    <n v="111.2"/>
    <n v="109.6"/>
    <n v="109.5"/>
    <n v="107.9"/>
    <n v="113.2"/>
  </r>
  <r>
    <x v="2"/>
    <x v="0"/>
    <x v="8"/>
    <x v="26"/>
    <x v="22"/>
    <n v="109.9"/>
    <n v="110.6"/>
    <n v="109.6"/>
    <n v="110.5"/>
    <n v="108.1"/>
    <n v="113.7"/>
  </r>
  <r>
    <x v="0"/>
    <x v="0"/>
    <x v="9"/>
    <x v="27"/>
    <x v="23"/>
    <n v="109.3"/>
    <n v="110.2"/>
    <n v="110.4"/>
    <n v="111.6"/>
    <n v="108.9"/>
    <n v="115.5"/>
  </r>
  <r>
    <x v="1"/>
    <x v="0"/>
    <x v="9"/>
    <x v="28"/>
    <x v="24"/>
    <n v="109.7"/>
    <n v="111.3"/>
    <n v="110.2"/>
    <n v="109.7"/>
    <n v="108.2"/>
    <n v="114"/>
  </r>
  <r>
    <x v="2"/>
    <x v="0"/>
    <x v="9"/>
    <x v="29"/>
    <x v="25"/>
    <n v="109.5"/>
    <n v="110.8"/>
    <n v="110.3"/>
    <n v="110.9"/>
    <n v="108.6"/>
    <n v="114.8"/>
  </r>
  <r>
    <x v="0"/>
    <x v="0"/>
    <x v="10"/>
    <x v="30"/>
    <x v="26"/>
    <n v="109.6"/>
    <n v="111"/>
    <n v="111.3"/>
    <n v="112.6"/>
    <n v="109.7"/>
    <n v="117.4"/>
  </r>
  <r>
    <x v="1"/>
    <x v="0"/>
    <x v="11"/>
    <x v="31"/>
    <x v="27"/>
    <n v="109.5"/>
    <n v="111.3"/>
    <n v="110.9"/>
    <n v="110"/>
    <n v="108.6"/>
    <n v="115"/>
  </r>
  <r>
    <x v="2"/>
    <x v="0"/>
    <x v="11"/>
    <x v="32"/>
    <x v="28"/>
    <n v="109.5"/>
    <n v="111.2"/>
    <n v="111.1"/>
    <n v="111.6"/>
    <n v="109.3"/>
    <n v="116.3"/>
  </r>
  <r>
    <x v="0"/>
    <x v="0"/>
    <x v="12"/>
    <x v="33"/>
    <x v="29"/>
    <n v="109.9"/>
    <n v="111.6"/>
    <n v="112.1"/>
    <n v="112.8"/>
    <n v="110.1"/>
    <n v="115.5"/>
  </r>
  <r>
    <x v="1"/>
    <x v="0"/>
    <x v="12"/>
    <x v="34"/>
    <x v="30"/>
    <n v="109.7"/>
    <n v="111.4"/>
    <n v="111.3"/>
    <n v="110.4"/>
    <n v="109"/>
    <n v="113.3"/>
  </r>
  <r>
    <x v="2"/>
    <x v="0"/>
    <x v="12"/>
    <x v="35"/>
    <x v="31"/>
    <n v="109.8"/>
    <n v="111.5"/>
    <n v="111.7"/>
    <n v="111.9"/>
    <n v="109.7"/>
    <n v="114.5"/>
  </r>
  <r>
    <x v="0"/>
    <x v="1"/>
    <x v="0"/>
    <x v="36"/>
    <x v="32"/>
    <n v="110.5"/>
    <n v="111.8"/>
    <n v="112.6"/>
    <n v="113"/>
    <n v="110.6"/>
    <n v="114.2"/>
  </r>
  <r>
    <x v="1"/>
    <x v="1"/>
    <x v="0"/>
    <x v="37"/>
    <x v="33"/>
    <n v="110.8"/>
    <n v="111.5"/>
    <n v="111.9"/>
    <n v="111"/>
    <n v="109.7"/>
    <n v="112.9"/>
  </r>
  <r>
    <x v="2"/>
    <x v="1"/>
    <x v="0"/>
    <x v="38"/>
    <x v="34"/>
    <n v="110.7"/>
    <n v="111.6"/>
    <n v="112.3"/>
    <n v="112.2"/>
    <n v="110.3"/>
    <n v="113.6"/>
  </r>
  <r>
    <x v="0"/>
    <x v="1"/>
    <x v="1"/>
    <x v="39"/>
    <x v="35"/>
    <n v="110.8"/>
    <n v="112"/>
    <n v="112.9"/>
    <n v="113.2"/>
    <n v="110.9"/>
    <n v="114"/>
  </r>
  <r>
    <x v="1"/>
    <x v="1"/>
    <x v="1"/>
    <x v="40"/>
    <x v="36"/>
    <n v="111.3"/>
    <n v="111.6"/>
    <n v="112.6"/>
    <n v="111.1"/>
    <n v="110.4"/>
    <n v="113.1"/>
  </r>
  <r>
    <x v="2"/>
    <x v="1"/>
    <x v="1"/>
    <x v="41"/>
    <x v="37"/>
    <n v="111.1"/>
    <n v="111.8"/>
    <n v="112.8"/>
    <n v="112.4"/>
    <n v="110.7"/>
    <n v="113.6"/>
  </r>
  <r>
    <x v="0"/>
    <x v="1"/>
    <x v="2"/>
    <x v="42"/>
    <x v="38"/>
    <n v="111.2"/>
    <n v="112.4"/>
    <n v="113.4"/>
    <n v="113.4"/>
    <n v="111.4"/>
    <n v="114.6"/>
  </r>
  <r>
    <x v="1"/>
    <x v="1"/>
    <x v="2"/>
    <x v="43"/>
    <x v="39"/>
    <n v="111.6"/>
    <n v="111.8"/>
    <n v="113"/>
    <n v="110.9"/>
    <n v="110.8"/>
    <n v="113.7"/>
  </r>
  <r>
    <x v="2"/>
    <x v="1"/>
    <x v="2"/>
    <x v="44"/>
    <x v="40"/>
    <n v="111.4"/>
    <n v="112"/>
    <n v="113.2"/>
    <n v="112.5"/>
    <n v="111.2"/>
    <n v="114.2"/>
  </r>
  <r>
    <x v="0"/>
    <x v="1"/>
    <x v="3"/>
    <x v="45"/>
    <x v="41"/>
    <n v="111.2"/>
    <n v="113"/>
    <n v="113.7"/>
    <n v="113.4"/>
    <n v="111.8"/>
    <n v="115.4"/>
  </r>
  <r>
    <x v="1"/>
    <x v="1"/>
    <x v="3"/>
    <x v="46"/>
    <x v="42"/>
    <n v="111.2"/>
    <n v="112.5"/>
    <n v="113.4"/>
    <n v="110.9"/>
    <n v="111"/>
    <n v="114.7"/>
  </r>
  <r>
    <x v="2"/>
    <x v="1"/>
    <x v="3"/>
    <x v="47"/>
    <x v="43"/>
    <n v="111.2"/>
    <n v="112.7"/>
    <n v="113.6"/>
    <n v="112.5"/>
    <n v="111.5"/>
    <n v="115.1"/>
  </r>
  <r>
    <x v="0"/>
    <x v="1"/>
    <x v="4"/>
    <x v="48"/>
    <x v="44"/>
    <n v="111.4"/>
    <n v="113.1"/>
    <n v="114.1"/>
    <n v="113.4"/>
    <n v="112.1"/>
    <n v="116"/>
  </r>
  <r>
    <x v="1"/>
    <x v="1"/>
    <x v="4"/>
    <x v="49"/>
    <x v="32"/>
    <n v="111.3"/>
    <n v="112.9"/>
    <n v="114.1"/>
    <n v="111.1"/>
    <n v="111.2"/>
    <n v="115.6"/>
  </r>
  <r>
    <x v="2"/>
    <x v="1"/>
    <x v="4"/>
    <x v="50"/>
    <x v="45"/>
    <n v="111.3"/>
    <n v="113"/>
    <n v="114.1"/>
    <n v="112.5"/>
    <n v="111.8"/>
    <n v="115.8"/>
  </r>
  <r>
    <x v="0"/>
    <x v="1"/>
    <x v="5"/>
    <x v="51"/>
    <x v="46"/>
    <n v="112.2"/>
    <n v="114.3"/>
    <n v="114.9"/>
    <n v="114.4"/>
    <n v="112.8"/>
    <n v="117"/>
  </r>
  <r>
    <x v="1"/>
    <x v="1"/>
    <x v="5"/>
    <x v="52"/>
    <x v="35"/>
    <n v="111.5"/>
    <n v="115.1"/>
    <n v="114.3"/>
    <n v="111.2"/>
    <n v="111.4"/>
    <n v="116.4"/>
  </r>
  <r>
    <x v="2"/>
    <x v="1"/>
    <x v="5"/>
    <x v="53"/>
    <x v="47"/>
    <n v="111.8"/>
    <n v="114.8"/>
    <n v="114.6"/>
    <n v="113.2"/>
    <n v="112.3"/>
    <n v="116.7"/>
  </r>
  <r>
    <x v="0"/>
    <x v="1"/>
    <x v="6"/>
    <x v="54"/>
    <x v="48"/>
    <n v="113.2"/>
    <n v="115.5"/>
    <n v="115.4"/>
    <n v="115.3"/>
    <n v="113.4"/>
    <n v="119.5"/>
  </r>
  <r>
    <x v="1"/>
    <x v="1"/>
    <x v="6"/>
    <x v="55"/>
    <x v="49"/>
    <n v="113"/>
    <n v="117.8"/>
    <n v="114.9"/>
    <n v="111.6"/>
    <n v="111.5"/>
    <n v="118.9"/>
  </r>
  <r>
    <x v="2"/>
    <x v="1"/>
    <x v="6"/>
    <x v="56"/>
    <x v="50"/>
    <n v="113.1"/>
    <n v="116.8"/>
    <n v="115.2"/>
    <n v="113.9"/>
    <n v="112.7"/>
    <n v="119.2"/>
  </r>
  <r>
    <x v="0"/>
    <x v="1"/>
    <x v="7"/>
    <x v="57"/>
    <x v="51"/>
    <n v="113.2"/>
    <n v="116.2"/>
    <n v="115.9"/>
    <n v="115.4"/>
    <n v="114"/>
    <n v="120.7"/>
  </r>
  <r>
    <x v="1"/>
    <x v="1"/>
    <x v="7"/>
    <x v="58"/>
    <x v="52"/>
    <n v="112.5"/>
    <n v="119.2"/>
    <n v="115.3"/>
    <n v="111.8"/>
    <n v="112.2"/>
    <n v="119.9"/>
  </r>
  <r>
    <x v="2"/>
    <x v="1"/>
    <x v="7"/>
    <x v="59"/>
    <x v="53"/>
    <n v="112.8"/>
    <n v="118"/>
    <n v="115.6"/>
    <n v="114"/>
    <n v="113.3"/>
    <n v="120.3"/>
  </r>
  <r>
    <x v="0"/>
    <x v="1"/>
    <x v="8"/>
    <x v="60"/>
    <x v="54"/>
    <n v="112.8"/>
    <n v="116.6"/>
    <n v="116.7"/>
    <n v="115.8"/>
    <n v="114.5"/>
    <n v="120.9"/>
  </r>
  <r>
    <x v="1"/>
    <x v="1"/>
    <x v="8"/>
    <x v="61"/>
    <x v="55"/>
    <n v="111.2"/>
    <n v="120"/>
    <n v="115.5"/>
    <n v="111.8"/>
    <n v="112.3"/>
    <n v="119.2"/>
  </r>
  <r>
    <x v="2"/>
    <x v="1"/>
    <x v="8"/>
    <x v="62"/>
    <x v="56"/>
    <n v="112"/>
    <n v="118.6"/>
    <n v="116.1"/>
    <n v="114.3"/>
    <n v="113.7"/>
    <n v="120.1"/>
  </r>
  <r>
    <x v="0"/>
    <x v="1"/>
    <x v="9"/>
    <x v="63"/>
    <x v="57"/>
    <n v="112.6"/>
    <n v="116.9"/>
    <n v="117.5"/>
    <n v="116.4"/>
    <n v="115.3"/>
    <n v="121"/>
  </r>
  <r>
    <x v="1"/>
    <x v="1"/>
    <x v="9"/>
    <x v="64"/>
    <x v="58"/>
    <n v="111"/>
    <n v="120.2"/>
    <n v="115.8"/>
    <n v="112"/>
    <n v="112.6"/>
    <n v="119.1"/>
  </r>
  <r>
    <x v="2"/>
    <x v="1"/>
    <x v="9"/>
    <x v="65"/>
    <x v="59"/>
    <n v="111.8"/>
    <n v="118.8"/>
    <n v="116.7"/>
    <n v="114.7"/>
    <n v="114.3"/>
    <n v="120.1"/>
  </r>
  <r>
    <x v="0"/>
    <x v="1"/>
    <x v="11"/>
    <x v="66"/>
    <x v="60"/>
    <n v="112"/>
    <n v="117.2"/>
    <n v="118.1"/>
    <n v="117.3"/>
    <n v="115.9"/>
    <n v="121.1"/>
  </r>
  <r>
    <x v="1"/>
    <x v="1"/>
    <x v="11"/>
    <x v="67"/>
    <x v="61"/>
    <n v="109.7"/>
    <n v="120.3"/>
    <n v="116.4"/>
    <n v="112.6"/>
    <n v="113"/>
    <n v="119"/>
  </r>
  <r>
    <x v="2"/>
    <x v="1"/>
    <x v="11"/>
    <x v="60"/>
    <x v="62"/>
    <n v="110.8"/>
    <n v="119"/>
    <n v="117.3"/>
    <n v="115.5"/>
    <n v="114.8"/>
    <n v="120.1"/>
  </r>
  <r>
    <x v="0"/>
    <x v="1"/>
    <x v="12"/>
    <x v="68"/>
    <x v="63"/>
    <n v="111.5"/>
    <n v="117.7"/>
    <n v="118.2"/>
    <n v="117.4"/>
    <n v="116.2"/>
    <n v="120.3"/>
  </r>
  <r>
    <x v="1"/>
    <x v="1"/>
    <x v="12"/>
    <x v="69"/>
    <x v="64"/>
    <n v="108.8"/>
    <n v="120.7"/>
    <n v="116.8"/>
    <n v="113"/>
    <n v="113.2"/>
    <n v="118.4"/>
  </r>
  <r>
    <x v="2"/>
    <x v="1"/>
    <x v="12"/>
    <x v="70"/>
    <x v="65"/>
    <n v="110.1"/>
    <n v="119.5"/>
    <n v="117.5"/>
    <n v="115.7"/>
    <n v="115.1"/>
    <n v="119.4"/>
  </r>
  <r>
    <x v="0"/>
    <x v="2"/>
    <x v="0"/>
    <x v="71"/>
    <x v="66"/>
    <n v="111"/>
    <n v="118.2"/>
    <n v="118.9"/>
    <n v="118.4"/>
    <n v="116.6"/>
    <n v="120.3"/>
  </r>
  <r>
    <x v="1"/>
    <x v="2"/>
    <x v="0"/>
    <x v="72"/>
    <x v="67"/>
    <n v="107.9"/>
    <n v="120.8"/>
    <n v="117.2"/>
    <n v="113.4"/>
    <n v="113.7"/>
    <n v="118.5"/>
  </r>
  <r>
    <x v="2"/>
    <x v="2"/>
    <x v="0"/>
    <x v="73"/>
    <x v="68"/>
    <n v="109.4"/>
    <n v="119.7"/>
    <n v="118.1"/>
    <n v="116.5"/>
    <n v="115.5"/>
    <n v="119.5"/>
  </r>
  <r>
    <x v="0"/>
    <x v="2"/>
    <x v="1"/>
    <x v="74"/>
    <x v="69"/>
    <n v="110.9"/>
    <n v="118.7"/>
    <n v="119.6"/>
    <n v="120"/>
    <n v="117.7"/>
    <n v="120.6"/>
  </r>
  <r>
    <x v="1"/>
    <x v="2"/>
    <x v="1"/>
    <x v="75"/>
    <x v="70"/>
    <n v="106.8"/>
    <n v="120.4"/>
    <n v="117.7"/>
    <n v="114"/>
    <n v="114.1"/>
    <n v="118.7"/>
  </r>
  <r>
    <x v="2"/>
    <x v="2"/>
    <x v="1"/>
    <x v="76"/>
    <x v="63"/>
    <n v="108.7"/>
    <n v="119.7"/>
    <n v="118.7"/>
    <n v="117.7"/>
    <n v="116.3"/>
    <n v="119.7"/>
  </r>
  <r>
    <x v="0"/>
    <x v="2"/>
    <x v="2"/>
    <x v="77"/>
    <x v="71"/>
    <n v="111.6"/>
    <n v="119.4"/>
    <n v="120.2"/>
    <n v="120.6"/>
    <n v="118.2"/>
    <n v="121.1"/>
  </r>
  <r>
    <x v="1"/>
    <x v="2"/>
    <x v="2"/>
    <x v="78"/>
    <x v="72"/>
    <n v="108.4"/>
    <n v="120.6"/>
    <n v="118"/>
    <n v="114.4"/>
    <n v="114.3"/>
    <n v="119.1"/>
  </r>
  <r>
    <x v="2"/>
    <x v="2"/>
    <x v="2"/>
    <x v="79"/>
    <x v="73"/>
    <n v="109.9"/>
    <n v="120.1"/>
    <n v="119.2"/>
    <n v="118.3"/>
    <n v="116.7"/>
    <n v="120.2"/>
  </r>
  <r>
    <x v="0"/>
    <x v="2"/>
    <x v="3"/>
    <x v="80"/>
    <x v="74"/>
    <n v="111.9"/>
    <n v="119.9"/>
    <n v="120.9"/>
    <n v="121.2"/>
    <n v="118.6"/>
    <n v="121.5"/>
  </r>
  <r>
    <x v="1"/>
    <x v="2"/>
    <x v="3"/>
    <x v="81"/>
    <x v="54"/>
    <n v="108.4"/>
    <n v="121.7"/>
    <n v="118.4"/>
    <n v="114.7"/>
    <n v="114.6"/>
    <n v="119.7"/>
  </r>
  <r>
    <x v="2"/>
    <x v="2"/>
    <x v="3"/>
    <x v="82"/>
    <x v="75"/>
    <n v="110.1"/>
    <n v="121"/>
    <n v="119.7"/>
    <n v="118.7"/>
    <n v="117.1"/>
    <n v="120.7"/>
  </r>
  <r>
    <x v="0"/>
    <x v="2"/>
    <x v="4"/>
    <x v="83"/>
    <x v="76"/>
    <n v="113.3"/>
    <n v="120.5"/>
    <n v="121.5"/>
    <n v="121.9"/>
    <n v="119.4"/>
    <n v="122.4"/>
  </r>
  <r>
    <x v="1"/>
    <x v="2"/>
    <x v="4"/>
    <x v="84"/>
    <x v="62"/>
    <n v="110.8"/>
    <n v="122"/>
    <n v="118.7"/>
    <n v="114.9"/>
    <n v="114.9"/>
    <n v="120.7"/>
  </r>
  <r>
    <x v="2"/>
    <x v="2"/>
    <x v="4"/>
    <x v="85"/>
    <x v="77"/>
    <n v="112"/>
    <n v="121.4"/>
    <n v="120.2"/>
    <n v="119.2"/>
    <n v="117.7"/>
    <n v="121.6"/>
  </r>
  <r>
    <x v="0"/>
    <x v="2"/>
    <x v="5"/>
    <x v="86"/>
    <x v="78"/>
    <n v="114.2"/>
    <n v="122"/>
    <n v="122.8"/>
    <n v="122.6"/>
    <n v="120.4"/>
    <n v="124.1"/>
  </r>
  <r>
    <x v="1"/>
    <x v="2"/>
    <x v="5"/>
    <x v="87"/>
    <x v="57"/>
    <n v="111.7"/>
    <n v="123.8"/>
    <n v="119.2"/>
    <n v="115.1"/>
    <n v="115.4"/>
    <n v="121.7"/>
  </r>
  <r>
    <x v="2"/>
    <x v="2"/>
    <x v="5"/>
    <x v="88"/>
    <x v="79"/>
    <n v="112.9"/>
    <n v="123.1"/>
    <n v="121.1"/>
    <n v="119.8"/>
    <n v="118.5"/>
    <n v="123"/>
  </r>
  <r>
    <x v="0"/>
    <x v="2"/>
    <x v="6"/>
    <x v="89"/>
    <x v="80"/>
    <n v="114.1"/>
    <n v="122.9"/>
    <n v="123"/>
    <n v="123"/>
    <n v="120.8"/>
    <n v="124.7"/>
  </r>
  <r>
    <x v="1"/>
    <x v="2"/>
    <x v="6"/>
    <x v="90"/>
    <x v="81"/>
    <n v="111.5"/>
    <n v="125.4"/>
    <n v="119.5"/>
    <n v="115.3"/>
    <n v="116"/>
    <n v="122.4"/>
  </r>
  <r>
    <x v="2"/>
    <x v="2"/>
    <x v="6"/>
    <x v="91"/>
    <x v="82"/>
    <n v="112.7"/>
    <n v="124.4"/>
    <n v="121.3"/>
    <n v="120.1"/>
    <n v="119"/>
    <n v="123.6"/>
  </r>
  <r>
    <x v="0"/>
    <x v="2"/>
    <x v="7"/>
    <x v="92"/>
    <x v="83"/>
    <n v="113.6"/>
    <n v="123.6"/>
    <n v="123.7"/>
    <n v="123.8"/>
    <n v="121.1"/>
    <n v="126.1"/>
  </r>
  <r>
    <x v="1"/>
    <x v="2"/>
    <x v="7"/>
    <x v="93"/>
    <x v="60"/>
    <n v="109.9"/>
    <n v="126.2"/>
    <n v="120"/>
    <n v="115.3"/>
    <n v="116.6"/>
    <n v="123.2"/>
  </r>
  <r>
    <x v="2"/>
    <x v="2"/>
    <x v="7"/>
    <x v="94"/>
    <x v="84"/>
    <n v="111.7"/>
    <n v="125.1"/>
    <n v="122"/>
    <n v="120.6"/>
    <n v="119.4"/>
    <n v="124.8"/>
  </r>
  <r>
    <x v="0"/>
    <x v="2"/>
    <x v="8"/>
    <x v="95"/>
    <x v="85"/>
    <n v="113.8"/>
    <n v="124.5"/>
    <n v="124.5"/>
    <n v="123.7"/>
    <n v="121.4"/>
    <n v="127"/>
  </r>
  <r>
    <x v="1"/>
    <x v="2"/>
    <x v="8"/>
    <x v="96"/>
    <x v="86"/>
    <n v="109.1"/>
    <n v="126.5"/>
    <n v="120.4"/>
    <n v="115.1"/>
    <n v="117.1"/>
    <n v="123.5"/>
  </r>
  <r>
    <x v="2"/>
    <x v="2"/>
    <x v="8"/>
    <x v="97"/>
    <x v="87"/>
    <n v="111.3"/>
    <n v="125.7"/>
    <n v="122.6"/>
    <n v="120.4"/>
    <n v="119.8"/>
    <n v="125.4"/>
  </r>
  <r>
    <x v="0"/>
    <x v="2"/>
    <x v="9"/>
    <x v="98"/>
    <x v="88"/>
    <n v="113.8"/>
    <n v="125.1"/>
    <n v="125.1"/>
    <n v="124.4"/>
    <n v="122"/>
    <n v="127.7"/>
  </r>
  <r>
    <x v="1"/>
    <x v="2"/>
    <x v="9"/>
    <x v="99"/>
    <x v="89"/>
    <n v="109.3"/>
    <n v="126.5"/>
    <n v="120.7"/>
    <n v="114.9"/>
    <n v="117.7"/>
    <n v="124.2"/>
  </r>
  <r>
    <x v="2"/>
    <x v="2"/>
    <x v="9"/>
    <x v="100"/>
    <x v="90"/>
    <n v="111.4"/>
    <n v="125.9"/>
    <n v="123"/>
    <n v="120.8"/>
    <n v="120.4"/>
    <n v="126.1"/>
  </r>
  <r>
    <x v="0"/>
    <x v="2"/>
    <x v="11"/>
    <x v="101"/>
    <x v="91"/>
    <n v="114"/>
    <n v="125.8"/>
    <n v="125.6"/>
    <n v="125.6"/>
    <n v="122.6"/>
    <n v="128.30000000000001"/>
  </r>
  <r>
    <x v="1"/>
    <x v="2"/>
    <x v="11"/>
    <x v="102"/>
    <x v="92"/>
    <n v="109.3"/>
    <n v="126.6"/>
    <n v="121"/>
    <n v="115.1"/>
    <n v="118.1"/>
    <n v="124.6"/>
  </r>
  <r>
    <x v="2"/>
    <x v="2"/>
    <x v="11"/>
    <x v="103"/>
    <x v="93"/>
    <n v="111.5"/>
    <n v="126.3"/>
    <n v="123.4"/>
    <n v="121.6"/>
    <n v="120.9"/>
    <n v="126.6"/>
  </r>
  <r>
    <x v="0"/>
    <x v="2"/>
    <x v="12"/>
    <x v="104"/>
    <x v="94"/>
    <n v="114"/>
    <n v="125.6"/>
    <n v="126"/>
    <n v="125.7"/>
    <n v="123.1"/>
    <n v="127.9"/>
  </r>
  <r>
    <x v="1"/>
    <x v="2"/>
    <x v="12"/>
    <x v="105"/>
    <x v="95"/>
    <n v="109.3"/>
    <n v="126.6"/>
    <n v="121"/>
    <n v="116"/>
    <n v="118.6"/>
    <n v="124"/>
  </r>
  <r>
    <x v="2"/>
    <x v="2"/>
    <x v="12"/>
    <x v="106"/>
    <x v="83"/>
    <n v="111.5"/>
    <n v="126.2"/>
    <n v="123.6"/>
    <n v="122"/>
    <n v="121.4"/>
    <n v="126.1"/>
  </r>
  <r>
    <x v="0"/>
    <x v="3"/>
    <x v="0"/>
    <x v="107"/>
    <x v="96"/>
    <n v="113.6"/>
    <n v="126.2"/>
    <n v="126.6"/>
    <n v="126.2"/>
    <n v="123.7"/>
    <n v="128.1"/>
  </r>
  <r>
    <x v="1"/>
    <x v="3"/>
    <x v="0"/>
    <x v="108"/>
    <x v="97"/>
    <n v="108.9"/>
    <n v="126.4"/>
    <n v="121.6"/>
    <n v="116.9"/>
    <n v="119.1"/>
    <n v="124.2"/>
  </r>
  <r>
    <x v="2"/>
    <x v="3"/>
    <x v="0"/>
    <x v="109"/>
    <x v="98"/>
    <n v="111.1"/>
    <n v="126.3"/>
    <n v="124.2"/>
    <n v="122.7"/>
    <n v="122"/>
    <n v="126.3"/>
  </r>
  <r>
    <x v="0"/>
    <x v="3"/>
    <x v="1"/>
    <x v="110"/>
    <x v="99"/>
    <n v="113.9"/>
    <n v="127.1"/>
    <n v="127.1"/>
    <n v="127.5"/>
    <n v="124.3"/>
    <n v="127.9"/>
  </r>
  <r>
    <x v="1"/>
    <x v="3"/>
    <x v="1"/>
    <x v="111"/>
    <x v="100"/>
    <n v="109.1"/>
    <n v="126.3"/>
    <n v="121.8"/>
    <n v="116"/>
    <n v="119.5"/>
    <n v="123.8"/>
  </r>
  <r>
    <x v="2"/>
    <x v="3"/>
    <x v="1"/>
    <x v="112"/>
    <x v="101"/>
    <n v="111.4"/>
    <n v="126.6"/>
    <n v="124.6"/>
    <n v="123.1"/>
    <n v="122.5"/>
    <n v="126"/>
  </r>
  <r>
    <x v="0"/>
    <x v="3"/>
    <x v="2"/>
    <x v="113"/>
    <x v="102"/>
    <n v="113.6"/>
    <n v="127.5"/>
    <n v="127.7"/>
    <n v="127"/>
    <n v="124.8"/>
    <n v="128"/>
  </r>
  <r>
    <x v="1"/>
    <x v="3"/>
    <x v="2"/>
    <x v="114"/>
    <x v="71"/>
    <n v="108.5"/>
    <n v="126.4"/>
    <n v="122.3"/>
    <n v="114.8"/>
    <n v="119.7"/>
    <n v="123.8"/>
  </r>
  <r>
    <x v="2"/>
    <x v="3"/>
    <x v="2"/>
    <x v="115"/>
    <x v="103"/>
    <n v="110.9"/>
    <n v="126.9"/>
    <n v="125.1"/>
    <n v="122.4"/>
    <n v="122.9"/>
    <n v="126"/>
  </r>
  <r>
    <x v="0"/>
    <x v="3"/>
    <x v="3"/>
    <x v="116"/>
    <x v="104"/>
    <n v="114.4"/>
    <n v="127.9"/>
    <n v="128"/>
    <n v="127"/>
    <n v="125.2"/>
    <n v="129"/>
  </r>
  <r>
    <x v="1"/>
    <x v="3"/>
    <x v="3"/>
    <x v="117"/>
    <x v="105"/>
    <n v="110"/>
    <n v="127.6"/>
    <n v="122.8"/>
    <n v="114.6"/>
    <n v="120"/>
    <n v="125.3"/>
  </r>
  <r>
    <x v="2"/>
    <x v="3"/>
    <x v="3"/>
    <x v="118"/>
    <x v="106"/>
    <n v="112.1"/>
    <n v="127.7"/>
    <n v="125.5"/>
    <n v="122.3"/>
    <n v="123.2"/>
    <n v="127.3"/>
  </r>
  <r>
    <x v="0"/>
    <x v="3"/>
    <x v="4"/>
    <x v="119"/>
    <x v="107"/>
    <n v="115.1"/>
    <n v="129.1"/>
    <n v="128.5"/>
    <n v="127.4"/>
    <n v="125.8"/>
    <n v="130.30000000000001"/>
  </r>
  <r>
    <x v="1"/>
    <x v="3"/>
    <x v="4"/>
    <x v="120"/>
    <x v="108"/>
    <n v="110.7"/>
    <n v="128"/>
    <n v="123.2"/>
    <n v="115"/>
    <n v="120.3"/>
    <n v="126.6"/>
  </r>
  <r>
    <x v="2"/>
    <x v="3"/>
    <x v="4"/>
    <x v="121"/>
    <x v="109"/>
    <n v="112.8"/>
    <n v="128.5"/>
    <n v="126"/>
    <n v="122.7"/>
    <n v="123.7"/>
    <n v="128.6"/>
  </r>
  <r>
    <x v="0"/>
    <x v="3"/>
    <x v="5"/>
    <x v="122"/>
    <x v="110"/>
    <n v="116.3"/>
    <n v="130.19999999999999"/>
    <n v="129.30000000000001"/>
    <n v="128"/>
    <n v="126.2"/>
    <n v="131.9"/>
  </r>
  <r>
    <x v="1"/>
    <x v="3"/>
    <x v="5"/>
    <x v="123"/>
    <x v="84"/>
    <n v="112.3"/>
    <n v="129.30000000000001"/>
    <n v="123.2"/>
    <n v="115.5"/>
    <n v="120.6"/>
    <n v="128.1"/>
  </r>
  <r>
    <x v="2"/>
    <x v="3"/>
    <x v="5"/>
    <x v="124"/>
    <x v="111"/>
    <n v="114.2"/>
    <n v="129.69999999999999"/>
    <n v="126.4"/>
    <n v="123.3"/>
    <n v="124.1"/>
    <n v="130.1"/>
  </r>
  <r>
    <x v="0"/>
    <x v="3"/>
    <x v="6"/>
    <x v="125"/>
    <x v="112"/>
    <n v="116.4"/>
    <n v="130.80000000000001"/>
    <n v="130"/>
    <n v="128.19999999999999"/>
    <n v="126.7"/>
    <n v="133"/>
  </r>
  <r>
    <x v="1"/>
    <x v="3"/>
    <x v="6"/>
    <x v="126"/>
    <x v="113"/>
    <n v="111.7"/>
    <n v="130.80000000000001"/>
    <n v="123.5"/>
    <n v="115.5"/>
    <n v="120.9"/>
    <n v="129"/>
  </r>
  <r>
    <x v="2"/>
    <x v="3"/>
    <x v="6"/>
    <x v="127"/>
    <x v="114"/>
    <n v="113.9"/>
    <n v="130.80000000000001"/>
    <n v="126.9"/>
    <n v="123.4"/>
    <n v="124.5"/>
    <n v="131.1"/>
  </r>
  <r>
    <x v="0"/>
    <x v="3"/>
    <x v="7"/>
    <x v="128"/>
    <x v="115"/>
    <n v="116"/>
    <n v="131.9"/>
    <n v="130.6"/>
    <n v="129.1"/>
    <n v="127"/>
    <n v="133.5"/>
  </r>
  <r>
    <x v="1"/>
    <x v="3"/>
    <x v="7"/>
    <x v="129"/>
    <x v="116"/>
    <n v="110.4"/>
    <n v="131.5"/>
    <n v="123.9"/>
    <n v="114.7"/>
    <n v="121.2"/>
    <n v="128.4"/>
  </r>
  <r>
    <x v="2"/>
    <x v="3"/>
    <x v="7"/>
    <x v="130"/>
    <x v="117"/>
    <n v="113.1"/>
    <n v="131.69999999999999"/>
    <n v="127.4"/>
    <n v="123.6"/>
    <n v="124.8"/>
    <n v="131.1"/>
  </r>
  <r>
    <x v="0"/>
    <x v="3"/>
    <x v="8"/>
    <x v="131"/>
    <x v="118"/>
    <n v="117"/>
    <n v="132.19999999999999"/>
    <n v="131.1"/>
    <n v="129.69999999999999"/>
    <n v="127.8"/>
    <n v="133.4"/>
  </r>
  <r>
    <x v="1"/>
    <x v="3"/>
    <x v="8"/>
    <x v="132"/>
    <x v="119"/>
    <n v="111.8"/>
    <n v="131.6"/>
    <n v="124.3"/>
    <n v="114.8"/>
    <n v="121.4"/>
    <n v="128"/>
  </r>
  <r>
    <x v="2"/>
    <x v="3"/>
    <x v="8"/>
    <x v="133"/>
    <x v="102"/>
    <n v="114.3"/>
    <n v="131.80000000000001"/>
    <n v="127.9"/>
    <n v="124.1"/>
    <n v="125.4"/>
    <n v="130.9"/>
  </r>
  <r>
    <x v="0"/>
    <x v="3"/>
    <x v="9"/>
    <x v="134"/>
    <x v="120"/>
    <n v="117.8"/>
    <n v="133"/>
    <n v="131.80000000000001"/>
    <n v="129.80000000000001"/>
    <n v="128.69999999999999"/>
    <n v="133.80000000000001"/>
  </r>
  <r>
    <x v="1"/>
    <x v="3"/>
    <x v="9"/>
    <x v="135"/>
    <x v="78"/>
    <n v="112.8"/>
    <n v="131.9"/>
    <n v="124.5"/>
    <n v="115.2"/>
    <n v="121.8"/>
    <n v="128.6"/>
  </r>
  <r>
    <x v="2"/>
    <x v="3"/>
    <x v="9"/>
    <x v="136"/>
    <x v="121"/>
    <n v="115.2"/>
    <n v="132.4"/>
    <n v="128.4"/>
    <n v="124.3"/>
    <n v="126.1"/>
    <n v="131.4"/>
  </r>
  <r>
    <x v="0"/>
    <x v="3"/>
    <x v="11"/>
    <x v="137"/>
    <x v="122"/>
    <n v="118.2"/>
    <n v="133.69999999999999"/>
    <n v="132.1"/>
    <n v="130.30000000000001"/>
    <n v="129.1"/>
    <n v="133.6"/>
  </r>
  <r>
    <x v="1"/>
    <x v="3"/>
    <x v="11"/>
    <x v="138"/>
    <x v="123"/>
    <n v="113.4"/>
    <n v="132.1"/>
    <n v="124.7"/>
    <n v="116.2"/>
    <n v="122.1"/>
    <n v="128.5"/>
  </r>
  <r>
    <x v="2"/>
    <x v="3"/>
    <x v="11"/>
    <x v="139"/>
    <x v="124"/>
    <n v="115.7"/>
    <n v="132.80000000000001"/>
    <n v="128.6"/>
    <n v="125"/>
    <n v="126.4"/>
    <n v="131.19999999999999"/>
  </r>
  <r>
    <x v="0"/>
    <x v="3"/>
    <x v="12"/>
    <x v="140"/>
    <x v="125"/>
    <n v="118.6"/>
    <n v="134.19999999999999"/>
    <n v="132.9"/>
    <n v="132"/>
    <n v="129.69999999999999"/>
    <n v="132.80000000000001"/>
  </r>
  <r>
    <x v="1"/>
    <x v="3"/>
    <x v="12"/>
    <x v="141"/>
    <x v="126"/>
    <n v="113.7"/>
    <n v="132.30000000000001"/>
    <n v="125"/>
    <n v="117.8"/>
    <n v="122.3"/>
    <n v="127.6"/>
  </r>
  <r>
    <x v="2"/>
    <x v="3"/>
    <x v="12"/>
    <x v="142"/>
    <x v="127"/>
    <n v="116"/>
    <n v="133.1"/>
    <n v="129.19999999999999"/>
    <n v="126.6"/>
    <n v="126.9"/>
    <n v="130.4"/>
  </r>
  <r>
    <x v="0"/>
    <x v="4"/>
    <x v="0"/>
    <x v="143"/>
    <x v="128"/>
    <n v="119.1"/>
    <n v="134.6"/>
    <n v="133.19999999999999"/>
    <n v="132.1"/>
    <n v="129.9"/>
    <n v="132.4"/>
  </r>
  <r>
    <x v="1"/>
    <x v="4"/>
    <x v="0"/>
    <x v="144"/>
    <x v="83"/>
    <n v="115.2"/>
    <n v="132.4"/>
    <n v="125.1"/>
    <n v="118"/>
    <n v="122.6"/>
    <n v="127.8"/>
  </r>
  <r>
    <x v="2"/>
    <x v="4"/>
    <x v="0"/>
    <x v="145"/>
    <x v="110"/>
    <n v="117"/>
    <n v="133.30000000000001"/>
    <n v="129.4"/>
    <n v="126.8"/>
    <n v="127.1"/>
    <n v="130.30000000000001"/>
  </r>
  <r>
    <x v="0"/>
    <x v="4"/>
    <x v="1"/>
    <x v="146"/>
    <x v="129"/>
    <n v="119.5"/>
    <n v="134.9"/>
    <n v="133.6"/>
    <n v="133.19999999999999"/>
    <n v="130.1"/>
    <n v="132.6"/>
  </r>
  <r>
    <x v="1"/>
    <x v="4"/>
    <x v="1"/>
    <x v="147"/>
    <x v="130"/>
    <n v="115.5"/>
    <n v="132.4"/>
    <n v="125.3"/>
    <n v="119.2"/>
    <n v="122.9"/>
    <n v="128.19999999999999"/>
  </r>
  <r>
    <x v="2"/>
    <x v="4"/>
    <x v="1"/>
    <x v="148"/>
    <x v="131"/>
    <n v="117.4"/>
    <n v="133.4"/>
    <n v="129.69999999999999"/>
    <n v="127.9"/>
    <n v="127.4"/>
    <n v="130.6"/>
  </r>
  <r>
    <x v="0"/>
    <x v="4"/>
    <x v="2"/>
    <x v="149"/>
    <x v="132"/>
    <n v="119.8"/>
    <n v="135.19999999999999"/>
    <n v="134.1"/>
    <n v="134.19999999999999"/>
    <n v="130.6"/>
    <n v="132.80000000000001"/>
  </r>
  <r>
    <x v="1"/>
    <x v="4"/>
    <x v="2"/>
    <x v="150"/>
    <x v="133"/>
    <n v="115.6"/>
    <n v="132.80000000000001"/>
    <n v="125.6"/>
    <n v="120.8"/>
    <n v="123.1"/>
    <n v="128.69999999999999"/>
  </r>
  <r>
    <x v="2"/>
    <x v="4"/>
    <x v="2"/>
    <x v="151"/>
    <x v="134"/>
    <n v="117.6"/>
    <n v="133.80000000000001"/>
    <n v="130.1"/>
    <n v="129.1"/>
    <n v="127.8"/>
    <n v="130.9"/>
  </r>
  <r>
    <x v="0"/>
    <x v="4"/>
    <x v="3"/>
    <x v="152"/>
    <x v="135"/>
    <n v="119.2"/>
    <n v="135.69999999999999"/>
    <n v="134.30000000000001"/>
    <n v="135"/>
    <n v="131"/>
    <n v="132.9"/>
  </r>
  <r>
    <x v="1"/>
    <x v="4"/>
    <x v="3"/>
    <x v="153"/>
    <x v="136"/>
    <n v="114.3"/>
    <n v="133.6"/>
    <n v="126"/>
    <n v="121.4"/>
    <n v="123.4"/>
    <n v="129.1"/>
  </r>
  <r>
    <x v="2"/>
    <x v="4"/>
    <x v="3"/>
    <x v="154"/>
    <x v="137"/>
    <n v="116.6"/>
    <n v="134.5"/>
    <n v="130.4"/>
    <n v="129.80000000000001"/>
    <n v="128.1"/>
    <n v="131.1"/>
  </r>
  <r>
    <x v="0"/>
    <x v="4"/>
    <x v="4"/>
    <x v="155"/>
    <x v="138"/>
    <n v="119.4"/>
    <n v="136.30000000000001"/>
    <n v="134.9"/>
    <n v="135"/>
    <n v="131.4"/>
    <n v="133.30000000000001"/>
  </r>
  <r>
    <x v="1"/>
    <x v="4"/>
    <x v="4"/>
    <x v="156"/>
    <x v="101"/>
    <n v="114.3"/>
    <n v="133.80000000000001"/>
    <n v="126.5"/>
    <n v="120.1"/>
    <n v="123.6"/>
    <n v="129.30000000000001"/>
  </r>
  <r>
    <x v="2"/>
    <x v="4"/>
    <x v="4"/>
    <x v="157"/>
    <x v="139"/>
    <n v="116.7"/>
    <n v="134.80000000000001"/>
    <n v="130.9"/>
    <n v="129.4"/>
    <n v="128.4"/>
    <n v="131.4"/>
  </r>
  <r>
    <x v="0"/>
    <x v="4"/>
    <x v="5"/>
    <x v="158"/>
    <x v="140"/>
    <n v="119.4"/>
    <n v="136.9"/>
    <n v="135.19999999999999"/>
    <n v="134.80000000000001"/>
    <n v="131.30000000000001"/>
    <n v="133.9"/>
  </r>
  <r>
    <x v="1"/>
    <x v="4"/>
    <x v="5"/>
    <x v="159"/>
    <x v="101"/>
    <n v="113.9"/>
    <n v="134.30000000000001"/>
    <n v="126.8"/>
    <n v="119"/>
    <n v="123.8"/>
    <n v="129.9"/>
  </r>
  <r>
    <x v="2"/>
    <x v="4"/>
    <x v="5"/>
    <x v="160"/>
    <x v="141"/>
    <n v="116.5"/>
    <n v="135.4"/>
    <n v="131.19999999999999"/>
    <n v="128.80000000000001"/>
    <n v="128.5"/>
    <n v="132"/>
  </r>
  <r>
    <x v="0"/>
    <x v="4"/>
    <x v="6"/>
    <x v="161"/>
    <x v="142"/>
    <n v="119.1"/>
    <n v="138.6"/>
    <n v="136.1"/>
    <n v="135.30000000000001"/>
    <n v="132.1"/>
    <n v="136.19999999999999"/>
  </r>
  <r>
    <x v="1"/>
    <x v="4"/>
    <x v="6"/>
    <x v="162"/>
    <x v="143"/>
    <n v="113.2"/>
    <n v="135.5"/>
    <n v="127.2"/>
    <n v="119.7"/>
    <n v="125"/>
    <n v="131.80000000000001"/>
  </r>
  <r>
    <x v="2"/>
    <x v="4"/>
    <x v="6"/>
    <x v="163"/>
    <x v="144"/>
    <n v="116"/>
    <n v="136.80000000000001"/>
    <n v="131.9"/>
    <n v="129.4"/>
    <n v="129.4"/>
    <n v="134.19999999999999"/>
  </r>
  <r>
    <x v="0"/>
    <x v="4"/>
    <x v="7"/>
    <x v="164"/>
    <x v="145"/>
    <n v="120.3"/>
    <n v="140.19999999999999"/>
    <n v="137.30000000000001"/>
    <n v="136.4"/>
    <n v="133"/>
    <n v="137.80000000000001"/>
  </r>
  <r>
    <x v="1"/>
    <x v="4"/>
    <x v="7"/>
    <x v="165"/>
    <x v="109"/>
    <n v="114.6"/>
    <n v="135.69999999999999"/>
    <n v="127.7"/>
    <n v="118.9"/>
    <n v="125.7"/>
    <n v="132.69999999999999"/>
  </r>
  <r>
    <x v="2"/>
    <x v="4"/>
    <x v="7"/>
    <x v="166"/>
    <x v="146"/>
    <n v="117.3"/>
    <n v="137.6"/>
    <n v="132.80000000000001"/>
    <n v="129.80000000000001"/>
    <n v="130.19999999999999"/>
    <n v="135.4"/>
  </r>
  <r>
    <x v="0"/>
    <x v="4"/>
    <x v="8"/>
    <x v="167"/>
    <x v="147"/>
    <n v="121.2"/>
    <n v="139.6"/>
    <n v="137.9"/>
    <n v="137.4"/>
    <n v="133.4"/>
    <n v="137.6"/>
  </r>
  <r>
    <x v="1"/>
    <x v="4"/>
    <x v="8"/>
    <x v="168"/>
    <x v="111"/>
    <n v="115.7"/>
    <n v="135.9"/>
    <n v="128.1"/>
    <n v="120.6"/>
    <n v="126.1"/>
    <n v="132.4"/>
  </r>
  <r>
    <x v="2"/>
    <x v="4"/>
    <x v="8"/>
    <x v="169"/>
    <x v="128"/>
    <n v="118.3"/>
    <n v="137.4"/>
    <n v="133.30000000000001"/>
    <n v="131"/>
    <n v="130.6"/>
    <n v="135.19999999999999"/>
  </r>
  <r>
    <x v="0"/>
    <x v="4"/>
    <x v="9"/>
    <x v="170"/>
    <x v="148"/>
    <n v="121"/>
    <n v="140.1"/>
    <n v="138.4"/>
    <n v="138.1"/>
    <n v="134.19999999999999"/>
    <n v="138.30000000000001"/>
  </r>
  <r>
    <x v="1"/>
    <x v="4"/>
    <x v="9"/>
    <x v="171"/>
    <x v="96"/>
    <n v="115"/>
    <n v="136.30000000000001"/>
    <n v="128.30000000000001"/>
    <n v="122.6"/>
    <n v="126.6"/>
    <n v="133.5"/>
  </r>
  <r>
    <x v="2"/>
    <x v="4"/>
    <x v="9"/>
    <x v="172"/>
    <x v="132"/>
    <n v="117.8"/>
    <n v="137.9"/>
    <n v="133.6"/>
    <n v="132.19999999999999"/>
    <n v="131.30000000000001"/>
    <n v="136.1"/>
  </r>
  <r>
    <x v="0"/>
    <x v="4"/>
    <x v="11"/>
    <x v="173"/>
    <x v="149"/>
    <n v="121.6"/>
    <n v="141.5"/>
    <n v="139.4"/>
    <n v="141.1"/>
    <n v="135.80000000000001"/>
    <n v="140"/>
  </r>
  <r>
    <x v="1"/>
    <x v="4"/>
    <x v="11"/>
    <x v="174"/>
    <x v="150"/>
    <n v="115.3"/>
    <n v="136.6"/>
    <n v="128.80000000000001"/>
    <n v="125.7"/>
    <n v="127.4"/>
    <n v="134.80000000000001"/>
  </r>
  <r>
    <x v="2"/>
    <x v="4"/>
    <x v="11"/>
    <x v="175"/>
    <x v="138"/>
    <n v="118.3"/>
    <n v="138.6"/>
    <n v="134.4"/>
    <n v="135.30000000000001"/>
    <n v="132.6"/>
    <n v="137.6"/>
  </r>
  <r>
    <x v="0"/>
    <x v="4"/>
    <x v="12"/>
    <x v="176"/>
    <x v="151"/>
    <n v="122"/>
    <n v="141.1"/>
    <n v="139.5"/>
    <n v="142.6"/>
    <n v="136.1"/>
    <n v="139.80000000000001"/>
  </r>
  <r>
    <x v="1"/>
    <x v="4"/>
    <x v="12"/>
    <x v="177"/>
    <x v="152"/>
    <n v="115.3"/>
    <n v="136.69999999999999"/>
    <n v="129.30000000000001"/>
    <n v="126.8"/>
    <n v="128.19999999999999"/>
    <n v="134.1"/>
  </r>
  <r>
    <x v="2"/>
    <x v="4"/>
    <x v="12"/>
    <x v="178"/>
    <x v="153"/>
    <n v="118.5"/>
    <n v="138.5"/>
    <n v="134.69999999999999"/>
    <n v="136.6"/>
    <n v="133.1"/>
    <n v="137.19999999999999"/>
  </r>
  <r>
    <x v="0"/>
    <x v="5"/>
    <x v="0"/>
    <x v="179"/>
    <x v="154"/>
    <n v="122.7"/>
    <n v="141.6"/>
    <n v="139.80000000000001"/>
    <n v="142.30000000000001"/>
    <n v="136"/>
    <n v="139.30000000000001"/>
  </r>
  <r>
    <x v="1"/>
    <x v="5"/>
    <x v="0"/>
    <x v="180"/>
    <x v="104"/>
    <n v="116.3"/>
    <n v="137.1"/>
    <n v="129.5"/>
    <n v="127.3"/>
    <n v="129"/>
    <n v="134.1"/>
  </r>
  <r>
    <x v="2"/>
    <x v="5"/>
    <x v="0"/>
    <x v="181"/>
    <x v="140"/>
    <n v="119.3"/>
    <n v="139"/>
    <n v="134.9"/>
    <n v="136.6"/>
    <n v="133.30000000000001"/>
    <n v="136.9"/>
  </r>
  <r>
    <x v="0"/>
    <x v="5"/>
    <x v="1"/>
    <x v="182"/>
    <x v="155"/>
    <n v="123.3"/>
    <n v="141.5"/>
    <n v="139.9"/>
    <n v="142.4"/>
    <n v="136.19999999999999"/>
    <n v="138.5"/>
  </r>
  <r>
    <x v="1"/>
    <x v="5"/>
    <x v="1"/>
    <x v="183"/>
    <x v="156"/>
    <n v="117.4"/>
    <n v="137.19999999999999"/>
    <n v="129.9"/>
    <n v="127.3"/>
    <n v="129.80000000000001"/>
    <n v="134"/>
  </r>
  <r>
    <x v="2"/>
    <x v="5"/>
    <x v="1"/>
    <x v="184"/>
    <x v="157"/>
    <n v="120.2"/>
    <n v="139"/>
    <n v="135.19999999999999"/>
    <n v="136.69999999999999"/>
    <n v="133.80000000000001"/>
    <n v="136.4"/>
  </r>
  <r>
    <x v="0"/>
    <x v="5"/>
    <x v="2"/>
    <x v="185"/>
    <x v="158"/>
    <n v="124.6"/>
    <n v="142.69999999999999"/>
    <n v="139.9"/>
    <n v="142.6"/>
    <n v="136.69999999999999"/>
    <n v="138.69999999999999"/>
  </r>
  <r>
    <x v="1"/>
    <x v="5"/>
    <x v="2"/>
    <x v="186"/>
    <x v="159"/>
    <n v="117.8"/>
    <n v="137.80000000000001"/>
    <n v="130.80000000000001"/>
    <n v="126.4"/>
    <n v="130.5"/>
    <n v="134"/>
  </r>
  <r>
    <x v="2"/>
    <x v="5"/>
    <x v="2"/>
    <x v="187"/>
    <x v="160"/>
    <n v="121"/>
    <n v="139.80000000000001"/>
    <n v="135.6"/>
    <n v="136.5"/>
    <n v="134.30000000000001"/>
    <n v="136.5"/>
  </r>
  <r>
    <x v="0"/>
    <x v="5"/>
    <x v="3"/>
    <x v="188"/>
    <x v="161"/>
    <n v="125.3"/>
    <n v="143.69999999999999"/>
    <n v="140.9"/>
    <n v="143.80000000000001"/>
    <n v="137.6"/>
    <n v="139.1"/>
  </r>
  <r>
    <x v="1"/>
    <x v="5"/>
    <x v="3"/>
    <x v="189"/>
    <x v="162"/>
    <n v="118.9"/>
    <n v="139.69999999999999"/>
    <n v="131.80000000000001"/>
    <n v="124.6"/>
    <n v="131.30000000000001"/>
    <n v="134.80000000000001"/>
  </r>
  <r>
    <x v="2"/>
    <x v="5"/>
    <x v="3"/>
    <x v="190"/>
    <x v="163"/>
    <n v="121.9"/>
    <n v="141.4"/>
    <n v="136.6"/>
    <n v="136.5"/>
    <n v="135.19999999999999"/>
    <n v="137.1"/>
  </r>
  <r>
    <x v="0"/>
    <x v="5"/>
    <x v="4"/>
    <x v="191"/>
    <x v="164"/>
    <n v="126.4"/>
    <n v="144.4"/>
    <n v="141.80000000000001"/>
    <n v="144.30000000000001"/>
    <n v="138.4"/>
    <n v="139.80000000000001"/>
  </r>
  <r>
    <x v="1"/>
    <x v="5"/>
    <x v="4"/>
    <x v="192"/>
    <x v="137"/>
    <n v="119.8"/>
    <n v="140.4"/>
    <n v="132.5"/>
    <n v="124.7"/>
    <n v="132"/>
    <n v="135.4"/>
  </r>
  <r>
    <x v="2"/>
    <x v="5"/>
    <x v="4"/>
    <x v="139"/>
    <x v="165"/>
    <n v="122.9"/>
    <n v="142.1"/>
    <n v="137.4"/>
    <n v="136.9"/>
    <n v="136"/>
    <n v="137.80000000000001"/>
  </r>
  <r>
    <x v="0"/>
    <x v="5"/>
    <x v="5"/>
    <x v="193"/>
    <x v="166"/>
    <n v="127.4"/>
    <n v="145.1"/>
    <n v="142.19999999999999"/>
    <n v="145.1"/>
    <n v="138.4"/>
    <n v="140.5"/>
  </r>
  <r>
    <x v="1"/>
    <x v="5"/>
    <x v="5"/>
    <x v="194"/>
    <x v="167"/>
    <n v="120.4"/>
    <n v="141.19999999999999"/>
    <n v="133.1"/>
    <n v="126.5"/>
    <n v="132.6"/>
    <n v="136.19999999999999"/>
  </r>
  <r>
    <x v="2"/>
    <x v="5"/>
    <x v="5"/>
    <x v="195"/>
    <x v="147"/>
    <n v="123.7"/>
    <n v="142.80000000000001"/>
    <n v="137.9"/>
    <n v="138.1"/>
    <n v="136.19999999999999"/>
    <n v="138.5"/>
  </r>
  <r>
    <x v="0"/>
    <x v="5"/>
    <x v="6"/>
    <x v="196"/>
    <x v="168"/>
    <n v="127.5"/>
    <n v="145.80000000000001"/>
    <n v="143.1"/>
    <n v="146.80000000000001"/>
    <n v="139"/>
    <n v="141.80000000000001"/>
  </r>
  <r>
    <x v="1"/>
    <x v="5"/>
    <x v="6"/>
    <x v="197"/>
    <x v="169"/>
    <n v="120.1"/>
    <n v="144"/>
    <n v="133.6"/>
    <n v="128.1"/>
    <n v="133.6"/>
    <n v="137.5"/>
  </r>
  <r>
    <x v="2"/>
    <x v="5"/>
    <x v="6"/>
    <x v="198"/>
    <x v="170"/>
    <n v="123.6"/>
    <n v="144.69999999999999"/>
    <n v="138.6"/>
    <n v="139.69999999999999"/>
    <n v="137"/>
    <n v="139.80000000000001"/>
  </r>
  <r>
    <x v="0"/>
    <x v="5"/>
    <x v="7"/>
    <x v="199"/>
    <x v="171"/>
    <n v="128.30000000000001"/>
    <n v="146.9"/>
    <n v="143.80000000000001"/>
    <n v="147.69999999999999"/>
    <n v="139.4"/>
    <n v="142.5"/>
  </r>
  <r>
    <x v="1"/>
    <x v="5"/>
    <x v="7"/>
    <x v="200"/>
    <x v="144"/>
    <n v="120.7"/>
    <n v="145.30000000000001"/>
    <n v="134.4"/>
    <n v="129.80000000000001"/>
    <n v="134.9"/>
    <n v="138"/>
  </r>
  <r>
    <x v="2"/>
    <x v="5"/>
    <x v="7"/>
    <x v="201"/>
    <x v="172"/>
    <n v="124.3"/>
    <n v="146"/>
    <n v="139.4"/>
    <n v="140.9"/>
    <n v="137.69999999999999"/>
    <n v="140.4"/>
  </r>
  <r>
    <x v="0"/>
    <x v="5"/>
    <x v="8"/>
    <x v="202"/>
    <x v="171"/>
    <n v="129.9"/>
    <n v="147.6"/>
    <n v="144"/>
    <n v="149"/>
    <n v="140"/>
    <n v="142.1"/>
  </r>
  <r>
    <x v="1"/>
    <x v="5"/>
    <x v="8"/>
    <x v="203"/>
    <x v="173"/>
    <n v="122.5"/>
    <n v="145.19999999999999"/>
    <n v="134.9"/>
    <n v="131.19999999999999"/>
    <n v="135.69999999999999"/>
    <n v="138.1"/>
  </r>
  <r>
    <x v="2"/>
    <x v="5"/>
    <x v="8"/>
    <x v="204"/>
    <x v="174"/>
    <n v="126"/>
    <n v="146.19999999999999"/>
    <n v="139.69999999999999"/>
    <n v="142.30000000000001"/>
    <n v="138.4"/>
    <n v="140.19999999999999"/>
  </r>
  <r>
    <x v="0"/>
    <x v="5"/>
    <x v="9"/>
    <x v="205"/>
    <x v="164"/>
    <n v="130.80000000000001"/>
    <n v="148"/>
    <n v="147.5"/>
    <n v="149.69999999999999"/>
    <n v="144.80000000000001"/>
    <n v="142.19999999999999"/>
  </r>
  <r>
    <x v="1"/>
    <x v="5"/>
    <x v="9"/>
    <x v="206"/>
    <x v="125"/>
    <n v="123.3"/>
    <n v="145.5"/>
    <n v="135.1"/>
    <n v="133.4"/>
    <n v="136.19999999999999"/>
    <n v="138.9"/>
  </r>
  <r>
    <x v="2"/>
    <x v="5"/>
    <x v="9"/>
    <x v="207"/>
    <x v="175"/>
    <n v="125.5"/>
    <n v="147.80000000000001"/>
    <n v="142.19999999999999"/>
    <n v="145.30000000000001"/>
    <n v="142.1"/>
    <n v="140.80000000000001"/>
  </r>
  <r>
    <x v="0"/>
    <x v="5"/>
    <x v="11"/>
    <x v="208"/>
    <x v="176"/>
    <n v="130.30000000000001"/>
    <n v="150.19999999999999"/>
    <n v="148"/>
    <n v="150.30000000000001"/>
    <n v="145.4"/>
    <n v="142.4"/>
  </r>
  <r>
    <x v="1"/>
    <x v="5"/>
    <x v="11"/>
    <x v="209"/>
    <x v="177"/>
    <n v="121.2"/>
    <n v="146.1"/>
    <n v="135.80000000000001"/>
    <n v="136.69999999999999"/>
    <n v="136.80000000000001"/>
    <n v="139"/>
  </r>
  <r>
    <x v="2"/>
    <x v="5"/>
    <x v="11"/>
    <x v="210"/>
    <x v="178"/>
    <n v="125.5"/>
    <n v="147.80000000000001"/>
    <n v="142.19999999999999"/>
    <n v="145.1"/>
    <n v="142.1"/>
    <n v="140.80000000000001"/>
  </r>
  <r>
    <x v="0"/>
    <x v="5"/>
    <x v="12"/>
    <x v="211"/>
    <x v="176"/>
    <n v="128.9"/>
    <n v="155.1"/>
    <n v="149.5"/>
    <n v="149"/>
    <n v="149.6"/>
    <n v="141.9"/>
  </r>
  <r>
    <x v="1"/>
    <x v="5"/>
    <x v="12"/>
    <x v="212"/>
    <x v="132"/>
    <n v="118.8"/>
    <n v="146.5"/>
    <n v="136.19999999999999"/>
    <n v="132.4"/>
    <n v="137.30000000000001"/>
    <n v="138"/>
  </r>
  <r>
    <x v="2"/>
    <x v="5"/>
    <x v="12"/>
    <x v="213"/>
    <x v="175"/>
    <n v="123.6"/>
    <n v="150.1"/>
    <n v="143.19999999999999"/>
    <n v="142.69999999999999"/>
    <n v="144.9"/>
    <n v="140.1"/>
  </r>
  <r>
    <x v="0"/>
    <x v="6"/>
    <x v="0"/>
    <x v="214"/>
    <x v="179"/>
    <n v="128.6"/>
    <n v="155.19999999999999"/>
    <n v="150.1"/>
    <n v="146.19999999999999"/>
    <n v="149.6"/>
    <n v="141"/>
  </r>
  <r>
    <x v="1"/>
    <x v="6"/>
    <x v="0"/>
    <x v="215"/>
    <x v="180"/>
    <n v="118.6"/>
    <n v="146.6"/>
    <n v="136.30000000000001"/>
    <n v="128.6"/>
    <n v="137.80000000000001"/>
    <n v="138"/>
  </r>
  <r>
    <x v="2"/>
    <x v="6"/>
    <x v="0"/>
    <x v="216"/>
    <x v="181"/>
    <n v="123.3"/>
    <n v="150.19999999999999"/>
    <n v="143.6"/>
    <n v="139.5"/>
    <n v="145.1"/>
    <n v="139.6"/>
  </r>
  <r>
    <x v="0"/>
    <x v="6"/>
    <x v="1"/>
    <x v="217"/>
    <x v="179"/>
    <n v="129.19999999999999"/>
    <n v="155.5"/>
    <n v="150.1"/>
    <n v="145.30000000000001"/>
    <n v="149.9"/>
    <n v="141"/>
  </r>
  <r>
    <x v="1"/>
    <x v="6"/>
    <x v="1"/>
    <x v="218"/>
    <x v="182"/>
    <n v="119.2"/>
    <n v="146.6"/>
    <n v="136.6"/>
    <n v="127.1"/>
    <n v="138.5"/>
    <n v="138.6"/>
  </r>
  <r>
    <x v="2"/>
    <x v="6"/>
    <x v="1"/>
    <x v="219"/>
    <x v="174"/>
    <n v="123.9"/>
    <n v="150.30000000000001"/>
    <n v="143.69999999999999"/>
    <n v="138.4"/>
    <n v="145.6"/>
    <n v="139.9"/>
  </r>
  <r>
    <x v="0"/>
    <x v="6"/>
    <x v="2"/>
    <x v="220"/>
    <x v="183"/>
    <n v="129.9"/>
    <n v="155.5"/>
    <n v="150"/>
    <n v="146.4"/>
    <n v="150.4"/>
    <n v="141.19999999999999"/>
  </r>
  <r>
    <x v="1"/>
    <x v="6"/>
    <x v="2"/>
    <x v="221"/>
    <x v="135"/>
    <n v="119.9"/>
    <n v="146.69999999999999"/>
    <n v="136.80000000000001"/>
    <n v="128.80000000000001"/>
    <n v="139.19999999999999"/>
    <n v="139.5"/>
  </r>
  <r>
    <x v="2"/>
    <x v="6"/>
    <x v="2"/>
    <x v="135"/>
    <x v="178"/>
    <n v="124.6"/>
    <n v="150.30000000000001"/>
    <n v="143.80000000000001"/>
    <n v="139.69999999999999"/>
    <n v="146.19999999999999"/>
    <n v="140.4"/>
  </r>
  <r>
    <x v="0"/>
    <x v="6"/>
    <x v="4"/>
    <x v="222"/>
    <x v="184"/>
    <n v="130.19999999999999"/>
    <n v="156.69999999999999"/>
    <n v="149.5"/>
    <n v="146.9"/>
    <n v="151.30000000000001"/>
    <n v="142.4"/>
  </r>
  <r>
    <x v="1"/>
    <x v="6"/>
    <x v="4"/>
    <x v="126"/>
    <x v="185"/>
    <n v="120.1"/>
    <n v="148"/>
    <n v="137.19999999999999"/>
    <n v="129.4"/>
    <n v="139.80000000000001"/>
    <n v="141.5"/>
  </r>
  <r>
    <x v="2"/>
    <x v="6"/>
    <x v="4"/>
    <x v="223"/>
    <x v="149"/>
    <n v="124.9"/>
    <n v="151.6"/>
    <n v="143.69999999999999"/>
    <n v="140.30000000000001"/>
    <n v="146.9"/>
    <n v="142"/>
  </r>
  <r>
    <x v="0"/>
    <x v="6"/>
    <x v="5"/>
    <x v="224"/>
    <x v="184"/>
    <n v="130.19999999999999"/>
    <n v="157.69999999999999"/>
    <n v="149.6"/>
    <n v="147.80000000000001"/>
    <n v="151.69999999999999"/>
    <n v="143.6"/>
  </r>
  <r>
    <x v="1"/>
    <x v="6"/>
    <x v="5"/>
    <x v="225"/>
    <x v="186"/>
    <n v="119.6"/>
    <n v="148.9"/>
    <n v="137.4"/>
    <n v="130.5"/>
    <n v="140.30000000000001"/>
    <n v="142.1"/>
  </r>
  <r>
    <x v="2"/>
    <x v="6"/>
    <x v="5"/>
    <x v="226"/>
    <x v="187"/>
    <n v="124.6"/>
    <n v="152.5"/>
    <n v="143.80000000000001"/>
    <n v="141.19999999999999"/>
    <n v="147.4"/>
    <n v="142.9"/>
  </r>
  <r>
    <x v="0"/>
    <x v="6"/>
    <x v="6"/>
    <x v="227"/>
    <x v="188"/>
    <n v="131.19999999999999"/>
    <n v="159.1"/>
    <n v="150"/>
    <n v="146.80000000000001"/>
    <n v="152.19999999999999"/>
    <n v="144.9"/>
  </r>
  <r>
    <x v="1"/>
    <x v="6"/>
    <x v="6"/>
    <x v="228"/>
    <x v="189"/>
    <n v="120.6"/>
    <n v="150.4"/>
    <n v="137.69999999999999"/>
    <n v="127"/>
    <n v="140.80000000000001"/>
    <n v="143.30000000000001"/>
  </r>
  <r>
    <x v="2"/>
    <x v="6"/>
    <x v="6"/>
    <x v="229"/>
    <x v="190"/>
    <n v="125.6"/>
    <n v="154"/>
    <n v="144.19999999999999"/>
    <n v="139.30000000000001"/>
    <n v="147.9"/>
    <n v="144.19999999999999"/>
  </r>
  <r>
    <x v="0"/>
    <x v="6"/>
    <x v="7"/>
    <x v="230"/>
    <x v="191"/>
    <n v="131.4"/>
    <n v="159.69999999999999"/>
    <n v="150.19999999999999"/>
    <n v="146.4"/>
    <n v="152.69999999999999"/>
    <n v="145.69999999999999"/>
  </r>
  <r>
    <x v="1"/>
    <x v="6"/>
    <x v="7"/>
    <x v="231"/>
    <x v="192"/>
    <n v="120.8"/>
    <n v="151.5"/>
    <n v="138.1"/>
    <n v="125.5"/>
    <n v="141.5"/>
    <n v="144.19999999999999"/>
  </r>
  <r>
    <x v="2"/>
    <x v="6"/>
    <x v="7"/>
    <x v="232"/>
    <x v="193"/>
    <n v="125.8"/>
    <n v="154.9"/>
    <n v="144.5"/>
    <n v="138.5"/>
    <n v="148.5"/>
    <n v="145"/>
  </r>
  <r>
    <x v="0"/>
    <x v="6"/>
    <x v="8"/>
    <x v="233"/>
    <x v="194"/>
    <n v="131.6"/>
    <n v="160.19999999999999"/>
    <n v="150.30000000000001"/>
    <n v="146.9"/>
    <n v="153.4"/>
    <n v="146.69999999999999"/>
  </r>
  <r>
    <x v="1"/>
    <x v="6"/>
    <x v="8"/>
    <x v="234"/>
    <x v="195"/>
    <n v="121.2"/>
    <n v="151.6"/>
    <n v="138.30000000000001"/>
    <n v="126.6"/>
    <n v="141.9"/>
    <n v="144.69999999999999"/>
  </r>
  <r>
    <x v="2"/>
    <x v="6"/>
    <x v="8"/>
    <x v="235"/>
    <x v="193"/>
    <n v="126.1"/>
    <n v="155.19999999999999"/>
    <n v="144.6"/>
    <n v="139.19999999999999"/>
    <n v="149"/>
    <n v="145.80000000000001"/>
  </r>
  <r>
    <x v="0"/>
    <x v="6"/>
    <x v="9"/>
    <x v="236"/>
    <x v="194"/>
    <n v="131.69999999999999"/>
    <n v="160.69999999999999"/>
    <n v="150.6"/>
    <n v="147.69999999999999"/>
    <n v="153.69999999999999"/>
    <n v="148.30000000000001"/>
  </r>
  <r>
    <x v="1"/>
    <x v="6"/>
    <x v="9"/>
    <x v="237"/>
    <x v="196"/>
    <n v="121.5"/>
    <n v="151.69999999999999"/>
    <n v="138.69999999999999"/>
    <n v="128.9"/>
    <n v="142.4"/>
    <n v="146"/>
  </r>
  <r>
    <x v="2"/>
    <x v="6"/>
    <x v="9"/>
    <x v="238"/>
    <x v="197"/>
    <n v="126.3"/>
    <n v="155.4"/>
    <n v="145"/>
    <n v="140.6"/>
    <n v="149.4"/>
    <n v="147.19999999999999"/>
  </r>
  <r>
    <x v="0"/>
    <x v="6"/>
    <x v="11"/>
    <x v="239"/>
    <x v="198"/>
    <n v="132.1"/>
    <n v="160.80000000000001"/>
    <n v="150.9"/>
    <n v="148.4"/>
    <n v="154.30000000000001"/>
    <n v="149.9"/>
  </r>
  <r>
    <x v="1"/>
    <x v="6"/>
    <x v="11"/>
    <x v="240"/>
    <x v="199"/>
    <n v="121.7"/>
    <n v="151.80000000000001"/>
    <n v="139.1"/>
    <n v="132.19999999999999"/>
    <n v="142.80000000000001"/>
    <n v="147"/>
  </r>
  <r>
    <x v="2"/>
    <x v="6"/>
    <x v="11"/>
    <x v="241"/>
    <x v="200"/>
    <n v="126.6"/>
    <n v="155.5"/>
    <n v="145.30000000000001"/>
    <n v="142.30000000000001"/>
    <n v="149.9"/>
    <n v="148.6"/>
  </r>
  <r>
    <x v="0"/>
    <x v="6"/>
    <x v="12"/>
    <x v="242"/>
    <x v="201"/>
    <n v="135"/>
    <n v="161.1"/>
    <n v="151.19999999999999"/>
    <n v="149.9"/>
    <n v="154.80000000000001"/>
    <n v="152.30000000000001"/>
  </r>
  <r>
    <x v="1"/>
    <x v="6"/>
    <x v="12"/>
    <x v="243"/>
    <x v="202"/>
    <n v="125.2"/>
    <n v="151.9"/>
    <n v="139.80000000000001"/>
    <n v="133.6"/>
    <n v="143.19999999999999"/>
    <n v="148.30000000000001"/>
  </r>
  <r>
    <x v="2"/>
    <x v="6"/>
    <x v="12"/>
    <x v="244"/>
    <x v="203"/>
    <n v="129.80000000000001"/>
    <n v="155.69999999999999"/>
    <n v="145.80000000000001"/>
    <n v="143.69999999999999"/>
    <n v="150.4"/>
    <n v="150.4"/>
  </r>
  <r>
    <x v="0"/>
    <x v="7"/>
    <x v="0"/>
    <x v="245"/>
    <x v="204"/>
    <n v="136.30000000000001"/>
    <n v="161.69999999999999"/>
    <n v="151.69999999999999"/>
    <n v="150.4"/>
    <n v="155.69999999999999"/>
    <n v="151.9"/>
  </r>
  <r>
    <x v="1"/>
    <x v="7"/>
    <x v="0"/>
    <x v="246"/>
    <x v="205"/>
    <n v="126.1"/>
    <n v="152.1"/>
    <n v="140.1"/>
    <n v="135.1"/>
    <n v="143.80000000000001"/>
    <n v="148.19999999999999"/>
  </r>
  <r>
    <x v="2"/>
    <x v="7"/>
    <x v="0"/>
    <x v="247"/>
    <x v="206"/>
    <n v="130.9"/>
    <n v="156.1"/>
    <n v="146.19999999999999"/>
    <n v="144.6"/>
    <n v="151.19999999999999"/>
    <n v="150.19999999999999"/>
  </r>
  <r>
    <x v="0"/>
    <x v="7"/>
    <x v="1"/>
    <x v="248"/>
    <x v="207"/>
    <n v="136"/>
    <n v="161.9"/>
    <n v="151.80000000000001"/>
    <n v="152.30000000000001"/>
    <n v="156.19999999999999"/>
    <n v="150.4"/>
  </r>
  <r>
    <x v="1"/>
    <x v="7"/>
    <x v="1"/>
    <x v="249"/>
    <x v="147"/>
    <n v="125.2"/>
    <n v="152.19999999999999"/>
    <n v="140.4"/>
    <n v="138.9"/>
    <n v="144.4"/>
    <n v="147.69999999999999"/>
  </r>
  <r>
    <x v="2"/>
    <x v="7"/>
    <x v="1"/>
    <x v="250"/>
    <x v="208"/>
    <n v="130.30000000000001"/>
    <n v="156.19999999999999"/>
    <n v="146.4"/>
    <n v="147.19999999999999"/>
    <n v="151.69999999999999"/>
    <n v="149.1"/>
  </r>
  <r>
    <x v="0"/>
    <x v="7"/>
    <x v="2"/>
    <x v="251"/>
    <x v="209"/>
    <n v="135.80000000000001"/>
    <n v="161.19999999999999"/>
    <n v="151.5"/>
    <n v="153.4"/>
    <n v="156.69999999999999"/>
    <n v="149.80000000000001"/>
  </r>
  <r>
    <x v="1"/>
    <x v="7"/>
    <x v="2"/>
    <x v="252"/>
    <x v="170"/>
    <n v="124.6"/>
    <n v="152.5"/>
    <n v="140.80000000000001"/>
    <n v="141.4"/>
    <n v="145"/>
    <n v="147.30000000000001"/>
  </r>
  <r>
    <x v="2"/>
    <x v="7"/>
    <x v="2"/>
    <x v="253"/>
    <x v="164"/>
    <n v="129.9"/>
    <n v="156.1"/>
    <n v="146.4"/>
    <n v="148.9"/>
    <n v="152.30000000000001"/>
    <n v="148.6"/>
  </r>
  <r>
    <x v="0"/>
    <x v="7"/>
    <x v="3"/>
    <x v="254"/>
    <x v="210"/>
    <m/>
    <m/>
    <m/>
    <n v="148.4"/>
    <n v="154.30000000000001"/>
    <m/>
  </r>
  <r>
    <x v="1"/>
    <x v="7"/>
    <x v="3"/>
    <x v="255"/>
    <x v="210"/>
    <m/>
    <m/>
    <m/>
    <n v="137.1"/>
    <n v="144.80000000000001"/>
    <m/>
  </r>
  <r>
    <x v="2"/>
    <x v="7"/>
    <x v="3"/>
    <x v="256"/>
    <x v="210"/>
    <m/>
    <m/>
    <m/>
    <n v="144.1"/>
    <n v="150.69999999999999"/>
    <m/>
  </r>
  <r>
    <x v="0"/>
    <x v="7"/>
    <x v="4"/>
    <x v="257"/>
    <x v="210"/>
    <m/>
    <m/>
    <m/>
    <m/>
    <m/>
    <m/>
  </r>
  <r>
    <x v="1"/>
    <x v="7"/>
    <x v="4"/>
    <x v="258"/>
    <x v="210"/>
    <m/>
    <m/>
    <m/>
    <m/>
    <m/>
    <m/>
  </r>
  <r>
    <x v="2"/>
    <x v="7"/>
    <x v="4"/>
    <x v="259"/>
    <x v="210"/>
    <m/>
    <m/>
    <m/>
    <m/>
    <m/>
    <m/>
  </r>
  <r>
    <x v="0"/>
    <x v="7"/>
    <x v="5"/>
    <x v="260"/>
    <x v="211"/>
    <n v="141.4"/>
    <n v="161.80000000000001"/>
    <n v="151.69999999999999"/>
    <n v="144.9"/>
    <n v="158.19999999999999"/>
    <n v="152.69999999999999"/>
  </r>
  <r>
    <x v="1"/>
    <x v="7"/>
    <x v="5"/>
    <x v="261"/>
    <x v="151"/>
    <n v="129.30000000000001"/>
    <n v="152.5"/>
    <n v="140.4"/>
    <n v="137.1"/>
    <n v="148.1"/>
    <n v="150.80000000000001"/>
  </r>
  <r>
    <x v="2"/>
    <x v="7"/>
    <x v="5"/>
    <x v="262"/>
    <x v="212"/>
    <n v="135"/>
    <n v="156.4"/>
    <n v="146.4"/>
    <n v="141.9"/>
    <n v="154.4"/>
    <n v="151.80000000000001"/>
  </r>
  <r>
    <x v="0"/>
    <x v="7"/>
    <x v="6"/>
    <x v="260"/>
    <x v="211"/>
    <n v="141.4"/>
    <n v="161.80000000000001"/>
    <n v="151.69999999999999"/>
    <n v="144.9"/>
    <n v="158.19999999999999"/>
    <n v="152.69999999999999"/>
  </r>
  <r>
    <x v="1"/>
    <x v="7"/>
    <x v="6"/>
    <x v="261"/>
    <x v="151"/>
    <n v="129.30000000000001"/>
    <n v="152.5"/>
    <n v="140.4"/>
    <n v="137.1"/>
    <n v="148.1"/>
    <n v="150.80000000000001"/>
  </r>
  <r>
    <x v="2"/>
    <x v="7"/>
    <x v="6"/>
    <x v="262"/>
    <x v="212"/>
    <n v="135"/>
    <n v="156.4"/>
    <n v="146.4"/>
    <n v="141.9"/>
    <n v="154.4"/>
    <n v="151.80000000000001"/>
  </r>
  <r>
    <x v="0"/>
    <x v="7"/>
    <x v="7"/>
    <x v="263"/>
    <x v="213"/>
    <n v="143.6"/>
    <n v="162.69999999999999"/>
    <n v="151.9"/>
    <n v="145.80000000000001"/>
    <n v="158.80000000000001"/>
    <n v="154.69999999999999"/>
  </r>
  <r>
    <x v="1"/>
    <x v="7"/>
    <x v="7"/>
    <x v="264"/>
    <x v="155"/>
    <n v="133.9"/>
    <n v="155.5"/>
    <n v="144.5"/>
    <n v="138.30000000000001"/>
    <n v="148.69999999999999"/>
    <n v="152.9"/>
  </r>
  <r>
    <x v="2"/>
    <x v="7"/>
    <x v="7"/>
    <x v="265"/>
    <x v="214"/>
    <n v="138.5"/>
    <n v="158.5"/>
    <n v="148.4"/>
    <n v="143"/>
    <n v="155"/>
    <n v="153.9"/>
  </r>
  <r>
    <x v="0"/>
    <x v="7"/>
    <x v="8"/>
    <x v="266"/>
    <x v="215"/>
    <n v="144.6"/>
    <n v="161.1"/>
    <n v="151.6"/>
    <n v="146.4"/>
    <n v="159.1"/>
    <n v="155.4"/>
  </r>
  <r>
    <x v="1"/>
    <x v="7"/>
    <x v="8"/>
    <x v="267"/>
    <x v="216"/>
    <n v="135.1"/>
    <n v="154.9"/>
    <n v="145.4"/>
    <n v="137.19999999999999"/>
    <n v="150"/>
    <n v="154"/>
  </r>
  <r>
    <x v="2"/>
    <x v="7"/>
    <x v="8"/>
    <x v="268"/>
    <x v="217"/>
    <n v="139.6"/>
    <n v="157.5"/>
    <n v="148.69999999999999"/>
    <n v="142.9"/>
    <n v="155.6"/>
    <n v="154.69999999999999"/>
  </r>
  <r>
    <x v="0"/>
    <x v="7"/>
    <x v="9"/>
    <x v="269"/>
    <x v="218"/>
    <n v="146.4"/>
    <n v="162.5"/>
    <n v="152"/>
    <n v="146.80000000000001"/>
    <n v="159.5"/>
    <n v="157.5"/>
  </r>
  <r>
    <x v="1"/>
    <x v="7"/>
    <x v="9"/>
    <x v="270"/>
    <x v="158"/>
    <n v="135.4"/>
    <n v="155.69999999999999"/>
    <n v="145.1"/>
    <n v="137.1"/>
    <n v="151"/>
    <n v="155.19999999999999"/>
  </r>
  <r>
    <x v="2"/>
    <x v="7"/>
    <x v="9"/>
    <x v="271"/>
    <x v="207"/>
    <n v="140.6"/>
    <n v="158.5"/>
    <n v="148.69999999999999"/>
    <n v="143.1"/>
    <n v="156.30000000000001"/>
    <n v="156.4"/>
  </r>
  <r>
    <x v="0"/>
    <x v="7"/>
    <x v="11"/>
    <x v="272"/>
    <x v="219"/>
    <n v="146.1"/>
    <n v="161.6"/>
    <n v="152.80000000000001"/>
    <n v="147.5"/>
    <n v="160.4"/>
    <n v="159.80000000000001"/>
  </r>
  <r>
    <x v="1"/>
    <x v="7"/>
    <x v="11"/>
    <x v="273"/>
    <x v="220"/>
    <n v="135.19999999999999"/>
    <n v="156.4"/>
    <n v="145.1"/>
    <n v="137.30000000000001"/>
    <n v="152"/>
    <n v="156.69999999999999"/>
  </r>
  <r>
    <x v="2"/>
    <x v="7"/>
    <x v="11"/>
    <x v="274"/>
    <x v="221"/>
    <n v="140.4"/>
    <n v="158.6"/>
    <n v="149.19999999999999"/>
    <n v="143.6"/>
    <n v="157.19999999999999"/>
    <n v="158.4"/>
  </r>
  <r>
    <x v="0"/>
    <x v="7"/>
    <x v="12"/>
    <x v="275"/>
    <x v="222"/>
    <n v="146.4"/>
    <n v="162.9"/>
    <n v="153.4"/>
    <n v="148.69999999999999"/>
    <n v="161.6"/>
    <n v="160.69999999999999"/>
  </r>
  <r>
    <x v="1"/>
    <x v="7"/>
    <x v="12"/>
    <x v="276"/>
    <x v="223"/>
    <n v="135.5"/>
    <n v="156.9"/>
    <n v="145.5"/>
    <n v="137.9"/>
    <n v="152.9"/>
    <n v="156.9"/>
  </r>
  <r>
    <x v="2"/>
    <x v="7"/>
    <x v="12"/>
    <x v="277"/>
    <x v="224"/>
    <n v="140.69999999999999"/>
    <n v="159.4"/>
    <n v="149.69999999999999"/>
    <n v="144.6"/>
    <n v="158.30000000000001"/>
    <n v="158.9"/>
  </r>
  <r>
    <x v="0"/>
    <x v="8"/>
    <x v="0"/>
    <x v="278"/>
    <x v="225"/>
    <n v="147.5"/>
    <n v="163.5"/>
    <n v="153.9"/>
    <n v="150.9"/>
    <n v="162.5"/>
    <n v="158.5"/>
  </r>
  <r>
    <x v="1"/>
    <x v="8"/>
    <x v="0"/>
    <x v="279"/>
    <x v="226"/>
    <n v="136.9"/>
    <n v="156.1"/>
    <n v="145.69999999999999"/>
    <n v="142.9"/>
    <n v="154.1"/>
    <n v="156"/>
  </r>
  <r>
    <x v="2"/>
    <x v="8"/>
    <x v="0"/>
    <x v="280"/>
    <x v="227"/>
    <n v="141.9"/>
    <n v="159.19999999999999"/>
    <n v="150"/>
    <n v="147.9"/>
    <n v="159.30000000000001"/>
    <n v="157.30000000000001"/>
  </r>
  <r>
    <x v="0"/>
    <x v="8"/>
    <x v="1"/>
    <x v="281"/>
    <x v="228"/>
    <n v="150.19999999999999"/>
    <n v="163.6"/>
    <n v="154.80000000000001"/>
    <n v="154.4"/>
    <n v="164.3"/>
    <n v="156.69999999999999"/>
  </r>
  <r>
    <x v="1"/>
    <x v="8"/>
    <x v="1"/>
    <x v="282"/>
    <x v="229"/>
    <n v="140.5"/>
    <n v="156.6"/>
    <n v="146.5"/>
    <n v="149.1"/>
    <n v="156.30000000000001"/>
    <n v="156.5"/>
  </r>
  <r>
    <x v="2"/>
    <x v="8"/>
    <x v="1"/>
    <x v="283"/>
    <x v="230"/>
    <n v="145.1"/>
    <n v="159.5"/>
    <n v="150.9"/>
    <n v="152.4"/>
    <n v="161.30000000000001"/>
    <n v="156.6"/>
  </r>
  <r>
    <x v="0"/>
    <x v="8"/>
    <x v="2"/>
    <x v="284"/>
    <x v="231"/>
    <n v="151.30000000000001"/>
    <n v="163.80000000000001"/>
    <n v="154.80000000000001"/>
    <n v="156"/>
    <n v="164.6"/>
    <n v="156.69999999999999"/>
  </r>
  <r>
    <x v="1"/>
    <x v="8"/>
    <x v="2"/>
    <x v="285"/>
    <x v="232"/>
    <n v="141.69999999999999"/>
    <n v="157.6"/>
    <n v="147.19999999999999"/>
    <n v="154.80000000000001"/>
    <n v="156.9"/>
    <n v="156.9"/>
  </r>
  <r>
    <x v="2"/>
    <x v="8"/>
    <x v="2"/>
    <x v="286"/>
    <x v="233"/>
    <n v="146.19999999999999"/>
    <n v="160.19999999999999"/>
    <n v="151.19999999999999"/>
    <n v="155.5"/>
    <n v="161.69999999999999"/>
    <n v="156.80000000000001"/>
  </r>
  <r>
    <x v="0"/>
    <x v="8"/>
    <x v="3"/>
    <x v="287"/>
    <x v="234"/>
    <n v="151.69999999999999"/>
    <n v="164.1"/>
    <n v="155.5"/>
    <n v="156"/>
    <n v="165.3"/>
    <n v="157.6"/>
  </r>
  <r>
    <x v="1"/>
    <x v="8"/>
    <x v="3"/>
    <x v="288"/>
    <x v="235"/>
    <n v="142.1"/>
    <n v="157.6"/>
    <n v="147.6"/>
    <n v="154.9"/>
    <n v="157.5"/>
    <n v="158"/>
  </r>
  <r>
    <x v="2"/>
    <x v="8"/>
    <x v="3"/>
    <x v="289"/>
    <x v="236"/>
    <n v="146.6"/>
    <n v="160.30000000000001"/>
    <n v="151.80000000000001"/>
    <n v="155.6"/>
    <n v="162.30000000000001"/>
    <n v="157.80000000000001"/>
  </r>
  <r>
    <x v="0"/>
    <x v="8"/>
    <x v="4"/>
    <x v="290"/>
    <x v="237"/>
    <n v="153.19999999999999"/>
    <n v="167.6"/>
    <n v="158.80000000000001"/>
    <n v="161.69999999999999"/>
    <n v="169.1"/>
    <n v="161.1"/>
  </r>
  <r>
    <x v="1"/>
    <x v="8"/>
    <x v="4"/>
    <x v="291"/>
    <x v="211"/>
    <n v="145"/>
    <n v="156.6"/>
    <n v="150.1"/>
    <n v="155.5"/>
    <n v="160.4"/>
    <n v="159.5"/>
  </r>
  <r>
    <x v="2"/>
    <x v="8"/>
    <x v="4"/>
    <x v="292"/>
    <x v="238"/>
    <n v="148.9"/>
    <n v="161.19999999999999"/>
    <n v="154.69999999999999"/>
    <n v="159.4"/>
    <n v="165.8"/>
    <n v="160.4"/>
  </r>
  <r>
    <x v="0"/>
    <x v="8"/>
    <x v="5"/>
    <x v="293"/>
    <x v="239"/>
    <n v="154.19999999999999"/>
    <n v="166.8"/>
    <n v="159.19999999999999"/>
    <n v="162.1"/>
    <n v="169.7"/>
    <n v="162.1"/>
  </r>
  <r>
    <x v="1"/>
    <x v="8"/>
    <x v="5"/>
    <x v="294"/>
    <x v="240"/>
    <n v="147.5"/>
    <n v="158.1"/>
    <n v="149.80000000000001"/>
    <n v="156.1"/>
    <n v="160.80000000000001"/>
    <n v="160.4"/>
  </r>
  <r>
    <x v="2"/>
    <x v="8"/>
    <x v="5"/>
    <x v="295"/>
    <x v="241"/>
    <n v="150.69999999999999"/>
    <n v="161.69999999999999"/>
    <n v="154.80000000000001"/>
    <n v="159.80000000000001"/>
    <n v="166.3"/>
    <n v="161.30000000000001"/>
  </r>
  <r>
    <x v="0"/>
    <x v="8"/>
    <x v="6"/>
    <x v="296"/>
    <x v="242"/>
    <n v="157.1"/>
    <n v="167.2"/>
    <n v="160.30000000000001"/>
    <n v="162.5"/>
    <n v="170.4"/>
    <n v="163.19999999999999"/>
  </r>
  <r>
    <x v="1"/>
    <x v="8"/>
    <x v="6"/>
    <x v="297"/>
    <x v="219"/>
    <n v="149.5"/>
    <n v="160.30000000000001"/>
    <n v="150.69999999999999"/>
    <n v="157.69999999999999"/>
    <n v="161.5"/>
    <n v="161.80000000000001"/>
  </r>
  <r>
    <x v="2"/>
    <x v="8"/>
    <x v="6"/>
    <x v="298"/>
    <x v="243"/>
    <n v="153.1"/>
    <n v="163.19999999999999"/>
    <n v="155.80000000000001"/>
    <n v="160.69999999999999"/>
    <n v="167"/>
    <n v="162.5"/>
  </r>
  <r>
    <x v="0"/>
    <x v="8"/>
    <x v="7"/>
    <x v="299"/>
    <x v="244"/>
    <n v="157.69999999999999"/>
    <n v="167.5"/>
    <n v="160.9"/>
    <n v="163.1"/>
    <n v="171.1"/>
    <n v="163.6"/>
  </r>
  <r>
    <x v="1"/>
    <x v="8"/>
    <x v="7"/>
    <x v="300"/>
    <x v="236"/>
    <n v="150.4"/>
    <n v="160.4"/>
    <n v="153.19999999999999"/>
    <n v="160.69999999999999"/>
    <n v="162.80000000000001"/>
    <n v="162.30000000000001"/>
  </r>
  <r>
    <x v="2"/>
    <x v="8"/>
    <x v="7"/>
    <x v="301"/>
    <x v="245"/>
    <n v="154"/>
    <n v="163.80000000000001"/>
    <n v="157.5"/>
    <n v="162.6"/>
    <n v="168.4"/>
    <n v="163.19999999999999"/>
  </r>
  <r>
    <x v="0"/>
    <x v="8"/>
    <x v="8"/>
    <x v="302"/>
    <x v="246"/>
    <n v="157.80000000000001"/>
    <n v="168.5"/>
    <n v="161.30000000000001"/>
    <n v="163.69999999999999"/>
    <n v="171.9"/>
    <n v="164"/>
  </r>
  <r>
    <x v="1"/>
    <x v="8"/>
    <x v="8"/>
    <x v="300"/>
    <x v="247"/>
    <n v="150.5"/>
    <n v="160.30000000000001"/>
    <n v="153.30000000000001"/>
    <n v="160.80000000000001"/>
    <n v="162.80000000000001"/>
    <n v="162.30000000000001"/>
  </r>
  <r>
    <x v="2"/>
    <x v="8"/>
    <x v="8"/>
    <x v="301"/>
    <x v="248"/>
    <n v="154"/>
    <n v="163.69999999999999"/>
    <n v="157.5"/>
    <n v="162.6"/>
    <n v="168.4"/>
    <n v="163.19999999999999"/>
  </r>
  <r>
    <x v="0"/>
    <x v="8"/>
    <x v="9"/>
    <x v="303"/>
    <x v="249"/>
    <n v="159.5"/>
    <n v="169"/>
    <n v="162"/>
    <n v="165.5"/>
    <n v="172.5"/>
    <n v="166.3"/>
  </r>
  <r>
    <x v="1"/>
    <x v="8"/>
    <x v="9"/>
    <x v="304"/>
    <x v="250"/>
    <n v="152.19999999999999"/>
    <n v="160.30000000000001"/>
    <n v="154.30000000000001"/>
    <n v="162.19999999999999"/>
    <n v="163.5"/>
    <n v="164.6"/>
  </r>
  <r>
    <x v="2"/>
    <x v="8"/>
    <x v="9"/>
    <x v="305"/>
    <x v="251"/>
    <n v="155.69999999999999"/>
    <n v="163.9"/>
    <n v="158.4"/>
    <n v="164.2"/>
    <n v="169.1"/>
    <n v="165.5"/>
  </r>
  <r>
    <x v="0"/>
    <x v="8"/>
    <x v="11"/>
    <x v="306"/>
    <x v="252"/>
    <n v="158.9"/>
    <n v="169.3"/>
    <n v="162.9"/>
    <n v="165.3"/>
    <n v="173.4"/>
    <n v="167.6"/>
  </r>
  <r>
    <x v="1"/>
    <x v="8"/>
    <x v="11"/>
    <x v="307"/>
    <x v="253"/>
    <n v="151.19999999999999"/>
    <n v="160.80000000000001"/>
    <n v="155.19999999999999"/>
    <n v="161.6"/>
    <n v="164.2"/>
    <n v="165.6"/>
  </r>
  <r>
    <x v="2"/>
    <x v="8"/>
    <x v="11"/>
    <x v="308"/>
    <x v="254"/>
    <n v="154.80000000000001"/>
    <n v="164.3"/>
    <n v="159.30000000000001"/>
    <n v="163.9"/>
    <n v="169.9"/>
    <n v="166.7"/>
  </r>
  <r>
    <x v="0"/>
    <x v="8"/>
    <x v="12"/>
    <x v="309"/>
    <x v="255"/>
    <n v="160.1"/>
    <n v="169.7"/>
    <n v="163.9"/>
    <n v="165.6"/>
    <n v="174"/>
    <n v="167"/>
  </r>
  <r>
    <x v="1"/>
    <x v="8"/>
    <x v="12"/>
    <x v="310"/>
    <x v="241"/>
    <n v="151.80000000000001"/>
    <n v="160.6"/>
    <n v="156"/>
    <n v="161.69999999999999"/>
    <n v="165.1"/>
    <n v="165.2"/>
  </r>
  <r>
    <x v="2"/>
    <x v="8"/>
    <x v="12"/>
    <x v="311"/>
    <x v="256"/>
    <n v="155.69999999999999"/>
    <n v="164.4"/>
    <n v="160.19999999999999"/>
    <n v="164.1"/>
    <n v="170.6"/>
    <n v="166.2"/>
  </r>
  <r>
    <x v="0"/>
    <x v="9"/>
    <x v="0"/>
    <x v="312"/>
    <x v="257"/>
    <n v="160.80000000000001"/>
    <n v="169.9"/>
    <n v="164.9"/>
    <n v="165.8"/>
    <n v="174.7"/>
    <n v="166.4"/>
  </r>
  <r>
    <x v="1"/>
    <x v="9"/>
    <x v="0"/>
    <x v="313"/>
    <x v="258"/>
    <n v="152.69999999999999"/>
    <n v="161"/>
    <n v="156.80000000000001"/>
    <n v="161.6"/>
    <n v="166.1"/>
    <n v="165"/>
  </r>
  <r>
    <x v="2"/>
    <x v="9"/>
    <x v="0"/>
    <x v="303"/>
    <x v="259"/>
    <n v="156.5"/>
    <n v="164.7"/>
    <n v="161.1"/>
    <n v="164.2"/>
    <n v="171.4"/>
    <n v="165.7"/>
  </r>
  <r>
    <x v="0"/>
    <x v="9"/>
    <x v="1"/>
    <x v="314"/>
    <x v="260"/>
    <n v="161.19999999999999"/>
    <n v="170.3"/>
    <n v="165.7"/>
    <n v="167.4"/>
    <n v="175.3"/>
    <n v="166.7"/>
  </r>
  <r>
    <x v="1"/>
    <x v="9"/>
    <x v="1"/>
    <x v="315"/>
    <x v="261"/>
    <n v="153.1"/>
    <n v="162"/>
    <n v="157.4"/>
    <n v="163"/>
    <n v="167.2"/>
    <n v="165.5"/>
  </r>
  <r>
    <x v="2"/>
    <x v="9"/>
    <x v="1"/>
    <x v="316"/>
    <x v="262"/>
    <n v="156.9"/>
    <n v="165.4"/>
    <n v="161.80000000000001"/>
    <n v="165.7"/>
    <n v="172.2"/>
    <n v="166.1"/>
  </r>
  <r>
    <x v="0"/>
    <x v="9"/>
    <x v="2"/>
    <x v="317"/>
    <x v="263"/>
    <n v="162"/>
    <n v="170.6"/>
    <n v="166.5"/>
    <n v="168.9"/>
    <n v="176"/>
    <n v="168.7"/>
  </r>
  <r>
    <x v="1"/>
    <x v="9"/>
    <x v="2"/>
    <x v="318"/>
    <x v="264"/>
    <n v="154.19999999999999"/>
    <n v="162.69999999999999"/>
    <n v="158.6"/>
    <n v="164.5"/>
    <n v="168.2"/>
    <n v="166.5"/>
  </r>
  <r>
    <x v="2"/>
    <x v="9"/>
    <x v="2"/>
    <x v="319"/>
    <x v="265"/>
    <n v="157.9"/>
    <n v="166"/>
    <n v="162.80000000000001"/>
    <n v="167.2"/>
    <n v="173"/>
    <n v="167.7"/>
  </r>
  <r>
    <x v="0"/>
    <x v="9"/>
    <x v="3"/>
    <x v="320"/>
    <x v="266"/>
    <n v="166.2"/>
    <n v="170.9"/>
    <n v="167.7"/>
    <n v="173.3"/>
    <n v="177"/>
    <n v="170.8"/>
  </r>
  <r>
    <x v="1"/>
    <x v="9"/>
    <x v="3"/>
    <x v="321"/>
    <x v="244"/>
    <n v="159.30000000000001"/>
    <n v="164"/>
    <n v="159.80000000000001"/>
    <n v="170.5"/>
    <n v="169"/>
    <n v="169.2"/>
  </r>
  <r>
    <x v="2"/>
    <x v="9"/>
    <x v="3"/>
    <x v="322"/>
    <x v="267"/>
    <n v="162.6"/>
    <n v="166.9"/>
    <n v="164"/>
    <n v="172.2"/>
    <n v="174"/>
    <n v="170.1"/>
  </r>
  <r>
    <x v="0"/>
    <x v="9"/>
    <x v="4"/>
    <x v="323"/>
    <x v="268"/>
    <n v="167.1"/>
    <n v="171.8"/>
    <n v="168.9"/>
    <n v="175.3"/>
    <n v="177.7"/>
    <n v="172.5"/>
  </r>
  <r>
    <x v="1"/>
    <x v="9"/>
    <x v="4"/>
    <x v="324"/>
    <x v="269"/>
    <n v="159.4"/>
    <n v="165.2"/>
    <n v="161.1"/>
    <n v="173.5"/>
    <n v="170.1"/>
    <n v="170.8"/>
  </r>
  <r>
    <x v="2"/>
    <x v="9"/>
    <x v="4"/>
    <x v="325"/>
    <x v="270"/>
    <n v="163"/>
    <n v="167.9"/>
    <n v="165.2"/>
    <n v="174.6"/>
    <n v="174.8"/>
    <n v="171.7"/>
  </r>
  <r>
    <x v="0"/>
    <x v="9"/>
    <x v="5"/>
    <x v="326"/>
    <x v="271"/>
    <n v="165.5"/>
    <n v="172.6"/>
    <n v="170.3"/>
    <n v="176.7"/>
    <n v="178.2"/>
    <n v="173.6"/>
  </r>
  <r>
    <x v="1"/>
    <x v="9"/>
    <x v="5"/>
    <x v="327"/>
    <x v="272"/>
    <n v="157.19999999999999"/>
    <n v="166.5"/>
    <n v="162.1"/>
    <n v="174.9"/>
    <n v="170.9"/>
    <n v="171.4"/>
  </r>
  <r>
    <x v="2"/>
    <x v="9"/>
    <x v="5"/>
    <x v="328"/>
    <x v="273"/>
    <n v="161.1"/>
    <n v="169"/>
    <n v="166.4"/>
    <n v="176"/>
    <n v="175.4"/>
    <n v="172.6"/>
  </r>
  <r>
    <x v="0"/>
    <x v="9"/>
    <x v="6"/>
    <x v="329"/>
    <x v="274"/>
    <n v="166.3"/>
    <n v="174.7"/>
    <n v="171.3"/>
    <n v="179.6"/>
    <n v="178.8"/>
    <n v="174.3"/>
  </r>
  <r>
    <x v="1"/>
    <x v="9"/>
    <x v="6"/>
    <x v="330"/>
    <x v="275"/>
    <n v="157.4"/>
    <n v="169.1"/>
    <n v="163.1"/>
    <n v="179.5"/>
    <n v="171.7"/>
    <n v="172.3"/>
  </r>
  <r>
    <x v="2"/>
    <x v="9"/>
    <x v="6"/>
    <x v="331"/>
    <x v="276"/>
    <n v="161.6"/>
    <n v="171.4"/>
    <n v="167.4"/>
    <n v="179.6"/>
    <n v="176.1"/>
    <n v="173.4"/>
  </r>
  <r>
    <x v="0"/>
    <x v="9"/>
    <x v="7"/>
    <x v="332"/>
    <x v="277"/>
    <n v="166.6"/>
    <n v="175.7"/>
    <n v="172.3"/>
    <n v="179.1"/>
    <n v="179.4"/>
    <n v="175.3"/>
  </r>
  <r>
    <x v="1"/>
    <x v="9"/>
    <x v="7"/>
    <x v="333"/>
    <x v="278"/>
    <n v="157.69999999999999"/>
    <n v="169.9"/>
    <n v="164.2"/>
    <n v="178.4"/>
    <n v="172.6"/>
    <n v="173.1"/>
  </r>
  <r>
    <x v="2"/>
    <x v="9"/>
    <x v="7"/>
    <x v="334"/>
    <x v="279"/>
    <n v="161.9"/>
    <n v="172.3"/>
    <n v="168.5"/>
    <n v="178.8"/>
    <n v="176.8"/>
    <n v="174.3"/>
  </r>
  <r>
    <x v="0"/>
    <x v="9"/>
    <x v="8"/>
    <x v="335"/>
    <x v="280"/>
    <n v="166.9"/>
    <n v="176.2"/>
    <n v="173.6"/>
    <n v="179.7"/>
    <n v="180.2"/>
    <n v="176.4"/>
  </r>
  <r>
    <x v="1"/>
    <x v="9"/>
    <x v="8"/>
    <x v="336"/>
    <x v="281"/>
    <n v="158.19999999999999"/>
    <n v="170.9"/>
    <n v="165"/>
    <n v="179.2"/>
    <n v="173.8"/>
    <n v="174.1"/>
  </r>
  <r>
    <x v="2"/>
    <x v="9"/>
    <x v="8"/>
    <x v="337"/>
    <x v="282"/>
    <n v="162.30000000000001"/>
    <n v="173.1"/>
    <n v="169.5"/>
    <n v="179.5"/>
    <n v="177.8"/>
    <n v="175.3"/>
  </r>
  <r>
    <x v="0"/>
    <x v="9"/>
    <x v="9"/>
    <x v="338"/>
    <x v="283"/>
    <n v="167.4"/>
    <n v="176.5"/>
    <n v="174.4"/>
    <n v="180.8"/>
    <n v="181.2"/>
    <n v="177.9"/>
  </r>
  <r>
    <x v="1"/>
    <x v="9"/>
    <x v="9"/>
    <x v="339"/>
    <x v="284"/>
    <n v="158.80000000000001"/>
    <n v="171.2"/>
    <n v="166"/>
    <n v="180"/>
    <n v="174.7"/>
    <n v="175.3"/>
  </r>
  <r>
    <x v="2"/>
    <x v="9"/>
    <x v="9"/>
    <x v="340"/>
    <x v="285"/>
    <n v="162.9"/>
    <n v="173.4"/>
    <n v="170.4"/>
    <n v="180.5"/>
    <n v="178.7"/>
    <n v="176.7"/>
  </r>
  <r>
    <x v="0"/>
    <x v="9"/>
    <x v="11"/>
    <x v="341"/>
    <x v="286"/>
    <n v="167.5"/>
    <n v="176.9"/>
    <n v="175.5"/>
    <n v="181.9"/>
    <n v="182.3"/>
    <n v="177.8"/>
  </r>
  <r>
    <x v="1"/>
    <x v="9"/>
    <x v="11"/>
    <x v="342"/>
    <x v="287"/>
    <n v="158.9"/>
    <n v="171.5"/>
    <n v="166.9"/>
    <n v="180.3"/>
    <n v="175.8"/>
    <n v="174.1"/>
  </r>
  <r>
    <x v="2"/>
    <x v="9"/>
    <x v="11"/>
    <x v="343"/>
    <x v="288"/>
    <n v="163"/>
    <n v="173.7"/>
    <n v="171.4"/>
    <n v="181.3"/>
    <n v="179.8"/>
    <n v="176.5"/>
  </r>
  <r>
    <x v="0"/>
    <x v="9"/>
    <x v="12"/>
    <x v="344"/>
    <x v="289"/>
    <n v="167.8"/>
    <n v="177.3"/>
    <n v="176.4"/>
    <n v="182.8"/>
    <n v="183.5"/>
    <n v="177.1"/>
  </r>
  <r>
    <x v="1"/>
    <x v="9"/>
    <x v="12"/>
    <x v="345"/>
    <x v="290"/>
    <n v="159.4"/>
    <n v="171.8"/>
    <n v="167.3"/>
    <n v="180.6"/>
    <n v="177.2"/>
    <n v="174.1"/>
  </r>
  <r>
    <x v="2"/>
    <x v="9"/>
    <x v="12"/>
    <x v="346"/>
    <x v="277"/>
    <n v="163.4"/>
    <n v="174.1"/>
    <n v="172.1"/>
    <n v="182"/>
    <n v="181.1"/>
    <n v="175.7"/>
  </r>
  <r>
    <x v="0"/>
    <x v="10"/>
    <x v="0"/>
    <x v="347"/>
    <x v="291"/>
    <n v="168.2"/>
    <n v="177.8"/>
    <n v="177.2"/>
    <n v="183.2"/>
    <n v="184.7"/>
    <n v="177.8"/>
  </r>
  <r>
    <x v="1"/>
    <x v="10"/>
    <x v="0"/>
    <x v="348"/>
    <x v="292"/>
    <n v="159.5"/>
    <n v="171.8"/>
    <n v="168"/>
    <n v="180.1"/>
    <n v="178.5"/>
    <n v="174.9"/>
  </r>
  <r>
    <x v="2"/>
    <x v="10"/>
    <x v="0"/>
    <x v="349"/>
    <x v="293"/>
    <n v="163.6"/>
    <n v="174.3"/>
    <n v="172.9"/>
    <n v="182"/>
    <n v="182.3"/>
    <n v="176.5"/>
  </r>
  <r>
    <x v="0"/>
    <x v="10"/>
    <x v="1"/>
    <x v="350"/>
    <x v="294"/>
    <n v="169"/>
    <n v="178.5"/>
    <n v="178.6"/>
    <n v="181.6"/>
    <n v="186.6"/>
    <n v="178"/>
  </r>
  <r>
    <x v="1"/>
    <x v="10"/>
    <x v="1"/>
    <x v="351"/>
    <x v="295"/>
    <n v="159.80000000000001"/>
    <n v="172.5"/>
    <n v="169.2"/>
    <n v="182.8"/>
    <n v="180.8"/>
    <n v="176.3"/>
  </r>
  <r>
    <x v="2"/>
    <x v="10"/>
    <x v="1"/>
    <x v="352"/>
    <x v="296"/>
    <n v="164.2"/>
    <n v="175"/>
    <n v="174.2"/>
    <n v="182.1"/>
    <n v="184.4"/>
    <n v="177.2"/>
  </r>
  <r>
    <x v="0"/>
    <x v="10"/>
    <x v="2"/>
    <x v="353"/>
    <x v="294"/>
    <n v="169"/>
    <n v="178.5"/>
    <n v="178.6"/>
    <n v="181.4"/>
    <n v="186.6"/>
    <n v="178"/>
  </r>
  <r>
    <x v="1"/>
    <x v="10"/>
    <x v="2"/>
    <x v="354"/>
    <x v="295"/>
    <n v="159.80000000000001"/>
    <n v="172.5"/>
    <n v="169.2"/>
    <n v="182.6"/>
    <n v="180.8"/>
    <n v="176.3"/>
  </r>
  <r>
    <x v="2"/>
    <x v="10"/>
    <x v="2"/>
    <x v="355"/>
    <x v="296"/>
    <n v="164.2"/>
    <n v="175"/>
    <n v="174.2"/>
    <n v="181.9"/>
    <n v="184.4"/>
    <n v="177.2"/>
  </r>
  <r>
    <x v="0"/>
    <x v="10"/>
    <x v="3"/>
    <x v="356"/>
    <x v="297"/>
    <n v="169.4"/>
    <n v="179.4"/>
    <n v="179.1"/>
    <n v="181.5"/>
    <n v="187.2"/>
    <n v="178.8"/>
  </r>
  <r>
    <x v="1"/>
    <x v="10"/>
    <x v="3"/>
    <x v="357"/>
    <x v="298"/>
    <n v="160.1"/>
    <n v="174.2"/>
    <n v="169.6"/>
    <n v="182.1"/>
    <n v="181.5"/>
    <n v="177.4"/>
  </r>
  <r>
    <x v="2"/>
    <x v="10"/>
    <x v="3"/>
    <x v="358"/>
    <x v="299"/>
    <n v="164.5"/>
    <n v="176.4"/>
    <n v="174.6"/>
    <n v="181.7"/>
    <n v="185"/>
    <n v="178.1"/>
  </r>
  <r>
    <x v="0"/>
    <x v="10"/>
    <x v="4"/>
    <x v="359"/>
    <x v="300"/>
    <n v="169.7"/>
    <n v="180.3"/>
    <n v="179.8"/>
    <n v="182.5"/>
    <n v="187.8"/>
    <n v="179.8"/>
  </r>
  <r>
    <x v="1"/>
    <x v="10"/>
    <x v="4"/>
    <x v="360"/>
    <x v="301"/>
    <n v="160.4"/>
    <n v="174.8"/>
    <n v="170.1"/>
    <n v="183.4"/>
    <n v="182.2"/>
    <n v="178.2"/>
  </r>
  <r>
    <x v="2"/>
    <x v="10"/>
    <x v="4"/>
    <x v="361"/>
    <x v="302"/>
    <n v="164.8"/>
    <n v="177.1"/>
    <n v="175.2"/>
    <n v="182.8"/>
    <n v="18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28B73-FA13-466E-8F64-E3472B7821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sector" colHeaderCaption="years">
  <location ref="B8:E21" firstHeaderRow="1" firstDataRow="2" firstDataCol="1"/>
  <pivotFields count="11">
    <pivotField axis="axisCol" showAll="0">
      <items count="4">
        <item x="0"/>
        <item h="1" x="2"/>
        <item x="1"/>
        <item t="default"/>
      </items>
    </pivotField>
    <pivotField axis="axisRow" showAll="0">
      <items count="12">
        <item x="0"/>
        <item x="1"/>
        <item x="2"/>
        <item x="3"/>
        <item x="4"/>
        <item x="5"/>
        <item x="6"/>
        <item x="7"/>
        <item x="8"/>
        <item x="9"/>
        <item x="10"/>
        <item t="default"/>
      </items>
    </pivotField>
    <pivotField showAll="0"/>
    <pivotField dataField="1" numFmtId="164" showAll="0">
      <items count="363">
        <item x="0"/>
        <item x="2"/>
        <item x="1"/>
        <item x="3"/>
        <item x="6"/>
        <item x="8"/>
        <item x="5"/>
        <item x="9"/>
        <item x="7"/>
        <item x="11"/>
        <item x="4"/>
        <item x="12"/>
        <item x="10"/>
        <item x="14"/>
        <item x="13"/>
        <item x="15"/>
        <item x="17"/>
        <item x="18"/>
        <item x="20"/>
        <item x="21"/>
        <item x="16"/>
        <item x="40"/>
        <item x="23"/>
        <item x="41"/>
        <item x="39"/>
        <item x="43"/>
        <item x="37"/>
        <item x="38"/>
        <item x="36"/>
        <item x="44"/>
        <item x="24"/>
        <item x="19"/>
        <item x="42"/>
        <item x="26"/>
        <item x="25"/>
        <item x="46"/>
        <item x="47"/>
        <item x="45"/>
        <item x="34"/>
        <item x="22"/>
        <item x="35"/>
        <item x="27"/>
        <item x="33"/>
        <item x="29"/>
        <item x="48"/>
        <item x="28"/>
        <item x="50"/>
        <item x="49"/>
        <item x="51"/>
        <item x="53"/>
        <item x="30"/>
        <item x="32"/>
        <item x="31"/>
        <item x="52"/>
        <item x="54"/>
        <item x="78"/>
        <item x="71"/>
        <item x="79"/>
        <item x="73"/>
        <item x="76"/>
        <item x="68"/>
        <item x="74"/>
        <item x="75"/>
        <item x="77"/>
        <item x="70"/>
        <item x="72"/>
        <item x="82"/>
        <item x="81"/>
        <item x="56"/>
        <item x="69"/>
        <item x="80"/>
        <item x="63"/>
        <item x="66"/>
        <item x="57"/>
        <item x="65"/>
        <item x="60"/>
        <item x="62"/>
        <item x="64"/>
        <item x="83"/>
        <item x="67"/>
        <item x="85"/>
        <item x="61"/>
        <item x="59"/>
        <item x="84"/>
        <item x="55"/>
        <item x="58"/>
        <item x="86"/>
        <item x="88"/>
        <item x="89"/>
        <item x="91"/>
        <item x="87"/>
        <item x="90"/>
        <item x="92"/>
        <item x="94"/>
        <item x="95"/>
        <item x="97"/>
        <item x="93"/>
        <item x="96"/>
        <item x="114"/>
        <item x="98"/>
        <item x="115"/>
        <item x="111"/>
        <item x="112"/>
        <item x="100"/>
        <item x="104"/>
        <item x="110"/>
        <item x="113"/>
        <item x="106"/>
        <item x="101"/>
        <item x="107"/>
        <item x="109"/>
        <item x="103"/>
        <item x="99"/>
        <item x="105"/>
        <item x="118"/>
        <item x="108"/>
        <item x="116"/>
        <item x="147"/>
        <item x="150"/>
        <item x="117"/>
        <item x="153"/>
        <item x="102"/>
        <item x="156"/>
        <item x="144"/>
        <item x="186"/>
        <item x="154"/>
        <item x="151"/>
        <item x="157"/>
        <item x="189"/>
        <item x="148"/>
        <item x="192"/>
        <item x="119"/>
        <item x="152"/>
        <item x="145"/>
        <item x="155"/>
        <item x="183"/>
        <item x="149"/>
        <item x="141"/>
        <item x="121"/>
        <item x="159"/>
        <item x="146"/>
        <item x="160"/>
        <item x="143"/>
        <item x="158"/>
        <item x="142"/>
        <item x="215"/>
        <item x="212"/>
        <item x="120"/>
        <item x="194"/>
        <item x="180"/>
        <item x="203"/>
        <item x="122"/>
        <item x="140"/>
        <item x="168"/>
        <item x="216"/>
        <item x="206"/>
        <item x="218"/>
        <item x="138"/>
        <item x="187"/>
        <item x="132"/>
        <item x="219"/>
        <item x="190"/>
        <item x="209"/>
        <item x="214"/>
        <item x="139"/>
        <item x="217"/>
        <item x="184"/>
        <item x="124"/>
        <item x="220"/>
        <item x="213"/>
        <item x="135"/>
        <item x="133"/>
        <item x="137"/>
        <item x="171"/>
        <item x="136"/>
        <item x="177"/>
        <item x="200"/>
        <item x="162"/>
        <item x="221"/>
        <item x="163"/>
        <item x="169"/>
        <item x="125"/>
        <item x="131"/>
        <item x="197"/>
        <item x="134"/>
        <item x="161"/>
        <item x="165"/>
        <item x="211"/>
        <item x="195"/>
        <item x="210"/>
        <item x="207"/>
        <item x="128"/>
        <item x="130"/>
        <item x="204"/>
        <item x="172"/>
        <item x="181"/>
        <item x="188"/>
        <item x="182"/>
        <item x="185"/>
        <item x="222"/>
        <item x="205"/>
        <item x="191"/>
        <item x="127"/>
        <item x="166"/>
        <item x="129"/>
        <item x="167"/>
        <item x="123"/>
        <item x="208"/>
        <item x="193"/>
        <item x="170"/>
        <item x="223"/>
        <item x="164"/>
        <item x="178"/>
        <item x="198"/>
        <item x="174"/>
        <item x="201"/>
        <item x="202"/>
        <item x="179"/>
        <item x="224"/>
        <item x="175"/>
        <item x="196"/>
        <item x="126"/>
        <item x="176"/>
        <item x="226"/>
        <item x="173"/>
        <item x="199"/>
        <item x="227"/>
        <item x="225"/>
        <item x="230"/>
        <item x="229"/>
        <item x="232"/>
        <item x="233"/>
        <item x="228"/>
        <item x="235"/>
        <item x="231"/>
        <item x="234"/>
        <item x="236"/>
        <item x="238"/>
        <item x="251"/>
        <item x="253"/>
        <item x="252"/>
        <item x="237"/>
        <item x="239"/>
        <item x="254"/>
        <item x="248"/>
        <item x="241"/>
        <item x="250"/>
        <item x="257"/>
        <item x="249"/>
        <item x="256"/>
        <item x="240"/>
        <item x="259"/>
        <item x="255"/>
        <item x="245"/>
        <item x="247"/>
        <item x="242"/>
        <item x="246"/>
        <item x="244"/>
        <item x="258"/>
        <item x="260"/>
        <item x="243"/>
        <item x="262"/>
        <item x="263"/>
        <item x="266"/>
        <item x="261"/>
        <item x="265"/>
        <item x="268"/>
        <item x="264"/>
        <item x="281"/>
        <item x="284"/>
        <item x="269"/>
        <item x="283"/>
        <item x="286"/>
        <item x="267"/>
        <item x="271"/>
        <item x="287"/>
        <item x="289"/>
        <item x="285"/>
        <item x="278"/>
        <item x="282"/>
        <item x="280"/>
        <item x="270"/>
        <item x="272"/>
        <item x="288"/>
        <item x="290"/>
        <item x="274"/>
        <item x="279"/>
        <item x="275"/>
        <item x="292"/>
        <item x="277"/>
        <item x="273"/>
        <item x="293"/>
        <item x="291"/>
        <item x="276"/>
        <item x="299"/>
        <item x="296"/>
        <item x="302"/>
        <item x="295"/>
        <item x="301"/>
        <item x="298"/>
        <item x="314"/>
        <item x="312"/>
        <item x="294"/>
        <item x="300"/>
        <item x="316"/>
        <item x="303"/>
        <item x="309"/>
        <item x="297"/>
        <item x="305"/>
        <item x="317"/>
        <item x="311"/>
        <item x="306"/>
        <item x="315"/>
        <item x="319"/>
        <item x="313"/>
        <item x="308"/>
        <item x="318"/>
        <item x="304"/>
        <item x="310"/>
        <item x="320"/>
        <item x="322"/>
        <item x="307"/>
        <item x="323"/>
        <item x="321"/>
        <item x="325"/>
        <item x="326"/>
        <item x="329"/>
        <item x="332"/>
        <item x="328"/>
        <item x="324"/>
        <item x="350"/>
        <item x="353"/>
        <item x="331"/>
        <item x="335"/>
        <item x="334"/>
        <item x="356"/>
        <item x="344"/>
        <item x="352"/>
        <item x="355"/>
        <item x="337"/>
        <item x="347"/>
        <item x="346"/>
        <item x="338"/>
        <item x="327"/>
        <item x="341"/>
        <item x="358"/>
        <item x="359"/>
        <item x="330"/>
        <item x="349"/>
        <item x="333"/>
        <item x="345"/>
        <item x="343"/>
        <item x="340"/>
        <item x="351"/>
        <item x="354"/>
        <item x="336"/>
        <item x="361"/>
        <item x="348"/>
        <item x="342"/>
        <item x="357"/>
        <item x="339"/>
        <item x="360"/>
        <item t="default"/>
      </items>
    </pivotField>
    <pivotField showAll="0"/>
    <pivotField showAll="0"/>
    <pivotField showAll="0"/>
    <pivotField showAll="0"/>
    <pivotField showAll="0"/>
    <pivotField showAll="0"/>
    <pivotField showAll="0"/>
  </pivotFields>
  <rowFields count="1">
    <field x="1"/>
  </rowFields>
  <rowItems count="12">
    <i>
      <x/>
    </i>
    <i>
      <x v="1"/>
    </i>
    <i>
      <x v="2"/>
    </i>
    <i>
      <x v="3"/>
    </i>
    <i>
      <x v="4"/>
    </i>
    <i>
      <x v="5"/>
    </i>
    <i>
      <x v="6"/>
    </i>
    <i>
      <x v="7"/>
    </i>
    <i>
      <x v="8"/>
    </i>
    <i>
      <x v="9"/>
    </i>
    <i>
      <x v="10"/>
    </i>
    <i t="grand">
      <x/>
    </i>
  </rowItems>
  <colFields count="1">
    <field x="0"/>
  </colFields>
  <colItems count="3">
    <i>
      <x/>
    </i>
    <i>
      <x v="2"/>
    </i>
    <i t="grand">
      <x/>
    </i>
  </colItems>
  <dataFields count="1">
    <dataField name="Average of Food Basket" fld="3" subtotal="average" baseField="0" baseItem="0" numFmtId="1"/>
  </dataFields>
  <formats count="1">
    <format dxfId="100">
      <pivotArea outline="0" collapsedLevelsAreSubtotals="1" fieldPosition="0"/>
    </format>
  </formats>
  <chartFormats count="3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5"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18"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19"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20"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21"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22"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23" series="1">
      <pivotArea type="data" outline="0" fieldPosition="0">
        <references count="3">
          <reference field="4294967294" count="1" selected="0">
            <x v="0"/>
          </reference>
          <reference field="0" count="1" selected="0">
            <x v="2"/>
          </reference>
          <reference field="1" count="1" selected="0">
            <x v="7"/>
          </reference>
        </references>
      </pivotArea>
    </chartFormat>
    <chartFormat chart="0" format="24" series="1">
      <pivotArea type="data" outline="0" fieldPosition="0">
        <references count="3">
          <reference field="4294967294" count="1" selected="0">
            <x v="0"/>
          </reference>
          <reference field="0" count="1" selected="0">
            <x v="0"/>
          </reference>
          <reference field="1" count="1" selected="0">
            <x v="8"/>
          </reference>
        </references>
      </pivotArea>
    </chartFormat>
    <chartFormat chart="0" format="25" series="1">
      <pivotArea type="data" outline="0" fieldPosition="0">
        <references count="3">
          <reference field="4294967294" count="1" selected="0">
            <x v="0"/>
          </reference>
          <reference field="0" count="1" selected="0">
            <x v="1"/>
          </reference>
          <reference field="1" count="1" selected="0">
            <x v="8"/>
          </reference>
        </references>
      </pivotArea>
    </chartFormat>
    <chartFormat chart="0" format="26" series="1">
      <pivotArea type="data" outline="0" fieldPosition="0">
        <references count="3">
          <reference field="4294967294" count="1" selected="0">
            <x v="0"/>
          </reference>
          <reference field="0" count="1" selected="0">
            <x v="2"/>
          </reference>
          <reference field="1" count="1" selected="0">
            <x v="8"/>
          </reference>
        </references>
      </pivotArea>
    </chartFormat>
    <chartFormat chart="0" format="27" series="1">
      <pivotArea type="data" outline="0" fieldPosition="0">
        <references count="3">
          <reference field="4294967294" count="1" selected="0">
            <x v="0"/>
          </reference>
          <reference field="0" count="1" selected="0">
            <x v="0"/>
          </reference>
          <reference field="1" count="1" selected="0">
            <x v="9"/>
          </reference>
        </references>
      </pivotArea>
    </chartFormat>
    <chartFormat chart="0" format="28" series="1">
      <pivotArea type="data" outline="0" fieldPosition="0">
        <references count="3">
          <reference field="4294967294" count="1" selected="0">
            <x v="0"/>
          </reference>
          <reference field="0" count="1" selected="0">
            <x v="1"/>
          </reference>
          <reference field="1" count="1" selected="0">
            <x v="9"/>
          </reference>
        </references>
      </pivotArea>
    </chartFormat>
    <chartFormat chart="0" format="29" series="1">
      <pivotArea type="data" outline="0" fieldPosition="0">
        <references count="3">
          <reference field="4294967294" count="1" selected="0">
            <x v="0"/>
          </reference>
          <reference field="0" count="1" selected="0">
            <x v="2"/>
          </reference>
          <reference field="1" count="1" selected="0">
            <x v="9"/>
          </reference>
        </references>
      </pivotArea>
    </chartFormat>
    <chartFormat chart="0" format="30" series="1">
      <pivotArea type="data" outline="0" fieldPosition="0">
        <references count="3">
          <reference field="4294967294" count="1" selected="0">
            <x v="0"/>
          </reference>
          <reference field="0" count="1" selected="0">
            <x v="0"/>
          </reference>
          <reference field="1" count="1" selected="0">
            <x v="10"/>
          </reference>
        </references>
      </pivotArea>
    </chartFormat>
    <chartFormat chart="0" format="31" series="1">
      <pivotArea type="data" outline="0" fieldPosition="0">
        <references count="3">
          <reference field="4294967294" count="1" selected="0">
            <x v="0"/>
          </reference>
          <reference field="0" count="1" selected="0">
            <x v="1"/>
          </reference>
          <reference field="1" count="1" selected="0">
            <x v="10"/>
          </reference>
        </references>
      </pivotArea>
    </chartFormat>
    <chartFormat chart="0" format="32" series="1">
      <pivotArea type="data" outline="0" fieldPosition="0">
        <references count="3">
          <reference field="4294967294" count="1" selected="0">
            <x v="0"/>
          </reference>
          <reference field="0" count="1" selected="0">
            <x v="2"/>
          </reference>
          <reference field="1" count="1" selected="0">
            <x v="10"/>
          </reference>
        </references>
      </pivotArea>
    </chartFormat>
    <chartFormat chart="0" format="33" series="1">
      <pivotArea type="data" outline="0" fieldPosition="0">
        <references count="2">
          <reference field="4294967294" count="1" selected="0">
            <x v="0"/>
          </reference>
          <reference field="0" count="1" selected="0">
            <x v="0"/>
          </reference>
        </references>
      </pivotArea>
    </chartFormat>
    <chartFormat chart="0" format="34" series="1">
      <pivotArea type="data" outline="0" fieldPosition="0">
        <references count="2">
          <reference field="4294967294" count="1" selected="0">
            <x v="0"/>
          </reference>
          <reference field="0" count="1" selected="0">
            <x v="1"/>
          </reference>
        </references>
      </pivotArea>
    </chartFormat>
    <chartFormat chart="0" format="35" series="1">
      <pivotArea type="data" outline="0" fieldPosition="0">
        <references count="2">
          <reference field="4294967294" count="1" selected="0">
            <x v="0"/>
          </reference>
          <reference field="0" count="1" selected="0">
            <x v="2"/>
          </reference>
        </references>
      </pivotArea>
    </chartFormat>
    <chartFormat chart="38" format="0" series="1">
      <pivotArea type="data" outline="0" fieldPosition="0">
        <references count="2">
          <reference field="4294967294" count="1" selected="0">
            <x v="0"/>
          </reference>
          <reference field="0" count="1" selected="0">
            <x v="0"/>
          </reference>
        </references>
      </pivotArea>
    </chartFormat>
    <chartFormat chart="38" format="1" series="1">
      <pivotArea type="data" outline="0" fieldPosition="0">
        <references count="2">
          <reference field="4294967294" count="1" selected="0">
            <x v="0"/>
          </reference>
          <reference field="0" count="1" selected="0">
            <x v="1"/>
          </reference>
        </references>
      </pivotArea>
    </chartFormat>
    <chartFormat chart="38"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BF15A6-5052-4B45-A08F-BDC989BFCA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14:J118" firstHeaderRow="0" firstDataRow="1" firstDataCol="1"/>
  <pivotFields count="11">
    <pivotField showAll="0">
      <items count="4">
        <item sd="0" x="0"/>
        <item sd="0" x="2"/>
        <item sd="0" x="1"/>
        <item t="default"/>
      </items>
    </pivotField>
    <pivotField axis="axisRow" showAll="0">
      <items count="12">
        <item h="1" x="0"/>
        <item h="1" x="1"/>
        <item h="1" x="2"/>
        <item h="1" x="3"/>
        <item h="1" x="4"/>
        <item h="1" x="5"/>
        <item h="1" x="6"/>
        <item h="1" x="7"/>
        <item h="1" x="8"/>
        <item x="9"/>
        <item x="10"/>
        <item t="default"/>
      </items>
    </pivotField>
    <pivotField axis="axisRow" showAll="0">
      <items count="14">
        <item h="1" x="0"/>
        <item h="1" x="1"/>
        <item h="1" x="2"/>
        <item h="1" x="3"/>
        <item x="4"/>
        <item h="1" sd="0" x="5"/>
        <item h="1" sd="0" x="6"/>
        <item h="1" sd="0" x="7"/>
        <item h="1" sd="0" x="8"/>
        <item h="1" sd="0" x="9"/>
        <item h="1" sd="0" x="11"/>
        <item h="1" sd="0" x="12"/>
        <item h="1" x="10"/>
        <item t="default"/>
      </items>
    </pivotField>
    <pivotField dataField="1" numFmtId="164" showAll="0">
      <items count="363">
        <item x="0"/>
        <item x="2"/>
        <item x="1"/>
        <item x="3"/>
        <item x="6"/>
        <item x="8"/>
        <item x="5"/>
        <item x="9"/>
        <item x="7"/>
        <item x="11"/>
        <item x="4"/>
        <item x="12"/>
        <item x="10"/>
        <item x="14"/>
        <item x="13"/>
        <item x="15"/>
        <item x="17"/>
        <item x="18"/>
        <item x="20"/>
        <item x="21"/>
        <item x="16"/>
        <item x="40"/>
        <item x="23"/>
        <item x="41"/>
        <item x="39"/>
        <item x="43"/>
        <item x="37"/>
        <item x="38"/>
        <item x="36"/>
        <item x="44"/>
        <item x="24"/>
        <item x="19"/>
        <item x="42"/>
        <item x="26"/>
        <item x="25"/>
        <item x="46"/>
        <item x="47"/>
        <item x="45"/>
        <item x="34"/>
        <item x="22"/>
        <item x="35"/>
        <item x="27"/>
        <item x="33"/>
        <item x="29"/>
        <item x="48"/>
        <item x="28"/>
        <item x="50"/>
        <item x="49"/>
        <item x="51"/>
        <item x="53"/>
        <item x="30"/>
        <item x="32"/>
        <item x="31"/>
        <item x="52"/>
        <item x="54"/>
        <item x="78"/>
        <item x="71"/>
        <item x="79"/>
        <item x="73"/>
        <item x="76"/>
        <item x="68"/>
        <item x="74"/>
        <item x="75"/>
        <item x="77"/>
        <item x="70"/>
        <item x="72"/>
        <item x="82"/>
        <item x="81"/>
        <item x="56"/>
        <item x="69"/>
        <item x="80"/>
        <item x="63"/>
        <item x="66"/>
        <item x="57"/>
        <item x="65"/>
        <item x="60"/>
        <item x="62"/>
        <item x="64"/>
        <item x="83"/>
        <item x="67"/>
        <item x="85"/>
        <item x="61"/>
        <item x="59"/>
        <item x="84"/>
        <item x="55"/>
        <item x="58"/>
        <item x="86"/>
        <item x="88"/>
        <item x="89"/>
        <item x="91"/>
        <item x="87"/>
        <item x="90"/>
        <item x="92"/>
        <item x="94"/>
        <item x="95"/>
        <item x="97"/>
        <item x="93"/>
        <item x="96"/>
        <item x="114"/>
        <item x="98"/>
        <item x="115"/>
        <item x="111"/>
        <item x="112"/>
        <item x="100"/>
        <item x="104"/>
        <item x="110"/>
        <item x="113"/>
        <item x="106"/>
        <item x="101"/>
        <item x="107"/>
        <item x="109"/>
        <item x="103"/>
        <item x="99"/>
        <item x="105"/>
        <item x="118"/>
        <item x="108"/>
        <item x="116"/>
        <item x="147"/>
        <item x="150"/>
        <item x="117"/>
        <item x="153"/>
        <item x="102"/>
        <item x="156"/>
        <item x="144"/>
        <item x="186"/>
        <item x="154"/>
        <item x="151"/>
        <item x="157"/>
        <item x="189"/>
        <item x="148"/>
        <item x="192"/>
        <item x="119"/>
        <item x="152"/>
        <item x="145"/>
        <item x="155"/>
        <item x="183"/>
        <item x="149"/>
        <item x="141"/>
        <item x="121"/>
        <item x="159"/>
        <item x="146"/>
        <item x="160"/>
        <item x="143"/>
        <item x="158"/>
        <item x="142"/>
        <item x="215"/>
        <item x="212"/>
        <item x="120"/>
        <item x="194"/>
        <item x="180"/>
        <item x="203"/>
        <item x="122"/>
        <item x="140"/>
        <item x="168"/>
        <item x="216"/>
        <item x="206"/>
        <item x="218"/>
        <item x="138"/>
        <item x="187"/>
        <item x="132"/>
        <item x="219"/>
        <item x="190"/>
        <item x="209"/>
        <item x="214"/>
        <item x="139"/>
        <item x="217"/>
        <item x="184"/>
        <item x="124"/>
        <item x="220"/>
        <item x="213"/>
        <item x="135"/>
        <item x="133"/>
        <item x="137"/>
        <item x="171"/>
        <item x="136"/>
        <item x="177"/>
        <item x="200"/>
        <item x="162"/>
        <item x="221"/>
        <item x="163"/>
        <item x="169"/>
        <item x="125"/>
        <item x="131"/>
        <item x="197"/>
        <item x="134"/>
        <item x="161"/>
        <item x="165"/>
        <item x="211"/>
        <item x="195"/>
        <item x="210"/>
        <item x="207"/>
        <item x="128"/>
        <item x="130"/>
        <item x="204"/>
        <item x="172"/>
        <item x="181"/>
        <item x="188"/>
        <item x="182"/>
        <item x="185"/>
        <item x="222"/>
        <item x="205"/>
        <item x="191"/>
        <item x="127"/>
        <item x="166"/>
        <item x="129"/>
        <item x="167"/>
        <item x="123"/>
        <item x="208"/>
        <item x="193"/>
        <item x="170"/>
        <item x="223"/>
        <item x="164"/>
        <item x="178"/>
        <item x="198"/>
        <item x="174"/>
        <item x="201"/>
        <item x="202"/>
        <item x="179"/>
        <item x="224"/>
        <item x="175"/>
        <item x="196"/>
        <item x="126"/>
        <item x="176"/>
        <item x="226"/>
        <item x="173"/>
        <item x="199"/>
        <item x="227"/>
        <item x="225"/>
        <item x="230"/>
        <item x="229"/>
        <item x="232"/>
        <item x="233"/>
        <item x="228"/>
        <item x="235"/>
        <item x="231"/>
        <item x="234"/>
        <item x="236"/>
        <item x="238"/>
        <item x="251"/>
        <item x="253"/>
        <item x="252"/>
        <item x="237"/>
        <item x="239"/>
        <item x="254"/>
        <item x="248"/>
        <item x="241"/>
        <item x="250"/>
        <item x="257"/>
        <item x="249"/>
        <item x="256"/>
        <item x="240"/>
        <item x="259"/>
        <item x="255"/>
        <item x="245"/>
        <item x="247"/>
        <item x="242"/>
        <item x="246"/>
        <item x="244"/>
        <item x="258"/>
        <item x="260"/>
        <item x="243"/>
        <item x="262"/>
        <item x="263"/>
        <item x="266"/>
        <item x="261"/>
        <item x="265"/>
        <item x="268"/>
        <item x="264"/>
        <item x="281"/>
        <item x="284"/>
        <item x="269"/>
        <item x="283"/>
        <item x="286"/>
        <item x="267"/>
        <item x="271"/>
        <item x="287"/>
        <item x="289"/>
        <item x="285"/>
        <item x="278"/>
        <item x="282"/>
        <item x="280"/>
        <item x="270"/>
        <item x="272"/>
        <item x="288"/>
        <item x="290"/>
        <item x="274"/>
        <item x="279"/>
        <item x="275"/>
        <item x="292"/>
        <item x="277"/>
        <item x="273"/>
        <item x="293"/>
        <item x="291"/>
        <item x="276"/>
        <item x="299"/>
        <item x="296"/>
        <item x="302"/>
        <item x="295"/>
        <item x="301"/>
        <item x="298"/>
        <item x="314"/>
        <item x="312"/>
        <item x="294"/>
        <item x="300"/>
        <item x="316"/>
        <item x="303"/>
        <item x="309"/>
        <item x="297"/>
        <item x="305"/>
        <item x="317"/>
        <item x="311"/>
        <item x="306"/>
        <item x="315"/>
        <item x="319"/>
        <item x="313"/>
        <item x="308"/>
        <item x="318"/>
        <item x="304"/>
        <item x="310"/>
        <item x="320"/>
        <item x="322"/>
        <item x="307"/>
        <item x="323"/>
        <item x="321"/>
        <item x="325"/>
        <item x="326"/>
        <item x="329"/>
        <item x="332"/>
        <item x="328"/>
        <item x="324"/>
        <item x="350"/>
        <item x="353"/>
        <item x="331"/>
        <item x="335"/>
        <item x="334"/>
        <item x="356"/>
        <item x="344"/>
        <item x="352"/>
        <item x="355"/>
        <item x="337"/>
        <item x="347"/>
        <item x="346"/>
        <item x="338"/>
        <item x="327"/>
        <item x="341"/>
        <item x="358"/>
        <item x="359"/>
        <item x="330"/>
        <item x="349"/>
        <item x="333"/>
        <item x="345"/>
        <item x="343"/>
        <item x="340"/>
        <item x="351"/>
        <item x="354"/>
        <item x="336"/>
        <item x="361"/>
        <item x="348"/>
        <item x="342"/>
        <item x="357"/>
        <item x="339"/>
        <item x="360"/>
        <item t="default"/>
      </items>
    </pivotField>
    <pivotField dataField="1" showAll="0">
      <items count="304">
        <item x="1"/>
        <item x="2"/>
        <item x="0"/>
        <item x="4"/>
        <item x="3"/>
        <item x="6"/>
        <item x="5"/>
        <item x="8"/>
        <item x="9"/>
        <item x="7"/>
        <item x="11"/>
        <item x="12"/>
        <item x="10"/>
        <item x="14"/>
        <item x="15"/>
        <item x="13"/>
        <item x="17"/>
        <item x="19"/>
        <item x="16"/>
        <item x="20"/>
        <item x="18"/>
        <item x="22"/>
        <item x="24"/>
        <item x="21"/>
        <item x="25"/>
        <item x="27"/>
        <item x="23"/>
        <item x="30"/>
        <item x="28"/>
        <item x="33"/>
        <item x="26"/>
        <item x="36"/>
        <item x="31"/>
        <item x="39"/>
        <item x="34"/>
        <item x="29"/>
        <item x="42"/>
        <item x="37"/>
        <item x="32"/>
        <item x="40"/>
        <item x="35"/>
        <item x="43"/>
        <item x="38"/>
        <item x="49"/>
        <item x="45"/>
        <item x="41"/>
        <item x="52"/>
        <item x="47"/>
        <item x="55"/>
        <item x="44"/>
        <item x="58"/>
        <item x="50"/>
        <item x="46"/>
        <item x="61"/>
        <item x="53"/>
        <item x="64"/>
        <item x="56"/>
        <item x="67"/>
        <item x="48"/>
        <item x="70"/>
        <item x="51"/>
        <item x="72"/>
        <item x="59"/>
        <item x="54"/>
        <item x="62"/>
        <item x="65"/>
        <item x="57"/>
        <item x="68"/>
        <item x="81"/>
        <item x="60"/>
        <item x="86"/>
        <item x="63"/>
        <item x="89"/>
        <item x="73"/>
        <item x="66"/>
        <item x="75"/>
        <item x="92"/>
        <item x="95"/>
        <item x="77"/>
        <item x="97"/>
        <item x="69"/>
        <item x="100"/>
        <item x="71"/>
        <item x="79"/>
        <item x="105"/>
        <item x="74"/>
        <item x="82"/>
        <item x="108"/>
        <item x="84"/>
        <item x="76"/>
        <item x="113"/>
        <item x="87"/>
        <item x="116"/>
        <item x="119"/>
        <item x="90"/>
        <item x="78"/>
        <item x="80"/>
        <item x="123"/>
        <item x="93"/>
        <item x="126"/>
        <item x="83"/>
        <item x="130"/>
        <item x="98"/>
        <item x="133"/>
        <item x="85"/>
        <item x="136"/>
        <item x="101"/>
        <item x="143"/>
        <item x="103"/>
        <item x="88"/>
        <item x="106"/>
        <item x="109"/>
        <item x="91"/>
        <item x="94"/>
        <item x="111"/>
        <item x="96"/>
        <item x="114"/>
        <item x="117"/>
        <item x="99"/>
        <item x="150"/>
        <item x="102"/>
        <item x="152"/>
        <item x="104"/>
        <item x="121"/>
        <item x="156"/>
        <item x="107"/>
        <item x="124"/>
        <item x="159"/>
        <item x="127"/>
        <item x="110"/>
        <item x="131"/>
        <item x="162"/>
        <item x="134"/>
        <item x="112"/>
        <item x="137"/>
        <item x="115"/>
        <item x="139"/>
        <item x="167"/>
        <item x="141"/>
        <item x="118"/>
        <item x="169"/>
        <item x="144"/>
        <item x="120"/>
        <item x="173"/>
        <item x="122"/>
        <item x="146"/>
        <item x="125"/>
        <item x="128"/>
        <item x="129"/>
        <item x="177"/>
        <item x="132"/>
        <item x="180"/>
        <item x="182"/>
        <item x="135"/>
        <item x="138"/>
        <item x="153"/>
        <item x="185"/>
        <item x="140"/>
        <item x="186"/>
        <item x="157"/>
        <item x="189"/>
        <item x="192"/>
        <item x="160"/>
        <item x="195"/>
        <item x="142"/>
        <item x="196"/>
        <item x="163"/>
        <item x="199"/>
        <item x="145"/>
        <item x="202"/>
        <item x="165"/>
        <item x="205"/>
        <item x="147"/>
        <item x="170"/>
        <item x="172"/>
        <item x="148"/>
        <item x="181"/>
        <item x="174"/>
        <item x="178"/>
        <item x="175"/>
        <item x="151"/>
        <item x="149"/>
        <item x="187"/>
        <item x="154"/>
        <item x="190"/>
        <item x="155"/>
        <item x="193"/>
        <item x="216"/>
        <item x="197"/>
        <item x="158"/>
        <item x="200"/>
        <item x="220"/>
        <item x="203"/>
        <item x="161"/>
        <item x="206"/>
        <item x="208"/>
        <item x="223"/>
        <item x="164"/>
        <item x="179"/>
        <item x="183"/>
        <item x="226"/>
        <item x="166"/>
        <item x="168"/>
        <item x="184"/>
        <item x="176"/>
        <item x="188"/>
        <item x="194"/>
        <item x="191"/>
        <item x="171"/>
        <item x="212"/>
        <item x="198"/>
        <item x="214"/>
        <item x="229"/>
        <item x="201"/>
        <item x="217"/>
        <item x="204"/>
        <item x="207"/>
        <item x="209"/>
        <item x="232"/>
        <item x="221"/>
        <item x="235"/>
        <item x="224"/>
        <item x="211"/>
        <item x="227"/>
        <item x="213"/>
        <item x="215"/>
        <item x="240"/>
        <item x="218"/>
        <item x="219"/>
        <item x="230"/>
        <item x="222"/>
        <item x="233"/>
        <item x="225"/>
        <item x="236"/>
        <item x="247"/>
        <item x="250"/>
        <item x="228"/>
        <item x="231"/>
        <item x="253"/>
        <item x="234"/>
        <item x="238"/>
        <item x="241"/>
        <item x="243"/>
        <item x="258"/>
        <item x="245"/>
        <item x="248"/>
        <item x="261"/>
        <item x="251"/>
        <item x="237"/>
        <item x="239"/>
        <item x="264"/>
        <item x="242"/>
        <item x="254"/>
        <item x="244"/>
        <item x="256"/>
        <item x="246"/>
        <item x="269"/>
        <item x="249"/>
        <item x="259"/>
        <item x="272"/>
        <item x="262"/>
        <item x="252"/>
        <item x="275"/>
        <item x="265"/>
        <item x="255"/>
        <item x="278"/>
        <item x="257"/>
        <item x="267"/>
        <item x="281"/>
        <item x="284"/>
        <item x="260"/>
        <item x="270"/>
        <item x="287"/>
        <item x="263"/>
        <item x="290"/>
        <item x="273"/>
        <item x="292"/>
        <item x="266"/>
        <item x="276"/>
        <item x="295"/>
        <item x="279"/>
        <item x="298"/>
        <item x="268"/>
        <item x="301"/>
        <item x="282"/>
        <item x="271"/>
        <item x="285"/>
        <item x="274"/>
        <item x="288"/>
        <item x="277"/>
        <item x="293"/>
        <item x="280"/>
        <item x="296"/>
        <item x="299"/>
        <item x="283"/>
        <item x="302"/>
        <item x="286"/>
        <item x="289"/>
        <item x="291"/>
        <item x="294"/>
        <item x="297"/>
        <item x="300"/>
        <item x="210"/>
        <item t="default"/>
      </items>
    </pivotField>
    <pivotField dataField="1" showAll="0"/>
    <pivotField dataField="1" showAll="0"/>
    <pivotField dataField="1" showAll="0"/>
    <pivotField dataField="1" showAll="0"/>
    <pivotField dataField="1" showAll="0"/>
    <pivotField showAll="0"/>
  </pivotFields>
  <rowFields count="2">
    <field x="2"/>
    <field x="1"/>
  </rowFields>
  <rowItems count="4">
    <i>
      <x v="4"/>
    </i>
    <i r="1">
      <x v="9"/>
    </i>
    <i r="1">
      <x v="10"/>
    </i>
    <i t="grand">
      <x/>
    </i>
  </rowItems>
  <colFields count="1">
    <field x="-2"/>
  </colFields>
  <colItems count="7">
    <i>
      <x/>
    </i>
    <i i="1">
      <x v="1"/>
    </i>
    <i i="2">
      <x v="2"/>
    </i>
    <i i="3">
      <x v="3"/>
    </i>
    <i i="4">
      <x v="4"/>
    </i>
    <i i="5">
      <x v="5"/>
    </i>
    <i i="6">
      <x v="6"/>
    </i>
  </colItems>
  <dataFields count="7">
    <dataField name="Average of Food Basket" fld="3" subtotal="average" baseField="2" baseItem="0"/>
    <dataField name="Average of Clothing and footwear" fld="4" subtotal="average" baseField="2" baseItem="0"/>
    <dataField name="Average of Transport and communication" fld="5" subtotal="average" baseField="2" baseItem="0"/>
    <dataField name="Average of Education" fld="6" subtotal="average" baseField="2" baseItem="0"/>
    <dataField name="Average of Household goods and services" fld="7" subtotal="average" baseField="2" baseItem="0"/>
    <dataField name="Average of Fuel and light" fld="8" subtotal="average" baseField="2" baseItem="0"/>
    <dataField name="Average of Health" fld="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32E22-4DC3-4643-B5B9-CB53B454BD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9:G72" firstHeaderRow="1" firstDataRow="2" firstDataCol="1"/>
  <pivotFields count="11">
    <pivotField axis="axisCol" showAll="0">
      <items count="4">
        <item x="0"/>
        <item x="2"/>
        <item x="1"/>
        <item t="default"/>
      </items>
    </pivotField>
    <pivotField axis="axisRow" showAll="0">
      <items count="12">
        <item x="0"/>
        <item x="1"/>
        <item x="2"/>
        <item x="3"/>
        <item x="4"/>
        <item x="5"/>
        <item x="6"/>
        <item x="7"/>
        <item x="8"/>
        <item x="9"/>
        <item x="10"/>
        <item t="default"/>
      </items>
    </pivotField>
    <pivotField showAll="0"/>
    <pivotField numFmtId="164" showAll="0"/>
    <pivotField showAll="0"/>
    <pivotField showAll="0"/>
    <pivotField showAll="0"/>
    <pivotField showAll="0"/>
    <pivotField showAll="0"/>
    <pivotField showAll="0"/>
    <pivotField dataField="1" showAll="0"/>
  </pivotFields>
  <rowFields count="1">
    <field x="1"/>
  </rowFields>
  <rowItems count="12">
    <i>
      <x/>
    </i>
    <i>
      <x v="1"/>
    </i>
    <i>
      <x v="2"/>
    </i>
    <i>
      <x v="3"/>
    </i>
    <i>
      <x v="4"/>
    </i>
    <i>
      <x v="5"/>
    </i>
    <i>
      <x v="6"/>
    </i>
    <i>
      <x v="7"/>
    </i>
    <i>
      <x v="8"/>
    </i>
    <i>
      <x v="9"/>
    </i>
    <i>
      <x v="10"/>
    </i>
    <i t="grand">
      <x/>
    </i>
  </rowItems>
  <colFields count="1">
    <field x="0"/>
  </colFields>
  <colItems count="4">
    <i>
      <x/>
    </i>
    <i>
      <x v="1"/>
    </i>
    <i>
      <x v="2"/>
    </i>
    <i t="grand">
      <x/>
    </i>
  </colItems>
  <dataFields count="1">
    <dataField name="Average of General index" fld="10" subtotal="average" baseField="1" baseItem="2" numFmtId="1"/>
  </dataFields>
  <formats count="1">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4166F24-6940-4FB0-94CD-01432551F756}"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73571F7-A49E-47D4-A6DF-D2539035BD9B}" autoFormatId="16" applyNumberFormats="0" applyBorderFormats="0" applyFontFormats="0" applyPatternFormats="0" applyAlignmentFormats="0" applyWidthHeightFormats="0">
  <queryTableRefresh nextId="34" unboundColumnsRight="3">
    <queryTableFields count="33">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 id="31" dataBound="0" tableColumnId="31"/>
      <queryTableField id="32" dataBound="0" tableColumnId="32"/>
      <queryTableField id="33" dataBound="0"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8C826636-3357-4B73-9FA4-5D953A61AD40}" sourceName="Sector">
  <extLst>
    <x:ext xmlns:x15="http://schemas.microsoft.com/office/spreadsheetml/2010/11/main" uri="{2F2917AC-EB37-4324-AD4E-5DD8C200BD13}">
      <x15:tableSlicerCache tableId="8"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53C0A588-8A84-46F6-B7E3-D49E35AFBFD9}" sourceName="Sector">
  <extLst>
    <x:ext xmlns:x15="http://schemas.microsoft.com/office/spreadsheetml/2010/11/main" uri="{2F2917AC-EB37-4324-AD4E-5DD8C200BD13}">
      <x15:tableSlicerCache tableId="18"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2" xr10:uid="{F9E21520-6CF3-48A1-B2C6-F63F44CC239A}" sourceName="Sector">
  <extLst>
    <x:ext xmlns:x15="http://schemas.microsoft.com/office/spreadsheetml/2010/11/main" uri="{2F2917AC-EB37-4324-AD4E-5DD8C200BD13}">
      <x15:tableSlicerCache tableId="19"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3" xr10:uid="{B63D734E-D83A-403F-9AB5-37ACC4DD0D39}" sourceName="Sector">
  <extLst>
    <x:ext xmlns:x15="http://schemas.microsoft.com/office/spreadsheetml/2010/11/main" uri="{2F2917AC-EB37-4324-AD4E-5DD8C200BD13}">
      <x15:tableSlicerCache tableId="24"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5" xr10:uid="{9CB8CAC7-6030-4434-A499-808D020E2E43}" sourceName="Sector">
  <extLst>
    <x:ext xmlns:x15="http://schemas.microsoft.com/office/spreadsheetml/2010/11/main" uri="{2F2917AC-EB37-4324-AD4E-5DD8C200BD13}">
      <x15:tableSlicerCache tableId="20"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7F1488D1-C7F0-476A-9410-FAF2DA3E2689}" cache="Slicer_Sector1" caption="Sector" rowHeight="234950"/>
  <slicer name="Sector 2" xr10:uid="{74AE375E-FF93-46B6-A99B-60F826D33617}" cache="Slicer_Sector2" caption="Sector"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3" xr10:uid="{497B9B6D-543F-422C-B54E-24549D284405}" cache="Slicer_Sector3" caption="Secto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5" xr10:uid="{DE05EBE0-D89C-44E7-B3AA-624916903FA3}" cache="Slicer_Sector5" caption="Secto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E8F9ECF3-BD26-475A-A005-AA2912E3BF93}" cache="Slicer_Sector" caption="S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E80D6-6522-4B0E-A870-A3FC1070463B}" name="original_data" displayName="original_data" ref="A1:AD373" tableType="queryTable" totalsRowShown="0">
  <autoFilter ref="A1:AD373" xr:uid="{326E80D6-6522-4B0E-A870-A3FC1070463B}"/>
  <tableColumns count="30">
    <tableColumn id="1" xr3:uid="{50D16067-B785-485E-B264-C977FA3584AE}" uniqueName="1" name="Sector" queryTableFieldId="1" dataDxfId="222"/>
    <tableColumn id="2" xr3:uid="{0C955B42-ABFA-4B2F-AE3F-F52A7DDEAF27}" uniqueName="2" name="Year" queryTableFieldId="2"/>
    <tableColumn id="3" xr3:uid="{73DF659E-3017-4BD6-B0AC-8BB54337715D}" uniqueName="3" name="Month" queryTableFieldId="3" dataDxfId="221"/>
    <tableColumn id="4" xr3:uid="{1E4DC21E-E2ED-41A2-ACF4-FF1176C97A18}" uniqueName="4" name="Cereals and products" queryTableFieldId="4"/>
    <tableColumn id="5" xr3:uid="{5750E070-A738-401A-89AD-6C568E95A4BF}" uniqueName="5" name="Meat and fish" queryTableFieldId="5"/>
    <tableColumn id="6" xr3:uid="{F061D49E-4828-40F0-8B62-C4AB881F835E}" uniqueName="6" name="Egg" queryTableFieldId="6"/>
    <tableColumn id="7" xr3:uid="{FAEBB7BA-6C71-4A49-A772-C0C196AFC1D8}" uniqueName="7" name="Milk and products" queryTableFieldId="7"/>
    <tableColumn id="8" xr3:uid="{7705D53F-AB7D-49B8-AF1A-AF49CC06D5E0}" uniqueName="8" name="Oils and fats" queryTableFieldId="8"/>
    <tableColumn id="9" xr3:uid="{512C3216-478C-4FA9-98C8-5A0EEB364773}" uniqueName="9" name="Fruits" queryTableFieldId="9"/>
    <tableColumn id="10" xr3:uid="{3185710A-28F5-4C27-B5E3-EFA778B4FF32}" uniqueName="10" name="Vegetables" queryTableFieldId="10"/>
    <tableColumn id="11" xr3:uid="{985397F6-A56E-4CFB-BED9-76B79890BD99}" uniqueName="11" name="Pulses and products" queryTableFieldId="11"/>
    <tableColumn id="12" xr3:uid="{9096B129-E54D-4EA5-9E47-99789B144D84}" uniqueName="12" name="Sugar and Confectionery" queryTableFieldId="12"/>
    <tableColumn id="13" xr3:uid="{15BE6708-A811-4F69-B5E7-C895D770B016}" uniqueName="13" name="Spices" queryTableFieldId="13"/>
    <tableColumn id="14" xr3:uid="{7FACC74B-30D2-44F5-A2E3-DA22AD2530DC}" uniqueName="14" name="Non-alcoholic beverages" queryTableFieldId="14"/>
    <tableColumn id="15" xr3:uid="{3717CAA2-C8D6-4710-B8A2-06DF89E4C8B1}" uniqueName="15" name="Prepared meals, snacks, sweets etc." queryTableFieldId="15"/>
    <tableColumn id="16" xr3:uid="{A3641B63-F3C2-4896-808F-A04BDCB2AB46}" uniqueName="16" name="Food and beverages" queryTableFieldId="16"/>
    <tableColumn id="17" xr3:uid="{47B7785E-7E60-46F7-BB02-319E24A0FC16}" uniqueName="17" name="Pan, tobacco and intoxicants" queryTableFieldId="17"/>
    <tableColumn id="18" xr3:uid="{3E8916DE-DD04-4D17-96E2-3CADDB416D58}" uniqueName="18" name="Clothing" queryTableFieldId="18"/>
    <tableColumn id="19" xr3:uid="{BA52C609-F627-4BBA-9587-D89919C849E1}" uniqueName="19" name="Footwear" queryTableFieldId="19"/>
    <tableColumn id="20" xr3:uid="{A33BCCC8-058F-470C-8B51-E3F8F73ECE8A}" uniqueName="20" name="Clothing and footwear" queryTableFieldId="20"/>
    <tableColumn id="21" xr3:uid="{7BD18F01-E615-4EA7-B8B1-2D109879B78A}" uniqueName="21" name="Housing" queryTableFieldId="21" dataDxfId="220"/>
    <tableColumn id="22" xr3:uid="{8268C7B5-E8CB-48D1-85D3-448AAE007B5E}" uniqueName="22" name="Fuel and light" queryTableFieldId="22"/>
    <tableColumn id="23" xr3:uid="{D78DD279-AFC6-4924-BAEB-1F1443A02ED3}" uniqueName="23" name="Household goods and services" queryTableFieldId="23"/>
    <tableColumn id="24" xr3:uid="{94B9AE64-CDDB-4308-97AA-39960389A038}" uniqueName="24" name="Health" queryTableFieldId="24"/>
    <tableColumn id="25" xr3:uid="{D7208CBC-9A4F-4F11-9CCF-3261AF485313}" uniqueName="25" name="Transport and communication" queryTableFieldId="25"/>
    <tableColumn id="26" xr3:uid="{F942C73A-9132-4BE0-8213-DC86471D61B5}" uniqueName="26" name="Recreation and amusement" queryTableFieldId="26"/>
    <tableColumn id="27" xr3:uid="{6DF46EDF-8715-408D-AA56-B02EBDB685BB}" uniqueName="27" name="Education" queryTableFieldId="27"/>
    <tableColumn id="28" xr3:uid="{DAD78B7D-2F92-4485-B582-09CE716C001B}" uniqueName="28" name="Personal care and effects" queryTableFieldId="28"/>
    <tableColumn id="29" xr3:uid="{EF3CD8A4-7B53-427B-809C-5ACE897CF924}" uniqueName="29" name="Miscellaneous" queryTableFieldId="29"/>
    <tableColumn id="30" xr3:uid="{8F659986-E450-435A-A57F-CDD2C0AA809D}" uniqueName="30" name="General index" queryTableFieldId="3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0E6397D-EB9F-4BD4-9957-CD8750648A22}" name="Table29" displayName="Table29" ref="Q59:R72" totalsRowShown="0">
  <autoFilter ref="Q59:R72" xr:uid="{90E6397D-EB9F-4BD4-9957-CD8750648A22}"/>
  <tableColumns count="2">
    <tableColumn id="1" xr3:uid="{F0BFC9D8-6BD1-4E6E-A780-73B174F51036}" name="Food basket"/>
    <tableColumn id="2" xr3:uid="{80C20E2B-02DE-4337-8329-332DE9B88EFC}" name="% inflation" dataDxfId="119" dataCellStyle="Percent"/>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867B7DF-D9EB-4DD4-8498-AA1FC505C5AD}" name="Table25" displayName="Table25" ref="T59:U72" totalsRowShown="0" headerRowDxfId="118" dataDxfId="117" tableBorderDxfId="116">
  <autoFilter ref="T59:U72" xr:uid="{E867B7DF-D9EB-4DD4-8498-AA1FC505C5AD}"/>
  <tableColumns count="2">
    <tableColumn id="1" xr3:uid="{C41998C4-3D47-48EB-8E21-DBF83C0B7AF8}" name="Food basket" dataDxfId="115"/>
    <tableColumn id="2" xr3:uid="{2CA94E90-CAE9-4501-B146-BB6989AFB767}" name="% Inflation " dataDxfId="114" dataCellStyle="Percent"/>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CEDBCA6-367D-4760-AFE4-2EF198A8FC41}" name="Table20" displayName="Table20" ref="B6:K54" totalsRowShown="0" headerRowDxfId="113" dataDxfId="112">
  <autoFilter ref="B6:K54" xr:uid="{9CEDBCA6-367D-4760-AFE4-2EF198A8FC41}">
    <filterColumn colId="0">
      <filters>
        <filter val="Rural"/>
      </filters>
    </filterColumn>
    <filterColumn colId="2">
      <filters>
        <filter val="February"/>
      </filters>
    </filterColumn>
  </autoFilter>
  <tableColumns count="10">
    <tableColumn id="1" xr3:uid="{E7148788-6924-420D-98E1-DF71BC5C6D5A}" name="Sector" dataDxfId="111"/>
    <tableColumn id="2" xr3:uid="{DE7A7684-0436-4E7E-AED2-F81611E089B3}" name="Year" dataDxfId="110"/>
    <tableColumn id="3" xr3:uid="{5AAB377F-97B9-4D16-B793-78B4BE0EDB19}" name="Month" dataDxfId="109"/>
    <tableColumn id="4" xr3:uid="{03FDEF26-F537-4E6E-AE35-7031E957D1AC}" name="Fuel and light" dataDxfId="108"/>
    <tableColumn id="5" xr3:uid="{1BABBBD9-3AB9-4382-906A-3785F740BB42}" name="Health" dataDxfId="107"/>
    <tableColumn id="6" xr3:uid="{82C9061F-B2A0-4844-85AF-1E481E2BA470}" name="Transport and communication" dataDxfId="106"/>
    <tableColumn id="7" xr3:uid="{E2E2CDD0-7B19-4A35-9687-28FBA18C47D9}" name="Education" dataDxfId="105"/>
    <tableColumn id="9" xr3:uid="{DCC4CCB5-0527-4B86-8CCD-05D5C97D8E6D}" name="SUM Food Basket" dataDxfId="104"/>
    <tableColumn id="10" xr3:uid="{2027BB0D-661E-4328-B3C1-EFF2CBBF08A2}" name="Total " dataDxfId="103">
      <calculatedColumnFormula>SUM(Table20[[#This Row],[Fuel and light]:[SUM Food Basket]])</calculatedColumnFormula>
    </tableColumn>
    <tableColumn id="11" xr3:uid="{02A161D9-4512-4F2C-9F01-5417C8499983}" name="% change in inflation " dataDxfId="102">
      <calculatedColumnFormula>(Table20[[#This Row],[Total ]]-M2)/M2</calculatedColumnFormula>
    </tableColumn>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377318E-1D5C-4875-90C7-8AB52B9ABD39}" name="Table23" displayName="Table23" ref="E50:AL79" totalsRowShown="0" headerRowDxfId="35" dataDxfId="34">
  <autoFilter ref="E50:AL79" xr:uid="{0377318E-1D5C-4875-90C7-8AB52B9ABD39}"/>
  <tableColumns count="34">
    <tableColumn id="1" xr3:uid="{2C4FE5F9-5DE3-4DB4-AEE9-884288390F0C}" name="Sector" dataDxfId="33"/>
    <tableColumn id="2" xr3:uid="{DA834167-5F08-4F02-8CE7-F4296346903F}" name="Year" dataDxfId="32"/>
    <tableColumn id="3" xr3:uid="{F14FF88C-84FA-4282-AE99-1D52413F492D}" name="Month" dataDxfId="31"/>
    <tableColumn id="4" xr3:uid="{746ABEF2-55A1-4D2F-816C-2C7C5D9FCFE2}" name="Cereals and products" dataDxfId="30"/>
    <tableColumn id="5" xr3:uid="{6B66C827-9BE2-45BB-9192-74C73DEA7887}" name="Meat and fish" dataDxfId="29"/>
    <tableColumn id="6" xr3:uid="{115BE33A-EABE-44CC-8DD2-5EEC716C472E}" name="Egg" dataDxfId="28"/>
    <tableColumn id="7" xr3:uid="{BA97F5BF-DB9E-4750-A510-8E25D7BD5330}" name="Milk and products" dataDxfId="27"/>
    <tableColumn id="8" xr3:uid="{5964CB02-90CB-4141-A80F-8782B9DB0773}" name="Oils and fats" dataDxfId="26"/>
    <tableColumn id="9" xr3:uid="{C64D845F-A8C0-4A8F-B942-FE7EFA3DB2E5}" name="Fruits" dataDxfId="25"/>
    <tableColumn id="10" xr3:uid="{AE58E6B3-88E6-48BB-96CA-9C9D011B5C8F}" name="Vegetables" dataDxfId="24"/>
    <tableColumn id="11" xr3:uid="{A87E053A-3688-45D5-8464-DC9B84E555B4}" name="Pulses and products" dataDxfId="23"/>
    <tableColumn id="12" xr3:uid="{5097C7D0-760C-42CA-80D5-A7BF18A0F41E}" name="Sugar and Confectionery" dataDxfId="22"/>
    <tableColumn id="13" xr3:uid="{744940F1-D529-4941-AB71-F8CABBF1E99E}" name="Spices" dataDxfId="21"/>
    <tableColumn id="14" xr3:uid="{CB541467-170E-4D34-A118-61D14A8DD453}" name="Non-alcoholic beverages" dataDxfId="20"/>
    <tableColumn id="15" xr3:uid="{F52138A2-3F1D-4DA9-9FE9-C337DF681B71}" name="Prepared meals, snacks, sweets etc." dataDxfId="19"/>
    <tableColumn id="16" xr3:uid="{8C37F3B6-124E-437C-AEEC-60272B8B983F}" name="Food and beverages" dataDxfId="18"/>
    <tableColumn id="17" xr3:uid="{21681764-56BA-46A2-A367-716D4FA45CB8}" name="Pan, tobacco and intoxicants" dataDxfId="17"/>
    <tableColumn id="18" xr3:uid="{4E8F3DD6-2B23-47F7-A39C-D106D3008D56}" name="Clothing" dataDxfId="16"/>
    <tableColumn id="19" xr3:uid="{75F38229-AE7A-4E0E-AFFF-04D2833E8847}" name="Footwear" dataDxfId="15"/>
    <tableColumn id="20" xr3:uid="{14EEB766-0E56-428B-B0B1-0DB583125B2C}" name="Clothing and footwear" dataDxfId="14"/>
    <tableColumn id="21" xr3:uid="{825E83E1-E971-455F-ABEA-22C8BB140A37}" name="Housing" dataDxfId="13"/>
    <tableColumn id="22" xr3:uid="{B775D0AC-5B78-4CDC-8B76-8A2423F7F355}" name="Fuel and light" dataDxfId="12"/>
    <tableColumn id="23" xr3:uid="{3101045E-E740-4F30-B5EA-88B8BE9C6BF0}" name="Household goods and services" dataDxfId="11"/>
    <tableColumn id="24" xr3:uid="{5171C0D5-4421-49E5-8FA8-2352E967F9B9}" name="Health" dataDxfId="10"/>
    <tableColumn id="25" xr3:uid="{6D2EABEC-8DAE-4599-96E5-C4DBDE449DE3}" name="Transport and communication" dataDxfId="9"/>
    <tableColumn id="26" xr3:uid="{F548529E-1D04-4CBC-8B6B-64F370F042AE}" name="Recreation and amusement" dataDxfId="8"/>
    <tableColumn id="27" xr3:uid="{131CEA79-4D46-4906-BD7A-EEDDFCB610F3}" name="Education" dataDxfId="7"/>
    <tableColumn id="28" xr3:uid="{D6F9D2C3-E6B4-46AF-A587-5FAA536471D0}" name="Personal care and effects" dataDxfId="6"/>
    <tableColumn id="29" xr3:uid="{01B5BDC8-8CE3-45A2-B864-B06603B3B056}" name="Miscellaneous" dataDxfId="5"/>
    <tableColumn id="30" xr3:uid="{D28CDA4F-0176-4892-AE9D-4E8CFD1064FA}" name="General index" dataDxfId="4"/>
    <tableColumn id="31" xr3:uid="{12886C62-C180-4BA6-9C4C-5822C01173BD}" name="average of food basket" dataDxfId="3"/>
    <tableColumn id="32" xr3:uid="{5DAA99AF-963B-4550-A8D8-A597C8E8B6AF}" name="SUM Food Basket" dataDxfId="2"/>
    <tableColumn id="33" xr3:uid="{FD41BECB-4CD2-4550-AC22-6B0C915216DD}" name="imported oil" dataDxfId="1"/>
    <tableColumn id="34" xr3:uid="{BF9CF285-01B0-43F2-AB53-97D2CBD7C9B6}" name="% fluctutation in imported oil" dataDxfId="0" dataCellStyle="Percent">
      <calculatedColumnFormula>(Table23[[#This Row],[imported oil]]-AK50)/AK50</calculatedColumnFormula>
    </tableColumn>
  </tableColumns>
  <tableStyleInfo name="TableStyleMedium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7ACB916-81BC-4614-B17F-4CC1FFABA2BD}" name="Table13" displayName="Table13" ref="B30:F43" totalsRowShown="0">
  <autoFilter ref="B30:F43" xr:uid="{77ACB916-81BC-4614-B17F-4CC1FFABA2BD}"/>
  <tableColumns count="5">
    <tableColumn id="1" xr3:uid="{6AE7AB82-DF24-4A3B-A35D-A22ABCB36590}" name="Average of Food Basket"/>
    <tableColumn id="2" xr3:uid="{6F078BAB-6473-4E28-8018-6DE757DA68D6}" name="years"/>
    <tableColumn id="3" xr3:uid="{9AC4A658-1238-4E11-A55C-F075D2137F5C}" name="Column1"/>
    <tableColumn id="4" xr3:uid="{173B5CA8-6450-4F12-A72E-5FBD22462369}" name="Column2"/>
    <tableColumn id="5" xr3:uid="{D80271BF-CAF9-4644-A403-C9B3E5500439}" name="Column3"/>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B066B5D-E251-4283-A648-B10072C35177}" name="Table14" displayName="Table14" ref="H30:K41" totalsRowShown="0" headerRowDxfId="99" dataDxfId="97" headerRowBorderDxfId="98" dataCellStyle="Percent">
  <autoFilter ref="H30:K41" xr:uid="{0B066B5D-E251-4283-A648-B10072C35177}"/>
  <tableColumns count="4">
    <tableColumn id="1" xr3:uid="{D7B1BDD5-6CE0-4261-9F23-69D6B8D3D760}" name="sector" dataDxfId="96"/>
    <tableColumn id="2" xr3:uid="{61EAA740-E73E-45C3-80C9-F2268A374A3E}" name="Rural" dataDxfId="95" dataCellStyle="Percent">
      <calculatedColumnFormula>(C32-Table13[[#This Row],[years]])/C32</calculatedColumnFormula>
    </tableColumn>
    <tableColumn id="3" xr3:uid="{C0F6DC8D-0F24-42CA-808A-E3CC158A535F}" name="Rural+Urban" dataDxfId="94" dataCellStyle="Percent">
      <calculatedColumnFormula>(D32-Table13[[#This Row],[Column1]])/Table13[[#This Row],[Column1]]</calculatedColumnFormula>
    </tableColumn>
    <tableColumn id="4" xr3:uid="{541D07C5-B2DD-4520-B539-31EDAD5EF3BD}" name="Urban" dataDxfId="93" dataCellStyle="Percent">
      <calculatedColumnFormula>(E32-Table13[[#This Row],[Column2]])/Table13[[#This Row],[Column2]]</calculatedColumnFormula>
    </tableColumn>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ADD279-49B8-49E6-8E2E-31F185ACA2C1}" name="Table5" displayName="Table5" ref="C77:F98" totalsRowShown="0">
  <autoFilter ref="C77:F98" xr:uid="{71ADD279-49B8-49E6-8E2E-31F185ACA2C1}">
    <filterColumn colId="0">
      <filters>
        <filter val="2017"/>
        <filter val="2018"/>
        <filter val="2019"/>
        <filter val="2020"/>
        <filter val="2021"/>
        <filter val="2022"/>
        <filter val="2023"/>
      </filters>
    </filterColumn>
  </autoFilter>
  <tableColumns count="4">
    <tableColumn id="1" xr3:uid="{AE4A2279-BF3B-41EB-869E-1188AF491C25}" name="Inflation in whole year"/>
    <tableColumn id="2" xr3:uid="{2C91ABEC-E53C-4B87-BE3C-7A38D8049F58}" name="Rural % inflation" dataDxfId="92" dataCellStyle="Percent"/>
    <tableColumn id="3" xr3:uid="{751CF091-BBF3-4A7C-B74F-D73496DD6112}" name="Urban % Inflation"/>
    <tableColumn id="4" xr3:uid="{4FF2E871-38AD-436F-A087-7D542FC37A3E}" name="overall %inflation"/>
  </tableColumns>
  <tableStyleInfo name="TableStyleMedium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CB30167-C40F-4D44-AB2C-4A25FCCF1FB4}" name="Table10" displayName="Table10" ref="D153:K169" totalsRowShown="0">
  <autoFilter ref="D153:K169" xr:uid="{CCB30167-C40F-4D44-AB2C-4A25FCCF1FB4}">
    <filterColumn colId="2">
      <filters>
        <filter val="February"/>
      </filters>
    </filterColumn>
  </autoFilter>
  <tableColumns count="8">
    <tableColumn id="1" xr3:uid="{C1B36271-3D84-4E0F-82F6-7ABDD893F3A1}" name="Sector" dataDxfId="91"/>
    <tableColumn id="2" xr3:uid="{1E523A30-2463-4799-B2E5-B84A30A0236F}" name="Year"/>
    <tableColumn id="3" xr3:uid="{EE4873B0-93F9-47DA-BC7C-0AA88552EA0D}" name="Month"/>
    <tableColumn id="4" xr3:uid="{BE6BA11D-7CC4-4013-857C-4E7F59CEFD2D}" name="Fuel and light"/>
    <tableColumn id="5" xr3:uid="{C144338D-CA23-464F-AE9D-F1A3C64848CB}" name="Health"/>
    <tableColumn id="6" xr3:uid="{D26D103D-86D8-4F03-8374-3BAB42F91B87}" name="Transport and communication"/>
    <tableColumn id="7" xr3:uid="{897A3C53-7008-4B61-A9E8-C7F38E00B115}" name="Education"/>
    <tableColumn id="8" xr3:uid="{62C7E098-6356-4C82-B9A6-1AB15DF157EA}" name="SUM Food Basket"/>
  </tableColumns>
  <tableStyleInfo name="TableStyleMedium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47B15E-E0E0-4964-B057-CD4A84159E75}" name="Table11" displayName="Table11" ref="E188:M196" totalsRowShown="0">
  <autoFilter ref="E188:M196" xr:uid="{2947B15E-E0E0-4964-B057-CD4A84159E75}">
    <filterColumn colId="1">
      <filters>
        <filter val="February"/>
      </filters>
    </filterColumn>
  </autoFilter>
  <tableColumns count="9">
    <tableColumn id="1" xr3:uid="{340EF558-4C32-4C61-987C-E7F1BB86DE95}" name="Year"/>
    <tableColumn id="2" xr3:uid="{7C82D619-5EA7-4587-9158-F69A461520E1}" name="Month"/>
    <tableColumn id="3" xr3:uid="{DD4D92BE-AD13-4C04-A9B9-0E6B71804263}" name="Fuel and light"/>
    <tableColumn id="4" xr3:uid="{78036838-6516-4A6A-8F4A-D15DBDF821DC}" name="Health"/>
    <tableColumn id="5" xr3:uid="{41744CDD-AF84-4FAE-B8B5-62AF47C497D9}" name="Transport and communication"/>
    <tableColumn id="6" xr3:uid="{FBA1E244-C37D-477D-A53D-5EAA2002D752}" name="Education"/>
    <tableColumn id="7" xr3:uid="{5E928E24-51BA-4715-98B8-0EB3EABED737}" name="SUM Food Basket"/>
    <tableColumn id="8" xr3:uid="{6A6FA0B3-E9BB-4BDF-B335-9D51489F5044}" name="inflation Sum " dataDxfId="90">
      <calculatedColumnFormula>SUM(Table11[[#This Row],[Fuel and light]:[SUM Food Basket]])</calculatedColumnFormula>
    </tableColumn>
    <tableColumn id="9" xr3:uid="{0EBCD3BC-C1AF-4342-B85A-C519079997D4}" name="% inflation " dataDxfId="89" dataCellStyle="Percent">
      <calculatedColumnFormula>(Table11[[#This Row],[inflation Sum ]]-L188)/L188</calculatedColumnFormula>
    </tableColumn>
  </tableColumns>
  <tableStyleInfo name="TableStyleMedium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5F635DB-0A94-45B0-AA97-58D1AA08BCC9}" name="Table12" displayName="Table12" ref="S202:AB210" totalsRowShown="0">
  <autoFilter ref="S202:AB210" xr:uid="{75F635DB-0A94-45B0-AA97-58D1AA08BCC9}">
    <filterColumn colId="2">
      <filters>
        <filter val="February"/>
      </filters>
    </filterColumn>
  </autoFilter>
  <tableColumns count="10">
    <tableColumn id="1" xr3:uid="{A3BE126C-2714-4C64-8491-8E036481CA5E}" name="Sector"/>
    <tableColumn id="2" xr3:uid="{E60D4ACC-8BFC-4D61-90D8-21F6CBE4B304}" name="Year"/>
    <tableColumn id="3" xr3:uid="{C8BA2EB3-3935-4091-A0C3-760E18327AB0}" name="Month"/>
    <tableColumn id="4" xr3:uid="{85A18984-4FE2-45C5-A418-CFEADCB09B4E}" name="Fuel and light"/>
    <tableColumn id="5" xr3:uid="{DAD87851-4661-44DC-9EB1-A4129C1F50A1}" name="Health"/>
    <tableColumn id="6" xr3:uid="{969963AF-E40A-4459-A9A4-B8CD14A173AF}" name="Transport and communication"/>
    <tableColumn id="7" xr3:uid="{F2CE7DBD-223F-44D1-B60D-D1A910B2E99C}" name="Education"/>
    <tableColumn id="8" xr3:uid="{408FF748-77E9-4E35-A0ED-090C54164C27}" name="SUM Food Basket"/>
    <tableColumn id="9" xr3:uid="{260274D0-F923-49F8-BD04-8E95D1B00E0B}" name="Urban inflation sum">
      <calculatedColumnFormula>SUM(V203:Z203)</calculatedColumnFormula>
    </tableColumn>
    <tableColumn id="10" xr3:uid="{EAFE97D6-E19B-45F6-9B3F-6A26F3324B36}" name="percent inflation urban " dataDxfId="88" dataCellStyle="Percent">
      <calculatedColumnFormula>(AA203-AA202)/AA202</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BA5DFF-0B7E-45A2-A1A4-D28FD57292A6}" name="original_data3" displayName="original_data3" ref="A1:AG373" tableType="queryTable" totalsRowShown="0">
  <autoFilter ref="A1:AG373" xr:uid="{9DBA5DFF-0B7E-45A2-A1A4-D28FD57292A6}">
    <filterColumn colId="0">
      <filters>
        <filter val="Rural"/>
        <filter val="Rural+Urban"/>
      </filters>
    </filterColumn>
    <filterColumn colId="1">
      <filters>
        <filter val="2019"/>
        <filter val="2020"/>
        <filter val="2021"/>
        <filter val="2022"/>
        <filter val="2023"/>
      </filters>
    </filterColumn>
  </autoFilter>
  <tableColumns count="33">
    <tableColumn id="1" xr3:uid="{BF6DF8EC-576F-430F-8809-8CD795EC47D8}" uniqueName="1" name="Sector" queryTableFieldId="1" dataDxfId="219"/>
    <tableColumn id="2" xr3:uid="{137F72C0-6783-4D5E-9411-7971882E9276}" uniqueName="2" name="Year" queryTableFieldId="2"/>
    <tableColumn id="3" xr3:uid="{92B20F5B-8CE0-4835-83B9-6620CD037155}" uniqueName="3" name="Month" queryTableFieldId="3" dataDxfId="218"/>
    <tableColumn id="4" xr3:uid="{5D2680E0-0A58-4009-85E2-36BFBF435955}" uniqueName="4" name="Cereals and products" queryTableFieldId="4"/>
    <tableColumn id="5" xr3:uid="{69841757-4BB2-4383-B0BC-EFC2100266D1}" uniqueName="5" name="Meat and fish" queryTableFieldId="5"/>
    <tableColumn id="6" xr3:uid="{6B131457-4495-4ABE-98CB-9F2B985A9463}" uniqueName="6" name="Egg" queryTableFieldId="6"/>
    <tableColumn id="7" xr3:uid="{79D7D676-4D4E-4BB2-A4AD-198E895B9753}" uniqueName="7" name="Milk and products" queryTableFieldId="7"/>
    <tableColumn id="8" xr3:uid="{6B8CD913-2268-446C-B037-A3C0367774A2}" uniqueName="8" name="Oils and fats" queryTableFieldId="8"/>
    <tableColumn id="9" xr3:uid="{301AE0A0-85AB-4300-8B29-2EF885DF3399}" uniqueName="9" name="Fruits" queryTableFieldId="9"/>
    <tableColumn id="10" xr3:uid="{1644AF7A-222B-4B24-A71E-41DD43A1D1CC}" uniqueName="10" name="Vegetables" queryTableFieldId="10"/>
    <tableColumn id="11" xr3:uid="{BFB9CF93-7D7E-4E2D-B479-E937DCE0035F}" uniqueName="11" name="Pulses and products" queryTableFieldId="11"/>
    <tableColumn id="12" xr3:uid="{7819153F-00D4-4FC4-8ACB-E9E20EF6A2F5}" uniqueName="12" name="Sugar and Confectionery" queryTableFieldId="12"/>
    <tableColumn id="13" xr3:uid="{0953594C-16A4-46F1-A3AC-D8352047BE54}" uniqueName="13" name="Spices" queryTableFieldId="13"/>
    <tableColumn id="14" xr3:uid="{09310056-1A03-4A10-ADF9-EDC94C905192}" uniqueName="14" name="Non-alcoholic beverages" queryTableFieldId="14"/>
    <tableColumn id="15" xr3:uid="{D44EB90A-33E7-4EA0-9AEC-17B999081019}" uniqueName="15" name="Prepared meals, snacks, sweets etc." queryTableFieldId="15"/>
    <tableColumn id="16" xr3:uid="{5BE99D21-D932-4A32-9975-E66692EC67DD}" uniqueName="16" name="Food and beverages" queryTableFieldId="16"/>
    <tableColumn id="17" xr3:uid="{15E4F12C-C482-4B5B-BEE3-3F40F8F8941F}" uniqueName="17" name="Pan, tobacco and intoxicants" queryTableFieldId="17"/>
    <tableColumn id="18" xr3:uid="{77902984-BCA0-4FE1-A072-1E940B9183D3}" uniqueName="18" name="Clothing" queryTableFieldId="18"/>
    <tableColumn id="19" xr3:uid="{59FE5BC4-C4F4-4FE8-9CB1-70F5E6C39E0B}" uniqueName="19" name="Footwear" queryTableFieldId="19"/>
    <tableColumn id="20" xr3:uid="{DC751CDB-837B-448F-B02A-463CC65AF07B}" uniqueName="20" name="Clothing and footwear" queryTableFieldId="20"/>
    <tableColumn id="21" xr3:uid="{B35FF09C-58B7-406E-892A-6440DA02B62C}" uniqueName="21" name="Housing" queryTableFieldId="21" dataDxfId="217"/>
    <tableColumn id="22" xr3:uid="{77E36B1D-6ACA-42D0-A346-BA45B754ABB3}" uniqueName="22" name="Fuel and light" queryTableFieldId="22"/>
    <tableColumn id="23" xr3:uid="{5DE8632B-289B-4D22-993A-0D00D948062D}" uniqueName="23" name="Household goods and services" queryTableFieldId="23"/>
    <tableColumn id="24" xr3:uid="{89281322-B217-4F1E-91B2-3916A066A245}" uniqueName="24" name="Health" queryTableFieldId="24"/>
    <tableColumn id="25" xr3:uid="{23E71FEE-3950-443D-9547-87AA61C51E69}" uniqueName="25" name="Transport and communication" queryTableFieldId="25"/>
    <tableColumn id="26" xr3:uid="{7E6FECBD-2106-4063-872F-6E524A996A4B}" uniqueName="26" name="Recreation and amusement" queryTableFieldId="26"/>
    <tableColumn id="27" xr3:uid="{D255F6C0-88A0-46A3-A370-6DFC3823C863}" uniqueName="27" name="Education" queryTableFieldId="27"/>
    <tableColumn id="28" xr3:uid="{971E4043-3F8A-4942-9247-6CB1CF7B1708}" uniqueName="28" name="Personal care and effects" queryTableFieldId="28"/>
    <tableColumn id="29" xr3:uid="{B85B7E53-C236-4081-947C-DC5DC151052D}" uniqueName="29" name="Miscellaneous" queryTableFieldId="29"/>
    <tableColumn id="30" xr3:uid="{7055CB07-54F6-4199-A9AF-FE2152F58E59}" uniqueName="30" name="General index" queryTableFieldId="30"/>
    <tableColumn id="31" xr3:uid="{2FDC84E5-5A4F-42AF-ADEF-F2B1256D7682}" uniqueName="31" name="average of food basket" queryTableFieldId="31" dataDxfId="216">
      <calculatedColumnFormula>AVERAGE(original_data3[[#This Row],[Cereals and products]:[Food and beverages]])</calculatedColumnFormula>
    </tableColumn>
    <tableColumn id="32" xr3:uid="{642CFB74-4383-42F1-80EC-BB4FB56BCFE2}" uniqueName="32" name="SUM Food Basket" queryTableFieldId="32" dataDxfId="215">
      <calculatedColumnFormula>SUM(original_data3[[#This Row],[Cereals and products]:[Food and beverages]])</calculatedColumnFormula>
    </tableColumn>
    <tableColumn id="33" xr3:uid="{28D05443-8B7C-409D-A427-26124B7BF5E1}" uniqueName="33" name="Column2" queryTableFieldId="33" dataDxfId="214"/>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CCE5EDF-5637-41B6-AF36-7A1F91ED6044}" name="Table15" displayName="Table15" ref="S220:AB236" totalsRowShown="0">
  <autoFilter ref="S220:AB236" xr:uid="{DCCE5EDF-5637-41B6-AF36-7A1F91ED6044}">
    <filterColumn colId="2">
      <filters>
        <filter val="February"/>
      </filters>
    </filterColumn>
  </autoFilter>
  <tableColumns count="10">
    <tableColumn id="1" xr3:uid="{DDEE838E-6CD5-4E7C-BABA-746CF4BC1211}" name="Sector"/>
    <tableColumn id="2" xr3:uid="{7A46C224-3A81-4DF4-8FD6-A698128ECDE2}" name="Year"/>
    <tableColumn id="3" xr3:uid="{9F5CA91F-2A41-4709-A33C-245CA4E7D9EA}" name="Month"/>
    <tableColumn id="4" xr3:uid="{F478AADD-26D4-4D3A-9C2C-120B79988F2D}" name="Fuel and light"/>
    <tableColumn id="5" xr3:uid="{8F41BB8E-A2A8-4DD5-968D-1D6F933C0EB3}" name="Health"/>
    <tableColumn id="6" xr3:uid="{A63951FF-3F7C-4306-965A-51E1FA44FD9B}" name="Transport and communication"/>
    <tableColumn id="7" xr3:uid="{8453A6EF-C24F-495B-BA57-77AE193E9F2E}" name="Education"/>
    <tableColumn id="8" xr3:uid="{DB758E3F-E483-4FC7-956C-C01D077E893C}" name="SUM Food Basket"/>
    <tableColumn id="9" xr3:uid="{8812BF6C-15F5-44CB-90C0-A83E69484B51}" name="urban inflation sum ">
      <calculatedColumnFormula>SUM(V221:Z221)</calculatedColumnFormula>
    </tableColumn>
    <tableColumn id="10" xr3:uid="{1902C008-317E-4B2B-B558-A659FF9756A0}" name="% urban inflation ">
      <calculatedColumnFormula>(AA221-AA220)/AA220</calculatedColumnFormula>
    </tableColumn>
  </tableColumns>
  <tableStyleInfo name="TableStyleMedium1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FDA7E2E-BDCB-41BD-9E14-A81EC65C83D0}" name="Table17" displayName="Table17" ref="D255:K279" totalsRowShown="0" headerRowDxfId="87" dataDxfId="86" tableBorderDxfId="85">
  <autoFilter ref="D255:K279" xr:uid="{DFDA7E2E-BDCB-41BD-9E14-A81EC65C83D0}"/>
  <tableColumns count="8">
    <tableColumn id="1" xr3:uid="{0A649EF8-3577-40D2-BBDA-3D843F440211}" name="Sector" dataDxfId="84"/>
    <tableColumn id="2" xr3:uid="{44FAD3B7-3D92-4EAC-9436-9CEA09AD1552}" name="Year" dataDxfId="83"/>
    <tableColumn id="3" xr3:uid="{38AB41C5-2C90-48BB-933C-C6D4015F83E4}" name="Month" dataDxfId="82"/>
    <tableColumn id="4" xr3:uid="{9B04A28F-519D-4F2A-A622-2FC5C4F3DF68}" name="Fuel and light" dataDxfId="81"/>
    <tableColumn id="5" xr3:uid="{3D287F2E-6A4D-4F9C-A769-7910408CD0F2}" name="Transport and communication" dataDxfId="80"/>
    <tableColumn id="6" xr3:uid="{D89561A0-6619-496A-B8AD-BFA45CD4A98A}" name="General index" dataDxfId="79"/>
    <tableColumn id="7" xr3:uid="{2B319D1A-D674-4A13-8CDF-BD608D4A3841}" name="Imported oil " dataDxfId="78"/>
    <tableColumn id="8" xr3:uid="{F3D0C163-8260-4CA0-ADFB-35CE52DCC4DB}" name="% Inflation Rate" dataDxfId="77" dataCellStyle="Percent">
      <calculatedColumnFormula>(Table17[[#This Row],[Imported oil ]]-J255)/J255</calculatedColumnFormula>
    </tableColumn>
  </tableColumns>
  <tableStyleInfo name="TableStyleMedium1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0BA82D-0256-46DC-8B8A-7008BD3BDB12}" name="Table3" displayName="Table3" ref="B9:D39" totalsRowShown="0">
  <autoFilter ref="B9:D39" xr:uid="{F10BA82D-0256-46DC-8B8A-7008BD3BDB12}"/>
  <tableColumns count="3">
    <tableColumn id="1" xr3:uid="{40990C16-F003-4A3B-A2CC-9C84826BE5CD}" name="Column Name "/>
    <tableColumn id="2" xr3:uid="{A0DC93A2-E1F1-4612-A111-23CA14EFCBA1}" name="Description "/>
    <tableColumn id="3" xr3:uid="{824DEFF1-BD1C-43B5-A81B-158910A70A71}" name="Column1"/>
  </tableColumns>
  <tableStyleInfo name="TableStyleMedium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F8093C-765F-4F28-96B3-8D5DF52853F8}" name="Table4" displayName="Table4" ref="M6:N14" totalsRowShown="0">
  <autoFilter ref="M6:N14" xr:uid="{67F8093C-765F-4F28-96B3-8D5DF52853F8}"/>
  <tableColumns count="2">
    <tableColumn id="1" xr3:uid="{CAE9018E-3A74-4F28-9AD0-FCAA76CE5FF0}" name="Column1"/>
    <tableColumn id="2" xr3:uid="{4004B433-CF62-46E9-8441-D1EE6CF5761D}" name="Column2"/>
  </tableColumns>
  <tableStyleInfo name="TableStyleMedium14"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5709B1-C309-45E3-B1E2-003A96669702}" name="Table6" displayName="Table6" ref="N37:P67" totalsRowShown="0">
  <autoFilter ref="N37:P67" xr:uid="{525709B1-C309-45E3-B1E2-003A96669702}"/>
  <tableColumns count="3">
    <tableColumn id="1" xr3:uid="{4BD99938-BCAD-422C-AFFE-54A6689A3D3F}" name="Column Name" dataDxfId="76"/>
    <tableColumn id="2" xr3:uid="{BEF4168B-AEC2-446D-B020-C7F0362E68EE}" name="Sampled" dataDxfId="75"/>
    <tableColumn id="3" xr3:uid="{4324D56E-DC09-4B2B-8FF5-317BC23B9641}" name="Cleaned"/>
  </tableColumns>
  <tableStyleInfo name="TableStyleMedium10"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954AC9-BB97-4F9E-84E0-57A2BAB97954}" name="Table7" displayName="Table7" ref="H77:O99" totalsRowShown="0">
  <autoFilter ref="H77:O99" xr:uid="{79954AC9-BB97-4F9E-84E0-57A2BAB97954}">
    <filterColumn colId="1">
      <filters>
        <filter val="December"/>
      </filters>
    </filterColumn>
  </autoFilter>
  <tableColumns count="8">
    <tableColumn id="1" xr3:uid="{1E90DF11-A3DA-44FD-B3FC-D03B577F6C9E}" name="Year"/>
    <tableColumn id="2" xr3:uid="{FEA03B09-EF55-4DCF-9BE6-5E846CB18AC3}" name="Months"/>
    <tableColumn id="3" xr3:uid="{2C2E16E9-CFD5-4F16-9817-8F47B334EDEB}" name="General Index" dataDxfId="74"/>
    <tableColumn id="4" xr3:uid="{7A1DE582-AD3C-46E3-9ED3-607384FE9810}" name="Percent inflation" dataDxfId="73">
      <calculatedColumnFormula>(Table7[[#This Row],[General Index]]-J77)/J77</calculatedColumnFormula>
    </tableColumn>
    <tableColumn id="5" xr3:uid="{4B2C1E7D-1E5B-46B2-A070-41601E4EBC5A}" name="general Index Rural"/>
    <tableColumn id="6" xr3:uid="{7891BE10-432C-44D1-9259-83AE84C73836}" name="Perecent Rural" dataDxfId="72">
      <calculatedColumnFormula>(Table7[[#This Row],[general Index Rural]]-L77)/L77</calculatedColumnFormula>
    </tableColumn>
    <tableColumn id="7" xr3:uid="{22E180CA-438F-4DB9-AB99-D15120F36B25}" name="General index Urban" dataDxfId="71" dataCellStyle="Percent"/>
    <tableColumn id="8" xr3:uid="{E6A9F6A0-3C71-4B14-8E44-AF508769D434}" name="Column1" dataDxfId="70">
      <calculatedColumnFormula>(Table7[[#This Row],[General index Urban]]-N77)/N77</calculatedColumnFormula>
    </tableColumn>
  </tableColumns>
  <tableStyleInfo name="TableStyleMedium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854BD8-9D96-4DE6-98C1-F29832300D14}" name="Table9" displayName="Table9" ref="G362:K449" totalsRowShown="0" headerRowDxfId="69" headerRowBorderDxfId="68" tableBorderDxfId="67">
  <autoFilter ref="G362:K449" xr:uid="{0E854BD8-9D96-4DE6-98C1-F29832300D14}">
    <filterColumn colId="0">
      <filters>
        <filter val="Rural"/>
      </filters>
    </filterColumn>
  </autoFilter>
  <tableColumns count="5">
    <tableColumn id="1" xr3:uid="{4C35496E-5286-4DAA-B719-8295B2B23065}" name="Sector" dataDxfId="66"/>
    <tableColumn id="2" xr3:uid="{9C461F58-654B-41C1-9890-49BCF2D49927}" name="Year"/>
    <tableColumn id="3" xr3:uid="{642073E8-F1ED-4A3B-99E5-4BACCFEF5A7A}" name="Month"/>
    <tableColumn id="4" xr3:uid="{1C716D97-2D68-4620-A505-F1C54FCAE466}" name="Fuel and light"/>
    <tableColumn id="5" xr3:uid="{7AA6D3AF-30F4-443A-83EC-99ADBDE7A11E}" name="Inflation rate " dataDxfId="65">
      <calculatedColumnFormula>(Table9[[#This Row],[Fuel and light]]-J360)/J360</calculatedColumnFormula>
    </tableColumn>
  </tableColumns>
  <tableStyleInfo name="TableStyleMedium1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A5666B-9B04-4BE0-BE93-3EFAF7139349}" name="Table8" displayName="Table8" ref="E112:J151" totalsRowShown="0" headerRowDxfId="64" headerRowBorderDxfId="63" tableBorderDxfId="62" totalsRowBorderDxfId="61">
  <autoFilter ref="E112:J151" xr:uid="{A18DDE98-6472-4290-80DD-DDDCF233575E}">
    <filterColumn colId="0">
      <filters>
        <filter val="Rural+Urban"/>
      </filters>
    </filterColumn>
  </autoFilter>
  <tableColumns count="6">
    <tableColumn id="1" xr3:uid="{35723AC2-F470-4772-B6EB-8B7F506B70B6}" name="Sector" dataDxfId="60"/>
    <tableColumn id="2" xr3:uid="{23EE955B-64F1-43ED-96C9-96CF18EA77B5}" name="Year" dataDxfId="59"/>
    <tableColumn id="3" xr3:uid="{009AD0BB-3B5A-4E1B-91BB-854A04A3F5A6}" name="Month" dataDxfId="58"/>
    <tableColumn id="4" xr3:uid="{11BF8C31-D46E-4FCC-9B6B-8BF422778786}" name="vegetables and products" dataDxfId="57"/>
    <tableColumn id="5" xr3:uid="{CAF92F39-646A-4064-BF0A-B464055A49FE}" name="Non vegetarian" dataDxfId="56"/>
    <tableColumn id="6" xr3:uid="{7EBDC1A1-6A9F-4F20-B9E9-C812A0AA829E}" name="prepared meals" dataDxfId="55"/>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E3D5FAB-85DC-4773-A0B1-D2E77A5ACFDB}" name="Table16" displayName="Table16" ref="BB60:BF90" totalsRowShown="0" headerRowDxfId="54" dataDxfId="52" headerRowBorderDxfId="53" tableBorderDxfId="51" totalsRowBorderDxfId="50">
  <autoFilter ref="BB60:BF90" xr:uid="{DE3D5FAB-85DC-4773-A0B1-D2E77A5ACFDB}">
    <filterColumn colId="2">
      <filters>
        <filter val="December"/>
      </filters>
    </filterColumn>
  </autoFilter>
  <tableColumns count="5">
    <tableColumn id="1" xr3:uid="{10D521E7-47F6-431C-9536-1F6ED4864877}" name="Sector" dataDxfId="49"/>
    <tableColumn id="2" xr3:uid="{C559FE11-F232-4E07-AE28-0048914DCE77}" name="Year" dataDxfId="48"/>
    <tableColumn id="3" xr3:uid="{423F1AEC-2818-40F0-B380-F19874724231}" name="Month" dataDxfId="47"/>
    <tableColumn id="4" xr3:uid="{81CEA4DD-614E-44FE-A1FC-E1927A0A9D30}" name="SUM Food Basket" dataDxfId="46"/>
    <tableColumn id="5" xr3:uid="{AAC59410-6655-4E2C-B425-0E60739D3CDE}" name="inflation % in food basket" dataDxfId="45" dataCellStyle="Percent">
      <calculatedColumnFormula>(BE61-BE60)/BE60</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55E96B1-549E-4662-8F56-BB5A957C0108}" name="Table18" displayName="Table18" ref="B10:P13" totalsRowShown="0" headerRowDxfId="213" dataDxfId="212">
  <autoFilter ref="B10:P13" xr:uid="{455E96B1-549E-4662-8F56-BB5A957C0108}">
    <filterColumn colId="0">
      <filters>
        <filter val="Rural+Urban"/>
      </filters>
    </filterColumn>
  </autoFilter>
  <tableColumns count="15">
    <tableColumn id="1" xr3:uid="{013E62A3-5D20-4F5D-88C3-F35184F07877}" name="Sector" dataDxfId="211"/>
    <tableColumn id="2" xr3:uid="{2B493C34-80D0-44E3-A01E-B69F1704B010}" name="Year" dataDxfId="210"/>
    <tableColumn id="3" xr3:uid="{BB0BA6D4-AF9A-4C7A-B5E1-F812626A07E7}" name="Month" dataDxfId="209"/>
    <tableColumn id="17" xr3:uid="{549335CA-0D89-48E2-856E-28746F4BED93}" name="Pan, tobacco and intoxicants" dataDxfId="208"/>
    <tableColumn id="20" xr3:uid="{BAB58E6F-D02B-4EDE-886D-F8CA124D3330}" name="Clothing and footwear" dataDxfId="207"/>
    <tableColumn id="22" xr3:uid="{84BCC924-E4A4-4FCA-839D-0345E8F9DB5E}" name="Fuel and light" dataDxfId="206"/>
    <tableColumn id="23" xr3:uid="{E77BDFBE-008D-4C97-BEB5-92EE4A9E7D75}" name="Household goods and services" dataDxfId="205"/>
    <tableColumn id="24" xr3:uid="{A98ED3D0-C6DE-4788-A930-F7AF7F3732C4}" name="Health" dataDxfId="204"/>
    <tableColumn id="25" xr3:uid="{5B0374A2-BCC3-400C-ACFD-B11A9375730D}" name="Transport and communication" dataDxfId="203"/>
    <tableColumn id="26" xr3:uid="{75741268-2E99-4D27-B5E3-7F2635D22A72}" name="Recreation and amusement" dataDxfId="202"/>
    <tableColumn id="27" xr3:uid="{B5608185-CAAD-468D-9296-000DDCAC1856}" name="Education" dataDxfId="201"/>
    <tableColumn id="28" xr3:uid="{EFC5BE65-02CE-4EF4-B209-EA92A51D8F79}" name="Personal care and effects" dataDxfId="200"/>
    <tableColumn id="29" xr3:uid="{F7E59B08-8ADF-494F-BBC7-7258F640C2D1}" name="Miscellaneous" dataDxfId="199"/>
    <tableColumn id="30" xr3:uid="{AE205879-B2FD-4C69-9535-B5711B7F8030}" name="General index" dataDxfId="198"/>
    <tableColumn id="32" xr3:uid="{9344C008-D709-4719-906E-F118569E2CFC}" name=" Food Basket" dataDxfId="19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28DFCEA-70BC-4697-BCA5-AE51708E5EBC}" name="Table19" displayName="Table19" ref="R5:AH8" totalsRowShown="0" headerRowDxfId="196" dataDxfId="194" headerRowBorderDxfId="195" tableBorderDxfId="193" totalsRowBorderDxfId="192">
  <autoFilter ref="R5:AH8" xr:uid="{928DFCEA-70BC-4697-BCA5-AE51708E5EBC}">
    <filterColumn colId="0">
      <filters>
        <filter val="Rural+Urban"/>
      </filters>
    </filterColumn>
  </autoFilter>
  <tableColumns count="17">
    <tableColumn id="1" xr3:uid="{0D423A61-E2E9-4532-85CE-3794D3B3465C}" name="Sector" dataDxfId="191"/>
    <tableColumn id="2" xr3:uid="{1C9846A1-B4C2-42BC-B65C-950C91F557A6}" name="Year" dataDxfId="190"/>
    <tableColumn id="3" xr3:uid="{A961144C-4A6B-469E-83D0-A69BDF3C28E3}" name="Month" dataDxfId="189"/>
    <tableColumn id="4" xr3:uid="{FBCADCD4-277E-4799-BF59-B27136BF857B}" name="Cereals and products" dataDxfId="188"/>
    <tableColumn id="5" xr3:uid="{D111B74A-A4F1-4EB3-B670-3AD09F314A44}" name="Meat and fish" dataDxfId="187"/>
    <tableColumn id="6" xr3:uid="{B55DB4C1-2AF9-4BD8-8CC9-C35B8880F13D}" name="Egg" dataDxfId="186"/>
    <tableColumn id="7" xr3:uid="{A5E085BA-D88E-4F9A-BC82-248BD18AD3FE}" name="Milk and products" dataDxfId="185"/>
    <tableColumn id="8" xr3:uid="{6B7FC0C6-173F-491D-A586-134C6CBE1F9E}" name="Oils and fats" dataDxfId="184"/>
    <tableColumn id="9" xr3:uid="{FB74ADEC-A56D-44DA-AAD5-125500154B9F}" name="Fruits" dataDxfId="183"/>
    <tableColumn id="10" xr3:uid="{8A18CCCB-DEDD-40F5-9852-46D1B06C1EFB}" name="Vegetables" dataDxfId="182"/>
    <tableColumn id="11" xr3:uid="{48C17E61-CF40-41E7-A8B9-14DB6BB56C84}" name="Pulses and products" dataDxfId="181"/>
    <tableColumn id="12" xr3:uid="{BCCE7433-C97B-451B-9C56-6556947EA28F}" name="Sugar and Confectionery" dataDxfId="180"/>
    <tableColumn id="13" xr3:uid="{5C8244B7-DC68-4352-94B2-41E9C33E4B30}" name="Spices" dataDxfId="179"/>
    <tableColumn id="14" xr3:uid="{F604583B-E57B-4C0E-AC24-A78C6E96EC28}" name="Non-alcoholic beverages" dataDxfId="178"/>
    <tableColumn id="15" xr3:uid="{A4418A98-37C7-4BDE-AE7B-8D98A528B025}" name="Prepared meals, snacks, sweets etc." dataDxfId="177"/>
    <tableColumn id="16" xr3:uid="{1318C929-9377-4DF1-9CC3-9966DB9E5EAA}" name="Food and beverages" dataDxfId="176"/>
    <tableColumn id="17" xr3:uid="{D5751A89-2914-4FFA-97F2-C5D911F69094}" name="SUM Food Basket" dataDxfId="175"/>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24C3AC9-C0E6-4E4B-ADBD-A02AE8959240}" name="Table21" displayName="Table21" ref="B9:F22" totalsRowShown="0" headerRowDxfId="174" dataDxfId="173">
  <autoFilter ref="B9:F22" xr:uid="{824C3AC9-C0E6-4E4B-ADBD-A02AE8959240}">
    <filterColumn colId="2">
      <filters>
        <filter val="December"/>
      </filters>
    </filterColumn>
  </autoFilter>
  <tableColumns count="5">
    <tableColumn id="1" xr3:uid="{676D6C9D-7F5C-4B04-9544-25B1FA36008A}" name="Sector" dataDxfId="172"/>
    <tableColumn id="2" xr3:uid="{830E71C4-C256-4B06-9117-E04F9621A348}" name="Year" dataDxfId="171"/>
    <tableColumn id="3" xr3:uid="{7B4FA918-C1CD-4880-93E9-29466C31FA85}" name="Month" dataDxfId="170"/>
    <tableColumn id="4" xr3:uid="{A2A3CF11-EE78-45CE-8DDA-B9EF24F03CF1}" name="General index" dataDxfId="169"/>
    <tableColumn id="5" xr3:uid="{33647A70-B7F0-4CCA-B6CF-DA3E8253F83A}" name="% change in inflation " dataDxfId="168" dataCellStyle="Percent">
      <calculatedColumnFormula>(E10-E9)/E9</calculatedColumnFormula>
    </tableColumn>
  </tableColumns>
  <tableStyleInfo name="TableStyleDark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01A929-2FF2-4B1C-99F8-8B5833BCE5BB}" name="Table22" displayName="Table22" ref="B59:AD72" totalsRowShown="0" headerRowDxfId="167" dataDxfId="166">
  <autoFilter ref="B59:AD72" xr:uid="{DF01A929-2FF2-4B1C-99F8-8B5833BCE5BB}">
    <filterColumn colId="2">
      <filters>
        <filter val="December"/>
      </filters>
    </filterColumn>
  </autoFilter>
  <tableColumns count="29">
    <tableColumn id="1" xr3:uid="{7C233C79-95B4-4D5C-B667-A470D99634B6}" name="Sector" dataDxfId="165"/>
    <tableColumn id="2" xr3:uid="{AD000205-E406-48B9-8B82-1AEAFC88ECBF}" name="Year" dataDxfId="164"/>
    <tableColumn id="3" xr3:uid="{5AE28F28-5FB5-4BFD-8A9C-9818000A3636}" name="Month" dataDxfId="163"/>
    <tableColumn id="4" xr3:uid="{C630D39C-AC24-4465-AC7A-843F119EFCE2}" name="Pan, tobacco and intoxicants" dataDxfId="162"/>
    <tableColumn id="5" xr3:uid="{0547886D-4A39-4155-81A2-4733E5D11406}" name="Clothing and footwear" dataDxfId="161"/>
    <tableColumn id="6" xr3:uid="{51ED1878-D4A7-45FD-BD0A-FD11CC3F6251}" name="Housing" dataDxfId="160"/>
    <tableColumn id="7" xr3:uid="{8E8CEA78-34DD-487A-B2E7-64D6C38C63B6}" name="Fuel and light" dataDxfId="159"/>
    <tableColumn id="8" xr3:uid="{015D1D12-20CD-4315-BA78-43C9E134FFC8}" name="Household goods and services" dataDxfId="158"/>
    <tableColumn id="9" xr3:uid="{019E0B9A-A93B-4AFE-A24E-606F003D1F68}" name="Health" dataDxfId="157"/>
    <tableColumn id="10" xr3:uid="{31245DCC-362C-4744-B0B7-605E0852808B}" name="Transport and communication" dataDxfId="156"/>
    <tableColumn id="11" xr3:uid="{E4BB4FA7-5402-467C-B99B-8F1BA9C71499}" name="Recreation and amusement" dataDxfId="155"/>
    <tableColumn id="12" xr3:uid="{2365F6A9-2D16-429B-9C7A-6F93925C1CD6}" name="Education" dataDxfId="154"/>
    <tableColumn id="13" xr3:uid="{61BA8207-67A8-41B0-AD79-45EB3ED2D9F2}" name="Personal care and effects" dataDxfId="153"/>
    <tableColumn id="14" xr3:uid="{A1BB8A0C-43AB-45F2-A8A5-AA0D2536DF10}" name="Miscellaneous" dataDxfId="152"/>
    <tableColumn id="15" xr3:uid="{2AC1104F-1B62-4315-B562-FAE8EA40F636}" name="General index" dataDxfId="151"/>
    <tableColumn id="17" xr3:uid="{C3E9E615-00DD-464F-89E1-5F89F2572FB5}" name="Food Basket" dataDxfId="150"/>
    <tableColumn id="18" xr3:uid="{3E9D3E59-675F-4970-A1A4-1CF2C0BEC571}" name="Column1" dataDxfId="149" dataCellStyle="Percent">
      <calculatedColumnFormula>(Table22[[#This Row],[Pan, tobacco and intoxicants]]-E59)/E59</calculatedColumnFormula>
    </tableColumn>
    <tableColumn id="19" xr3:uid="{3208B32C-5452-4E9E-A018-494BDDA77691}" name="Column2" dataDxfId="148">
      <calculatedColumnFormula>(Table22[[#This Row],[Fuel and light]]-H59)/H59</calculatedColumnFormula>
    </tableColumn>
    <tableColumn id="20" xr3:uid="{0884D19C-0C8F-4630-BD43-92F01A57AD04}" name="Column3" dataDxfId="147" dataCellStyle="Percent">
      <calculatedColumnFormula>(Table22[[#This Row],[Health]]-J59)/J59</calculatedColumnFormula>
    </tableColumn>
    <tableColumn id="16" xr3:uid="{D88D1720-6A0A-454C-83E1-25384F9A7DCA}" name="Column4" dataDxfId="146"/>
    <tableColumn id="21" xr3:uid="{FA5E7B54-FEEF-4827-B11E-16457FC060A3}" name="Column5" dataDxfId="145"/>
    <tableColumn id="22" xr3:uid="{221B7834-82A0-4721-B0BB-9C2CF2ED4B52}" name="Column6" dataDxfId="144"/>
    <tableColumn id="23" xr3:uid="{A4D29559-37B8-4689-A3D7-3CB21DAFDE73}" name="Column7" dataDxfId="143"/>
    <tableColumn id="24" xr3:uid="{19F83C55-8DB4-4FD4-AE12-E2D61ECBC49B}" name="Column8" dataDxfId="142"/>
    <tableColumn id="25" xr3:uid="{418A8AE5-5E34-43F2-9F41-CA2E2D009174}" name="Column9" dataDxfId="141"/>
    <tableColumn id="26" xr3:uid="{8175146F-5C34-4F50-835A-3409B89C39C3}" name="Column10" dataDxfId="140"/>
    <tableColumn id="27" xr3:uid="{552DA67B-89B7-43D8-9E13-F3305D7776D7}" name="Column11" dataDxfId="139"/>
    <tableColumn id="28" xr3:uid="{32A04A72-88E6-4ECA-9511-2B55474AF212}" name="Column12" dataDxfId="138"/>
    <tableColumn id="29" xr3:uid="{D144A985-2A8F-431F-938E-D046AC1BB3D2}" name="% inflation food basket" dataDxfId="137"/>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23B0689-FF9E-450F-B75C-DB11F9171AD6}" name="Table26" displayName="Table26" ref="O31:R37" totalsRowShown="0" headerRowDxfId="136" dataDxfId="134" headerRowBorderDxfId="135">
  <autoFilter ref="O31:R37" xr:uid="{523B0689-FF9E-450F-B75C-DB11F9171AD6}"/>
  <tableColumns count="4">
    <tableColumn id="1" xr3:uid="{BC967E6D-8B30-494C-954F-F90D3A525B68}" name="Sector" dataDxfId="133"/>
    <tableColumn id="2" xr3:uid="{5FDC7B1E-7C1B-4E2F-B8C1-A97525195AFE}" name="Year" dataDxfId="132"/>
    <tableColumn id="3" xr3:uid="{4BCCE679-6BE3-4A48-BE7D-92646489D2D8}" name="Month" dataDxfId="131"/>
    <tableColumn id="4" xr3:uid="{C1D9C3CC-FE4D-446A-9D4C-C040D8B4F3E0}" name="% inflation food basket" dataDxfId="130" dataCellStyle="Perc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79D05C6-93EA-4A55-95FB-3712A48D6451}" name="Table24" displayName="Table24" ref="B7:F46" totalsRowShown="0" headerRowDxfId="129" dataDxfId="128">
  <autoFilter ref="B7:F46" xr:uid="{A79D05C6-93EA-4A55-95FB-3712A48D6451}">
    <filterColumn colId="0">
      <filters>
        <filter val="Urban"/>
      </filters>
    </filterColumn>
  </autoFilter>
  <tableColumns count="5">
    <tableColumn id="1" xr3:uid="{78DAFE01-6199-46F3-80E6-CEFE55B03B5E}" name="Sector" dataDxfId="127"/>
    <tableColumn id="2" xr3:uid="{967633D1-D3F4-48CA-9B77-14857C8D2666}" name="Year" dataDxfId="126"/>
    <tableColumn id="3" xr3:uid="{EC325833-72C0-4AA8-A06C-32D7EAE4F6F4}" name="Month" dataDxfId="125"/>
    <tableColumn id="13" xr3:uid="{3161C884-ECCD-4FC8-9C71-A898F999597F}" name="SUM Food Basket" dataDxfId="124">
      <calculatedColumnFormula>SUM(original_data3[[#This Row],[Cereals and products]:[Food and beverages]])</calculatedColumnFormula>
    </tableColumn>
    <tableColumn id="14" xr3:uid="{EB74C473-F22E-456C-B1D2-D7BE182E2D10}" name="% inflation Rate " dataDxfId="123">
      <calculatedColumnFormula>(Table24[[#This Row],[SUM Food Basket]]-G4)/G4</calculatedColumnFormula>
    </tableColumn>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9DE69-9AB2-49F3-AB5E-863FC3A3A498}" name="Table28" displayName="Table28" ref="N59:O72" totalsRowShown="0" dataDxfId="122">
  <autoFilter ref="N59:O72" xr:uid="{1C49DE69-9AB2-49F3-AB5E-863FC3A3A498}"/>
  <tableColumns count="2">
    <tableColumn id="1" xr3:uid="{704D8263-30D9-4217-8D9D-B1BFE6D4F925}" name="Food basket" dataDxfId="121"/>
    <tableColumn id="2" xr3:uid="{5298DEFC-3039-4D41-922D-CCF68AEF3877}" name="% inflation rate" dataDxfId="120" dataCellStyle="Perce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pivotTable" Target="../pivotTables/pivotTable3.xml"/><Relationship Id="rId7" Type="http://schemas.openxmlformats.org/officeDocument/2006/relationships/table" Target="../tables/table16.xml"/><Relationship Id="rId12" Type="http://schemas.openxmlformats.org/officeDocument/2006/relationships/table" Target="../tables/table2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drawing" Target="../drawings/drawing7.xml"/><Relationship Id="rId9" Type="http://schemas.openxmlformats.org/officeDocument/2006/relationships/table" Target="../tables/table1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drawing" Target="../drawings/drawing8.xml"/><Relationship Id="rId6" Type="http://schemas.openxmlformats.org/officeDocument/2006/relationships/table" Target="../tables/table26.xml"/><Relationship Id="rId5" Type="http://schemas.openxmlformats.org/officeDocument/2006/relationships/table" Target="../tables/table25.xml"/><Relationship Id="rId4" Type="http://schemas.openxmlformats.org/officeDocument/2006/relationships/table" Target="../tables/table2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drawing" Target="../drawings/drawing9.xml"/><Relationship Id="rId4" Type="http://schemas.microsoft.com/office/2007/relationships/slicer" Target="../slicers/slicer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4.xml"/><Relationship Id="rId6" Type="http://schemas.microsoft.com/office/2007/relationships/slicer" Target="../slicers/slicer2.xml"/><Relationship Id="rId5" Type="http://schemas.openxmlformats.org/officeDocument/2006/relationships/table" Target="../tables/table11.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38E5-175F-4AF9-9055-4534CBACADB3}">
  <dimension ref="A1:AD373"/>
  <sheetViews>
    <sheetView workbookViewId="0">
      <selection activeCell="A3" sqref="A3"/>
    </sheetView>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t="s">
        <v>34</v>
      </c>
      <c r="V3">
        <v>105.4</v>
      </c>
      <c r="W3">
        <v>104.8</v>
      </c>
      <c r="X3">
        <v>104.1</v>
      </c>
      <c r="Y3">
        <v>103.2</v>
      </c>
      <c r="Z3">
        <v>102.9</v>
      </c>
      <c r="AA3">
        <v>103.5</v>
      </c>
      <c r="AB3">
        <v>104.3</v>
      </c>
      <c r="AC3">
        <v>103.7</v>
      </c>
      <c r="AD3">
        <v>104</v>
      </c>
    </row>
    <row r="4" spans="1:30"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t="s">
        <v>34</v>
      </c>
      <c r="V4">
        <v>105.5</v>
      </c>
      <c r="W4">
        <v>104.8</v>
      </c>
      <c r="X4">
        <v>104</v>
      </c>
      <c r="Y4">
        <v>103.2</v>
      </c>
      <c r="Z4">
        <v>103.1</v>
      </c>
      <c r="AA4">
        <v>103.6</v>
      </c>
      <c r="AB4">
        <v>104.5</v>
      </c>
      <c r="AC4">
        <v>103.9</v>
      </c>
      <c r="AD4">
        <v>104.6</v>
      </c>
    </row>
    <row r="5" spans="1:30"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t="s">
        <v>37</v>
      </c>
      <c r="V6">
        <v>105.7</v>
      </c>
      <c r="W6">
        <v>105.2</v>
      </c>
      <c r="X6">
        <v>104.7</v>
      </c>
      <c r="Y6">
        <v>104.4</v>
      </c>
      <c r="Z6">
        <v>103.3</v>
      </c>
      <c r="AA6">
        <v>103.7</v>
      </c>
      <c r="AB6">
        <v>104.3</v>
      </c>
      <c r="AC6">
        <v>104.3</v>
      </c>
      <c r="AD6">
        <v>104.7</v>
      </c>
    </row>
    <row r="7" spans="1:30"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t="s">
        <v>37</v>
      </c>
      <c r="V7">
        <v>106</v>
      </c>
      <c r="W7">
        <v>105.2</v>
      </c>
      <c r="X7">
        <v>104.5</v>
      </c>
      <c r="Y7">
        <v>104.2</v>
      </c>
      <c r="Z7">
        <v>103.6</v>
      </c>
      <c r="AA7">
        <v>103.9</v>
      </c>
      <c r="AB7">
        <v>104.5</v>
      </c>
      <c r="AC7">
        <v>104.4</v>
      </c>
      <c r="AD7">
        <v>105.3</v>
      </c>
    </row>
    <row r="8" spans="1:30"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t="s">
        <v>37</v>
      </c>
      <c r="V9">
        <v>106</v>
      </c>
      <c r="W9">
        <v>105.7</v>
      </c>
      <c r="X9">
        <v>105.2</v>
      </c>
      <c r="Y9">
        <v>105.5</v>
      </c>
      <c r="Z9">
        <v>103.5</v>
      </c>
      <c r="AA9">
        <v>103.8</v>
      </c>
      <c r="AB9">
        <v>104.2</v>
      </c>
      <c r="AC9">
        <v>104.9</v>
      </c>
      <c r="AD9">
        <v>105</v>
      </c>
    </row>
    <row r="10" spans="1:30"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t="s">
        <v>37</v>
      </c>
      <c r="V10">
        <v>106.1</v>
      </c>
      <c r="W10">
        <v>105.6</v>
      </c>
      <c r="X10">
        <v>104.9</v>
      </c>
      <c r="Y10">
        <v>105.1</v>
      </c>
      <c r="Z10">
        <v>103.7</v>
      </c>
      <c r="AA10">
        <v>104</v>
      </c>
      <c r="AB10">
        <v>104.3</v>
      </c>
      <c r="AC10">
        <v>104.7</v>
      </c>
      <c r="AD10">
        <v>105.5</v>
      </c>
    </row>
    <row r="11" spans="1:30"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t="s">
        <v>40</v>
      </c>
      <c r="V12">
        <v>106.4</v>
      </c>
      <c r="W12">
        <v>106.5</v>
      </c>
      <c r="X12">
        <v>105.7</v>
      </c>
      <c r="Y12">
        <v>105</v>
      </c>
      <c r="Z12">
        <v>104</v>
      </c>
      <c r="AA12">
        <v>105.2</v>
      </c>
      <c r="AB12">
        <v>103.2</v>
      </c>
      <c r="AC12">
        <v>105.1</v>
      </c>
      <c r="AD12">
        <v>105.7</v>
      </c>
    </row>
    <row r="13" spans="1:30"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t="s">
        <v>40</v>
      </c>
      <c r="V13">
        <v>106.5</v>
      </c>
      <c r="W13">
        <v>106.3</v>
      </c>
      <c r="X13">
        <v>105.3</v>
      </c>
      <c r="Y13">
        <v>104.7</v>
      </c>
      <c r="Z13">
        <v>104.2</v>
      </c>
      <c r="AA13">
        <v>105</v>
      </c>
      <c r="AB13">
        <v>102.9</v>
      </c>
      <c r="AC13">
        <v>104.8</v>
      </c>
      <c r="AD13">
        <v>106.1</v>
      </c>
    </row>
    <row r="14" spans="1:30"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t="s">
        <v>40</v>
      </c>
      <c r="V15">
        <v>107.2</v>
      </c>
      <c r="W15">
        <v>107.1</v>
      </c>
      <c r="X15">
        <v>106.2</v>
      </c>
      <c r="Y15">
        <v>103.9</v>
      </c>
      <c r="Z15">
        <v>104.6</v>
      </c>
      <c r="AA15">
        <v>105.7</v>
      </c>
      <c r="AB15">
        <v>102.6</v>
      </c>
      <c r="AC15">
        <v>104.9</v>
      </c>
      <c r="AD15">
        <v>106.6</v>
      </c>
    </row>
    <row r="16" spans="1:30"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t="s">
        <v>40</v>
      </c>
      <c r="V16">
        <v>107.4</v>
      </c>
      <c r="W16">
        <v>106.9</v>
      </c>
      <c r="X16">
        <v>105.9</v>
      </c>
      <c r="Y16">
        <v>104</v>
      </c>
      <c r="Z16">
        <v>104.8</v>
      </c>
      <c r="AA16">
        <v>105.6</v>
      </c>
      <c r="AB16">
        <v>102.3</v>
      </c>
      <c r="AC16">
        <v>104.8</v>
      </c>
      <c r="AD16">
        <v>106.9</v>
      </c>
    </row>
    <row r="17" spans="1:30"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t="s">
        <v>43</v>
      </c>
      <c r="V18">
        <v>108</v>
      </c>
      <c r="W18">
        <v>107.7</v>
      </c>
      <c r="X18">
        <v>106.5</v>
      </c>
      <c r="Y18">
        <v>105.2</v>
      </c>
      <c r="Z18">
        <v>105.2</v>
      </c>
      <c r="AA18">
        <v>108.1</v>
      </c>
      <c r="AB18">
        <v>103.3</v>
      </c>
      <c r="AC18">
        <v>106.1</v>
      </c>
      <c r="AD18">
        <v>109.7</v>
      </c>
    </row>
    <row r="19" spans="1:30"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t="s">
        <v>43</v>
      </c>
      <c r="V19">
        <v>108.3</v>
      </c>
      <c r="W19">
        <v>107.6</v>
      </c>
      <c r="X19">
        <v>106.4</v>
      </c>
      <c r="Y19">
        <v>105.1</v>
      </c>
      <c r="Z19">
        <v>105.4</v>
      </c>
      <c r="AA19">
        <v>107.4</v>
      </c>
      <c r="AB19">
        <v>102.8</v>
      </c>
      <c r="AC19">
        <v>105.8</v>
      </c>
      <c r="AD19">
        <v>109.3</v>
      </c>
    </row>
    <row r="20" spans="1:30"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t="s">
        <v>45</v>
      </c>
      <c r="V21">
        <v>108.6</v>
      </c>
      <c r="W21">
        <v>108.1</v>
      </c>
      <c r="X21">
        <v>107.1</v>
      </c>
      <c r="Y21">
        <v>107.3</v>
      </c>
      <c r="Z21">
        <v>105.9</v>
      </c>
      <c r="AA21">
        <v>110.1</v>
      </c>
      <c r="AB21">
        <v>103.2</v>
      </c>
      <c r="AC21">
        <v>107.3</v>
      </c>
      <c r="AD21">
        <v>111.4</v>
      </c>
    </row>
    <row r="22" spans="1:30"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t="s">
        <v>45</v>
      </c>
      <c r="V22">
        <v>109.2</v>
      </c>
      <c r="W22">
        <v>108.2</v>
      </c>
      <c r="X22">
        <v>107</v>
      </c>
      <c r="Y22">
        <v>107.1</v>
      </c>
      <c r="Z22">
        <v>106.1</v>
      </c>
      <c r="AA22">
        <v>109.1</v>
      </c>
      <c r="AB22">
        <v>102.8</v>
      </c>
      <c r="AC22">
        <v>106.9</v>
      </c>
      <c r="AD22">
        <v>111</v>
      </c>
    </row>
    <row r="23" spans="1:30"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t="s">
        <v>47</v>
      </c>
      <c r="V24">
        <v>109.3</v>
      </c>
      <c r="W24">
        <v>108.7</v>
      </c>
      <c r="X24">
        <v>107.6</v>
      </c>
      <c r="Y24">
        <v>108.1</v>
      </c>
      <c r="Z24">
        <v>106.5</v>
      </c>
      <c r="AA24">
        <v>110.8</v>
      </c>
      <c r="AB24">
        <v>106</v>
      </c>
      <c r="AC24">
        <v>108.3</v>
      </c>
      <c r="AD24">
        <v>112.7</v>
      </c>
    </row>
    <row r="25" spans="1:30"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t="s">
        <v>47</v>
      </c>
      <c r="V25">
        <v>109.7</v>
      </c>
      <c r="W25">
        <v>108.7</v>
      </c>
      <c r="X25">
        <v>107.5</v>
      </c>
      <c r="Y25">
        <v>108</v>
      </c>
      <c r="Z25">
        <v>106.6</v>
      </c>
      <c r="AA25">
        <v>109.9</v>
      </c>
      <c r="AB25">
        <v>105.4</v>
      </c>
      <c r="AC25">
        <v>107.9</v>
      </c>
      <c r="AD25">
        <v>112.4</v>
      </c>
    </row>
    <row r="26" spans="1:30"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t="s">
        <v>49</v>
      </c>
      <c r="V27">
        <v>109.5</v>
      </c>
      <c r="W27">
        <v>109.6</v>
      </c>
      <c r="X27">
        <v>107.9</v>
      </c>
      <c r="Y27">
        <v>110.4</v>
      </c>
      <c r="Z27">
        <v>107.4</v>
      </c>
      <c r="AA27">
        <v>111.2</v>
      </c>
      <c r="AB27">
        <v>106.9</v>
      </c>
      <c r="AC27">
        <v>109.4</v>
      </c>
      <c r="AD27">
        <v>113.2</v>
      </c>
    </row>
    <row r="28" spans="1:30"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t="s">
        <v>49</v>
      </c>
      <c r="V28">
        <v>110.5</v>
      </c>
      <c r="W28">
        <v>109.6</v>
      </c>
      <c r="X28">
        <v>108.1</v>
      </c>
      <c r="Y28">
        <v>109.9</v>
      </c>
      <c r="Z28">
        <v>107.5</v>
      </c>
      <c r="AA28">
        <v>110.6</v>
      </c>
      <c r="AB28">
        <v>106.8</v>
      </c>
      <c r="AC28">
        <v>109</v>
      </c>
      <c r="AD28">
        <v>113.7</v>
      </c>
    </row>
    <row r="29" spans="1:30"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t="s">
        <v>51</v>
      </c>
      <c r="V30">
        <v>109.7</v>
      </c>
      <c r="W30">
        <v>110.2</v>
      </c>
      <c r="X30">
        <v>108.2</v>
      </c>
      <c r="Y30">
        <v>109.7</v>
      </c>
      <c r="Z30">
        <v>108</v>
      </c>
      <c r="AA30">
        <v>111.3</v>
      </c>
      <c r="AB30">
        <v>107.3</v>
      </c>
      <c r="AC30">
        <v>109.4</v>
      </c>
      <c r="AD30">
        <v>114</v>
      </c>
    </row>
    <row r="31" spans="1:30"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t="s">
        <v>51</v>
      </c>
      <c r="V31">
        <v>110.9</v>
      </c>
      <c r="W31">
        <v>110.3</v>
      </c>
      <c r="X31">
        <v>108.6</v>
      </c>
      <c r="Y31">
        <v>109.5</v>
      </c>
      <c r="Z31">
        <v>108.1</v>
      </c>
      <c r="AA31">
        <v>110.8</v>
      </c>
      <c r="AB31">
        <v>107.4</v>
      </c>
      <c r="AC31">
        <v>109.2</v>
      </c>
      <c r="AD31">
        <v>114.8</v>
      </c>
    </row>
    <row r="32" spans="1:30" x14ac:dyDescent="0.3">
      <c r="A32" t="s">
        <v>30</v>
      </c>
      <c r="B32">
        <v>2013</v>
      </c>
      <c r="C32"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t="s">
        <v>54</v>
      </c>
      <c r="V33">
        <v>110</v>
      </c>
      <c r="W33">
        <v>110.9</v>
      </c>
      <c r="X33">
        <v>108.6</v>
      </c>
      <c r="Y33">
        <v>109.5</v>
      </c>
      <c r="Z33">
        <v>108.5</v>
      </c>
      <c r="AA33">
        <v>111.3</v>
      </c>
      <c r="AB33">
        <v>107.9</v>
      </c>
      <c r="AC33">
        <v>109.6</v>
      </c>
      <c r="AD33">
        <v>115</v>
      </c>
    </row>
    <row r="34" spans="1:30"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t="s">
        <v>54</v>
      </c>
      <c r="V34">
        <v>111.6</v>
      </c>
      <c r="W34">
        <v>111.1</v>
      </c>
      <c r="X34">
        <v>109.3</v>
      </c>
      <c r="Y34">
        <v>109.5</v>
      </c>
      <c r="Z34">
        <v>108.6</v>
      </c>
      <c r="AA34">
        <v>111.2</v>
      </c>
      <c r="AB34">
        <v>108.1</v>
      </c>
      <c r="AC34">
        <v>109.7</v>
      </c>
      <c r="AD34">
        <v>116.3</v>
      </c>
    </row>
    <row r="35" spans="1:30"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t="s">
        <v>56</v>
      </c>
      <c r="V36">
        <v>110.4</v>
      </c>
      <c r="W36">
        <v>111.3</v>
      </c>
      <c r="X36">
        <v>109</v>
      </c>
      <c r="Y36">
        <v>109.7</v>
      </c>
      <c r="Z36">
        <v>108.9</v>
      </c>
      <c r="AA36">
        <v>111.4</v>
      </c>
      <c r="AB36">
        <v>107.7</v>
      </c>
      <c r="AC36">
        <v>109.8</v>
      </c>
      <c r="AD36">
        <v>113.3</v>
      </c>
    </row>
    <row r="37" spans="1:30"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t="s">
        <v>56</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t="s">
        <v>57</v>
      </c>
      <c r="V39">
        <v>111</v>
      </c>
      <c r="W39">
        <v>111.9</v>
      </c>
      <c r="X39">
        <v>109.7</v>
      </c>
      <c r="Y39">
        <v>110.8</v>
      </c>
      <c r="Z39">
        <v>109.8</v>
      </c>
      <c r="AA39">
        <v>111.5</v>
      </c>
      <c r="AB39">
        <v>108</v>
      </c>
      <c r="AC39">
        <v>110.5</v>
      </c>
      <c r="AD39">
        <v>112.9</v>
      </c>
    </row>
    <row r="40" spans="1:30"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t="s">
        <v>57</v>
      </c>
      <c r="V40">
        <v>112.2</v>
      </c>
      <c r="W40">
        <v>112.3</v>
      </c>
      <c r="X40">
        <v>110.3</v>
      </c>
      <c r="Y40">
        <v>110.7</v>
      </c>
      <c r="Z40">
        <v>109.7</v>
      </c>
      <c r="AA40">
        <v>111.6</v>
      </c>
      <c r="AB40">
        <v>108.2</v>
      </c>
      <c r="AC40">
        <v>110.6</v>
      </c>
      <c r="AD40">
        <v>113.6</v>
      </c>
    </row>
    <row r="41" spans="1:30"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t="s">
        <v>58</v>
      </c>
      <c r="V42">
        <v>111.1</v>
      </c>
      <c r="W42">
        <v>112.6</v>
      </c>
      <c r="X42">
        <v>110.4</v>
      </c>
      <c r="Y42">
        <v>111.3</v>
      </c>
      <c r="Z42">
        <v>110.3</v>
      </c>
      <c r="AA42">
        <v>111.6</v>
      </c>
      <c r="AB42">
        <v>108.7</v>
      </c>
      <c r="AC42">
        <v>111</v>
      </c>
      <c r="AD42">
        <v>113.1</v>
      </c>
    </row>
    <row r="43" spans="1:30"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t="s">
        <v>58</v>
      </c>
      <c r="V43">
        <v>112.4</v>
      </c>
      <c r="W43">
        <v>112.8</v>
      </c>
      <c r="X43">
        <v>110.7</v>
      </c>
      <c r="Y43">
        <v>111.1</v>
      </c>
      <c r="Z43">
        <v>110.1</v>
      </c>
      <c r="AA43">
        <v>111.8</v>
      </c>
      <c r="AB43">
        <v>108.7</v>
      </c>
      <c r="AC43">
        <v>110.9</v>
      </c>
      <c r="AD43">
        <v>113.6</v>
      </c>
    </row>
    <row r="44" spans="1:30"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t="s">
        <v>59</v>
      </c>
      <c r="V45">
        <v>110.9</v>
      </c>
      <c r="W45">
        <v>113</v>
      </c>
      <c r="X45">
        <v>110.8</v>
      </c>
      <c r="Y45">
        <v>111.6</v>
      </c>
      <c r="Z45">
        <v>110.9</v>
      </c>
      <c r="AA45">
        <v>111.8</v>
      </c>
      <c r="AB45">
        <v>109.2</v>
      </c>
      <c r="AC45">
        <v>111.4</v>
      </c>
      <c r="AD45">
        <v>113.7</v>
      </c>
    </row>
    <row r="46" spans="1:30" x14ac:dyDescent="0.3">
      <c r="A46" t="s">
        <v>35</v>
      </c>
      <c r="B46">
        <v>2014</v>
      </c>
      <c r="C46"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t="s">
        <v>59</v>
      </c>
      <c r="V46">
        <v>112.5</v>
      </c>
      <c r="W46">
        <v>113.2</v>
      </c>
      <c r="X46">
        <v>111.2</v>
      </c>
      <c r="Y46">
        <v>111.4</v>
      </c>
      <c r="Z46">
        <v>110.6</v>
      </c>
      <c r="AA46">
        <v>112</v>
      </c>
      <c r="AB46">
        <v>109</v>
      </c>
      <c r="AC46">
        <v>111.3</v>
      </c>
      <c r="AD46">
        <v>114.2</v>
      </c>
    </row>
    <row r="47" spans="1:30"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t="s">
        <v>61</v>
      </c>
      <c r="V48">
        <v>110.9</v>
      </c>
      <c r="W48">
        <v>113.4</v>
      </c>
      <c r="X48">
        <v>111</v>
      </c>
      <c r="Y48">
        <v>111.2</v>
      </c>
      <c r="Z48">
        <v>111.2</v>
      </c>
      <c r="AA48">
        <v>112.5</v>
      </c>
      <c r="AB48">
        <v>109.1</v>
      </c>
      <c r="AC48">
        <v>111.4</v>
      </c>
      <c r="AD48">
        <v>114.7</v>
      </c>
    </row>
    <row r="49" spans="1:30"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t="s">
        <v>61</v>
      </c>
      <c r="V49">
        <v>112.5</v>
      </c>
      <c r="W49">
        <v>113.6</v>
      </c>
      <c r="X49">
        <v>111.5</v>
      </c>
      <c r="Y49">
        <v>111.2</v>
      </c>
      <c r="Z49">
        <v>110.9</v>
      </c>
      <c r="AA49">
        <v>112.7</v>
      </c>
      <c r="AB49">
        <v>109</v>
      </c>
      <c r="AC49">
        <v>111.5</v>
      </c>
      <c r="AD49">
        <v>115.1</v>
      </c>
    </row>
    <row r="50" spans="1:30"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t="s">
        <v>62</v>
      </c>
      <c r="V51">
        <v>111.1</v>
      </c>
      <c r="W51">
        <v>114.1</v>
      </c>
      <c r="X51">
        <v>111.2</v>
      </c>
      <c r="Y51">
        <v>111.3</v>
      </c>
      <c r="Z51">
        <v>111.5</v>
      </c>
      <c r="AA51">
        <v>112.9</v>
      </c>
      <c r="AB51">
        <v>109.3</v>
      </c>
      <c r="AC51">
        <v>111.7</v>
      </c>
      <c r="AD51">
        <v>115.6</v>
      </c>
    </row>
    <row r="52" spans="1:30"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t="s">
        <v>62</v>
      </c>
      <c r="V52">
        <v>112.5</v>
      </c>
      <c r="W52">
        <v>114.1</v>
      </c>
      <c r="X52">
        <v>111.8</v>
      </c>
      <c r="Y52">
        <v>111.3</v>
      </c>
      <c r="Z52">
        <v>111.2</v>
      </c>
      <c r="AA52">
        <v>113</v>
      </c>
      <c r="AB52">
        <v>109.1</v>
      </c>
      <c r="AC52">
        <v>111.8</v>
      </c>
      <c r="AD52">
        <v>115.8</v>
      </c>
    </row>
    <row r="53" spans="1:30"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t="s">
        <v>61</v>
      </c>
      <c r="V54">
        <v>111.2</v>
      </c>
      <c r="W54">
        <v>114.3</v>
      </c>
      <c r="X54">
        <v>111.4</v>
      </c>
      <c r="Y54">
        <v>111.5</v>
      </c>
      <c r="Z54">
        <v>111.8</v>
      </c>
      <c r="AA54">
        <v>115.1</v>
      </c>
      <c r="AB54">
        <v>108.7</v>
      </c>
      <c r="AC54">
        <v>112.2</v>
      </c>
      <c r="AD54">
        <v>116.4</v>
      </c>
    </row>
    <row r="55" spans="1:30"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t="s">
        <v>61</v>
      </c>
      <c r="V55">
        <v>113.2</v>
      </c>
      <c r="W55">
        <v>114.6</v>
      </c>
      <c r="X55">
        <v>112.3</v>
      </c>
      <c r="Y55">
        <v>111.8</v>
      </c>
      <c r="Z55">
        <v>111.6</v>
      </c>
      <c r="AA55">
        <v>114.8</v>
      </c>
      <c r="AB55">
        <v>108.3</v>
      </c>
      <c r="AC55">
        <v>112.3</v>
      </c>
      <c r="AD55">
        <v>116.7</v>
      </c>
    </row>
    <row r="56" spans="1:30"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t="s">
        <v>63</v>
      </c>
      <c r="V57">
        <v>111.6</v>
      </c>
      <c r="W57">
        <v>114.9</v>
      </c>
      <c r="X57">
        <v>111.5</v>
      </c>
      <c r="Y57">
        <v>113</v>
      </c>
      <c r="Z57">
        <v>112.4</v>
      </c>
      <c r="AA57">
        <v>117.8</v>
      </c>
      <c r="AB57">
        <v>109.7</v>
      </c>
      <c r="AC57">
        <v>113.5</v>
      </c>
      <c r="AD57">
        <v>118.9</v>
      </c>
    </row>
    <row r="58" spans="1:30"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t="s">
        <v>63</v>
      </c>
      <c r="V58">
        <v>113.9</v>
      </c>
      <c r="W58">
        <v>115.2</v>
      </c>
      <c r="X58">
        <v>112.7</v>
      </c>
      <c r="Y58">
        <v>113.1</v>
      </c>
      <c r="Z58">
        <v>112.1</v>
      </c>
      <c r="AA58">
        <v>116.8</v>
      </c>
      <c r="AB58">
        <v>109.2</v>
      </c>
      <c r="AC58">
        <v>113.3</v>
      </c>
      <c r="AD58">
        <v>119.2</v>
      </c>
    </row>
    <row r="59" spans="1:30"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t="s">
        <v>64</v>
      </c>
      <c r="V60">
        <v>111.8</v>
      </c>
      <c r="W60">
        <v>115.3</v>
      </c>
      <c r="X60">
        <v>112.2</v>
      </c>
      <c r="Y60">
        <v>112.5</v>
      </c>
      <c r="Z60">
        <v>112.9</v>
      </c>
      <c r="AA60">
        <v>119.2</v>
      </c>
      <c r="AB60">
        <v>110.5</v>
      </c>
      <c r="AC60">
        <v>113.9</v>
      </c>
      <c r="AD60">
        <v>119.9</v>
      </c>
    </row>
    <row r="61" spans="1:30"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t="s">
        <v>64</v>
      </c>
      <c r="V61">
        <v>114</v>
      </c>
      <c r="W61">
        <v>115.6</v>
      </c>
      <c r="X61">
        <v>113.3</v>
      </c>
      <c r="Y61">
        <v>112.8</v>
      </c>
      <c r="Z61">
        <v>112.6</v>
      </c>
      <c r="AA61">
        <v>118</v>
      </c>
      <c r="AB61">
        <v>109.9</v>
      </c>
      <c r="AC61">
        <v>113.7</v>
      </c>
      <c r="AD61">
        <v>120.3</v>
      </c>
    </row>
    <row r="62" spans="1:30"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t="s">
        <v>65</v>
      </c>
      <c r="V63">
        <v>111.8</v>
      </c>
      <c r="W63">
        <v>115.5</v>
      </c>
      <c r="X63">
        <v>112.3</v>
      </c>
      <c r="Y63">
        <v>111.2</v>
      </c>
      <c r="Z63">
        <v>113.4</v>
      </c>
      <c r="AA63">
        <v>120</v>
      </c>
      <c r="AB63">
        <v>110</v>
      </c>
      <c r="AC63">
        <v>113.6</v>
      </c>
      <c r="AD63">
        <v>119.2</v>
      </c>
    </row>
    <row r="64" spans="1:30"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t="s">
        <v>65</v>
      </c>
      <c r="V64">
        <v>114.3</v>
      </c>
      <c r="W64">
        <v>116.1</v>
      </c>
      <c r="X64">
        <v>113.7</v>
      </c>
      <c r="Y64">
        <v>112</v>
      </c>
      <c r="Z64">
        <v>113.1</v>
      </c>
      <c r="AA64">
        <v>118.6</v>
      </c>
      <c r="AB64">
        <v>109.5</v>
      </c>
      <c r="AC64">
        <v>113.7</v>
      </c>
      <c r="AD64">
        <v>120.1</v>
      </c>
    </row>
    <row r="65" spans="1:30"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t="s">
        <v>66</v>
      </c>
      <c r="V66">
        <v>112</v>
      </c>
      <c r="W66">
        <v>115.8</v>
      </c>
      <c r="X66">
        <v>112.6</v>
      </c>
      <c r="Y66">
        <v>111</v>
      </c>
      <c r="Z66">
        <v>113.6</v>
      </c>
      <c r="AA66">
        <v>120.2</v>
      </c>
      <c r="AB66">
        <v>110.1</v>
      </c>
      <c r="AC66">
        <v>113.7</v>
      </c>
      <c r="AD66">
        <v>119.1</v>
      </c>
    </row>
    <row r="67" spans="1:30"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t="s">
        <v>66</v>
      </c>
      <c r="V67">
        <v>114.7</v>
      </c>
      <c r="W67">
        <v>116.7</v>
      </c>
      <c r="X67">
        <v>114.3</v>
      </c>
      <c r="Y67">
        <v>111.8</v>
      </c>
      <c r="Z67">
        <v>113.3</v>
      </c>
      <c r="AA67">
        <v>118.8</v>
      </c>
      <c r="AB67">
        <v>109.6</v>
      </c>
      <c r="AC67">
        <v>113.9</v>
      </c>
      <c r="AD67">
        <v>120.1</v>
      </c>
    </row>
    <row r="68" spans="1:30"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t="s">
        <v>67</v>
      </c>
      <c r="V69">
        <v>112.6</v>
      </c>
      <c r="W69">
        <v>116.4</v>
      </c>
      <c r="X69">
        <v>113</v>
      </c>
      <c r="Y69">
        <v>109.7</v>
      </c>
      <c r="Z69">
        <v>114</v>
      </c>
      <c r="AA69">
        <v>120.3</v>
      </c>
      <c r="AB69">
        <v>109.6</v>
      </c>
      <c r="AC69">
        <v>113.4</v>
      </c>
      <c r="AD69">
        <v>119</v>
      </c>
    </row>
    <row r="70" spans="1:30"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t="s">
        <v>67</v>
      </c>
      <c r="V70">
        <v>115.5</v>
      </c>
      <c r="W70">
        <v>117.3</v>
      </c>
      <c r="X70">
        <v>114.8</v>
      </c>
      <c r="Y70">
        <v>110.8</v>
      </c>
      <c r="Z70">
        <v>113.7</v>
      </c>
      <c r="AA70">
        <v>119</v>
      </c>
      <c r="AB70">
        <v>109.1</v>
      </c>
      <c r="AC70">
        <v>113.8</v>
      </c>
      <c r="AD70">
        <v>120.1</v>
      </c>
    </row>
    <row r="71" spans="1:30"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t="s">
        <v>68</v>
      </c>
      <c r="V72">
        <v>113</v>
      </c>
      <c r="W72">
        <v>116.8</v>
      </c>
      <c r="X72">
        <v>113.2</v>
      </c>
      <c r="Y72">
        <v>108.8</v>
      </c>
      <c r="Z72">
        <v>114.3</v>
      </c>
      <c r="AA72">
        <v>120.7</v>
      </c>
      <c r="AB72">
        <v>110.4</v>
      </c>
      <c r="AC72">
        <v>113.4</v>
      </c>
      <c r="AD72">
        <v>118.4</v>
      </c>
    </row>
    <row r="73" spans="1:30"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t="s">
        <v>68</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t="s">
        <v>69</v>
      </c>
      <c r="V75">
        <v>113.4</v>
      </c>
      <c r="W75">
        <v>117.2</v>
      </c>
      <c r="X75">
        <v>113.7</v>
      </c>
      <c r="Y75">
        <v>107.9</v>
      </c>
      <c r="Z75">
        <v>114.6</v>
      </c>
      <c r="AA75">
        <v>120.8</v>
      </c>
      <c r="AB75">
        <v>111.4</v>
      </c>
      <c r="AC75">
        <v>113.4</v>
      </c>
      <c r="AD75">
        <v>118.5</v>
      </c>
    </row>
    <row r="76" spans="1:30"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t="s">
        <v>69</v>
      </c>
      <c r="V76">
        <v>116.5</v>
      </c>
      <c r="W76">
        <v>118.1</v>
      </c>
      <c r="X76">
        <v>115.5</v>
      </c>
      <c r="Y76">
        <v>109.4</v>
      </c>
      <c r="Z76">
        <v>114.3</v>
      </c>
      <c r="AA76">
        <v>119.7</v>
      </c>
      <c r="AB76">
        <v>110.7</v>
      </c>
      <c r="AC76">
        <v>114</v>
      </c>
      <c r="AD76">
        <v>119.5</v>
      </c>
    </row>
    <row r="77" spans="1:30"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t="s">
        <v>70</v>
      </c>
      <c r="V78">
        <v>114</v>
      </c>
      <c r="W78">
        <v>117.7</v>
      </c>
      <c r="X78">
        <v>114.1</v>
      </c>
      <c r="Y78">
        <v>106.8</v>
      </c>
      <c r="Z78">
        <v>114.9</v>
      </c>
      <c r="AA78">
        <v>120.4</v>
      </c>
      <c r="AB78">
        <v>111.7</v>
      </c>
      <c r="AC78">
        <v>113.2</v>
      </c>
      <c r="AD78">
        <v>118.7</v>
      </c>
    </row>
    <row r="79" spans="1:30"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t="s">
        <v>70</v>
      </c>
      <c r="V79">
        <v>117.7</v>
      </c>
      <c r="W79">
        <v>118.7</v>
      </c>
      <c r="X79">
        <v>116.3</v>
      </c>
      <c r="Y79">
        <v>108.7</v>
      </c>
      <c r="Z79">
        <v>114.9</v>
      </c>
      <c r="AA79">
        <v>119.7</v>
      </c>
      <c r="AB79">
        <v>111.2</v>
      </c>
      <c r="AC79">
        <v>114.1</v>
      </c>
      <c r="AD79">
        <v>119.7</v>
      </c>
    </row>
    <row r="80" spans="1:30"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t="s">
        <v>71</v>
      </c>
      <c r="V81">
        <v>114.4</v>
      </c>
      <c r="W81">
        <v>118</v>
      </c>
      <c r="X81">
        <v>114.3</v>
      </c>
      <c r="Y81">
        <v>108.4</v>
      </c>
      <c r="Z81">
        <v>115.4</v>
      </c>
      <c r="AA81">
        <v>120.6</v>
      </c>
      <c r="AB81">
        <v>111.3</v>
      </c>
      <c r="AC81">
        <v>113.8</v>
      </c>
      <c r="AD81">
        <v>119.1</v>
      </c>
    </row>
    <row r="82" spans="1:30"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t="s">
        <v>71</v>
      </c>
      <c r="V82">
        <v>118.3</v>
      </c>
      <c r="W82">
        <v>119.2</v>
      </c>
      <c r="X82">
        <v>116.7</v>
      </c>
      <c r="Y82">
        <v>109.9</v>
      </c>
      <c r="Z82">
        <v>115.4</v>
      </c>
      <c r="AA82">
        <v>120.1</v>
      </c>
      <c r="AB82">
        <v>111</v>
      </c>
      <c r="AC82">
        <v>114.7</v>
      </c>
      <c r="AD82">
        <v>120.2</v>
      </c>
    </row>
    <row r="83" spans="1:30"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t="s">
        <v>72</v>
      </c>
      <c r="V84">
        <v>114.7</v>
      </c>
      <c r="W84">
        <v>118.4</v>
      </c>
      <c r="X84">
        <v>114.6</v>
      </c>
      <c r="Y84">
        <v>108.4</v>
      </c>
      <c r="Z84">
        <v>115.6</v>
      </c>
      <c r="AA84">
        <v>121.7</v>
      </c>
      <c r="AB84">
        <v>111.8</v>
      </c>
      <c r="AC84">
        <v>114.2</v>
      </c>
      <c r="AD84">
        <v>119.7</v>
      </c>
    </row>
    <row r="85" spans="1:30"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t="s">
        <v>72</v>
      </c>
      <c r="V85">
        <v>118.7</v>
      </c>
      <c r="W85">
        <v>119.7</v>
      </c>
      <c r="X85">
        <v>117.1</v>
      </c>
      <c r="Y85">
        <v>110.1</v>
      </c>
      <c r="Z85">
        <v>115.9</v>
      </c>
      <c r="AA85">
        <v>121</v>
      </c>
      <c r="AB85">
        <v>111.7</v>
      </c>
      <c r="AC85">
        <v>115.1</v>
      </c>
      <c r="AD85">
        <v>120.7</v>
      </c>
    </row>
    <row r="86" spans="1:30"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t="s">
        <v>73</v>
      </c>
      <c r="V87">
        <v>114.9</v>
      </c>
      <c r="W87">
        <v>118.7</v>
      </c>
      <c r="X87">
        <v>114.9</v>
      </c>
      <c r="Y87">
        <v>110.8</v>
      </c>
      <c r="Z87">
        <v>116</v>
      </c>
      <c r="AA87">
        <v>122</v>
      </c>
      <c r="AB87">
        <v>112.4</v>
      </c>
      <c r="AC87">
        <v>115.2</v>
      </c>
      <c r="AD87">
        <v>120.7</v>
      </c>
    </row>
    <row r="88" spans="1:30"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t="s">
        <v>73</v>
      </c>
      <c r="V88">
        <v>119.2</v>
      </c>
      <c r="W88">
        <v>120.2</v>
      </c>
      <c r="X88">
        <v>117.7</v>
      </c>
      <c r="Y88">
        <v>112</v>
      </c>
      <c r="Z88">
        <v>116.3</v>
      </c>
      <c r="AA88">
        <v>121.4</v>
      </c>
      <c r="AB88">
        <v>112.3</v>
      </c>
      <c r="AC88">
        <v>116.1</v>
      </c>
      <c r="AD88">
        <v>121.6</v>
      </c>
    </row>
    <row r="89" spans="1:30"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t="s">
        <v>74</v>
      </c>
      <c r="V90">
        <v>115.1</v>
      </c>
      <c r="W90">
        <v>119.2</v>
      </c>
      <c r="X90">
        <v>115.4</v>
      </c>
      <c r="Y90">
        <v>111.7</v>
      </c>
      <c r="Z90">
        <v>116.2</v>
      </c>
      <c r="AA90">
        <v>123.8</v>
      </c>
      <c r="AB90">
        <v>112.5</v>
      </c>
      <c r="AC90">
        <v>116</v>
      </c>
      <c r="AD90">
        <v>121.7</v>
      </c>
    </row>
    <row r="91" spans="1:30"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t="s">
        <v>74</v>
      </c>
      <c r="V91">
        <v>119.8</v>
      </c>
      <c r="W91">
        <v>121.1</v>
      </c>
      <c r="X91">
        <v>118.5</v>
      </c>
      <c r="Y91">
        <v>112.9</v>
      </c>
      <c r="Z91">
        <v>116.9</v>
      </c>
      <c r="AA91">
        <v>123.1</v>
      </c>
      <c r="AB91">
        <v>112.8</v>
      </c>
      <c r="AC91">
        <v>117</v>
      </c>
      <c r="AD91">
        <v>123</v>
      </c>
    </row>
    <row r="92" spans="1:30"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t="s">
        <v>75</v>
      </c>
      <c r="V93">
        <v>115.3</v>
      </c>
      <c r="W93">
        <v>119.5</v>
      </c>
      <c r="X93">
        <v>116</v>
      </c>
      <c r="Y93">
        <v>111.5</v>
      </c>
      <c r="Z93">
        <v>116.6</v>
      </c>
      <c r="AA93">
        <v>125.4</v>
      </c>
      <c r="AB93">
        <v>111.7</v>
      </c>
      <c r="AC93">
        <v>116.3</v>
      </c>
      <c r="AD93">
        <v>122.4</v>
      </c>
    </row>
    <row r="94" spans="1:30"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t="s">
        <v>75</v>
      </c>
      <c r="V94">
        <v>120.1</v>
      </c>
      <c r="W94">
        <v>121.3</v>
      </c>
      <c r="X94">
        <v>119</v>
      </c>
      <c r="Y94">
        <v>112.7</v>
      </c>
      <c r="Z94">
        <v>117.2</v>
      </c>
      <c r="AA94">
        <v>124.4</v>
      </c>
      <c r="AB94">
        <v>112.3</v>
      </c>
      <c r="AC94">
        <v>117.2</v>
      </c>
      <c r="AD94">
        <v>123.6</v>
      </c>
    </row>
    <row r="95" spans="1:30"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t="s">
        <v>76</v>
      </c>
      <c r="V96">
        <v>115.3</v>
      </c>
      <c r="W96">
        <v>120</v>
      </c>
      <c r="X96">
        <v>116.6</v>
      </c>
      <c r="Y96">
        <v>109.9</v>
      </c>
      <c r="Z96">
        <v>117.2</v>
      </c>
      <c r="AA96">
        <v>126.2</v>
      </c>
      <c r="AB96">
        <v>112</v>
      </c>
      <c r="AC96">
        <v>116.2</v>
      </c>
      <c r="AD96">
        <v>123.2</v>
      </c>
    </row>
    <row r="97" spans="1:30"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t="s">
        <v>76</v>
      </c>
      <c r="V97">
        <v>120.6</v>
      </c>
      <c r="W97">
        <v>122</v>
      </c>
      <c r="X97">
        <v>119.4</v>
      </c>
      <c r="Y97">
        <v>111.7</v>
      </c>
      <c r="Z97">
        <v>117.8</v>
      </c>
      <c r="AA97">
        <v>125.1</v>
      </c>
      <c r="AB97">
        <v>112.3</v>
      </c>
      <c r="AC97">
        <v>117.2</v>
      </c>
      <c r="AD97">
        <v>124.8</v>
      </c>
    </row>
    <row r="98" spans="1:30"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t="s">
        <v>77</v>
      </c>
      <c r="V99">
        <v>115.1</v>
      </c>
      <c r="W99">
        <v>120.4</v>
      </c>
      <c r="X99">
        <v>117.1</v>
      </c>
      <c r="Y99">
        <v>109.1</v>
      </c>
      <c r="Z99">
        <v>117.3</v>
      </c>
      <c r="AA99">
        <v>126.5</v>
      </c>
      <c r="AB99">
        <v>112.9</v>
      </c>
      <c r="AC99">
        <v>116.2</v>
      </c>
      <c r="AD99">
        <v>123.5</v>
      </c>
    </row>
    <row r="100" spans="1:30"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t="s">
        <v>77</v>
      </c>
      <c r="V100">
        <v>120.4</v>
      </c>
      <c r="W100">
        <v>122.6</v>
      </c>
      <c r="X100">
        <v>119.8</v>
      </c>
      <c r="Y100">
        <v>111.3</v>
      </c>
      <c r="Z100">
        <v>118.3</v>
      </c>
      <c r="AA100">
        <v>125.7</v>
      </c>
      <c r="AB100">
        <v>113.4</v>
      </c>
      <c r="AC100">
        <v>117.5</v>
      </c>
      <c r="AD100">
        <v>125.4</v>
      </c>
    </row>
    <row r="101" spans="1:30"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t="s">
        <v>78</v>
      </c>
      <c r="V102">
        <v>114.9</v>
      </c>
      <c r="W102">
        <v>120.7</v>
      </c>
      <c r="X102">
        <v>117.7</v>
      </c>
      <c r="Y102">
        <v>109.3</v>
      </c>
      <c r="Z102">
        <v>117.7</v>
      </c>
      <c r="AA102">
        <v>126.5</v>
      </c>
      <c r="AB102">
        <v>113.5</v>
      </c>
      <c r="AC102">
        <v>116.5</v>
      </c>
      <c r="AD102">
        <v>124.2</v>
      </c>
    </row>
    <row r="103" spans="1:30"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t="s">
        <v>78</v>
      </c>
      <c r="V103">
        <v>120.8</v>
      </c>
      <c r="W103">
        <v>123</v>
      </c>
      <c r="X103">
        <v>120.4</v>
      </c>
      <c r="Y103">
        <v>111.4</v>
      </c>
      <c r="Z103">
        <v>118.7</v>
      </c>
      <c r="AA103">
        <v>125.9</v>
      </c>
      <c r="AB103">
        <v>113.9</v>
      </c>
      <c r="AC103">
        <v>117.9</v>
      </c>
      <c r="AD103">
        <v>126.1</v>
      </c>
    </row>
    <row r="104" spans="1:30"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t="s">
        <v>79</v>
      </c>
      <c r="V105">
        <v>115.1</v>
      </c>
      <c r="W105">
        <v>121</v>
      </c>
      <c r="X105">
        <v>118.1</v>
      </c>
      <c r="Y105">
        <v>109.3</v>
      </c>
      <c r="Z105">
        <v>117.9</v>
      </c>
      <c r="AA105">
        <v>126.6</v>
      </c>
      <c r="AB105">
        <v>113.3</v>
      </c>
      <c r="AC105">
        <v>116.6</v>
      </c>
      <c r="AD105">
        <v>124.6</v>
      </c>
    </row>
    <row r="106" spans="1:30"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t="s">
        <v>79</v>
      </c>
      <c r="V106">
        <v>121.6</v>
      </c>
      <c r="W106">
        <v>123.4</v>
      </c>
      <c r="X106">
        <v>120.9</v>
      </c>
      <c r="Y106">
        <v>111.5</v>
      </c>
      <c r="Z106">
        <v>119.2</v>
      </c>
      <c r="AA106">
        <v>126.3</v>
      </c>
      <c r="AB106">
        <v>113.8</v>
      </c>
      <c r="AC106">
        <v>118.1</v>
      </c>
      <c r="AD106">
        <v>126.6</v>
      </c>
    </row>
    <row r="107" spans="1:30"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t="s">
        <v>78</v>
      </c>
      <c r="V108">
        <v>116</v>
      </c>
      <c r="W108">
        <v>121</v>
      </c>
      <c r="X108">
        <v>118.6</v>
      </c>
      <c r="Y108">
        <v>109.3</v>
      </c>
      <c r="Z108">
        <v>118.1</v>
      </c>
      <c r="AA108">
        <v>126.6</v>
      </c>
      <c r="AB108">
        <v>113.2</v>
      </c>
      <c r="AC108">
        <v>116.7</v>
      </c>
      <c r="AD108">
        <v>124</v>
      </c>
    </row>
    <row r="109" spans="1:30"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t="s">
        <v>78</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t="s">
        <v>80</v>
      </c>
      <c r="V111">
        <v>116.9</v>
      </c>
      <c r="W111">
        <v>121.6</v>
      </c>
      <c r="X111">
        <v>119.1</v>
      </c>
      <c r="Y111">
        <v>108.9</v>
      </c>
      <c r="Z111">
        <v>118.5</v>
      </c>
      <c r="AA111">
        <v>126.4</v>
      </c>
      <c r="AB111">
        <v>114</v>
      </c>
      <c r="AC111">
        <v>116.8</v>
      </c>
      <c r="AD111">
        <v>124.2</v>
      </c>
    </row>
    <row r="112" spans="1:30"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t="s">
        <v>80</v>
      </c>
      <c r="V112">
        <v>122.7</v>
      </c>
      <c r="W112">
        <v>124.2</v>
      </c>
      <c r="X112">
        <v>122</v>
      </c>
      <c r="Y112">
        <v>111.1</v>
      </c>
      <c r="Z112">
        <v>119.8</v>
      </c>
      <c r="AA112">
        <v>126.3</v>
      </c>
      <c r="AB112">
        <v>114.5</v>
      </c>
      <c r="AC112">
        <v>118.5</v>
      </c>
      <c r="AD112">
        <v>126.3</v>
      </c>
    </row>
    <row r="113" spans="1:30"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t="s">
        <v>81</v>
      </c>
      <c r="V114">
        <v>116</v>
      </c>
      <c r="W114">
        <v>121.8</v>
      </c>
      <c r="X114">
        <v>119.5</v>
      </c>
      <c r="Y114">
        <v>109.1</v>
      </c>
      <c r="Z114">
        <v>118.8</v>
      </c>
      <c r="AA114">
        <v>126.3</v>
      </c>
      <c r="AB114">
        <v>116.2</v>
      </c>
      <c r="AC114">
        <v>117.2</v>
      </c>
      <c r="AD114">
        <v>123.8</v>
      </c>
    </row>
    <row r="115" spans="1:30"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t="s">
        <v>81</v>
      </c>
      <c r="V115">
        <v>123.1</v>
      </c>
      <c r="W115">
        <v>124.6</v>
      </c>
      <c r="X115">
        <v>122.5</v>
      </c>
      <c r="Y115">
        <v>111.4</v>
      </c>
      <c r="Z115">
        <v>120.3</v>
      </c>
      <c r="AA115">
        <v>126.6</v>
      </c>
      <c r="AB115">
        <v>116.6</v>
      </c>
      <c r="AC115">
        <v>119.1</v>
      </c>
      <c r="AD115">
        <v>126</v>
      </c>
    </row>
    <row r="116" spans="1:30"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t="s">
        <v>82</v>
      </c>
      <c r="V117">
        <v>114.8</v>
      </c>
      <c r="W117">
        <v>122.3</v>
      </c>
      <c r="X117">
        <v>119.7</v>
      </c>
      <c r="Y117">
        <v>108.5</v>
      </c>
      <c r="Z117">
        <v>119.1</v>
      </c>
      <c r="AA117">
        <v>126.4</v>
      </c>
      <c r="AB117">
        <v>117.1</v>
      </c>
      <c r="AC117">
        <v>117.3</v>
      </c>
      <c r="AD117">
        <v>123.8</v>
      </c>
    </row>
    <row r="118" spans="1:30"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t="s">
        <v>82</v>
      </c>
      <c r="V118">
        <v>122.4</v>
      </c>
      <c r="W118">
        <v>125.1</v>
      </c>
      <c r="X118">
        <v>122.9</v>
      </c>
      <c r="Y118">
        <v>110.9</v>
      </c>
      <c r="Z118">
        <v>120.6</v>
      </c>
      <c r="AA118">
        <v>126.9</v>
      </c>
      <c r="AB118">
        <v>117.3</v>
      </c>
      <c r="AC118">
        <v>119.3</v>
      </c>
      <c r="AD118">
        <v>126</v>
      </c>
    </row>
    <row r="119" spans="1:30"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t="s">
        <v>83</v>
      </c>
      <c r="V120">
        <v>114.6</v>
      </c>
      <c r="W120">
        <v>122.8</v>
      </c>
      <c r="X120">
        <v>120</v>
      </c>
      <c r="Y120">
        <v>110</v>
      </c>
      <c r="Z120">
        <v>119.5</v>
      </c>
      <c r="AA120">
        <v>127.6</v>
      </c>
      <c r="AB120">
        <v>117.6</v>
      </c>
      <c r="AC120">
        <v>118.2</v>
      </c>
      <c r="AD120">
        <v>125.3</v>
      </c>
    </row>
    <row r="121" spans="1:30"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t="s">
        <v>83</v>
      </c>
      <c r="V121">
        <v>122.3</v>
      </c>
      <c r="W121">
        <v>125.5</v>
      </c>
      <c r="X121">
        <v>123.2</v>
      </c>
      <c r="Y121">
        <v>112.1</v>
      </c>
      <c r="Z121">
        <v>121.1</v>
      </c>
      <c r="AA121">
        <v>127.7</v>
      </c>
      <c r="AB121">
        <v>118.1</v>
      </c>
      <c r="AC121">
        <v>120</v>
      </c>
      <c r="AD121">
        <v>127.3</v>
      </c>
    </row>
    <row r="122" spans="1:30"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t="s">
        <v>84</v>
      </c>
      <c r="V123">
        <v>115</v>
      </c>
      <c r="W123">
        <v>123.2</v>
      </c>
      <c r="X123">
        <v>120.3</v>
      </c>
      <c r="Y123">
        <v>110.7</v>
      </c>
      <c r="Z123">
        <v>119.8</v>
      </c>
      <c r="AA123">
        <v>128</v>
      </c>
      <c r="AB123">
        <v>118.5</v>
      </c>
      <c r="AC123">
        <v>118.7</v>
      </c>
      <c r="AD123">
        <v>126.6</v>
      </c>
    </row>
    <row r="124" spans="1:30"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t="s">
        <v>84</v>
      </c>
      <c r="V124">
        <v>122.7</v>
      </c>
      <c r="W124">
        <v>126</v>
      </c>
      <c r="X124">
        <v>123.7</v>
      </c>
      <c r="Y124">
        <v>112.8</v>
      </c>
      <c r="Z124">
        <v>121.5</v>
      </c>
      <c r="AA124">
        <v>128.5</v>
      </c>
      <c r="AB124">
        <v>119.2</v>
      </c>
      <c r="AC124">
        <v>120.7</v>
      </c>
      <c r="AD124">
        <v>128.6</v>
      </c>
    </row>
    <row r="125" spans="1:30"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t="s">
        <v>85</v>
      </c>
      <c r="V126">
        <v>115.5</v>
      </c>
      <c r="W126">
        <v>123.2</v>
      </c>
      <c r="X126">
        <v>120.6</v>
      </c>
      <c r="Y126">
        <v>112.3</v>
      </c>
      <c r="Z126">
        <v>119.9</v>
      </c>
      <c r="AA126">
        <v>129.30000000000001</v>
      </c>
      <c r="AB126">
        <v>118.8</v>
      </c>
      <c r="AC126">
        <v>119.6</v>
      </c>
      <c r="AD126">
        <v>128.1</v>
      </c>
    </row>
    <row r="127" spans="1:30"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t="s">
        <v>85</v>
      </c>
      <c r="V127">
        <v>123.3</v>
      </c>
      <c r="W127">
        <v>126.4</v>
      </c>
      <c r="X127">
        <v>124.1</v>
      </c>
      <c r="Y127">
        <v>114.2</v>
      </c>
      <c r="Z127">
        <v>121.7</v>
      </c>
      <c r="AA127">
        <v>129.69999999999999</v>
      </c>
      <c r="AB127">
        <v>119.4</v>
      </c>
      <c r="AC127">
        <v>121.5</v>
      </c>
      <c r="AD127">
        <v>130.1</v>
      </c>
    </row>
    <row r="128" spans="1:30"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t="s">
        <v>86</v>
      </c>
      <c r="V129">
        <v>115.5</v>
      </c>
      <c r="W129">
        <v>123.5</v>
      </c>
      <c r="X129">
        <v>120.9</v>
      </c>
      <c r="Y129">
        <v>111.7</v>
      </c>
      <c r="Z129">
        <v>120.3</v>
      </c>
      <c r="AA129">
        <v>130.80000000000001</v>
      </c>
      <c r="AB129">
        <v>120</v>
      </c>
      <c r="AC129">
        <v>119.9</v>
      </c>
      <c r="AD129">
        <v>129</v>
      </c>
    </row>
    <row r="130" spans="1:30"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t="s">
        <v>86</v>
      </c>
      <c r="V130">
        <v>123.4</v>
      </c>
      <c r="W130">
        <v>126.9</v>
      </c>
      <c r="X130">
        <v>124.5</v>
      </c>
      <c r="Y130">
        <v>113.9</v>
      </c>
      <c r="Z130">
        <v>122.4</v>
      </c>
      <c r="AA130">
        <v>130.80000000000001</v>
      </c>
      <c r="AB130">
        <v>120.5</v>
      </c>
      <c r="AC130">
        <v>121.9</v>
      </c>
      <c r="AD130">
        <v>131.1</v>
      </c>
    </row>
    <row r="131" spans="1:30"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t="s">
        <v>87</v>
      </c>
      <c r="V132">
        <v>114.7</v>
      </c>
      <c r="W132">
        <v>123.9</v>
      </c>
      <c r="X132">
        <v>121.2</v>
      </c>
      <c r="Y132">
        <v>110.4</v>
      </c>
      <c r="Z132">
        <v>120.6</v>
      </c>
      <c r="AA132">
        <v>131.5</v>
      </c>
      <c r="AB132">
        <v>120.9</v>
      </c>
      <c r="AC132">
        <v>119.9</v>
      </c>
      <c r="AD132">
        <v>128.4</v>
      </c>
    </row>
    <row r="133" spans="1:30"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t="s">
        <v>87</v>
      </c>
      <c r="V133">
        <v>123.6</v>
      </c>
      <c r="W133">
        <v>127.4</v>
      </c>
      <c r="X133">
        <v>124.8</v>
      </c>
      <c r="Y133">
        <v>113.1</v>
      </c>
      <c r="Z133">
        <v>122.7</v>
      </c>
      <c r="AA133">
        <v>131.69999999999999</v>
      </c>
      <c r="AB133">
        <v>121.5</v>
      </c>
      <c r="AC133">
        <v>122.1</v>
      </c>
      <c r="AD133">
        <v>131.1</v>
      </c>
    </row>
    <row r="134" spans="1:30"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t="s">
        <v>88</v>
      </c>
      <c r="V135">
        <v>114.8</v>
      </c>
      <c r="W135">
        <v>124.3</v>
      </c>
      <c r="X135">
        <v>121.4</v>
      </c>
      <c r="Y135">
        <v>111.8</v>
      </c>
      <c r="Z135">
        <v>120.8</v>
      </c>
      <c r="AA135">
        <v>131.6</v>
      </c>
      <c r="AB135">
        <v>121.2</v>
      </c>
      <c r="AC135">
        <v>120.5</v>
      </c>
      <c r="AD135">
        <v>128</v>
      </c>
    </row>
    <row r="136" spans="1:30"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t="s">
        <v>88</v>
      </c>
      <c r="V136">
        <v>124.1</v>
      </c>
      <c r="W136">
        <v>127.9</v>
      </c>
      <c r="X136">
        <v>125.4</v>
      </c>
      <c r="Y136">
        <v>114.3</v>
      </c>
      <c r="Z136">
        <v>122.9</v>
      </c>
      <c r="AA136">
        <v>131.80000000000001</v>
      </c>
      <c r="AB136">
        <v>122.1</v>
      </c>
      <c r="AC136">
        <v>122.8</v>
      </c>
      <c r="AD136">
        <v>130.9</v>
      </c>
    </row>
    <row r="137" spans="1:30"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t="s">
        <v>89</v>
      </c>
      <c r="V138">
        <v>115.2</v>
      </c>
      <c r="W138">
        <v>124.5</v>
      </c>
      <c r="X138">
        <v>121.8</v>
      </c>
      <c r="Y138">
        <v>112.8</v>
      </c>
      <c r="Z138">
        <v>121.2</v>
      </c>
      <c r="AA138">
        <v>131.9</v>
      </c>
      <c r="AB138">
        <v>120.8</v>
      </c>
      <c r="AC138">
        <v>120.9</v>
      </c>
      <c r="AD138">
        <v>128.6</v>
      </c>
    </row>
    <row r="139" spans="1:30"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t="s">
        <v>89</v>
      </c>
      <c r="V139">
        <v>124.3</v>
      </c>
      <c r="W139">
        <v>128.4</v>
      </c>
      <c r="X139">
        <v>126.1</v>
      </c>
      <c r="Y139">
        <v>115.2</v>
      </c>
      <c r="Z139">
        <v>123.5</v>
      </c>
      <c r="AA139">
        <v>132.4</v>
      </c>
      <c r="AB139">
        <v>122.1</v>
      </c>
      <c r="AC139">
        <v>123.4</v>
      </c>
      <c r="AD139">
        <v>131.4</v>
      </c>
    </row>
    <row r="140" spans="1:30"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t="s">
        <v>90</v>
      </c>
      <c r="V141">
        <v>116.2</v>
      </c>
      <c r="W141">
        <v>124.7</v>
      </c>
      <c r="X141">
        <v>122.1</v>
      </c>
      <c r="Y141">
        <v>113.4</v>
      </c>
      <c r="Z141">
        <v>121.7</v>
      </c>
      <c r="AA141">
        <v>132.1</v>
      </c>
      <c r="AB141">
        <v>121.3</v>
      </c>
      <c r="AC141">
        <v>121.3</v>
      </c>
      <c r="AD141">
        <v>128.5</v>
      </c>
    </row>
    <row r="142" spans="1:30"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t="s">
        <v>90</v>
      </c>
      <c r="V142">
        <v>125</v>
      </c>
      <c r="W142">
        <v>128.6</v>
      </c>
      <c r="X142">
        <v>126.4</v>
      </c>
      <c r="Y142">
        <v>115.7</v>
      </c>
      <c r="Z142">
        <v>124</v>
      </c>
      <c r="AA142">
        <v>132.80000000000001</v>
      </c>
      <c r="AB142">
        <v>122.6</v>
      </c>
      <c r="AC142">
        <v>123.8</v>
      </c>
      <c r="AD142">
        <v>131.19999999999999</v>
      </c>
    </row>
    <row r="143" spans="1:30"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t="s">
        <v>91</v>
      </c>
      <c r="V144">
        <v>117.8</v>
      </c>
      <c r="W144">
        <v>125</v>
      </c>
      <c r="X144">
        <v>122.3</v>
      </c>
      <c r="Y144">
        <v>113.7</v>
      </c>
      <c r="Z144">
        <v>121.8</v>
      </c>
      <c r="AA144">
        <v>132.30000000000001</v>
      </c>
      <c r="AB144">
        <v>119.9</v>
      </c>
      <c r="AC144">
        <v>121.4</v>
      </c>
      <c r="AD144">
        <v>127.6</v>
      </c>
    </row>
    <row r="145" spans="1:30"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t="s">
        <v>91</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t="s">
        <v>92</v>
      </c>
      <c r="V147">
        <v>118</v>
      </c>
      <c r="W147">
        <v>125.1</v>
      </c>
      <c r="X147">
        <v>122.6</v>
      </c>
      <c r="Y147">
        <v>115.2</v>
      </c>
      <c r="Z147">
        <v>122</v>
      </c>
      <c r="AA147">
        <v>132.4</v>
      </c>
      <c r="AB147">
        <v>120.9</v>
      </c>
      <c r="AC147">
        <v>122.1</v>
      </c>
      <c r="AD147">
        <v>127.8</v>
      </c>
    </row>
    <row r="148" spans="1:30"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t="s">
        <v>92</v>
      </c>
      <c r="V148">
        <v>126.8</v>
      </c>
      <c r="W148">
        <v>129.4</v>
      </c>
      <c r="X148">
        <v>127.1</v>
      </c>
      <c r="Y148">
        <v>117</v>
      </c>
      <c r="Z148">
        <v>124.2</v>
      </c>
      <c r="AA148">
        <v>133.30000000000001</v>
      </c>
      <c r="AB148">
        <v>121.7</v>
      </c>
      <c r="AC148">
        <v>124.4</v>
      </c>
      <c r="AD148">
        <v>130.30000000000001</v>
      </c>
    </row>
    <row r="149" spans="1:30"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t="s">
        <v>93</v>
      </c>
      <c r="V150">
        <v>119.2</v>
      </c>
      <c r="W150">
        <v>125.3</v>
      </c>
      <c r="X150">
        <v>122.9</v>
      </c>
      <c r="Y150">
        <v>115.5</v>
      </c>
      <c r="Z150">
        <v>122.2</v>
      </c>
      <c r="AA150">
        <v>132.4</v>
      </c>
      <c r="AB150">
        <v>121.7</v>
      </c>
      <c r="AC150">
        <v>122.4</v>
      </c>
      <c r="AD150">
        <v>128.19999999999999</v>
      </c>
    </row>
    <row r="151" spans="1:30"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t="s">
        <v>93</v>
      </c>
      <c r="V151">
        <v>127.9</v>
      </c>
      <c r="W151">
        <v>129.69999999999999</v>
      </c>
      <c r="X151">
        <v>127.4</v>
      </c>
      <c r="Y151">
        <v>117.4</v>
      </c>
      <c r="Z151">
        <v>124.6</v>
      </c>
      <c r="AA151">
        <v>133.4</v>
      </c>
      <c r="AB151">
        <v>122.6</v>
      </c>
      <c r="AC151">
        <v>124.8</v>
      </c>
      <c r="AD151">
        <v>130.6</v>
      </c>
    </row>
    <row r="152" spans="1:30"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t="s">
        <v>94</v>
      </c>
      <c r="V153">
        <v>120.8</v>
      </c>
      <c r="W153">
        <v>125.6</v>
      </c>
      <c r="X153">
        <v>123.1</v>
      </c>
      <c r="Y153">
        <v>115.6</v>
      </c>
      <c r="Z153">
        <v>122.4</v>
      </c>
      <c r="AA153">
        <v>132.80000000000001</v>
      </c>
      <c r="AB153">
        <v>121.7</v>
      </c>
      <c r="AC153">
        <v>122.6</v>
      </c>
      <c r="AD153">
        <v>128.69999999999999</v>
      </c>
    </row>
    <row r="154" spans="1:30"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t="s">
        <v>94</v>
      </c>
      <c r="V154">
        <v>129.1</v>
      </c>
      <c r="W154">
        <v>130.1</v>
      </c>
      <c r="X154">
        <v>127.8</v>
      </c>
      <c r="Y154">
        <v>117.6</v>
      </c>
      <c r="Z154">
        <v>125</v>
      </c>
      <c r="AA154">
        <v>133.80000000000001</v>
      </c>
      <c r="AB154">
        <v>122.6</v>
      </c>
      <c r="AC154">
        <v>125.1</v>
      </c>
      <c r="AD154">
        <v>130.9</v>
      </c>
    </row>
    <row r="155" spans="1:30"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t="s">
        <v>95</v>
      </c>
      <c r="V156">
        <v>121.4</v>
      </c>
      <c r="W156">
        <v>126</v>
      </c>
      <c r="X156">
        <v>123.4</v>
      </c>
      <c r="Y156">
        <v>114.3</v>
      </c>
      <c r="Z156">
        <v>122.6</v>
      </c>
      <c r="AA156">
        <v>133.6</v>
      </c>
      <c r="AB156">
        <v>122.2</v>
      </c>
      <c r="AC156">
        <v>122.5</v>
      </c>
      <c r="AD156">
        <v>129.1</v>
      </c>
    </row>
    <row r="157" spans="1:30"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t="s">
        <v>95</v>
      </c>
      <c r="V157">
        <v>129.80000000000001</v>
      </c>
      <c r="W157">
        <v>130.4</v>
      </c>
      <c r="X157">
        <v>128.1</v>
      </c>
      <c r="Y157">
        <v>116.6</v>
      </c>
      <c r="Z157">
        <v>125.1</v>
      </c>
      <c r="AA157">
        <v>134.5</v>
      </c>
      <c r="AB157">
        <v>123.1</v>
      </c>
      <c r="AC157">
        <v>125.1</v>
      </c>
      <c r="AD157">
        <v>131.1</v>
      </c>
    </row>
    <row r="158" spans="1:30"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t="s">
        <v>96</v>
      </c>
      <c r="V159">
        <v>120.1</v>
      </c>
      <c r="W159">
        <v>126.5</v>
      </c>
      <c r="X159">
        <v>123.6</v>
      </c>
      <c r="Y159">
        <v>114.3</v>
      </c>
      <c r="Z159">
        <v>122.8</v>
      </c>
      <c r="AA159">
        <v>133.80000000000001</v>
      </c>
      <c r="AB159">
        <v>122</v>
      </c>
      <c r="AC159">
        <v>122.6</v>
      </c>
      <c r="AD159">
        <v>129.30000000000001</v>
      </c>
    </row>
    <row r="160" spans="1:30"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t="s">
        <v>96</v>
      </c>
      <c r="V160">
        <v>129.4</v>
      </c>
      <c r="W160">
        <v>130.9</v>
      </c>
      <c r="X160">
        <v>128.4</v>
      </c>
      <c r="Y160">
        <v>116.7</v>
      </c>
      <c r="Z160">
        <v>125.7</v>
      </c>
      <c r="AA160">
        <v>134.80000000000001</v>
      </c>
      <c r="AB160">
        <v>123</v>
      </c>
      <c r="AC160">
        <v>125.3</v>
      </c>
      <c r="AD160">
        <v>131.4</v>
      </c>
    </row>
    <row r="161" spans="1:30"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t="s">
        <v>97</v>
      </c>
      <c r="V162">
        <v>119</v>
      </c>
      <c r="W162">
        <v>126.8</v>
      </c>
      <c r="X162">
        <v>123.8</v>
      </c>
      <c r="Y162">
        <v>113.9</v>
      </c>
      <c r="Z162">
        <v>122.9</v>
      </c>
      <c r="AA162">
        <v>134.30000000000001</v>
      </c>
      <c r="AB162">
        <v>122.5</v>
      </c>
      <c r="AC162">
        <v>122.7</v>
      </c>
      <c r="AD162">
        <v>129.9</v>
      </c>
    </row>
    <row r="163" spans="1:30"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t="s">
        <v>97</v>
      </c>
      <c r="V163">
        <v>128.80000000000001</v>
      </c>
      <c r="W163">
        <v>131.19999999999999</v>
      </c>
      <c r="X163">
        <v>128.5</v>
      </c>
      <c r="Y163">
        <v>116.5</v>
      </c>
      <c r="Z163">
        <v>125.9</v>
      </c>
      <c r="AA163">
        <v>135.4</v>
      </c>
      <c r="AB163">
        <v>123.4</v>
      </c>
      <c r="AC163">
        <v>125.5</v>
      </c>
      <c r="AD163">
        <v>132</v>
      </c>
    </row>
    <row r="164" spans="1:30"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t="s">
        <v>98</v>
      </c>
      <c r="V165">
        <v>119.7</v>
      </c>
      <c r="W165">
        <v>127.2</v>
      </c>
      <c r="X165">
        <v>125</v>
      </c>
      <c r="Y165">
        <v>113.2</v>
      </c>
      <c r="Z165">
        <v>123.5</v>
      </c>
      <c r="AA165">
        <v>135.5</v>
      </c>
      <c r="AB165">
        <v>122.4</v>
      </c>
      <c r="AC165">
        <v>123</v>
      </c>
      <c r="AD165">
        <v>131.80000000000001</v>
      </c>
    </row>
    <row r="166" spans="1:30"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t="s">
        <v>98</v>
      </c>
      <c r="V166">
        <v>129.4</v>
      </c>
      <c r="W166">
        <v>131.9</v>
      </c>
      <c r="X166">
        <v>129.4</v>
      </c>
      <c r="Y166">
        <v>116</v>
      </c>
      <c r="Z166">
        <v>126.6</v>
      </c>
      <c r="AA166">
        <v>136.80000000000001</v>
      </c>
      <c r="AB166">
        <v>123.6</v>
      </c>
      <c r="AC166">
        <v>125.9</v>
      </c>
      <c r="AD166">
        <v>134.19999999999999</v>
      </c>
    </row>
    <row r="167" spans="1:30"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t="s">
        <v>99</v>
      </c>
      <c r="V168">
        <v>118.9</v>
      </c>
      <c r="W168">
        <v>127.7</v>
      </c>
      <c r="X168">
        <v>125.7</v>
      </c>
      <c r="Y168">
        <v>114.6</v>
      </c>
      <c r="Z168">
        <v>124.1</v>
      </c>
      <c r="AA168">
        <v>135.69999999999999</v>
      </c>
      <c r="AB168">
        <v>123.3</v>
      </c>
      <c r="AC168">
        <v>123.8</v>
      </c>
      <c r="AD168">
        <v>132.69999999999999</v>
      </c>
    </row>
    <row r="169" spans="1:30"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t="s">
        <v>99</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t="s">
        <v>100</v>
      </c>
      <c r="V171">
        <v>120.6</v>
      </c>
      <c r="W171">
        <v>128.1</v>
      </c>
      <c r="X171">
        <v>126.1</v>
      </c>
      <c r="Y171">
        <v>115.7</v>
      </c>
      <c r="Z171">
        <v>124.5</v>
      </c>
      <c r="AA171">
        <v>135.9</v>
      </c>
      <c r="AB171">
        <v>124.4</v>
      </c>
      <c r="AC171">
        <v>124.5</v>
      </c>
      <c r="AD171">
        <v>132.4</v>
      </c>
    </row>
    <row r="172" spans="1:30"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t="s">
        <v>100</v>
      </c>
      <c r="V172">
        <v>131</v>
      </c>
      <c r="W172">
        <v>133.30000000000001</v>
      </c>
      <c r="X172">
        <v>130.6</v>
      </c>
      <c r="Y172">
        <v>118.3</v>
      </c>
      <c r="Z172">
        <v>127.9</v>
      </c>
      <c r="AA172">
        <v>137.4</v>
      </c>
      <c r="AB172">
        <v>125.7</v>
      </c>
      <c r="AC172">
        <v>127.5</v>
      </c>
      <c r="AD172">
        <v>135.19999999999999</v>
      </c>
    </row>
    <row r="173" spans="1:30"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t="s">
        <v>101</v>
      </c>
      <c r="V174">
        <v>122.6</v>
      </c>
      <c r="W174">
        <v>128.30000000000001</v>
      </c>
      <c r="X174">
        <v>126.6</v>
      </c>
      <c r="Y174">
        <v>115</v>
      </c>
      <c r="Z174">
        <v>124.8</v>
      </c>
      <c r="AA174">
        <v>136.30000000000001</v>
      </c>
      <c r="AB174">
        <v>124.6</v>
      </c>
      <c r="AC174">
        <v>124.5</v>
      </c>
      <c r="AD174">
        <v>133.5</v>
      </c>
    </row>
    <row r="175" spans="1:30"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t="s">
        <v>101</v>
      </c>
      <c r="V175">
        <v>132.19999999999999</v>
      </c>
      <c r="W175">
        <v>133.6</v>
      </c>
      <c r="X175">
        <v>131.30000000000001</v>
      </c>
      <c r="Y175">
        <v>117.8</v>
      </c>
      <c r="Z175">
        <v>128.4</v>
      </c>
      <c r="AA175">
        <v>137.9</v>
      </c>
      <c r="AB175">
        <v>126.2</v>
      </c>
      <c r="AC175">
        <v>127.7</v>
      </c>
      <c r="AD175">
        <v>136.1</v>
      </c>
    </row>
    <row r="176" spans="1:30"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t="s">
        <v>102</v>
      </c>
      <c r="V177">
        <v>125.7</v>
      </c>
      <c r="W177">
        <v>128.80000000000001</v>
      </c>
      <c r="X177">
        <v>127.4</v>
      </c>
      <c r="Y177">
        <v>115.3</v>
      </c>
      <c r="Z177">
        <v>125.1</v>
      </c>
      <c r="AA177">
        <v>136.6</v>
      </c>
      <c r="AB177">
        <v>124.9</v>
      </c>
      <c r="AC177">
        <v>124.9</v>
      </c>
      <c r="AD177">
        <v>134.80000000000001</v>
      </c>
    </row>
    <row r="178" spans="1:30"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t="s">
        <v>102</v>
      </c>
      <c r="V178">
        <v>135.30000000000001</v>
      </c>
      <c r="W178">
        <v>134.4</v>
      </c>
      <c r="X178">
        <v>132.6</v>
      </c>
      <c r="Y178">
        <v>118.3</v>
      </c>
      <c r="Z178">
        <v>128.9</v>
      </c>
      <c r="AA178">
        <v>138.6</v>
      </c>
      <c r="AB178">
        <v>126.8</v>
      </c>
      <c r="AC178">
        <v>128.4</v>
      </c>
      <c r="AD178">
        <v>137.6</v>
      </c>
    </row>
    <row r="179" spans="1:30"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t="s">
        <v>103</v>
      </c>
      <c r="V180">
        <v>126.8</v>
      </c>
      <c r="W180">
        <v>129.30000000000001</v>
      </c>
      <c r="X180">
        <v>128.19999999999999</v>
      </c>
      <c r="Y180">
        <v>115.3</v>
      </c>
      <c r="Z180">
        <v>125.6</v>
      </c>
      <c r="AA180">
        <v>136.69999999999999</v>
      </c>
      <c r="AB180">
        <v>124.6</v>
      </c>
      <c r="AC180">
        <v>125.1</v>
      </c>
      <c r="AD180">
        <v>134.1</v>
      </c>
    </row>
    <row r="181" spans="1:30"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t="s">
        <v>103</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t="s">
        <v>104</v>
      </c>
      <c r="V183">
        <v>127.3</v>
      </c>
      <c r="W183">
        <v>129.5</v>
      </c>
      <c r="X183">
        <v>129</v>
      </c>
      <c r="Y183">
        <v>116.3</v>
      </c>
      <c r="Z183">
        <v>126.2</v>
      </c>
      <c r="AA183">
        <v>137.1</v>
      </c>
      <c r="AB183">
        <v>125.5</v>
      </c>
      <c r="AC183">
        <v>125.8</v>
      </c>
      <c r="AD183">
        <v>134.1</v>
      </c>
    </row>
    <row r="184" spans="1:30"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t="s">
        <v>104</v>
      </c>
      <c r="V184">
        <v>136.6</v>
      </c>
      <c r="W184">
        <v>134.9</v>
      </c>
      <c r="X184">
        <v>133.30000000000001</v>
      </c>
      <c r="Y184">
        <v>119.3</v>
      </c>
      <c r="Z184">
        <v>129.69999999999999</v>
      </c>
      <c r="AA184">
        <v>139</v>
      </c>
      <c r="AB184">
        <v>127.3</v>
      </c>
      <c r="AC184">
        <v>129.1</v>
      </c>
      <c r="AD184">
        <v>136.9</v>
      </c>
    </row>
    <row r="185" spans="1:30"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t="s">
        <v>105</v>
      </c>
      <c r="V186">
        <v>127.3</v>
      </c>
      <c r="W186">
        <v>129.9</v>
      </c>
      <c r="X186">
        <v>129.80000000000001</v>
      </c>
      <c r="Y186">
        <v>117.4</v>
      </c>
      <c r="Z186">
        <v>126.5</v>
      </c>
      <c r="AA186">
        <v>137.19999999999999</v>
      </c>
      <c r="AB186">
        <v>126.2</v>
      </c>
      <c r="AC186">
        <v>126.5</v>
      </c>
      <c r="AD186">
        <v>134</v>
      </c>
    </row>
    <row r="187" spans="1:30"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t="s">
        <v>105</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t="s">
        <v>106</v>
      </c>
      <c r="V189">
        <v>126.4</v>
      </c>
      <c r="W189">
        <v>130.80000000000001</v>
      </c>
      <c r="X189">
        <v>130.5</v>
      </c>
      <c r="Y189">
        <v>117.8</v>
      </c>
      <c r="Z189">
        <v>126.8</v>
      </c>
      <c r="AA189">
        <v>137.80000000000001</v>
      </c>
      <c r="AB189">
        <v>126.7</v>
      </c>
      <c r="AC189">
        <v>127.1</v>
      </c>
      <c r="AD189">
        <v>134</v>
      </c>
    </row>
    <row r="190" spans="1:30"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t="s">
        <v>106</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t="s">
        <v>107</v>
      </c>
      <c r="V192">
        <v>124.6</v>
      </c>
      <c r="W192">
        <v>131.80000000000001</v>
      </c>
      <c r="X192">
        <v>131.30000000000001</v>
      </c>
      <c r="Y192">
        <v>118.9</v>
      </c>
      <c r="Z192">
        <v>127.6</v>
      </c>
      <c r="AA192">
        <v>139.69999999999999</v>
      </c>
      <c r="AB192">
        <v>127.6</v>
      </c>
      <c r="AC192">
        <v>128.19999999999999</v>
      </c>
      <c r="AD192">
        <v>134.80000000000001</v>
      </c>
    </row>
    <row r="193" spans="1:30"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t="s">
        <v>107</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t="s">
        <v>108</v>
      </c>
      <c r="V195">
        <v>124.7</v>
      </c>
      <c r="W195">
        <v>132.5</v>
      </c>
      <c r="X195">
        <v>132</v>
      </c>
      <c r="Y195">
        <v>119.8</v>
      </c>
      <c r="Z195">
        <v>128</v>
      </c>
      <c r="AA195">
        <v>140.4</v>
      </c>
      <c r="AB195">
        <v>128.1</v>
      </c>
      <c r="AC195">
        <v>128.9</v>
      </c>
      <c r="AD195">
        <v>135.4</v>
      </c>
    </row>
    <row r="196" spans="1:30"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t="s">
        <v>108</v>
      </c>
      <c r="V196">
        <v>136.9</v>
      </c>
      <c r="W196">
        <v>137.4</v>
      </c>
      <c r="X196">
        <v>136</v>
      </c>
      <c r="Y196">
        <v>122.9</v>
      </c>
      <c r="Z196">
        <v>131.80000000000001</v>
      </c>
      <c r="AA196">
        <v>142.1</v>
      </c>
      <c r="AB196">
        <v>129.9</v>
      </c>
      <c r="AC196">
        <v>132.1</v>
      </c>
      <c r="AD196">
        <v>137.80000000000001</v>
      </c>
    </row>
    <row r="197" spans="1:30"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t="s">
        <v>109</v>
      </c>
      <c r="V198">
        <v>126.5</v>
      </c>
      <c r="W198">
        <v>133.1</v>
      </c>
      <c r="X198">
        <v>132.6</v>
      </c>
      <c r="Y198">
        <v>120.4</v>
      </c>
      <c r="Z198">
        <v>128.5</v>
      </c>
      <c r="AA198">
        <v>141.19999999999999</v>
      </c>
      <c r="AB198">
        <v>128.19999999999999</v>
      </c>
      <c r="AC198">
        <v>129.5</v>
      </c>
      <c r="AD198">
        <v>136.19999999999999</v>
      </c>
    </row>
    <row r="199" spans="1:30"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t="s">
        <v>109</v>
      </c>
      <c r="V199">
        <v>138.1</v>
      </c>
      <c r="W199">
        <v>137.9</v>
      </c>
      <c r="X199">
        <v>136.19999999999999</v>
      </c>
      <c r="Y199">
        <v>123.7</v>
      </c>
      <c r="Z199">
        <v>132.6</v>
      </c>
      <c r="AA199">
        <v>142.80000000000001</v>
      </c>
      <c r="AB199">
        <v>130.1</v>
      </c>
      <c r="AC199">
        <v>132.6</v>
      </c>
      <c r="AD199">
        <v>138.5</v>
      </c>
    </row>
    <row r="200" spans="1:30"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t="s">
        <v>110</v>
      </c>
      <c r="V201">
        <v>128.1</v>
      </c>
      <c r="W201">
        <v>133.6</v>
      </c>
      <c r="X201">
        <v>133.6</v>
      </c>
      <c r="Y201">
        <v>120.1</v>
      </c>
      <c r="Z201">
        <v>129</v>
      </c>
      <c r="AA201">
        <v>144</v>
      </c>
      <c r="AB201">
        <v>128.19999999999999</v>
      </c>
      <c r="AC201">
        <v>130.19999999999999</v>
      </c>
      <c r="AD201">
        <v>137.5</v>
      </c>
    </row>
    <row r="202" spans="1:30"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t="s">
        <v>110</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t="s">
        <v>111</v>
      </c>
      <c r="V204">
        <v>129.80000000000001</v>
      </c>
      <c r="W204">
        <v>134.4</v>
      </c>
      <c r="X204">
        <v>134.9</v>
      </c>
      <c r="Y204">
        <v>120.7</v>
      </c>
      <c r="Z204">
        <v>129.80000000000001</v>
      </c>
      <c r="AA204">
        <v>145.30000000000001</v>
      </c>
      <c r="AB204">
        <v>128.30000000000001</v>
      </c>
      <c r="AC204">
        <v>131</v>
      </c>
      <c r="AD204">
        <v>138</v>
      </c>
    </row>
    <row r="205" spans="1:30"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t="s">
        <v>111</v>
      </c>
      <c r="V205">
        <v>140.9</v>
      </c>
      <c r="W205">
        <v>139.4</v>
      </c>
      <c r="X205">
        <v>137.69999999999999</v>
      </c>
      <c r="Y205">
        <v>124.3</v>
      </c>
      <c r="Z205">
        <v>133.6</v>
      </c>
      <c r="AA205">
        <v>146</v>
      </c>
      <c r="AB205">
        <v>130.1</v>
      </c>
      <c r="AC205">
        <v>133.9</v>
      </c>
      <c r="AD205">
        <v>140.4</v>
      </c>
    </row>
    <row r="206" spans="1:30"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t="s">
        <v>112</v>
      </c>
      <c r="V207">
        <v>131.19999999999999</v>
      </c>
      <c r="W207">
        <v>134.9</v>
      </c>
      <c r="X207">
        <v>135.69999999999999</v>
      </c>
      <c r="Y207">
        <v>122.5</v>
      </c>
      <c r="Z207">
        <v>130.19999999999999</v>
      </c>
      <c r="AA207">
        <v>145.19999999999999</v>
      </c>
      <c r="AB207">
        <v>129.30000000000001</v>
      </c>
      <c r="AC207">
        <v>131.9</v>
      </c>
      <c r="AD207">
        <v>138.1</v>
      </c>
    </row>
    <row r="208" spans="1:30"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t="s">
        <v>112</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t="s">
        <v>113</v>
      </c>
      <c r="V210">
        <v>133.4</v>
      </c>
      <c r="W210">
        <v>135.1</v>
      </c>
      <c r="X210">
        <v>136.19999999999999</v>
      </c>
      <c r="Y210">
        <v>123.3</v>
      </c>
      <c r="Z210">
        <v>130.69999999999999</v>
      </c>
      <c r="AA210">
        <v>145.5</v>
      </c>
      <c r="AB210">
        <v>130.4</v>
      </c>
      <c r="AC210">
        <v>132.5</v>
      </c>
      <c r="AD210">
        <v>138.9</v>
      </c>
    </row>
    <row r="211" spans="1:30"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t="s">
        <v>114</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t="s">
        <v>114</v>
      </c>
      <c r="V213">
        <v>136.69999999999999</v>
      </c>
      <c r="W213">
        <v>135.80000000000001</v>
      </c>
      <c r="X213">
        <v>136.80000000000001</v>
      </c>
      <c r="Y213">
        <v>121.2</v>
      </c>
      <c r="Z213">
        <v>131.30000000000001</v>
      </c>
      <c r="AA213">
        <v>146.1</v>
      </c>
      <c r="AB213">
        <v>130.5</v>
      </c>
      <c r="AC213">
        <v>132.19999999999999</v>
      </c>
      <c r="AD213">
        <v>139</v>
      </c>
    </row>
    <row r="214" spans="1:30"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t="s">
        <v>114</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t="s">
        <v>115</v>
      </c>
      <c r="V216">
        <v>132.4</v>
      </c>
      <c r="W216">
        <v>136.19999999999999</v>
      </c>
      <c r="X216">
        <v>137.30000000000001</v>
      </c>
      <c r="Y216">
        <v>118.8</v>
      </c>
      <c r="Z216">
        <v>131.69999999999999</v>
      </c>
      <c r="AA216">
        <v>146.5</v>
      </c>
      <c r="AB216">
        <v>130.80000000000001</v>
      </c>
      <c r="AC216">
        <v>131.69999999999999</v>
      </c>
      <c r="AD216">
        <v>138</v>
      </c>
    </row>
    <row r="217" spans="1:30"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t="s">
        <v>115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t="s">
        <v>116</v>
      </c>
      <c r="V219">
        <v>128.6</v>
      </c>
      <c r="W219">
        <v>136.30000000000001</v>
      </c>
      <c r="X219">
        <v>137.80000000000001</v>
      </c>
      <c r="Y219">
        <v>118.6</v>
      </c>
      <c r="Z219">
        <v>131.9</v>
      </c>
      <c r="AA219">
        <v>146.6</v>
      </c>
      <c r="AB219">
        <v>131.69999999999999</v>
      </c>
      <c r="AC219">
        <v>131.80000000000001</v>
      </c>
      <c r="AD219">
        <v>138</v>
      </c>
    </row>
    <row r="220" spans="1:30"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t="s">
        <v>116</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t="s">
        <v>117</v>
      </c>
      <c r="V222">
        <v>127.1</v>
      </c>
      <c r="W222">
        <v>136.6</v>
      </c>
      <c r="X222">
        <v>138.5</v>
      </c>
      <c r="Y222">
        <v>119.2</v>
      </c>
      <c r="Z222">
        <v>132.19999999999999</v>
      </c>
      <c r="AA222">
        <v>146.6</v>
      </c>
      <c r="AB222">
        <v>133</v>
      </c>
      <c r="AC222">
        <v>132.4</v>
      </c>
      <c r="AD222">
        <v>138.6</v>
      </c>
    </row>
    <row r="223" spans="1:30"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t="s">
        <v>117</v>
      </c>
      <c r="V223">
        <v>138.4</v>
      </c>
      <c r="W223">
        <v>143.69999999999999</v>
      </c>
      <c r="X223">
        <v>145.6</v>
      </c>
      <c r="Y223">
        <v>123.9</v>
      </c>
      <c r="Z223">
        <v>137.1</v>
      </c>
      <c r="AA223">
        <v>150.30000000000001</v>
      </c>
      <c r="AB223">
        <v>134.1</v>
      </c>
      <c r="AC223">
        <v>137.4</v>
      </c>
      <c r="AD223">
        <v>139.9</v>
      </c>
    </row>
    <row r="224" spans="1:30"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t="s">
        <v>118</v>
      </c>
      <c r="V225">
        <v>128.80000000000001</v>
      </c>
      <c r="W225">
        <v>136.80000000000001</v>
      </c>
      <c r="X225">
        <v>139.19999999999999</v>
      </c>
      <c r="Y225">
        <v>119.9</v>
      </c>
      <c r="Z225">
        <v>133</v>
      </c>
      <c r="AA225">
        <v>146.69999999999999</v>
      </c>
      <c r="AB225">
        <v>132.5</v>
      </c>
      <c r="AC225">
        <v>132.80000000000001</v>
      </c>
      <c r="AD225">
        <v>139.5</v>
      </c>
    </row>
    <row r="226" spans="1:30"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t="s">
        <v>119</v>
      </c>
      <c r="V228">
        <v>129.4</v>
      </c>
      <c r="W228">
        <v>137.19999999999999</v>
      </c>
      <c r="X228">
        <v>139.80000000000001</v>
      </c>
      <c r="Y228">
        <v>120.1</v>
      </c>
      <c r="Z228">
        <v>134</v>
      </c>
      <c r="AA228">
        <v>148</v>
      </c>
      <c r="AB228">
        <v>132.6</v>
      </c>
      <c r="AC228">
        <v>133.30000000000001</v>
      </c>
      <c r="AD228">
        <v>141.5</v>
      </c>
    </row>
    <row r="229" spans="1:30" x14ac:dyDescent="0.3">
      <c r="A229" t="s">
        <v>35</v>
      </c>
      <c r="B229">
        <v>2019</v>
      </c>
      <c r="C229"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t="s">
        <v>119</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t="s">
        <v>120</v>
      </c>
      <c r="V231">
        <v>130.5</v>
      </c>
      <c r="W231">
        <v>137.4</v>
      </c>
      <c r="X231">
        <v>140.30000000000001</v>
      </c>
      <c r="Y231">
        <v>119.6</v>
      </c>
      <c r="Z231">
        <v>134.30000000000001</v>
      </c>
      <c r="AA231">
        <v>148.9</v>
      </c>
      <c r="AB231">
        <v>133.69999999999999</v>
      </c>
      <c r="AC231">
        <v>133.6</v>
      </c>
      <c r="AD231">
        <v>142.1</v>
      </c>
    </row>
    <row r="232" spans="1:30" x14ac:dyDescent="0.3">
      <c r="A232" t="s">
        <v>35</v>
      </c>
      <c r="B232">
        <v>2019</v>
      </c>
      <c r="C232"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t="s">
        <v>120</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t="s">
        <v>121</v>
      </c>
      <c r="V234">
        <v>127</v>
      </c>
      <c r="W234">
        <v>137.69999999999999</v>
      </c>
      <c r="X234">
        <v>140.80000000000001</v>
      </c>
      <c r="Y234">
        <v>120.6</v>
      </c>
      <c r="Z234">
        <v>135</v>
      </c>
      <c r="AA234">
        <v>150.4</v>
      </c>
      <c r="AB234">
        <v>135.1</v>
      </c>
      <c r="AC234">
        <v>134.5</v>
      </c>
      <c r="AD234">
        <v>143.30000000000001</v>
      </c>
    </row>
    <row r="235" spans="1:30" x14ac:dyDescent="0.3">
      <c r="A235" t="s">
        <v>35</v>
      </c>
      <c r="B235">
        <v>2019</v>
      </c>
      <c r="C235"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t="s">
        <v>121</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t="s">
        <v>122</v>
      </c>
      <c r="V237">
        <v>125.5</v>
      </c>
      <c r="W237">
        <v>138.1</v>
      </c>
      <c r="X237">
        <v>141.5</v>
      </c>
      <c r="Y237">
        <v>120.8</v>
      </c>
      <c r="Z237">
        <v>135.4</v>
      </c>
      <c r="AA237">
        <v>151.5</v>
      </c>
      <c r="AB237">
        <v>137.80000000000001</v>
      </c>
      <c r="AC237">
        <v>135.30000000000001</v>
      </c>
      <c r="AD237">
        <v>144.19999999999999</v>
      </c>
    </row>
    <row r="238" spans="1:30" x14ac:dyDescent="0.3">
      <c r="A238" t="s">
        <v>35</v>
      </c>
      <c r="B238">
        <v>2019</v>
      </c>
      <c r="C238"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t="s">
        <v>122</v>
      </c>
      <c r="V238">
        <v>138.5</v>
      </c>
      <c r="W238">
        <v>144.5</v>
      </c>
      <c r="X238">
        <v>148.5</v>
      </c>
      <c r="Y238">
        <v>125.8</v>
      </c>
      <c r="Z238">
        <v>140.9</v>
      </c>
      <c r="AA238">
        <v>154.9</v>
      </c>
      <c r="AB238">
        <v>138.4</v>
      </c>
      <c r="AC238">
        <v>140.19999999999999</v>
      </c>
      <c r="AD238">
        <v>145</v>
      </c>
    </row>
    <row r="239" spans="1:30" x14ac:dyDescent="0.3">
      <c r="A239" t="s">
        <v>30</v>
      </c>
      <c r="B239">
        <v>2019</v>
      </c>
      <c r="C239"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t="s">
        <v>123</v>
      </c>
      <c r="V240">
        <v>126.6</v>
      </c>
      <c r="W240">
        <v>138.30000000000001</v>
      </c>
      <c r="X240">
        <v>141.9</v>
      </c>
      <c r="Y240">
        <v>121.2</v>
      </c>
      <c r="Z240">
        <v>135.9</v>
      </c>
      <c r="AA240">
        <v>151.6</v>
      </c>
      <c r="AB240">
        <v>139</v>
      </c>
      <c r="AC240">
        <v>135.69999999999999</v>
      </c>
      <c r="AD240">
        <v>144.69999999999999</v>
      </c>
    </row>
    <row r="241" spans="1:30" x14ac:dyDescent="0.3">
      <c r="A241" t="s">
        <v>35</v>
      </c>
      <c r="B241">
        <v>2019</v>
      </c>
      <c r="C24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t="s">
        <v>124</v>
      </c>
      <c r="V243">
        <v>128.9</v>
      </c>
      <c r="W243">
        <v>138.69999999999999</v>
      </c>
      <c r="X243">
        <v>142.4</v>
      </c>
      <c r="Y243">
        <v>121.5</v>
      </c>
      <c r="Z243">
        <v>136.19999999999999</v>
      </c>
      <c r="AA243">
        <v>151.69999999999999</v>
      </c>
      <c r="AB243">
        <v>139.5</v>
      </c>
      <c r="AC243">
        <v>136</v>
      </c>
      <c r="AD243">
        <v>146</v>
      </c>
    </row>
    <row r="244" spans="1:30" x14ac:dyDescent="0.3">
      <c r="A244" t="s">
        <v>35</v>
      </c>
      <c r="B244">
        <v>2019</v>
      </c>
      <c r="C244"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t="s">
        <v>124</v>
      </c>
      <c r="V244">
        <v>140.6</v>
      </c>
      <c r="W244">
        <v>145</v>
      </c>
      <c r="X244">
        <v>149.4</v>
      </c>
      <c r="Y244">
        <v>126.3</v>
      </c>
      <c r="Z244">
        <v>141.69999999999999</v>
      </c>
      <c r="AA244">
        <v>155.4</v>
      </c>
      <c r="AB244">
        <v>140</v>
      </c>
      <c r="AC244">
        <v>141</v>
      </c>
      <c r="AD244">
        <v>147.19999999999999</v>
      </c>
    </row>
    <row r="245" spans="1:30" x14ac:dyDescent="0.3">
      <c r="A245" t="s">
        <v>30</v>
      </c>
      <c r="B245">
        <v>2019</v>
      </c>
      <c r="C245"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35</v>
      </c>
      <c r="B247">
        <v>2019</v>
      </c>
      <c r="C247"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t="s">
        <v>125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35</v>
      </c>
      <c r="B250">
        <v>2019</v>
      </c>
      <c r="C250"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t="s">
        <v>126</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t="s">
        <v>127</v>
      </c>
      <c r="V252">
        <v>135.1</v>
      </c>
      <c r="W252">
        <v>140.1</v>
      </c>
      <c r="X252">
        <v>143.80000000000001</v>
      </c>
      <c r="Y252">
        <v>126.1</v>
      </c>
      <c r="Z252">
        <v>137.19999999999999</v>
      </c>
      <c r="AA252">
        <v>152.1</v>
      </c>
      <c r="AB252">
        <v>142.1</v>
      </c>
      <c r="AC252">
        <v>138.4</v>
      </c>
      <c r="AD252">
        <v>148.19999999999999</v>
      </c>
    </row>
    <row r="253" spans="1:30" x14ac:dyDescent="0.3">
      <c r="A253" t="s">
        <v>35</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t="s">
        <v>127</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t="s">
        <v>128</v>
      </c>
      <c r="V255">
        <v>138.9</v>
      </c>
      <c r="W255">
        <v>140.4</v>
      </c>
      <c r="X255">
        <v>144.4</v>
      </c>
      <c r="Y255">
        <v>125.2</v>
      </c>
      <c r="Z255">
        <v>137.69999999999999</v>
      </c>
      <c r="AA255">
        <v>152.19999999999999</v>
      </c>
      <c r="AB255">
        <v>143.5</v>
      </c>
      <c r="AC255">
        <v>138.4</v>
      </c>
      <c r="AD255">
        <v>147.69999999999999</v>
      </c>
    </row>
    <row r="256" spans="1:30" x14ac:dyDescent="0.3">
      <c r="A256" t="s">
        <v>35</v>
      </c>
      <c r="B256">
        <v>2020</v>
      </c>
      <c r="C256"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t="s">
        <v>128</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t="s">
        <v>129</v>
      </c>
      <c r="V258">
        <v>141.4</v>
      </c>
      <c r="W258">
        <v>140.80000000000001</v>
      </c>
      <c r="X258">
        <v>145</v>
      </c>
      <c r="Y258">
        <v>124.6</v>
      </c>
      <c r="Z258">
        <v>137.9</v>
      </c>
      <c r="AA258">
        <v>152.5</v>
      </c>
      <c r="AB258">
        <v>145.30000000000001</v>
      </c>
      <c r="AC258">
        <v>138.69999999999999</v>
      </c>
      <c r="AD258">
        <v>147.30000000000001</v>
      </c>
    </row>
    <row r="259" spans="1:30" x14ac:dyDescent="0.3">
      <c r="A259" t="s">
        <v>35</v>
      </c>
      <c r="B259">
        <v>2020</v>
      </c>
      <c r="C259"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t="s">
        <v>129</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t="s">
        <v>32</v>
      </c>
      <c r="V260">
        <v>148.4</v>
      </c>
      <c r="X260">
        <v>154.30000000000001</v>
      </c>
    </row>
    <row r="261" spans="1:30" x14ac:dyDescent="0.3">
      <c r="A261" t="s">
        <v>33</v>
      </c>
      <c r="B261">
        <v>2020</v>
      </c>
      <c r="C261" t="s">
        <v>39</v>
      </c>
      <c r="D261">
        <v>151.80000000000001</v>
      </c>
      <c r="F261">
        <v>151.9</v>
      </c>
      <c r="G261">
        <v>155.5</v>
      </c>
      <c r="H261">
        <v>131.6</v>
      </c>
      <c r="I261">
        <v>152.9</v>
      </c>
      <c r="J261">
        <v>180</v>
      </c>
      <c r="K261">
        <v>150.80000000000001</v>
      </c>
      <c r="L261">
        <v>121.2</v>
      </c>
      <c r="M261">
        <v>154</v>
      </c>
      <c r="N261">
        <v>133.5</v>
      </c>
      <c r="P261">
        <v>153.5</v>
      </c>
      <c r="U261" t="s">
        <v>130</v>
      </c>
      <c r="V261">
        <v>137.1</v>
      </c>
      <c r="X261">
        <v>144.80000000000001</v>
      </c>
    </row>
    <row r="262" spans="1:30" x14ac:dyDescent="0.3">
      <c r="A262" t="s">
        <v>35</v>
      </c>
      <c r="B262">
        <v>2020</v>
      </c>
      <c r="C262" t="s">
        <v>39</v>
      </c>
      <c r="D262">
        <v>148.69999999999999</v>
      </c>
      <c r="F262">
        <v>148.80000000000001</v>
      </c>
      <c r="G262">
        <v>155.6</v>
      </c>
      <c r="H262">
        <v>135.1</v>
      </c>
      <c r="I262">
        <v>149.9</v>
      </c>
      <c r="J262">
        <v>168.6</v>
      </c>
      <c r="K262">
        <v>150.4</v>
      </c>
      <c r="L262">
        <v>120.3</v>
      </c>
      <c r="M262">
        <v>157.1</v>
      </c>
      <c r="N262">
        <v>136.80000000000001</v>
      </c>
      <c r="P262">
        <v>151.4</v>
      </c>
      <c r="U262" t="s">
        <v>130</v>
      </c>
      <c r="V262">
        <v>144.1</v>
      </c>
      <c r="X262">
        <v>150.69999999999999</v>
      </c>
    </row>
    <row r="263" spans="1:30" x14ac:dyDescent="0.3">
      <c r="A263" t="s">
        <v>30</v>
      </c>
      <c r="B263">
        <v>2020</v>
      </c>
      <c r="C263" t="s">
        <v>41</v>
      </c>
      <c r="U263" t="s">
        <v>32</v>
      </c>
    </row>
    <row r="264" spans="1:30" x14ac:dyDescent="0.3">
      <c r="A264" t="s">
        <v>33</v>
      </c>
      <c r="B264">
        <v>2020</v>
      </c>
      <c r="C264" t="s">
        <v>41</v>
      </c>
      <c r="U264" t="s">
        <v>32</v>
      </c>
    </row>
    <row r="265" spans="1:30" x14ac:dyDescent="0.3">
      <c r="A265" t="s">
        <v>35</v>
      </c>
      <c r="B265">
        <v>2020</v>
      </c>
      <c r="C265" t="s">
        <v>41</v>
      </c>
      <c r="U265" t="s">
        <v>32</v>
      </c>
    </row>
    <row r="266" spans="1:30" x14ac:dyDescent="0.3">
      <c r="A266" t="s">
        <v>30</v>
      </c>
      <c r="B266">
        <v>2020</v>
      </c>
      <c r="C266"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t="s">
        <v>131</v>
      </c>
      <c r="V267">
        <v>137.1</v>
      </c>
      <c r="W267">
        <v>140.4</v>
      </c>
      <c r="X267">
        <v>148.1</v>
      </c>
      <c r="Y267">
        <v>129.30000000000001</v>
      </c>
      <c r="Z267">
        <v>144.5</v>
      </c>
      <c r="AA267">
        <v>152.5</v>
      </c>
      <c r="AB267">
        <v>152.19999999999999</v>
      </c>
      <c r="AC267">
        <v>142</v>
      </c>
      <c r="AD267">
        <v>150.80000000000001</v>
      </c>
    </row>
    <row r="268" spans="1:30" x14ac:dyDescent="0.3">
      <c r="A268" t="s">
        <v>35</v>
      </c>
      <c r="B268">
        <v>2020</v>
      </c>
      <c r="C268"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t="s">
        <v>131</v>
      </c>
      <c r="V268">
        <v>141.9</v>
      </c>
      <c r="W268">
        <v>146.4</v>
      </c>
      <c r="X268">
        <v>154.4</v>
      </c>
      <c r="Y268">
        <v>135</v>
      </c>
      <c r="Z268">
        <v>148.30000000000001</v>
      </c>
      <c r="AA268">
        <v>156.4</v>
      </c>
      <c r="AB268">
        <v>151.6</v>
      </c>
      <c r="AC268">
        <v>147</v>
      </c>
      <c r="AD268">
        <v>151.80000000000001</v>
      </c>
    </row>
    <row r="269" spans="1:30" x14ac:dyDescent="0.3">
      <c r="A269" t="s">
        <v>30</v>
      </c>
      <c r="B269">
        <v>2020</v>
      </c>
      <c r="C269"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t="s">
        <v>131</v>
      </c>
      <c r="V270">
        <v>137.1</v>
      </c>
      <c r="W270">
        <v>140.4</v>
      </c>
      <c r="X270">
        <v>148.1</v>
      </c>
      <c r="Y270">
        <v>129.30000000000001</v>
      </c>
      <c r="Z270">
        <v>144.5</v>
      </c>
      <c r="AA270">
        <v>152.5</v>
      </c>
      <c r="AB270">
        <v>152.19999999999999</v>
      </c>
      <c r="AC270">
        <v>142</v>
      </c>
      <c r="AD270">
        <v>150.80000000000001</v>
      </c>
    </row>
    <row r="271" spans="1:30" x14ac:dyDescent="0.3">
      <c r="A271" t="s">
        <v>35</v>
      </c>
      <c r="B271">
        <v>2020</v>
      </c>
      <c r="C27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t="s">
        <v>131</v>
      </c>
      <c r="V271">
        <v>141.9</v>
      </c>
      <c r="W271">
        <v>146.4</v>
      </c>
      <c r="X271">
        <v>154.4</v>
      </c>
      <c r="Y271">
        <v>135</v>
      </c>
      <c r="Z271">
        <v>148.30000000000001</v>
      </c>
      <c r="AA271">
        <v>156.4</v>
      </c>
      <c r="AB271">
        <v>151.6</v>
      </c>
      <c r="AC271">
        <v>147</v>
      </c>
      <c r="AD271">
        <v>151.80000000000001</v>
      </c>
    </row>
    <row r="272" spans="1:30" x14ac:dyDescent="0.3">
      <c r="A272" t="s">
        <v>30</v>
      </c>
      <c r="B272">
        <v>2020</v>
      </c>
      <c r="C272"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t="s">
        <v>132</v>
      </c>
      <c r="V273">
        <v>138.30000000000001</v>
      </c>
      <c r="W273">
        <v>144.5</v>
      </c>
      <c r="X273">
        <v>148.69999999999999</v>
      </c>
      <c r="Y273">
        <v>133.9</v>
      </c>
      <c r="Z273">
        <v>141.19999999999999</v>
      </c>
      <c r="AA273">
        <v>155.5</v>
      </c>
      <c r="AB273">
        <v>155.19999999999999</v>
      </c>
      <c r="AC273">
        <v>144.80000000000001</v>
      </c>
      <c r="AD273">
        <v>152.9</v>
      </c>
    </row>
    <row r="274" spans="1:30" x14ac:dyDescent="0.3">
      <c r="A274" t="s">
        <v>35</v>
      </c>
      <c r="B274">
        <v>2020</v>
      </c>
      <c r="C274"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t="s">
        <v>132</v>
      </c>
      <c r="V274">
        <v>143</v>
      </c>
      <c r="W274">
        <v>148.4</v>
      </c>
      <c r="X274">
        <v>155</v>
      </c>
      <c r="Y274">
        <v>138.5</v>
      </c>
      <c r="Z274">
        <v>146</v>
      </c>
      <c r="AA274">
        <v>158.5</v>
      </c>
      <c r="AB274">
        <v>154.30000000000001</v>
      </c>
      <c r="AC274">
        <v>149</v>
      </c>
      <c r="AD274">
        <v>153.9</v>
      </c>
    </row>
    <row r="275" spans="1:30" x14ac:dyDescent="0.3">
      <c r="A275" t="s">
        <v>30</v>
      </c>
      <c r="B275">
        <v>2020</v>
      </c>
      <c r="C275"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t="s">
        <v>133</v>
      </c>
      <c r="V276">
        <v>137.19999999999999</v>
      </c>
      <c r="W276">
        <v>145.4</v>
      </c>
      <c r="X276">
        <v>150</v>
      </c>
      <c r="Y276">
        <v>135.1</v>
      </c>
      <c r="Z276">
        <v>141.80000000000001</v>
      </c>
      <c r="AA276">
        <v>154.9</v>
      </c>
      <c r="AB276">
        <v>159.80000000000001</v>
      </c>
      <c r="AC276">
        <v>146</v>
      </c>
      <c r="AD276">
        <v>154</v>
      </c>
    </row>
    <row r="277" spans="1:30" x14ac:dyDescent="0.3">
      <c r="A277" t="s">
        <v>35</v>
      </c>
      <c r="B277">
        <v>2020</v>
      </c>
      <c r="C277"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t="s">
        <v>133</v>
      </c>
      <c r="V277">
        <v>142.9</v>
      </c>
      <c r="W277">
        <v>148.69999999999999</v>
      </c>
      <c r="X277">
        <v>155.6</v>
      </c>
      <c r="Y277">
        <v>139.6</v>
      </c>
      <c r="Z277">
        <v>146.6</v>
      </c>
      <c r="AA277">
        <v>157.5</v>
      </c>
      <c r="AB277">
        <v>158.4</v>
      </c>
      <c r="AC277">
        <v>150</v>
      </c>
      <c r="AD277">
        <v>154.69999999999999</v>
      </c>
    </row>
    <row r="278" spans="1:30" x14ac:dyDescent="0.3">
      <c r="A278" t="s">
        <v>30</v>
      </c>
      <c r="B278">
        <v>2020</v>
      </c>
      <c r="C278"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t="s">
        <v>134</v>
      </c>
      <c r="V279">
        <v>137.1</v>
      </c>
      <c r="W279">
        <v>145.1</v>
      </c>
      <c r="X279">
        <v>151</v>
      </c>
      <c r="Y279">
        <v>135.4</v>
      </c>
      <c r="Z279">
        <v>142</v>
      </c>
      <c r="AA279">
        <v>155.69999999999999</v>
      </c>
      <c r="AB279">
        <v>158.1</v>
      </c>
      <c r="AC279">
        <v>146.19999999999999</v>
      </c>
      <c r="AD279">
        <v>155.19999999999999</v>
      </c>
    </row>
    <row r="280" spans="1:30" x14ac:dyDescent="0.3">
      <c r="A280" t="s">
        <v>35</v>
      </c>
      <c r="B280">
        <v>2020</v>
      </c>
      <c r="C280"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t="s">
        <v>134</v>
      </c>
      <c r="V280">
        <v>143.1</v>
      </c>
      <c r="W280">
        <v>148.69999999999999</v>
      </c>
      <c r="X280">
        <v>156.30000000000001</v>
      </c>
      <c r="Y280">
        <v>140.6</v>
      </c>
      <c r="Z280">
        <v>146.5</v>
      </c>
      <c r="AA280">
        <v>158.5</v>
      </c>
      <c r="AB280">
        <v>157</v>
      </c>
      <c r="AC280">
        <v>150.4</v>
      </c>
      <c r="AD280">
        <v>156.4</v>
      </c>
    </row>
    <row r="281" spans="1:30" x14ac:dyDescent="0.3">
      <c r="A281" t="s">
        <v>30</v>
      </c>
      <c r="B281">
        <v>2020</v>
      </c>
      <c r="C28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t="s">
        <v>135</v>
      </c>
      <c r="V282">
        <v>137.30000000000001</v>
      </c>
      <c r="W282">
        <v>145.1</v>
      </c>
      <c r="X282">
        <v>152</v>
      </c>
      <c r="Y282">
        <v>135.19999999999999</v>
      </c>
      <c r="Z282">
        <v>144.4</v>
      </c>
      <c r="AA282">
        <v>156.4</v>
      </c>
      <c r="AB282">
        <v>157.9</v>
      </c>
      <c r="AC282">
        <v>146.6</v>
      </c>
      <c r="AD282">
        <v>156.69999999999999</v>
      </c>
    </row>
    <row r="283" spans="1:30" x14ac:dyDescent="0.3">
      <c r="A283" t="s">
        <v>35</v>
      </c>
      <c r="B283">
        <v>2020</v>
      </c>
      <c r="C283"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t="s">
        <v>135</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t="s">
        <v>136</v>
      </c>
      <c r="V285">
        <v>137.9</v>
      </c>
      <c r="W285">
        <v>145.5</v>
      </c>
      <c r="X285">
        <v>152.9</v>
      </c>
      <c r="Y285">
        <v>135.5</v>
      </c>
      <c r="Z285">
        <v>144.30000000000001</v>
      </c>
      <c r="AA285">
        <v>156.9</v>
      </c>
      <c r="AB285">
        <v>157.9</v>
      </c>
      <c r="AC285">
        <v>146.9</v>
      </c>
      <c r="AD285">
        <v>156.9</v>
      </c>
    </row>
    <row r="286" spans="1:30" x14ac:dyDescent="0.3">
      <c r="A286" t="s">
        <v>35</v>
      </c>
      <c r="B286">
        <v>2020</v>
      </c>
      <c r="C286"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t="s">
        <v>136</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t="s">
        <v>137</v>
      </c>
      <c r="V288">
        <v>142.9</v>
      </c>
      <c r="W288">
        <v>145.69999999999999</v>
      </c>
      <c r="X288">
        <v>154.1</v>
      </c>
      <c r="Y288">
        <v>136.9</v>
      </c>
      <c r="Z288">
        <v>145.4</v>
      </c>
      <c r="AA288">
        <v>156.1</v>
      </c>
      <c r="AB288">
        <v>157.69999999999999</v>
      </c>
      <c r="AC288">
        <v>147.6</v>
      </c>
      <c r="AD288">
        <v>156</v>
      </c>
    </row>
    <row r="289" spans="1:30" x14ac:dyDescent="0.3">
      <c r="A289" t="s">
        <v>35</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t="s">
        <v>137</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t="s">
        <v>138</v>
      </c>
      <c r="V291">
        <v>149.1</v>
      </c>
      <c r="W291">
        <v>146.5</v>
      </c>
      <c r="X291">
        <v>156.30000000000001</v>
      </c>
      <c r="Y291">
        <v>140.5</v>
      </c>
      <c r="Z291">
        <v>147.30000000000001</v>
      </c>
      <c r="AA291">
        <v>156.6</v>
      </c>
      <c r="AB291">
        <v>156.69999999999999</v>
      </c>
      <c r="AC291">
        <v>149.30000000000001</v>
      </c>
      <c r="AD291">
        <v>156.5</v>
      </c>
    </row>
    <row r="292" spans="1:30" x14ac:dyDescent="0.3">
      <c r="A292" t="s">
        <v>35</v>
      </c>
      <c r="B292">
        <v>2021</v>
      </c>
      <c r="C292"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t="s">
        <v>138</v>
      </c>
      <c r="V292">
        <v>152.4</v>
      </c>
      <c r="W292">
        <v>150.9</v>
      </c>
      <c r="X292">
        <v>161.30000000000001</v>
      </c>
      <c r="Y292">
        <v>145.1</v>
      </c>
      <c r="Z292">
        <v>151.5</v>
      </c>
      <c r="AA292">
        <v>159.5</v>
      </c>
      <c r="AB292">
        <v>155.80000000000001</v>
      </c>
      <c r="AC292">
        <v>153.4</v>
      </c>
      <c r="AD292">
        <v>156.6</v>
      </c>
    </row>
    <row r="293" spans="1:30" x14ac:dyDescent="0.3">
      <c r="A293" t="s">
        <v>30</v>
      </c>
      <c r="B293">
        <v>2021</v>
      </c>
      <c r="C293"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t="s">
        <v>140</v>
      </c>
      <c r="V294">
        <v>154.80000000000001</v>
      </c>
      <c r="W294">
        <v>147.19999999999999</v>
      </c>
      <c r="X294">
        <v>156.9</v>
      </c>
      <c r="Y294">
        <v>141.69999999999999</v>
      </c>
      <c r="Z294">
        <v>148.6</v>
      </c>
      <c r="AA294">
        <v>157.6</v>
      </c>
      <c r="AB294">
        <v>154.9</v>
      </c>
      <c r="AC294">
        <v>150</v>
      </c>
      <c r="AD294">
        <v>156.9</v>
      </c>
    </row>
    <row r="295" spans="1:30" x14ac:dyDescent="0.3">
      <c r="A295" t="s">
        <v>35</v>
      </c>
      <c r="B295">
        <v>2021</v>
      </c>
      <c r="C295"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139</v>
      </c>
      <c r="V296">
        <v>156</v>
      </c>
      <c r="W296">
        <v>155.5</v>
      </c>
      <c r="X296">
        <v>165.3</v>
      </c>
      <c r="Y296">
        <v>151.69999999999999</v>
      </c>
      <c r="Z296">
        <v>158.6</v>
      </c>
      <c r="AA296">
        <v>164.1</v>
      </c>
      <c r="AB296">
        <v>154.6</v>
      </c>
      <c r="AC296">
        <v>158</v>
      </c>
      <c r="AD296">
        <v>157.6</v>
      </c>
    </row>
    <row r="297" spans="1:30" x14ac:dyDescent="0.3">
      <c r="A297" t="s">
        <v>33</v>
      </c>
      <c r="B297">
        <v>2021</v>
      </c>
      <c r="C297"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t="s">
        <v>141</v>
      </c>
      <c r="V297">
        <v>154.9</v>
      </c>
      <c r="W297">
        <v>147.6</v>
      </c>
      <c r="X297">
        <v>157.5</v>
      </c>
      <c r="Y297">
        <v>142.1</v>
      </c>
      <c r="Z297">
        <v>149.1</v>
      </c>
      <c r="AA297">
        <v>157.6</v>
      </c>
      <c r="AB297">
        <v>156.6</v>
      </c>
      <c r="AC297">
        <v>150.5</v>
      </c>
      <c r="AD297">
        <v>158</v>
      </c>
    </row>
    <row r="298" spans="1:30" x14ac:dyDescent="0.3">
      <c r="A298" t="s">
        <v>35</v>
      </c>
      <c r="B298">
        <v>2021</v>
      </c>
      <c r="C298"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t="s">
        <v>141</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t="s">
        <v>142</v>
      </c>
      <c r="V300">
        <v>155.5</v>
      </c>
      <c r="W300">
        <v>150.1</v>
      </c>
      <c r="X300">
        <v>160.4</v>
      </c>
      <c r="Y300">
        <v>145</v>
      </c>
      <c r="Z300">
        <v>152.6</v>
      </c>
      <c r="AA300">
        <v>156.6</v>
      </c>
      <c r="AB300">
        <v>157.5</v>
      </c>
      <c r="AC300">
        <v>152.30000000000001</v>
      </c>
      <c r="AD300">
        <v>159.5</v>
      </c>
    </row>
    <row r="301" spans="1:30" x14ac:dyDescent="0.3">
      <c r="A301" t="s">
        <v>35</v>
      </c>
      <c r="B301">
        <v>2021</v>
      </c>
      <c r="C30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t="s">
        <v>142</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t="s">
        <v>143</v>
      </c>
      <c r="V303">
        <v>156.1</v>
      </c>
      <c r="W303">
        <v>149.80000000000001</v>
      </c>
      <c r="X303">
        <v>160.80000000000001</v>
      </c>
      <c r="Y303">
        <v>147.5</v>
      </c>
      <c r="Z303">
        <v>150.69999999999999</v>
      </c>
      <c r="AA303">
        <v>158.1</v>
      </c>
      <c r="AB303">
        <v>158</v>
      </c>
      <c r="AC303">
        <v>153.4</v>
      </c>
      <c r="AD303">
        <v>160.4</v>
      </c>
    </row>
    <row r="304" spans="1:30" x14ac:dyDescent="0.3">
      <c r="A304" t="s">
        <v>35</v>
      </c>
      <c r="B304">
        <v>2021</v>
      </c>
      <c r="C304"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t="s">
        <v>144</v>
      </c>
      <c r="V306">
        <v>157.69999999999999</v>
      </c>
      <c r="W306">
        <v>150.69999999999999</v>
      </c>
      <c r="X306">
        <v>161.5</v>
      </c>
      <c r="Y306">
        <v>149.5</v>
      </c>
      <c r="Z306">
        <v>151.19999999999999</v>
      </c>
      <c r="AA306">
        <v>160.30000000000001</v>
      </c>
      <c r="AB306">
        <v>159.6</v>
      </c>
      <c r="AC306">
        <v>155</v>
      </c>
      <c r="AD306">
        <v>161.80000000000001</v>
      </c>
    </row>
    <row r="307" spans="1:30" x14ac:dyDescent="0.3">
      <c r="A307" t="s">
        <v>35</v>
      </c>
      <c r="B307">
        <v>2021</v>
      </c>
      <c r="C307"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t="s">
        <v>144</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t="s">
        <v>145</v>
      </c>
      <c r="V309">
        <v>160.69999999999999</v>
      </c>
      <c r="W309">
        <v>153.19999999999999</v>
      </c>
      <c r="X309">
        <v>162.80000000000001</v>
      </c>
      <c r="Y309">
        <v>150.4</v>
      </c>
      <c r="Z309">
        <v>153.69999999999999</v>
      </c>
      <c r="AA309">
        <v>160.4</v>
      </c>
      <c r="AB309">
        <v>159.6</v>
      </c>
      <c r="AC309">
        <v>156</v>
      </c>
      <c r="AD309">
        <v>162.30000000000001</v>
      </c>
    </row>
    <row r="310" spans="1:30" x14ac:dyDescent="0.3">
      <c r="A310" t="s">
        <v>35</v>
      </c>
      <c r="B310">
        <v>2021</v>
      </c>
      <c r="C310"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t="s">
        <v>145</v>
      </c>
      <c r="V310">
        <v>162.6</v>
      </c>
      <c r="W310">
        <v>157.5</v>
      </c>
      <c r="X310">
        <v>168.4</v>
      </c>
      <c r="Y310">
        <v>154</v>
      </c>
      <c r="Z310">
        <v>157.6</v>
      </c>
      <c r="AA310">
        <v>163.80000000000001</v>
      </c>
      <c r="AB310">
        <v>160</v>
      </c>
      <c r="AC310">
        <v>160</v>
      </c>
      <c r="AD310">
        <v>163.19999999999999</v>
      </c>
    </row>
    <row r="311" spans="1:30" x14ac:dyDescent="0.3">
      <c r="A311" t="s">
        <v>30</v>
      </c>
      <c r="B311">
        <v>2021</v>
      </c>
      <c r="C31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t="s">
        <v>145</v>
      </c>
      <c r="V312">
        <v>160.80000000000001</v>
      </c>
      <c r="W312">
        <v>153.30000000000001</v>
      </c>
      <c r="X312">
        <v>162.80000000000001</v>
      </c>
      <c r="Y312">
        <v>150.5</v>
      </c>
      <c r="Z312">
        <v>153.9</v>
      </c>
      <c r="AA312">
        <v>160.30000000000001</v>
      </c>
      <c r="AB312">
        <v>159.6</v>
      </c>
      <c r="AC312">
        <v>156</v>
      </c>
      <c r="AD312">
        <v>162.30000000000001</v>
      </c>
    </row>
    <row r="313" spans="1:30" x14ac:dyDescent="0.3">
      <c r="A313" t="s">
        <v>35</v>
      </c>
      <c r="B313">
        <v>2021</v>
      </c>
      <c r="C313"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t="s">
        <v>145</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t="s">
        <v>146</v>
      </c>
      <c r="V315">
        <v>162.19999999999999</v>
      </c>
      <c r="W315">
        <v>154.30000000000001</v>
      </c>
      <c r="X315">
        <v>163.5</v>
      </c>
      <c r="Y315">
        <v>152.19999999999999</v>
      </c>
      <c r="Z315">
        <v>155.1</v>
      </c>
      <c r="AA315">
        <v>160.30000000000001</v>
      </c>
      <c r="AB315">
        <v>160.30000000000001</v>
      </c>
      <c r="AC315">
        <v>157</v>
      </c>
      <c r="AD315">
        <v>164.6</v>
      </c>
    </row>
    <row r="316" spans="1:30" x14ac:dyDescent="0.3">
      <c r="A316" t="s">
        <v>35</v>
      </c>
      <c r="B316">
        <v>2021</v>
      </c>
      <c r="C316"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t="s">
        <v>146</v>
      </c>
      <c r="V316">
        <v>164.2</v>
      </c>
      <c r="W316">
        <v>158.4</v>
      </c>
      <c r="X316">
        <v>169.1</v>
      </c>
      <c r="Y316">
        <v>155.69999999999999</v>
      </c>
      <c r="Z316">
        <v>158.6</v>
      </c>
      <c r="AA316">
        <v>163.9</v>
      </c>
      <c r="AB316">
        <v>160.80000000000001</v>
      </c>
      <c r="AC316">
        <v>161</v>
      </c>
      <c r="AD316">
        <v>165.5</v>
      </c>
    </row>
    <row r="317" spans="1:30" x14ac:dyDescent="0.3">
      <c r="A317" t="s">
        <v>30</v>
      </c>
      <c r="B317">
        <v>2021</v>
      </c>
      <c r="C317"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35</v>
      </c>
      <c r="B319">
        <v>2021</v>
      </c>
      <c r="C319"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t="s">
        <v>147</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t="s">
        <v>148</v>
      </c>
      <c r="V321">
        <v>161.69999999999999</v>
      </c>
      <c r="W321">
        <v>156</v>
      </c>
      <c r="X321">
        <v>165.1</v>
      </c>
      <c r="Y321">
        <v>151.80000000000001</v>
      </c>
      <c r="Z321">
        <v>157.6</v>
      </c>
      <c r="AA321">
        <v>160.6</v>
      </c>
      <c r="AB321">
        <v>162.4</v>
      </c>
      <c r="AC321">
        <v>157.80000000000001</v>
      </c>
      <c r="AD321">
        <v>165.2</v>
      </c>
    </row>
    <row r="322" spans="1:30" x14ac:dyDescent="0.3">
      <c r="A322" t="s">
        <v>35</v>
      </c>
      <c r="B322">
        <v>2021</v>
      </c>
      <c r="C322"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t="s">
        <v>148</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t="s">
        <v>149</v>
      </c>
      <c r="V324">
        <v>161.6</v>
      </c>
      <c r="W324">
        <v>156.80000000000001</v>
      </c>
      <c r="X324">
        <v>166.1</v>
      </c>
      <c r="Y324">
        <v>152.69999999999999</v>
      </c>
      <c r="Z324">
        <v>158.4</v>
      </c>
      <c r="AA324">
        <v>161</v>
      </c>
      <c r="AB324">
        <v>162.80000000000001</v>
      </c>
      <c r="AC324">
        <v>158.6</v>
      </c>
      <c r="AD324">
        <v>165</v>
      </c>
    </row>
    <row r="325" spans="1:30" x14ac:dyDescent="0.3">
      <c r="A325" t="s">
        <v>35</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t="s">
        <v>149</v>
      </c>
      <c r="V325">
        <v>164.2</v>
      </c>
      <c r="W325">
        <v>161.1</v>
      </c>
      <c r="X325">
        <v>171.4</v>
      </c>
      <c r="Y325">
        <v>156.5</v>
      </c>
      <c r="Z325">
        <v>161.19999999999999</v>
      </c>
      <c r="AA325">
        <v>164.7</v>
      </c>
      <c r="AB325">
        <v>163</v>
      </c>
      <c r="AC325">
        <v>162.69999999999999</v>
      </c>
      <c r="AD325">
        <v>165.7</v>
      </c>
    </row>
    <row r="326" spans="1:30" x14ac:dyDescent="0.3">
      <c r="A326" t="s">
        <v>30</v>
      </c>
      <c r="B326">
        <v>2022</v>
      </c>
      <c r="C326"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t="s">
        <v>150</v>
      </c>
      <c r="V327">
        <v>163</v>
      </c>
      <c r="W327">
        <v>157.4</v>
      </c>
      <c r="X327">
        <v>167.2</v>
      </c>
      <c r="Y327">
        <v>153.1</v>
      </c>
      <c r="Z327">
        <v>159.5</v>
      </c>
      <c r="AA327">
        <v>162</v>
      </c>
      <c r="AB327">
        <v>164.2</v>
      </c>
      <c r="AC327">
        <v>159.4</v>
      </c>
      <c r="AD327">
        <v>165.5</v>
      </c>
    </row>
    <row r="328" spans="1:30" x14ac:dyDescent="0.3">
      <c r="A328" t="s">
        <v>35</v>
      </c>
      <c r="B328">
        <v>2022</v>
      </c>
      <c r="C328"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t="s">
        <v>150</v>
      </c>
      <c r="V328">
        <v>165.7</v>
      </c>
      <c r="W328">
        <v>161.80000000000001</v>
      </c>
      <c r="X328">
        <v>172.2</v>
      </c>
      <c r="Y328">
        <v>156.9</v>
      </c>
      <c r="Z328">
        <v>162.1</v>
      </c>
      <c r="AA328">
        <v>165.4</v>
      </c>
      <c r="AB328">
        <v>164.4</v>
      </c>
      <c r="AC328">
        <v>163.5</v>
      </c>
      <c r="AD328">
        <v>166.1</v>
      </c>
    </row>
    <row r="329" spans="1:30" x14ac:dyDescent="0.3">
      <c r="A329" t="s">
        <v>30</v>
      </c>
      <c r="B329">
        <v>2022</v>
      </c>
      <c r="C329"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t="s">
        <v>151</v>
      </c>
      <c r="V330">
        <v>164.5</v>
      </c>
      <c r="W330">
        <v>158.6</v>
      </c>
      <c r="X330">
        <v>168.2</v>
      </c>
      <c r="Y330">
        <v>154.19999999999999</v>
      </c>
      <c r="Z330">
        <v>160.80000000000001</v>
      </c>
      <c r="AA330">
        <v>162.69999999999999</v>
      </c>
      <c r="AB330">
        <v>166.8</v>
      </c>
      <c r="AC330">
        <v>160.6</v>
      </c>
      <c r="AD330">
        <v>166.5</v>
      </c>
    </row>
    <row r="331" spans="1:30" x14ac:dyDescent="0.3">
      <c r="A331" t="s">
        <v>35</v>
      </c>
      <c r="B331">
        <v>2022</v>
      </c>
      <c r="C33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t="s">
        <v>151</v>
      </c>
      <c r="V331">
        <v>167.2</v>
      </c>
      <c r="W331">
        <v>162.80000000000001</v>
      </c>
      <c r="X331">
        <v>173</v>
      </c>
      <c r="Y331">
        <v>157.9</v>
      </c>
      <c r="Z331">
        <v>163.30000000000001</v>
      </c>
      <c r="AA331">
        <v>166</v>
      </c>
      <c r="AB331">
        <v>167.2</v>
      </c>
      <c r="AC331">
        <v>164.6</v>
      </c>
      <c r="AD331">
        <v>167.7</v>
      </c>
    </row>
    <row r="332" spans="1:30" x14ac:dyDescent="0.3">
      <c r="A332" t="s">
        <v>30</v>
      </c>
      <c r="B332">
        <v>2022</v>
      </c>
      <c r="C332"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t="s">
        <v>152</v>
      </c>
      <c r="V333">
        <v>170.5</v>
      </c>
      <c r="W333">
        <v>159.80000000000001</v>
      </c>
      <c r="X333">
        <v>169</v>
      </c>
      <c r="Y333">
        <v>159.30000000000001</v>
      </c>
      <c r="Z333">
        <v>162.19999999999999</v>
      </c>
      <c r="AA333">
        <v>164</v>
      </c>
      <c r="AB333">
        <v>168.4</v>
      </c>
      <c r="AC333">
        <v>163.1</v>
      </c>
      <c r="AD333">
        <v>169.2</v>
      </c>
    </row>
    <row r="334" spans="1:30" x14ac:dyDescent="0.3">
      <c r="A334" t="s">
        <v>35</v>
      </c>
      <c r="B334">
        <v>2022</v>
      </c>
      <c r="C334"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t="s">
        <v>152</v>
      </c>
      <c r="V334">
        <v>172.2</v>
      </c>
      <c r="W334">
        <v>164</v>
      </c>
      <c r="X334">
        <v>174</v>
      </c>
      <c r="Y334">
        <v>162.6</v>
      </c>
      <c r="Z334">
        <v>164.4</v>
      </c>
      <c r="AA334">
        <v>166.9</v>
      </c>
      <c r="AB334">
        <v>168.8</v>
      </c>
      <c r="AC334">
        <v>166.8</v>
      </c>
      <c r="AD334">
        <v>170.1</v>
      </c>
    </row>
    <row r="335" spans="1:30" x14ac:dyDescent="0.3">
      <c r="A335" t="s">
        <v>30</v>
      </c>
      <c r="B335">
        <v>2022</v>
      </c>
      <c r="C335"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t="s">
        <v>153</v>
      </c>
      <c r="V336">
        <v>173.5</v>
      </c>
      <c r="W336">
        <v>161.1</v>
      </c>
      <c r="X336">
        <v>170.1</v>
      </c>
      <c r="Y336">
        <v>159.4</v>
      </c>
      <c r="Z336">
        <v>163.19999999999999</v>
      </c>
      <c r="AA336">
        <v>165.2</v>
      </c>
      <c r="AB336">
        <v>168.2</v>
      </c>
      <c r="AC336">
        <v>163.80000000000001</v>
      </c>
      <c r="AD336">
        <v>170.8</v>
      </c>
    </row>
    <row r="337" spans="1:30" x14ac:dyDescent="0.3">
      <c r="A337" t="s">
        <v>35</v>
      </c>
      <c r="B337">
        <v>2022</v>
      </c>
      <c r="C337"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t="s">
        <v>153</v>
      </c>
      <c r="V337">
        <v>174.6</v>
      </c>
      <c r="W337">
        <v>165.2</v>
      </c>
      <c r="X337">
        <v>174.8</v>
      </c>
      <c r="Y337">
        <v>163</v>
      </c>
      <c r="Z337">
        <v>165.1</v>
      </c>
      <c r="AA337">
        <v>167.9</v>
      </c>
      <c r="AB337">
        <v>168.4</v>
      </c>
      <c r="AC337">
        <v>167.5</v>
      </c>
      <c r="AD337">
        <v>171.7</v>
      </c>
    </row>
    <row r="338" spans="1:30" x14ac:dyDescent="0.3">
      <c r="A338" t="s">
        <v>30</v>
      </c>
      <c r="B338">
        <v>2022</v>
      </c>
      <c r="C338"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t="s">
        <v>154</v>
      </c>
      <c r="V339">
        <v>174.9</v>
      </c>
      <c r="W339">
        <v>162.1</v>
      </c>
      <c r="X339">
        <v>170.9</v>
      </c>
      <c r="Y339">
        <v>157.19999999999999</v>
      </c>
      <c r="Z339">
        <v>164.1</v>
      </c>
      <c r="AA339">
        <v>166.5</v>
      </c>
      <c r="AB339">
        <v>169.2</v>
      </c>
      <c r="AC339">
        <v>163.80000000000001</v>
      </c>
      <c r="AD339">
        <v>171.4</v>
      </c>
    </row>
    <row r="340" spans="1:30" x14ac:dyDescent="0.3">
      <c r="A340" t="s">
        <v>35</v>
      </c>
      <c r="B340">
        <v>2022</v>
      </c>
      <c r="C340"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t="s">
        <v>154</v>
      </c>
      <c r="V340">
        <v>176</v>
      </c>
      <c r="W340">
        <v>166.4</v>
      </c>
      <c r="X340">
        <v>175.4</v>
      </c>
      <c r="Y340">
        <v>161.1</v>
      </c>
      <c r="Z340">
        <v>165.8</v>
      </c>
      <c r="AA340">
        <v>169</v>
      </c>
      <c r="AB340">
        <v>169.4</v>
      </c>
      <c r="AC340">
        <v>167.5</v>
      </c>
      <c r="AD340">
        <v>172.6</v>
      </c>
    </row>
    <row r="341" spans="1:30" x14ac:dyDescent="0.3">
      <c r="A341" t="s">
        <v>30</v>
      </c>
      <c r="B341">
        <v>2022</v>
      </c>
      <c r="C34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t="s">
        <v>155</v>
      </c>
      <c r="V342">
        <v>179.5</v>
      </c>
      <c r="W342">
        <v>163.1</v>
      </c>
      <c r="X342">
        <v>171.7</v>
      </c>
      <c r="Y342">
        <v>157.4</v>
      </c>
      <c r="Z342">
        <v>164.6</v>
      </c>
      <c r="AA342">
        <v>169.1</v>
      </c>
      <c r="AB342">
        <v>169.8</v>
      </c>
      <c r="AC342">
        <v>164.7</v>
      </c>
      <c r="AD342">
        <v>172.3</v>
      </c>
    </row>
    <row r="343" spans="1:30" x14ac:dyDescent="0.3">
      <c r="A343" t="s">
        <v>35</v>
      </c>
      <c r="B343">
        <v>2022</v>
      </c>
      <c r="C343"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t="s">
        <v>155</v>
      </c>
      <c r="V343">
        <v>179.6</v>
      </c>
      <c r="W343">
        <v>167.4</v>
      </c>
      <c r="X343">
        <v>176.1</v>
      </c>
      <c r="Y343">
        <v>161.6</v>
      </c>
      <c r="Z343">
        <v>166.3</v>
      </c>
      <c r="AA343">
        <v>171.4</v>
      </c>
      <c r="AB343">
        <v>169.7</v>
      </c>
      <c r="AC343">
        <v>168.4</v>
      </c>
      <c r="AD343">
        <v>173.4</v>
      </c>
    </row>
    <row r="344" spans="1:30" x14ac:dyDescent="0.3">
      <c r="A344" t="s">
        <v>30</v>
      </c>
      <c r="B344">
        <v>2022</v>
      </c>
      <c r="C344"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t="s">
        <v>156</v>
      </c>
      <c r="V345">
        <v>178.4</v>
      </c>
      <c r="W345">
        <v>164.2</v>
      </c>
      <c r="X345">
        <v>172.6</v>
      </c>
      <c r="Y345">
        <v>157.69999999999999</v>
      </c>
      <c r="Z345">
        <v>165.1</v>
      </c>
      <c r="AA345">
        <v>169.9</v>
      </c>
      <c r="AB345">
        <v>171.4</v>
      </c>
      <c r="AC345">
        <v>165.4</v>
      </c>
      <c r="AD345">
        <v>173.1</v>
      </c>
    </row>
    <row r="346" spans="1:30" x14ac:dyDescent="0.3">
      <c r="A346" t="s">
        <v>35</v>
      </c>
      <c r="B346">
        <v>2022</v>
      </c>
      <c r="C346"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t="s">
        <v>156</v>
      </c>
      <c r="V346">
        <v>178.8</v>
      </c>
      <c r="W346">
        <v>168.5</v>
      </c>
      <c r="X346">
        <v>176.8</v>
      </c>
      <c r="Y346">
        <v>161.9</v>
      </c>
      <c r="Z346">
        <v>166.9</v>
      </c>
      <c r="AA346">
        <v>172.3</v>
      </c>
      <c r="AB346">
        <v>171.2</v>
      </c>
      <c r="AC346">
        <v>169.1</v>
      </c>
      <c r="AD346">
        <v>174.3</v>
      </c>
    </row>
    <row r="347" spans="1:30" x14ac:dyDescent="0.3">
      <c r="A347" t="s">
        <v>30</v>
      </c>
      <c r="B347">
        <v>2022</v>
      </c>
      <c r="C347"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t="s">
        <v>157</v>
      </c>
      <c r="V348">
        <v>179.2</v>
      </c>
      <c r="W348">
        <v>165</v>
      </c>
      <c r="X348">
        <v>173.8</v>
      </c>
      <c r="Y348">
        <v>158.19999999999999</v>
      </c>
      <c r="Z348">
        <v>165.8</v>
      </c>
      <c r="AA348">
        <v>170.9</v>
      </c>
      <c r="AB348">
        <v>171.1</v>
      </c>
      <c r="AC348">
        <v>166.1</v>
      </c>
      <c r="AD348">
        <v>174.1</v>
      </c>
    </row>
    <row r="349" spans="1:30" x14ac:dyDescent="0.3">
      <c r="A349" t="s">
        <v>35</v>
      </c>
      <c r="B349">
        <v>2022</v>
      </c>
      <c r="C349"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t="s">
        <v>157</v>
      </c>
      <c r="V349">
        <v>179.5</v>
      </c>
      <c r="W349">
        <v>169.5</v>
      </c>
      <c r="X349">
        <v>177.8</v>
      </c>
      <c r="Y349">
        <v>162.30000000000001</v>
      </c>
      <c r="Z349">
        <v>167.6</v>
      </c>
      <c r="AA349">
        <v>173.1</v>
      </c>
      <c r="AB349">
        <v>170.9</v>
      </c>
      <c r="AC349">
        <v>169.7</v>
      </c>
      <c r="AD349">
        <v>175.3</v>
      </c>
    </row>
    <row r="350" spans="1:30" x14ac:dyDescent="0.3">
      <c r="A350" t="s">
        <v>30</v>
      </c>
      <c r="B350">
        <v>2022</v>
      </c>
      <c r="C350"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t="s">
        <v>158</v>
      </c>
      <c r="V351">
        <v>180</v>
      </c>
      <c r="W351">
        <v>166</v>
      </c>
      <c r="X351">
        <v>174.7</v>
      </c>
      <c r="Y351">
        <v>158.80000000000001</v>
      </c>
      <c r="Z351">
        <v>166.3</v>
      </c>
      <c r="AA351">
        <v>171.2</v>
      </c>
      <c r="AB351">
        <v>172.3</v>
      </c>
      <c r="AC351">
        <v>166.8</v>
      </c>
      <c r="AD351">
        <v>175.3</v>
      </c>
    </row>
    <row r="352" spans="1:30" x14ac:dyDescent="0.3">
      <c r="A352" t="s">
        <v>35</v>
      </c>
      <c r="B352">
        <v>2022</v>
      </c>
      <c r="C352"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t="s">
        <v>158</v>
      </c>
      <c r="V352">
        <v>180.5</v>
      </c>
      <c r="W352">
        <v>170.4</v>
      </c>
      <c r="X352">
        <v>178.7</v>
      </c>
      <c r="Y352">
        <v>162.9</v>
      </c>
      <c r="Z352">
        <v>168.2</v>
      </c>
      <c r="AA352">
        <v>173.4</v>
      </c>
      <c r="AB352">
        <v>172.1</v>
      </c>
      <c r="AC352">
        <v>170.5</v>
      </c>
      <c r="AD352">
        <v>176.7</v>
      </c>
    </row>
    <row r="353" spans="1:30" x14ac:dyDescent="0.3">
      <c r="A353" t="s">
        <v>30</v>
      </c>
      <c r="B353">
        <v>2022</v>
      </c>
      <c r="C353"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t="s">
        <v>159</v>
      </c>
      <c r="V354">
        <v>180.3</v>
      </c>
      <c r="W354">
        <v>166.9</v>
      </c>
      <c r="X354">
        <v>175.8</v>
      </c>
      <c r="Y354">
        <v>158.9</v>
      </c>
      <c r="Z354">
        <v>166.7</v>
      </c>
      <c r="AA354">
        <v>171.5</v>
      </c>
      <c r="AB354">
        <v>173.8</v>
      </c>
      <c r="AC354">
        <v>167.4</v>
      </c>
      <c r="AD354">
        <v>174.1</v>
      </c>
    </row>
    <row r="355" spans="1:30" x14ac:dyDescent="0.3">
      <c r="A355" t="s">
        <v>35</v>
      </c>
      <c r="B355">
        <v>2022</v>
      </c>
      <c r="C355"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t="s">
        <v>159</v>
      </c>
      <c r="V355">
        <v>181.3</v>
      </c>
      <c r="W355">
        <v>171.4</v>
      </c>
      <c r="X355">
        <v>179.8</v>
      </c>
      <c r="Y355">
        <v>163</v>
      </c>
      <c r="Z355">
        <v>168.5</v>
      </c>
      <c r="AA355">
        <v>173.7</v>
      </c>
      <c r="AB355">
        <v>173.6</v>
      </c>
      <c r="AC355">
        <v>171.1</v>
      </c>
      <c r="AD355">
        <v>176.5</v>
      </c>
    </row>
    <row r="356" spans="1:30" x14ac:dyDescent="0.3">
      <c r="A356" t="s">
        <v>30</v>
      </c>
      <c r="B356">
        <v>2022</v>
      </c>
      <c r="C356"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t="s">
        <v>160</v>
      </c>
      <c r="V357">
        <v>180.6</v>
      </c>
      <c r="W357">
        <v>167.3</v>
      </c>
      <c r="X357">
        <v>177.2</v>
      </c>
      <c r="Y357">
        <v>159.4</v>
      </c>
      <c r="Z357">
        <v>167.1</v>
      </c>
      <c r="AA357">
        <v>171.8</v>
      </c>
      <c r="AB357">
        <v>176</v>
      </c>
      <c r="AC357">
        <v>168.2</v>
      </c>
      <c r="AD357">
        <v>174.1</v>
      </c>
    </row>
    <row r="358" spans="1:30" x14ac:dyDescent="0.3">
      <c r="A358" t="s">
        <v>35</v>
      </c>
      <c r="B358">
        <v>2022</v>
      </c>
      <c r="C358"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t="s">
        <v>160</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t="s">
        <v>161</v>
      </c>
      <c r="V360">
        <v>180.1</v>
      </c>
      <c r="W360">
        <v>168</v>
      </c>
      <c r="X360">
        <v>178.5</v>
      </c>
      <c r="Y360">
        <v>159.5</v>
      </c>
      <c r="Z360">
        <v>167.8</v>
      </c>
      <c r="AA360">
        <v>171.8</v>
      </c>
      <c r="AB360">
        <v>178.8</v>
      </c>
      <c r="AC360">
        <v>168.9</v>
      </c>
      <c r="AD360">
        <v>174.9</v>
      </c>
    </row>
    <row r="361" spans="1:30" x14ac:dyDescent="0.3">
      <c r="A361" t="s">
        <v>35</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t="s">
        <v>161</v>
      </c>
      <c r="V361">
        <v>182</v>
      </c>
      <c r="W361">
        <v>172.9</v>
      </c>
      <c r="X361">
        <v>182.3</v>
      </c>
      <c r="Y361">
        <v>163.6</v>
      </c>
      <c r="Z361">
        <v>169.5</v>
      </c>
      <c r="AA361">
        <v>174.3</v>
      </c>
      <c r="AB361">
        <v>178.6</v>
      </c>
      <c r="AC361">
        <v>172.8</v>
      </c>
      <c r="AD361">
        <v>176.5</v>
      </c>
    </row>
    <row r="362" spans="1:30" x14ac:dyDescent="0.3">
      <c r="A362" t="s">
        <v>30</v>
      </c>
      <c r="B362">
        <v>2023</v>
      </c>
      <c r="C362"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t="s">
        <v>162</v>
      </c>
      <c r="V363">
        <v>182.8</v>
      </c>
      <c r="W363">
        <v>169.2</v>
      </c>
      <c r="X363">
        <v>180.8</v>
      </c>
      <c r="Y363">
        <v>159.80000000000001</v>
      </c>
      <c r="Z363">
        <v>168.4</v>
      </c>
      <c r="AA363">
        <v>172.5</v>
      </c>
      <c r="AB363">
        <v>181.4</v>
      </c>
      <c r="AC363">
        <v>170</v>
      </c>
      <c r="AD363">
        <v>176.3</v>
      </c>
    </row>
    <row r="364" spans="1:30" x14ac:dyDescent="0.3">
      <c r="A364" t="s">
        <v>35</v>
      </c>
      <c r="B364">
        <v>2023</v>
      </c>
      <c r="C364"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t="s">
        <v>162</v>
      </c>
      <c r="V364">
        <v>182.1</v>
      </c>
      <c r="W364">
        <v>174.2</v>
      </c>
      <c r="X364">
        <v>184.4</v>
      </c>
      <c r="Y364">
        <v>164.2</v>
      </c>
      <c r="Z364">
        <v>170.3</v>
      </c>
      <c r="AA364">
        <v>175</v>
      </c>
      <c r="AB364">
        <v>181</v>
      </c>
      <c r="AC364">
        <v>174.1</v>
      </c>
      <c r="AD364">
        <v>177.2</v>
      </c>
    </row>
    <row r="365" spans="1:30" x14ac:dyDescent="0.3">
      <c r="A365" t="s">
        <v>30</v>
      </c>
      <c r="B365">
        <v>2023</v>
      </c>
      <c r="C365"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t="s">
        <v>162</v>
      </c>
      <c r="V366">
        <v>182.6</v>
      </c>
      <c r="W366">
        <v>169.2</v>
      </c>
      <c r="X366">
        <v>180.8</v>
      </c>
      <c r="Y366">
        <v>159.80000000000001</v>
      </c>
      <c r="Z366">
        <v>168.4</v>
      </c>
      <c r="AA366">
        <v>172.5</v>
      </c>
      <c r="AB366">
        <v>181.5</v>
      </c>
      <c r="AC366">
        <v>170</v>
      </c>
      <c r="AD366">
        <v>176.3</v>
      </c>
    </row>
    <row r="367" spans="1:30" x14ac:dyDescent="0.3">
      <c r="A367" t="s">
        <v>35</v>
      </c>
      <c r="B367">
        <v>2023</v>
      </c>
      <c r="C367"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t="s">
        <v>162</v>
      </c>
      <c r="V367">
        <v>181.9</v>
      </c>
      <c r="W367">
        <v>174.2</v>
      </c>
      <c r="X367">
        <v>184.4</v>
      </c>
      <c r="Y367">
        <v>164.2</v>
      </c>
      <c r="Z367">
        <v>170.3</v>
      </c>
      <c r="AA367">
        <v>175</v>
      </c>
      <c r="AB367">
        <v>181</v>
      </c>
      <c r="AC367">
        <v>174.1</v>
      </c>
      <c r="AD367">
        <v>177.2</v>
      </c>
    </row>
    <row r="368" spans="1:30" x14ac:dyDescent="0.3">
      <c r="A368" t="s">
        <v>30</v>
      </c>
      <c r="B368">
        <v>2023</v>
      </c>
      <c r="C368"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139</v>
      </c>
      <c r="V368">
        <v>181.5</v>
      </c>
      <c r="W368">
        <v>179.1</v>
      </c>
      <c r="X368">
        <v>187.2</v>
      </c>
      <c r="Y368">
        <v>169.4</v>
      </c>
      <c r="Z368">
        <v>173.2</v>
      </c>
      <c r="AA368">
        <v>179.4</v>
      </c>
      <c r="AB368">
        <v>183.8</v>
      </c>
      <c r="AC368">
        <v>178.9</v>
      </c>
      <c r="AD368">
        <v>178.8</v>
      </c>
    </row>
    <row r="369" spans="1:30" x14ac:dyDescent="0.3">
      <c r="A369" t="s">
        <v>33</v>
      </c>
      <c r="B369">
        <v>2023</v>
      </c>
      <c r="C369"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t="s">
        <v>163</v>
      </c>
      <c r="V369">
        <v>182.1</v>
      </c>
      <c r="W369">
        <v>169.6</v>
      </c>
      <c r="X369">
        <v>181.5</v>
      </c>
      <c r="Y369">
        <v>160.1</v>
      </c>
      <c r="Z369">
        <v>168.8</v>
      </c>
      <c r="AA369">
        <v>174.2</v>
      </c>
      <c r="AB369">
        <v>184.4</v>
      </c>
      <c r="AC369">
        <v>170.9</v>
      </c>
      <c r="AD369">
        <v>177.4</v>
      </c>
    </row>
    <row r="370" spans="1:30" x14ac:dyDescent="0.3">
      <c r="A370" t="s">
        <v>35</v>
      </c>
      <c r="B370">
        <v>2023</v>
      </c>
      <c r="C370"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t="s">
        <v>163</v>
      </c>
      <c r="V370">
        <v>181.7</v>
      </c>
      <c r="W370">
        <v>174.6</v>
      </c>
      <c r="X370">
        <v>185</v>
      </c>
      <c r="Y370">
        <v>164.5</v>
      </c>
      <c r="Z370">
        <v>170.7</v>
      </c>
      <c r="AA370">
        <v>176.4</v>
      </c>
      <c r="AB370">
        <v>184</v>
      </c>
      <c r="AC370">
        <v>175</v>
      </c>
      <c r="AD370">
        <v>178.1</v>
      </c>
    </row>
    <row r="371" spans="1:30" x14ac:dyDescent="0.3">
      <c r="A371" t="s">
        <v>30</v>
      </c>
      <c r="B371">
        <v>2023</v>
      </c>
      <c r="C37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139</v>
      </c>
      <c r="V371">
        <v>182.5</v>
      </c>
      <c r="W371">
        <v>179.8</v>
      </c>
      <c r="X371">
        <v>187.8</v>
      </c>
      <c r="Y371">
        <v>169.7</v>
      </c>
      <c r="Z371">
        <v>173.8</v>
      </c>
      <c r="AA371">
        <v>180.3</v>
      </c>
      <c r="AB371">
        <v>184.9</v>
      </c>
      <c r="AC371">
        <v>179.5</v>
      </c>
      <c r="AD371">
        <v>179.8</v>
      </c>
    </row>
    <row r="372" spans="1:30" x14ac:dyDescent="0.3">
      <c r="A372" t="s">
        <v>33</v>
      </c>
      <c r="B372">
        <v>2023</v>
      </c>
      <c r="C372"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t="s">
        <v>164</v>
      </c>
      <c r="V372">
        <v>183.4</v>
      </c>
      <c r="W372">
        <v>170.1</v>
      </c>
      <c r="X372">
        <v>182.2</v>
      </c>
      <c r="Y372">
        <v>160.4</v>
      </c>
      <c r="Z372">
        <v>169.2</v>
      </c>
      <c r="AA372">
        <v>174.8</v>
      </c>
      <c r="AB372">
        <v>185.6</v>
      </c>
      <c r="AC372">
        <v>171.6</v>
      </c>
      <c r="AD372">
        <v>178.2</v>
      </c>
    </row>
    <row r="373" spans="1:30" x14ac:dyDescent="0.3">
      <c r="A373" t="s">
        <v>35</v>
      </c>
      <c r="B373">
        <v>2023</v>
      </c>
      <c r="C373"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t="s">
        <v>164</v>
      </c>
      <c r="V373">
        <v>182.8</v>
      </c>
      <c r="W373">
        <v>175.2</v>
      </c>
      <c r="X373">
        <v>185.7</v>
      </c>
      <c r="Y373">
        <v>164.8</v>
      </c>
      <c r="Z373">
        <v>171.2</v>
      </c>
      <c r="AA373">
        <v>177.1</v>
      </c>
      <c r="AB373">
        <v>185.2</v>
      </c>
      <c r="AC373">
        <v>175.7</v>
      </c>
      <c r="AD373">
        <v>179.1</v>
      </c>
    </row>
  </sheetData>
  <sheetProtection algorithmName="SHA-512" hashValue="xSmyp+KpLUymrOBJrvMsirXoGxYkNTAv1GeX+hxFIf38ubO9ke+00s+toN+3rxraTd/o9hC+UBEefqm1ZVdziw==" saltValue="sss3DezCHP4gFZ9tUeSokA==" spinCount="100000" sheet="1" objects="1" scenarios="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FB229-5236-4AD5-857D-D4369E87C98A}">
  <dimension ref="B4:AX532"/>
  <sheetViews>
    <sheetView topLeftCell="A55" zoomScale="80" zoomScaleNormal="80" workbookViewId="0">
      <selection activeCell="E11" sqref="E11"/>
    </sheetView>
  </sheetViews>
  <sheetFormatPr defaultRowHeight="14.4" x14ac:dyDescent="0.3"/>
  <cols>
    <col min="1" max="1" width="12.5546875" bestFit="1" customWidth="1"/>
    <col min="2" max="2" width="21.33203125" bestFit="1" customWidth="1"/>
    <col min="3" max="3" width="12.5546875" bestFit="1" customWidth="1"/>
    <col min="4" max="4" width="21" bestFit="1" customWidth="1"/>
    <col min="5" max="5" width="29.88671875" bestFit="1" customWidth="1"/>
    <col min="6" max="6" width="36.6640625" bestFit="1" customWidth="1"/>
    <col min="7" max="7" width="19.21875" bestFit="1" customWidth="1"/>
    <col min="8" max="8" width="36.44140625" bestFit="1" customWidth="1"/>
    <col min="9" max="9" width="32.5546875" customWidth="1"/>
    <col min="10" max="10" width="16.109375" bestFit="1" customWidth="1"/>
    <col min="11" max="11" width="17.88671875" customWidth="1"/>
    <col min="12" max="12" width="21" bestFit="1" customWidth="1"/>
    <col min="13" max="13" width="17.77734375" customWidth="1"/>
    <col min="14" max="14" width="20.109375" customWidth="1"/>
    <col min="15" max="15" width="19.21875" bestFit="1" customWidth="1"/>
    <col min="16" max="16" width="11.5546875" bestFit="1" customWidth="1"/>
    <col min="17" max="17" width="6.5546875" bestFit="1" customWidth="1"/>
    <col min="18" max="18" width="29.88671875" bestFit="1" customWidth="1"/>
    <col min="19" max="19" width="11.5546875" bestFit="1" customWidth="1"/>
    <col min="20" max="20" width="6.5546875" bestFit="1" customWidth="1"/>
    <col min="21" max="21" width="36.6640625" bestFit="1" customWidth="1"/>
    <col min="22" max="22" width="14" customWidth="1"/>
    <col min="23" max="23" width="19.44140625" customWidth="1"/>
    <col min="24" max="24" width="38.109375" bestFit="1" customWidth="1"/>
    <col min="25" max="25" width="17.77734375" bestFit="1" customWidth="1"/>
    <col min="26" max="26" width="26.88671875" bestFit="1" customWidth="1"/>
    <col min="27" max="27" width="25.88671875" bestFit="1" customWidth="1"/>
    <col min="28" max="28" width="24" bestFit="1" customWidth="1"/>
    <col min="29" max="29" width="34.6640625" bestFit="1" customWidth="1"/>
    <col min="30" max="30" width="41.44140625" bestFit="1" customWidth="1"/>
    <col min="31" max="31" width="12" customWidth="1"/>
    <col min="32" max="32" width="9.5546875" customWidth="1"/>
    <col min="33" max="33" width="14.44140625" customWidth="1"/>
    <col min="34" max="34" width="14.6640625" customWidth="1"/>
    <col min="35" max="35" width="5.5546875" bestFit="1" customWidth="1"/>
    <col min="36" max="36" width="14.5546875" customWidth="1"/>
    <col min="37" max="364" width="5.5546875" bestFit="1" customWidth="1"/>
    <col min="365" max="365" width="10.77734375" bestFit="1" customWidth="1"/>
  </cols>
  <sheetData>
    <row r="4" spans="2:5" ht="20.399999999999999" thickBot="1" x14ac:dyDescent="0.45">
      <c r="B4" s="4" t="s">
        <v>212</v>
      </c>
    </row>
    <row r="5" spans="2:5" ht="15" thickTop="1" x14ac:dyDescent="0.3"/>
    <row r="7" spans="2:5" ht="20.399999999999999" thickBot="1" x14ac:dyDescent="0.45">
      <c r="B7" s="4" t="s">
        <v>200</v>
      </c>
      <c r="C7" s="4"/>
      <c r="D7" s="4"/>
    </row>
    <row r="8" spans="2:5" ht="15" thickTop="1" x14ac:dyDescent="0.3">
      <c r="B8" s="29" t="s">
        <v>198</v>
      </c>
      <c r="C8" s="29" t="s">
        <v>196</v>
      </c>
    </row>
    <row r="9" spans="2:5" x14ac:dyDescent="0.3">
      <c r="B9" s="29" t="s">
        <v>197</v>
      </c>
      <c r="C9" t="s">
        <v>30</v>
      </c>
      <c r="D9" t="s">
        <v>33</v>
      </c>
      <c r="E9" t="s">
        <v>195</v>
      </c>
    </row>
    <row r="10" spans="2:5" x14ac:dyDescent="0.3">
      <c r="B10" s="30">
        <v>2013</v>
      </c>
      <c r="C10" s="37">
        <v>110.80000000000001</v>
      </c>
      <c r="D10" s="37">
        <v>112.14999999999999</v>
      </c>
      <c r="E10" s="37">
        <v>111.47499999999998</v>
      </c>
    </row>
    <row r="11" spans="2:5" x14ac:dyDescent="0.3">
      <c r="B11" s="30">
        <v>2014</v>
      </c>
      <c r="C11" s="37">
        <v>118.36794871794871</v>
      </c>
      <c r="D11" s="37">
        <v>119.11730769230769</v>
      </c>
      <c r="E11" s="37">
        <v>118.74262820512816</v>
      </c>
    </row>
    <row r="12" spans="2:5" x14ac:dyDescent="0.3">
      <c r="B12" s="30">
        <v>2015</v>
      </c>
      <c r="C12" s="37">
        <v>124.78012820512821</v>
      </c>
      <c r="D12" s="37">
        <v>125.59166666666665</v>
      </c>
      <c r="E12" s="37">
        <v>125.18589743589742</v>
      </c>
    </row>
    <row r="13" spans="2:5" x14ac:dyDescent="0.3">
      <c r="B13" s="30">
        <v>2016</v>
      </c>
      <c r="C13" s="37">
        <v>133.54679487179487</v>
      </c>
      <c r="D13" s="37">
        <v>133.87820512820514</v>
      </c>
      <c r="E13" s="37">
        <v>133.71249999999998</v>
      </c>
    </row>
    <row r="14" spans="2:5" x14ac:dyDescent="0.3">
      <c r="B14" s="30">
        <v>2017</v>
      </c>
      <c r="C14" s="37">
        <v>135.67179487179487</v>
      </c>
      <c r="D14" s="37">
        <v>133.93333333333337</v>
      </c>
      <c r="E14" s="37">
        <v>134.80256410256411</v>
      </c>
    </row>
    <row r="15" spans="2:5" x14ac:dyDescent="0.3">
      <c r="B15" s="30">
        <v>2018</v>
      </c>
      <c r="C15" s="37">
        <v>137.74871794871794</v>
      </c>
      <c r="D15" s="37">
        <v>134.14871794871797</v>
      </c>
      <c r="E15" s="37">
        <v>135.94871794871796</v>
      </c>
    </row>
    <row r="16" spans="2:5" x14ac:dyDescent="0.3">
      <c r="B16" s="30">
        <v>2019</v>
      </c>
      <c r="C16" s="37">
        <v>140.55594405594408</v>
      </c>
      <c r="D16" s="37">
        <v>141.93426573426575</v>
      </c>
      <c r="E16" s="37">
        <v>141.24510489510487</v>
      </c>
    </row>
    <row r="17" spans="2:12" x14ac:dyDescent="0.3">
      <c r="B17" s="30">
        <v>2020</v>
      </c>
      <c r="C17" s="37">
        <v>151.59767628205128</v>
      </c>
      <c r="D17" s="37">
        <v>154.01046037296038</v>
      </c>
      <c r="E17" s="37">
        <v>152.8040683275058</v>
      </c>
    </row>
    <row r="18" spans="2:12" x14ac:dyDescent="0.3">
      <c r="B18" s="30">
        <v>2021</v>
      </c>
      <c r="C18" s="37">
        <v>162.14935897435896</v>
      </c>
      <c r="D18" s="37">
        <v>164.78333333333333</v>
      </c>
      <c r="E18" s="37">
        <v>163.46634615384619</v>
      </c>
    </row>
    <row r="19" spans="2:12" x14ac:dyDescent="0.3">
      <c r="B19" s="30">
        <v>2022</v>
      </c>
      <c r="C19" s="37">
        <v>171.72820512820513</v>
      </c>
      <c r="D19" s="37">
        <v>174.17179487179487</v>
      </c>
      <c r="E19" s="37">
        <v>172.95000000000002</v>
      </c>
    </row>
    <row r="20" spans="2:12" x14ac:dyDescent="0.3">
      <c r="B20" s="30">
        <v>2023</v>
      </c>
      <c r="C20" s="37">
        <v>175.07076923076923</v>
      </c>
      <c r="D20" s="37">
        <v>177.99384615384616</v>
      </c>
      <c r="E20" s="37">
        <v>176.53230769230768</v>
      </c>
    </row>
    <row r="21" spans="2:12" x14ac:dyDescent="0.3">
      <c r="B21" s="30" t="s">
        <v>195</v>
      </c>
      <c r="C21" s="37">
        <v>140.14642524813897</v>
      </c>
      <c r="D21" s="37">
        <v>140.90858053237085</v>
      </c>
      <c r="E21" s="37">
        <v>140.52750289025491</v>
      </c>
    </row>
    <row r="28" spans="2:12" x14ac:dyDescent="0.3">
      <c r="D28" s="32"/>
      <c r="E28" s="32"/>
      <c r="F28" s="32"/>
      <c r="G28" s="32"/>
      <c r="H28" s="32"/>
      <c r="I28" s="32"/>
      <c r="J28" s="32"/>
      <c r="K28" s="32"/>
      <c r="L28" s="32"/>
    </row>
    <row r="29" spans="2:12" x14ac:dyDescent="0.3">
      <c r="G29" s="32"/>
      <c r="H29" s="32"/>
      <c r="I29" s="32"/>
      <c r="J29" s="32"/>
      <c r="K29" s="32"/>
      <c r="L29" s="32"/>
    </row>
    <row r="30" spans="2:12" x14ac:dyDescent="0.3">
      <c r="B30" t="s">
        <v>198</v>
      </c>
      <c r="C30" t="s">
        <v>196</v>
      </c>
      <c r="D30" t="s">
        <v>169</v>
      </c>
      <c r="E30" t="s">
        <v>170</v>
      </c>
      <c r="F30" t="s">
        <v>199</v>
      </c>
      <c r="G30" s="32"/>
      <c r="H30" s="34" t="s">
        <v>197</v>
      </c>
      <c r="I30" s="34" t="s">
        <v>30</v>
      </c>
      <c r="J30" s="34" t="s">
        <v>35</v>
      </c>
      <c r="K30" s="34" t="s">
        <v>33</v>
      </c>
      <c r="L30" s="32"/>
    </row>
    <row r="31" spans="2:12" x14ac:dyDescent="0.3">
      <c r="B31" t="s">
        <v>197</v>
      </c>
      <c r="C31" t="s">
        <v>30</v>
      </c>
      <c r="D31" t="s">
        <v>35</v>
      </c>
      <c r="E31" t="s">
        <v>33</v>
      </c>
      <c r="H31" s="30">
        <v>2013</v>
      </c>
    </row>
    <row r="32" spans="2:12" x14ac:dyDescent="0.3">
      <c r="B32">
        <v>2013</v>
      </c>
      <c r="C32" s="33">
        <v>110.80000000000001</v>
      </c>
      <c r="D32" s="33">
        <v>111.26089743589745</v>
      </c>
      <c r="E32" s="33">
        <v>112.14999999999999</v>
      </c>
      <c r="F32" s="33"/>
      <c r="H32" s="30">
        <v>2014</v>
      </c>
      <c r="I32" s="31">
        <f>(C33-Table13[[#This Row],[years]])/C33</f>
        <v>6.3935793429874072E-2</v>
      </c>
      <c r="J32" s="31">
        <f>(D33-Table13[[#This Row],[Column1]])/Table13[[#This Row],[Column1]]</f>
        <v>6.6158889650682368E-2</v>
      </c>
      <c r="K32" s="31">
        <f>(E33-Table13[[#This Row],[Column2]])/Table13[[#This Row],[Column2]]</f>
        <v>6.2124901402654475E-2</v>
      </c>
    </row>
    <row r="33" spans="2:12" x14ac:dyDescent="0.3">
      <c r="B33">
        <v>2014</v>
      </c>
      <c r="C33" s="33">
        <v>118.36794871794871</v>
      </c>
      <c r="D33" s="33">
        <v>118.62179487179488</v>
      </c>
      <c r="E33" s="33">
        <v>119.11730769230769</v>
      </c>
      <c r="F33" s="33"/>
      <c r="H33" s="30">
        <v>2015</v>
      </c>
      <c r="I33" s="31">
        <f>(C34-Table13[[#This Row],[years]])/C34</f>
        <v>5.1387825765320645E-2</v>
      </c>
      <c r="J33" s="31">
        <f>(D34-Table13[[#This Row],[Column1]])/Table13[[#This Row],[Column1]]</f>
        <v>5.3396379356930319E-2</v>
      </c>
      <c r="K33" s="31">
        <f>(E34-Table13[[#This Row],[Column2]])/Table13[[#This Row],[Column2]]</f>
        <v>5.4352798092808657E-2</v>
      </c>
    </row>
    <row r="34" spans="2:12" x14ac:dyDescent="0.3">
      <c r="B34">
        <v>2015</v>
      </c>
      <c r="C34" s="33">
        <v>124.78012820512821</v>
      </c>
      <c r="D34" s="33">
        <v>124.95576923076921</v>
      </c>
      <c r="E34" s="33">
        <v>125.59166666666665</v>
      </c>
      <c r="F34" s="33"/>
      <c r="H34" s="30">
        <v>2016</v>
      </c>
      <c r="I34" s="31">
        <f>(C35-Table13[[#This Row],[years]])/C35</f>
        <v>6.5644905031848041E-2</v>
      </c>
      <c r="J34" s="31">
        <f>(D35-Table13[[#This Row],[Column1]])/Table13[[#This Row],[Column1]]</f>
        <v>6.8567852214373698E-2</v>
      </c>
      <c r="K34" s="31">
        <f>(E35-Table13[[#This Row],[Column2]])/Table13[[#This Row],[Column2]]</f>
        <v>6.5980002347861333E-2</v>
      </c>
    </row>
    <row r="35" spans="2:12" x14ac:dyDescent="0.3">
      <c r="B35">
        <v>2016</v>
      </c>
      <c r="C35" s="33">
        <v>133.54679487179487</v>
      </c>
      <c r="D35" s="33">
        <v>133.52371794871797</v>
      </c>
      <c r="E35" s="33">
        <v>133.87820512820514</v>
      </c>
      <c r="F35" s="33"/>
      <c r="H35" s="30">
        <v>2017</v>
      </c>
      <c r="I35" s="31">
        <f>(C36-Table13[[#This Row],[years]])/C36</f>
        <v>1.5662798609011187E-2</v>
      </c>
      <c r="J35" s="31">
        <f>(D36-Table13[[#This Row],[Column1]])/Table13[[#This Row],[Column1]]</f>
        <v>1.0446621890857514E-2</v>
      </c>
      <c r="K35" s="31">
        <f>(E36-Table13[[#This Row],[Column2]])/Table13[[#This Row],[Column2]]</f>
        <v>4.1177878860442581E-4</v>
      </c>
    </row>
    <row r="36" spans="2:12" x14ac:dyDescent="0.3">
      <c r="B36">
        <v>2017</v>
      </c>
      <c r="C36" s="33">
        <v>135.67179487179487</v>
      </c>
      <c r="D36" s="33">
        <v>134.91858974358973</v>
      </c>
      <c r="E36" s="33">
        <v>133.93333333333337</v>
      </c>
      <c r="F36" s="33"/>
      <c r="G36" s="32"/>
      <c r="H36" s="30">
        <v>2018</v>
      </c>
      <c r="I36" s="31">
        <f>(C37-Table13[[#This Row],[years]])/C37</f>
        <v>1.5077621830907184E-2</v>
      </c>
      <c r="J36" s="31">
        <f>(D37-Table13[[#This Row],[Column1]])/Table13[[#This Row],[Column1]]</f>
        <v>1.0842245798748542E-2</v>
      </c>
      <c r="K36" s="31">
        <f>(E37-Table13[[#This Row],[Column2]])/Table13[[#This Row],[Column2]]</f>
        <v>1.608147949611305E-3</v>
      </c>
      <c r="L36" s="32"/>
    </row>
    <row r="37" spans="2:12" x14ac:dyDescent="0.3">
      <c r="B37">
        <v>2018</v>
      </c>
      <c r="C37" s="33">
        <v>137.74871794871794</v>
      </c>
      <c r="D37" s="33">
        <v>136.38141025641025</v>
      </c>
      <c r="E37" s="33">
        <v>134.14871794871797</v>
      </c>
      <c r="F37" s="33"/>
      <c r="G37" s="32"/>
      <c r="H37" s="30">
        <v>2019</v>
      </c>
      <c r="I37" s="31">
        <f>(C38-Table13[[#This Row],[years]])/C38</f>
        <v>1.9972304452018128E-2</v>
      </c>
      <c r="J37" s="31">
        <f>(D38-Table13[[#This Row],[Column1]])/Table13[[#This Row],[Column1]]</f>
        <v>3.3901136817637033E-2</v>
      </c>
      <c r="K37" s="31">
        <f>(E38-Table13[[#This Row],[Column2]])/Table13[[#This Row],[Column2]]</f>
        <v>5.8036691700057964E-2</v>
      </c>
      <c r="L37" s="32"/>
    </row>
    <row r="38" spans="2:12" x14ac:dyDescent="0.3">
      <c r="B38">
        <v>2019</v>
      </c>
      <c r="C38" s="33">
        <v>140.55594405594408</v>
      </c>
      <c r="D38" s="33">
        <v>141.0048951048951</v>
      </c>
      <c r="E38" s="33">
        <v>141.93426573426575</v>
      </c>
      <c r="F38" s="33"/>
      <c r="G38" s="32"/>
      <c r="H38" s="30">
        <v>2020</v>
      </c>
      <c r="I38" s="31">
        <f>(C39-Table13[[#This Row],[years]])/C39</f>
        <v>7.2835761714208469E-2</v>
      </c>
      <c r="J38" s="31">
        <f>(D39-Table13[[#This Row],[Column1]])/Table13[[#This Row],[Column1]]</f>
        <v>8.1150470895718516E-2</v>
      </c>
      <c r="K38" s="31">
        <f>(E39-Table13[[#This Row],[Column2]])/Table13[[#This Row],[Column2]]</f>
        <v>8.5083010619183899E-2</v>
      </c>
      <c r="L38" s="32"/>
    </row>
    <row r="39" spans="2:12" x14ac:dyDescent="0.3">
      <c r="B39">
        <v>2020</v>
      </c>
      <c r="C39" s="33">
        <v>151.59767628205128</v>
      </c>
      <c r="D39" s="33">
        <v>152.44750874125873</v>
      </c>
      <c r="E39" s="33">
        <v>154.01046037296035</v>
      </c>
      <c r="F39" s="33"/>
      <c r="H39" s="30">
        <v>2021</v>
      </c>
      <c r="I39" s="31">
        <f>(C40-Table13[[#This Row],[years]])/C40</f>
        <v>6.5073847710839489E-2</v>
      </c>
      <c r="J39" s="31">
        <f>(D40-Table13[[#This Row],[Column1]])/Table13[[#This Row],[Column1]]</f>
        <v>6.974189690612502E-2</v>
      </c>
      <c r="K39" s="31">
        <f>(E40-Table13[[#This Row],[Column2]])/Table13[[#This Row],[Column2]]</f>
        <v>6.994896927315708E-2</v>
      </c>
    </row>
    <row r="40" spans="2:12" x14ac:dyDescent="0.3">
      <c r="B40">
        <v>2021</v>
      </c>
      <c r="C40" s="33">
        <v>162.14935897435896</v>
      </c>
      <c r="D40" s="33">
        <v>163.07948717948719</v>
      </c>
      <c r="E40" s="33">
        <v>164.78333333333333</v>
      </c>
      <c r="F40" s="33"/>
      <c r="H40" s="30">
        <v>2022</v>
      </c>
      <c r="I40" s="31">
        <f>(C41-Table13[[#This Row],[years]])/C41</f>
        <v>5.577910831068783E-2</v>
      </c>
      <c r="J40" s="31">
        <f>(D41-Table13[[#This Row],[Column1]])/Table13[[#This Row],[Column1]]</f>
        <v>5.8104432320246618E-2</v>
      </c>
      <c r="K40" s="31">
        <f>(E41-Table13[[#This Row],[Column2]])/Table13[[#This Row],[Column2]]</f>
        <v>5.6974582007453471E-2</v>
      </c>
    </row>
    <row r="41" spans="2:12" x14ac:dyDescent="0.3">
      <c r="B41">
        <v>2022</v>
      </c>
      <c r="C41" s="33">
        <v>171.72820512820513</v>
      </c>
      <c r="D41" s="33">
        <v>172.55512820512823</v>
      </c>
      <c r="E41" s="33">
        <v>174.17179487179487</v>
      </c>
      <c r="F41" s="33"/>
      <c r="H41" s="30">
        <v>2023</v>
      </c>
      <c r="I41" s="31">
        <f>(C42-Table13[[#This Row],[years]])/C42</f>
        <v>1.9092645318523175E-2</v>
      </c>
      <c r="J41" s="31">
        <f>(D42-Table13[[#This Row],[Column1]])/Table13[[#This Row],[Column1]]</f>
        <v>2.063257375940785E-2</v>
      </c>
      <c r="K41" s="31">
        <f>(E42-Table13[[#This Row],[Column2]])/Table13[[#This Row],[Column2]]</f>
        <v>2.1944145921356802E-2</v>
      </c>
    </row>
    <row r="42" spans="2:12" x14ac:dyDescent="0.3">
      <c r="B42">
        <v>2023</v>
      </c>
      <c r="C42" s="33">
        <v>175.07076923076923</v>
      </c>
      <c r="D42" s="33">
        <v>176.11538461538461</v>
      </c>
      <c r="E42" s="33">
        <v>177.99384615384616</v>
      </c>
      <c r="F42" s="33"/>
    </row>
    <row r="43" spans="2:12" x14ac:dyDescent="0.3">
      <c r="C43" s="33"/>
      <c r="D43" s="33"/>
      <c r="E43" s="33"/>
      <c r="F43" s="33"/>
    </row>
    <row r="57" spans="2:17" ht="20.399999999999999" thickBot="1" x14ac:dyDescent="0.45">
      <c r="B57" s="4" t="s">
        <v>209</v>
      </c>
      <c r="C57" s="4"/>
    </row>
    <row r="58" spans="2:17" ht="15" thickTop="1" x14ac:dyDescent="0.3"/>
    <row r="59" spans="2:17" x14ac:dyDescent="0.3">
      <c r="C59" s="29" t="s">
        <v>205</v>
      </c>
      <c r="D59" s="29" t="s">
        <v>202</v>
      </c>
      <c r="L59" s="26"/>
      <c r="M59" s="26"/>
      <c r="N59" s="26"/>
      <c r="O59" s="26"/>
    </row>
    <row r="60" spans="2:17" x14ac:dyDescent="0.3">
      <c r="C60" s="29" t="s">
        <v>201</v>
      </c>
      <c r="D60" t="s">
        <v>30</v>
      </c>
      <c r="E60" t="s">
        <v>35</v>
      </c>
      <c r="F60" t="s">
        <v>33</v>
      </c>
      <c r="G60" t="s">
        <v>195</v>
      </c>
      <c r="L60" s="26" t="s">
        <v>30</v>
      </c>
      <c r="M60" s="26" t="s">
        <v>35</v>
      </c>
      <c r="N60" s="26" t="s">
        <v>33</v>
      </c>
      <c r="O60" s="26" t="s">
        <v>195</v>
      </c>
      <c r="P60" s="26" t="s">
        <v>203</v>
      </c>
      <c r="Q60" s="26" t="s">
        <v>204</v>
      </c>
    </row>
    <row r="61" spans="2:17" x14ac:dyDescent="0.3">
      <c r="C61" s="30">
        <v>2013</v>
      </c>
      <c r="D61" s="37">
        <v>110.40000000000002</v>
      </c>
      <c r="E61" s="37">
        <v>110.03333333333332</v>
      </c>
      <c r="F61" s="37">
        <v>109.60833333333333</v>
      </c>
      <c r="G61" s="37">
        <v>110.01388888888887</v>
      </c>
      <c r="L61">
        <v>110.40000000000002</v>
      </c>
      <c r="M61">
        <v>110.03333333333332</v>
      </c>
      <c r="N61">
        <v>109.60833333333333</v>
      </c>
      <c r="O61">
        <v>110.01388888888887</v>
      </c>
    </row>
    <row r="62" spans="2:17" x14ac:dyDescent="0.3">
      <c r="C62" s="30">
        <v>2014</v>
      </c>
      <c r="D62" s="37">
        <v>117.89166666666665</v>
      </c>
      <c r="E62" s="37">
        <v>117.34999999999998</v>
      </c>
      <c r="F62" s="37">
        <v>116.74166666666666</v>
      </c>
      <c r="G62" s="37">
        <v>117.32777777777773</v>
      </c>
      <c r="L62">
        <v>117.89166666666665</v>
      </c>
      <c r="M62">
        <v>117.34999999999998</v>
      </c>
      <c r="N62">
        <v>116.74166666666666</v>
      </c>
      <c r="O62">
        <v>117.32777777777773</v>
      </c>
      <c r="P62" s="31">
        <f>(L62-L61)/L61</f>
        <v>6.7859299516907889E-2</v>
      </c>
      <c r="Q62" s="31">
        <f>(N62-N61)/N61</f>
        <v>6.5080209838059691E-2</v>
      </c>
    </row>
    <row r="63" spans="2:17" x14ac:dyDescent="0.3">
      <c r="C63" s="30">
        <v>2015</v>
      </c>
      <c r="D63" s="37">
        <v>124.30833333333335</v>
      </c>
      <c r="E63" s="37">
        <v>123.10833333333331</v>
      </c>
      <c r="F63" s="37">
        <v>121.69166666666666</v>
      </c>
      <c r="G63" s="37">
        <v>123.03611111111111</v>
      </c>
      <c r="L63">
        <v>124.30833333333335</v>
      </c>
      <c r="M63">
        <v>123.10833333333331</v>
      </c>
      <c r="N63">
        <v>121.69166666666666</v>
      </c>
      <c r="O63">
        <v>123.03611111111111</v>
      </c>
      <c r="P63" s="31">
        <f t="shared" ref="P63:P71" si="0">(L63-L62)/L62</f>
        <v>5.442850074220712E-2</v>
      </c>
      <c r="Q63" s="31">
        <f t="shared" ref="Q63:Q71" si="1">(N63-N62)/N62</f>
        <v>4.2401313441359154E-2</v>
      </c>
    </row>
    <row r="64" spans="2:17" x14ac:dyDescent="0.3">
      <c r="C64" s="30">
        <v>2016</v>
      </c>
      <c r="D64" s="37">
        <v>131.27499999999998</v>
      </c>
      <c r="E64" s="37">
        <v>129.20000000000002</v>
      </c>
      <c r="F64" s="37">
        <v>126.82499999999999</v>
      </c>
      <c r="G64" s="37">
        <v>129.10000000000002</v>
      </c>
      <c r="L64">
        <v>131.27499999999998</v>
      </c>
      <c r="M64">
        <v>129.20000000000002</v>
      </c>
      <c r="N64">
        <v>126.82499999999999</v>
      </c>
      <c r="O64">
        <v>129.10000000000002</v>
      </c>
      <c r="P64" s="31">
        <f t="shared" si="0"/>
        <v>5.6043440370047264E-2</v>
      </c>
      <c r="Q64" s="31">
        <f t="shared" si="1"/>
        <v>4.2183113058960428E-2</v>
      </c>
    </row>
    <row r="65" spans="3:25" x14ac:dyDescent="0.3">
      <c r="C65" s="30">
        <v>2017</v>
      </c>
      <c r="D65" s="37">
        <v>135.6333333333333</v>
      </c>
      <c r="E65" s="37">
        <v>133.5</v>
      </c>
      <c r="F65" s="37">
        <v>131.02500000000001</v>
      </c>
      <c r="G65" s="37">
        <v>133.38611111111106</v>
      </c>
      <c r="L65">
        <v>135.6333333333333</v>
      </c>
      <c r="M65">
        <v>133.5</v>
      </c>
      <c r="N65">
        <v>131.02500000000001</v>
      </c>
      <c r="O65">
        <v>133.38611111111106</v>
      </c>
      <c r="P65" s="31">
        <f t="shared" si="0"/>
        <v>3.3200025391988734E-2</v>
      </c>
      <c r="Q65" s="31">
        <f t="shared" si="1"/>
        <v>3.3116499112951052E-2</v>
      </c>
    </row>
    <row r="66" spans="3:25" x14ac:dyDescent="0.3">
      <c r="C66" s="30">
        <v>2018</v>
      </c>
      <c r="D66" s="37">
        <v>140.73333333333335</v>
      </c>
      <c r="E66" s="37">
        <v>138.77500000000001</v>
      </c>
      <c r="F66" s="37">
        <v>136.5</v>
      </c>
      <c r="G66" s="37">
        <v>138.66944444444448</v>
      </c>
      <c r="L66">
        <v>140.73333333333335</v>
      </c>
      <c r="M66">
        <v>138.77500000000001</v>
      </c>
      <c r="N66">
        <v>136.5</v>
      </c>
      <c r="O66">
        <v>138.66944444444448</v>
      </c>
      <c r="P66" s="31">
        <f t="shared" si="0"/>
        <v>3.760137625952361E-2</v>
      </c>
      <c r="Q66" s="31">
        <f t="shared" si="1"/>
        <v>4.17859187178019E-2</v>
      </c>
    </row>
    <row r="67" spans="3:25" x14ac:dyDescent="0.3">
      <c r="C67" s="30">
        <v>2019</v>
      </c>
      <c r="D67" s="37">
        <v>145.18181818181819</v>
      </c>
      <c r="E67" s="37">
        <v>144.18181818181819</v>
      </c>
      <c r="F67" s="37">
        <v>143.01818181818183</v>
      </c>
      <c r="G67" s="37">
        <v>144.12727272727273</v>
      </c>
      <c r="L67">
        <v>145.18181818181819</v>
      </c>
      <c r="M67">
        <v>144.18181818181819</v>
      </c>
      <c r="N67">
        <v>143.01818181818183</v>
      </c>
      <c r="O67">
        <v>144.12727272727273</v>
      </c>
      <c r="P67" s="31">
        <f t="shared" si="0"/>
        <v>3.1609319150768624E-2</v>
      </c>
      <c r="Q67" s="31">
        <f t="shared" si="1"/>
        <v>4.7752247752247838E-2</v>
      </c>
    </row>
    <row r="68" spans="3:25" x14ac:dyDescent="0.3">
      <c r="C68" s="30">
        <v>2020</v>
      </c>
      <c r="D68" s="37">
        <v>154.56</v>
      </c>
      <c r="E68" s="37">
        <v>153.38000000000002</v>
      </c>
      <c r="F68" s="37">
        <v>152.05000000000001</v>
      </c>
      <c r="G68" s="37">
        <v>153.32999999999998</v>
      </c>
      <c r="L68">
        <v>154.56</v>
      </c>
      <c r="M68">
        <v>153.38000000000002</v>
      </c>
      <c r="N68">
        <v>152.05000000000001</v>
      </c>
      <c r="O68">
        <v>153.32999999999998</v>
      </c>
      <c r="P68" s="31">
        <f t="shared" si="0"/>
        <v>6.4596117720726334E-2</v>
      </c>
      <c r="Q68" s="31">
        <f t="shared" si="1"/>
        <v>6.3151538265954738E-2</v>
      </c>
    </row>
    <row r="69" spans="3:25" x14ac:dyDescent="0.3">
      <c r="C69" s="30">
        <v>2021</v>
      </c>
      <c r="D69" s="37">
        <v>162.03333333333333</v>
      </c>
      <c r="E69" s="37">
        <v>161.45833333333334</v>
      </c>
      <c r="F69" s="37">
        <v>160.7583333333333</v>
      </c>
      <c r="G69" s="37">
        <v>161.41666666666666</v>
      </c>
      <c r="L69">
        <v>162.03333333333333</v>
      </c>
      <c r="M69">
        <v>161.45833333333334</v>
      </c>
      <c r="N69">
        <v>160.7583333333333</v>
      </c>
      <c r="O69">
        <v>161.41666666666666</v>
      </c>
      <c r="P69" s="31">
        <f t="shared" si="0"/>
        <v>4.8352311939268436E-2</v>
      </c>
      <c r="Q69" s="31">
        <f t="shared" si="1"/>
        <v>5.7272826920968661E-2</v>
      </c>
    </row>
    <row r="70" spans="3:25" x14ac:dyDescent="0.3">
      <c r="C70" s="30">
        <v>2022</v>
      </c>
      <c r="D70" s="37">
        <v>173.125</v>
      </c>
      <c r="E70" s="37">
        <v>172.14999999999998</v>
      </c>
      <c r="F70" s="37">
        <v>170.94999999999996</v>
      </c>
      <c r="G70" s="37">
        <v>172.07500000000002</v>
      </c>
      <c r="L70">
        <v>173.125</v>
      </c>
      <c r="M70">
        <v>172.14999999999998</v>
      </c>
      <c r="N70">
        <v>170.94999999999996</v>
      </c>
      <c r="O70">
        <v>172.07500000000002</v>
      </c>
      <c r="P70" s="31">
        <f t="shared" si="0"/>
        <v>6.8452993211273419E-2</v>
      </c>
      <c r="Q70" s="31">
        <f t="shared" si="1"/>
        <v>6.3397439220361812E-2</v>
      </c>
    </row>
    <row r="71" spans="3:25" x14ac:dyDescent="0.3">
      <c r="C71" s="30">
        <v>2023</v>
      </c>
      <c r="D71" s="37">
        <v>178.47999999999996</v>
      </c>
      <c r="E71" s="37">
        <v>177.62</v>
      </c>
      <c r="F71" s="37">
        <v>176.61999999999998</v>
      </c>
      <c r="G71" s="37">
        <v>177.57333333333332</v>
      </c>
      <c r="L71">
        <v>178.47999999999996</v>
      </c>
      <c r="M71">
        <v>177.62</v>
      </c>
      <c r="N71">
        <v>176.61999999999998</v>
      </c>
      <c r="O71">
        <v>177.57333333333332</v>
      </c>
      <c r="P71" s="31">
        <f t="shared" si="0"/>
        <v>3.0931407942238046E-2</v>
      </c>
      <c r="Q71" s="31">
        <f t="shared" si="1"/>
        <v>3.3167592863410457E-2</v>
      </c>
    </row>
    <row r="72" spans="3:25" x14ac:dyDescent="0.3">
      <c r="C72" s="30" t="s">
        <v>195</v>
      </c>
      <c r="D72" s="37">
        <v>140.81803278688523</v>
      </c>
      <c r="E72" s="37">
        <v>139.6295081967213</v>
      </c>
      <c r="F72" s="37">
        <v>138.24590163934425</v>
      </c>
      <c r="G72" s="37">
        <v>139.56448087431693</v>
      </c>
      <c r="L72">
        <v>140.81803278688523</v>
      </c>
      <c r="M72">
        <v>139.6295081967213</v>
      </c>
      <c r="N72">
        <v>138.24590163934425</v>
      </c>
      <c r="O72">
        <v>139.56448087431693</v>
      </c>
    </row>
    <row r="76" spans="3:25" x14ac:dyDescent="0.3">
      <c r="C76" t="s">
        <v>208</v>
      </c>
    </row>
    <row r="77" spans="3:25" x14ac:dyDescent="0.3">
      <c r="C77" t="s">
        <v>206</v>
      </c>
      <c r="D77" t="s">
        <v>211</v>
      </c>
      <c r="E77" t="s">
        <v>210</v>
      </c>
      <c r="F77" t="s">
        <v>213</v>
      </c>
      <c r="P77" s="35"/>
      <c r="Q77" s="35"/>
      <c r="R77" s="35"/>
      <c r="S77" s="35"/>
      <c r="T77" s="35"/>
      <c r="U77" s="35"/>
      <c r="V77" s="35"/>
      <c r="W77" s="35"/>
      <c r="X77" s="35"/>
      <c r="Y77" s="35"/>
    </row>
    <row r="78" spans="3:25" hidden="1" x14ac:dyDescent="0.3">
      <c r="C78">
        <v>2013</v>
      </c>
      <c r="D78" s="31">
        <v>9.8953377735490067E-2</v>
      </c>
      <c r="E78" s="31">
        <v>8.9423076923076897E-2</v>
      </c>
      <c r="F78" s="31">
        <v>9.4646271510516314E-2</v>
      </c>
    </row>
    <row r="79" spans="3:25" hidden="1" x14ac:dyDescent="0.3">
      <c r="C79">
        <v>2014</v>
      </c>
      <c r="D79" s="31">
        <v>5.3415061295971927E-2</v>
      </c>
      <c r="E79" s="31">
        <v>4.8715677590788306E-2</v>
      </c>
      <c r="F79" s="31">
        <v>5.105633802816912E-2</v>
      </c>
    </row>
    <row r="80" spans="3:25" hidden="1" x14ac:dyDescent="0.3">
      <c r="C80">
        <v>2015</v>
      </c>
      <c r="D80" s="31">
        <v>6.3175394846217856E-2</v>
      </c>
      <c r="E80" s="31">
        <v>4.6413502109704644E-2</v>
      </c>
      <c r="F80" s="31">
        <v>5.5230125523012506E-2</v>
      </c>
    </row>
    <row r="81" spans="2:11" hidden="1" x14ac:dyDescent="0.3">
      <c r="C81">
        <v>2016</v>
      </c>
      <c r="D81" s="31">
        <v>3.6690085870413877E-2</v>
      </c>
      <c r="E81" s="31">
        <v>2.7375201288244697E-2</v>
      </c>
      <c r="F81" s="31">
        <v>3.2462391132224933E-2</v>
      </c>
    </row>
    <row r="82" spans="2:11" x14ac:dyDescent="0.3">
      <c r="C82">
        <v>2017</v>
      </c>
      <c r="D82" s="31">
        <v>5.5891238670694905E-2</v>
      </c>
      <c r="E82" s="31">
        <v>4.92957746478873E-2</v>
      </c>
      <c r="F82" s="31">
        <v>5.295471987720627E-2</v>
      </c>
    </row>
    <row r="83" spans="2:11" x14ac:dyDescent="0.3">
      <c r="C83">
        <v>2018</v>
      </c>
      <c r="D83" s="31">
        <v>1.8664752333094E-2</v>
      </c>
      <c r="E83" s="31">
        <v>2.9082774049217046E-2</v>
      </c>
      <c r="F83" s="31">
        <v>2.3374726077428697E-2</v>
      </c>
    </row>
    <row r="84" spans="2:11" x14ac:dyDescent="0.3">
      <c r="B84" s="36"/>
      <c r="C84">
        <v>2019</v>
      </c>
      <c r="D84" s="31">
        <v>8.014184397163128E-2</v>
      </c>
      <c r="E84" s="31">
        <v>7.4637681159420377E-2</v>
      </c>
      <c r="F84" s="31">
        <v>7.7363896848137617E-2</v>
      </c>
    </row>
    <row r="85" spans="2:11" x14ac:dyDescent="0.3">
      <c r="C85">
        <v>2020</v>
      </c>
      <c r="D85" s="31">
        <v>5.7932850559578558E-2</v>
      </c>
      <c r="E85" s="31">
        <v>5.8704453441295663E-2</v>
      </c>
      <c r="F85" s="31">
        <v>5.7922769640479481E-2</v>
      </c>
    </row>
    <row r="86" spans="2:11" x14ac:dyDescent="0.3">
      <c r="C86">
        <v>2021</v>
      </c>
      <c r="D86" s="31">
        <v>5.362776025236593E-2</v>
      </c>
      <c r="E86" s="31">
        <v>5.8974358974358904E-2</v>
      </c>
      <c r="F86" s="31">
        <v>5.657978385251098E-2</v>
      </c>
    </row>
    <row r="87" spans="2:11" x14ac:dyDescent="0.3">
      <c r="C87">
        <v>2022</v>
      </c>
      <c r="D87" s="31">
        <v>6.430288461538454E-2</v>
      </c>
      <c r="E87" s="31">
        <v>5.5151515151515118E-2</v>
      </c>
      <c r="F87" s="31">
        <v>6.0350030175015092E-2</v>
      </c>
    </row>
    <row r="88" spans="2:11" x14ac:dyDescent="0.3">
      <c r="C88">
        <v>2023</v>
      </c>
      <c r="D88" s="31">
        <v>0.01</v>
      </c>
      <c r="E88" s="31">
        <v>0.01</v>
      </c>
      <c r="F88" s="31">
        <v>1.4730878186968806E-2</v>
      </c>
    </row>
    <row r="89" spans="2:11" hidden="1" x14ac:dyDescent="0.3">
      <c r="D89" s="31"/>
    </row>
    <row r="90" spans="2:11" hidden="1" x14ac:dyDescent="0.3">
      <c r="D90" s="31"/>
    </row>
    <row r="91" spans="2:11" hidden="1" x14ac:dyDescent="0.3">
      <c r="D91" s="31"/>
    </row>
    <row r="92" spans="2:11" hidden="1" x14ac:dyDescent="0.3">
      <c r="D92" s="31"/>
    </row>
    <row r="93" spans="2:11" hidden="1" x14ac:dyDescent="0.3">
      <c r="D93" s="31"/>
    </row>
    <row r="94" spans="2:11" hidden="1" x14ac:dyDescent="0.3">
      <c r="D94" s="31"/>
      <c r="K94" s="31"/>
    </row>
    <row r="95" spans="2:11" hidden="1" x14ac:dyDescent="0.3">
      <c r="D95" s="31"/>
      <c r="K95" s="31"/>
    </row>
    <row r="96" spans="2:11" hidden="1" x14ac:dyDescent="0.3">
      <c r="D96" s="31"/>
      <c r="K96" s="31"/>
    </row>
    <row r="97" spans="2:11" hidden="1" x14ac:dyDescent="0.3">
      <c r="D97" s="31"/>
      <c r="K97" s="31"/>
    </row>
    <row r="98" spans="2:11" hidden="1" x14ac:dyDescent="0.3">
      <c r="D98" s="31"/>
    </row>
    <row r="109" spans="2:11" ht="20.399999999999999" thickBot="1" x14ac:dyDescent="0.45">
      <c r="B109" s="4" t="s">
        <v>228</v>
      </c>
    </row>
    <row r="110" spans="2:11" ht="15" thickTop="1" x14ac:dyDescent="0.3"/>
    <row r="113" spans="3:10" x14ac:dyDescent="0.3">
      <c r="D113" t="s">
        <v>202</v>
      </c>
    </row>
    <row r="114" spans="3:10" x14ac:dyDescent="0.3">
      <c r="C114" s="29" t="s">
        <v>201</v>
      </c>
      <c r="D114" t="s">
        <v>198</v>
      </c>
      <c r="E114" t="s">
        <v>222</v>
      </c>
      <c r="F114" t="s">
        <v>227</v>
      </c>
      <c r="G114" t="s">
        <v>226</v>
      </c>
      <c r="H114" t="s">
        <v>225</v>
      </c>
      <c r="I114" t="s">
        <v>224</v>
      </c>
      <c r="J114" t="s">
        <v>223</v>
      </c>
    </row>
    <row r="115" spans="3:10" x14ac:dyDescent="0.3">
      <c r="C115" s="30" t="s">
        <v>41</v>
      </c>
      <c r="D115">
        <v>175.13589743589742</v>
      </c>
      <c r="E115">
        <v>179.61666666666665</v>
      </c>
      <c r="F115">
        <v>164.06666666666663</v>
      </c>
      <c r="G115">
        <v>172.85</v>
      </c>
      <c r="H115">
        <v>170.04999999999998</v>
      </c>
      <c r="I115">
        <v>178.68333333333331</v>
      </c>
      <c r="J115">
        <v>179.71666666666667</v>
      </c>
    </row>
    <row r="116" spans="3:10" x14ac:dyDescent="0.3">
      <c r="C116" s="41">
        <v>2022</v>
      </c>
      <c r="D116">
        <v>172.5102564102564</v>
      </c>
      <c r="E116">
        <v>173.79999999999998</v>
      </c>
      <c r="F116">
        <v>163.16666666666666</v>
      </c>
      <c r="G116">
        <v>168.3</v>
      </c>
      <c r="H116">
        <v>165.06666666666663</v>
      </c>
      <c r="I116">
        <v>174.4666666666667</v>
      </c>
      <c r="J116">
        <v>174.19999999999996</v>
      </c>
    </row>
    <row r="117" spans="3:10" x14ac:dyDescent="0.3">
      <c r="C117" s="41">
        <v>2023</v>
      </c>
      <c r="D117">
        <v>177.76153846153849</v>
      </c>
      <c r="E117">
        <v>185.43333333333331</v>
      </c>
      <c r="F117">
        <v>164.96666666666667</v>
      </c>
      <c r="G117">
        <v>177.4</v>
      </c>
      <c r="H117">
        <v>175.0333333333333</v>
      </c>
      <c r="I117">
        <v>182.9</v>
      </c>
      <c r="J117">
        <v>185.23333333333335</v>
      </c>
    </row>
    <row r="118" spans="3:10" x14ac:dyDescent="0.3">
      <c r="C118" s="30" t="s">
        <v>195</v>
      </c>
      <c r="D118">
        <v>175.13589743589742</v>
      </c>
      <c r="E118">
        <v>179.61666666666665</v>
      </c>
      <c r="F118">
        <v>164.06666666666663</v>
      </c>
      <c r="G118">
        <v>172.85</v>
      </c>
      <c r="H118">
        <v>170.04999999999998</v>
      </c>
      <c r="I118">
        <v>178.68333333333331</v>
      </c>
      <c r="J118">
        <v>179.71666666666667</v>
      </c>
    </row>
    <row r="150" spans="2:50" ht="20.399999999999999" thickBot="1" x14ac:dyDescent="0.45">
      <c r="B150" s="4" t="s">
        <v>247</v>
      </c>
    </row>
    <row r="151" spans="2:50" ht="18.600000000000001" thickTop="1" thickBot="1" x14ac:dyDescent="0.4">
      <c r="D151" t="s">
        <v>30</v>
      </c>
      <c r="R151" s="2" t="s">
        <v>253</v>
      </c>
    </row>
    <row r="152" spans="2:50" ht="15" thickTop="1" x14ac:dyDescent="0.3">
      <c r="AX152" t="s">
        <v>170</v>
      </c>
    </row>
    <row r="153" spans="2:50" x14ac:dyDescent="0.3">
      <c r="D153" s="68" t="s">
        <v>0</v>
      </c>
      <c r="E153" t="s">
        <v>1</v>
      </c>
      <c r="F153" t="s">
        <v>2</v>
      </c>
      <c r="G153" t="s">
        <v>21</v>
      </c>
      <c r="H153" t="s">
        <v>23</v>
      </c>
      <c r="I153" t="s">
        <v>24</v>
      </c>
      <c r="J153" t="s">
        <v>26</v>
      </c>
      <c r="K153" t="s">
        <v>229</v>
      </c>
      <c r="L153" t="s">
        <v>250</v>
      </c>
      <c r="M153" t="s">
        <v>249</v>
      </c>
    </row>
    <row r="154" spans="2:50" x14ac:dyDescent="0.3">
      <c r="D154" s="68" t="s">
        <v>30</v>
      </c>
      <c r="E154">
        <v>2013</v>
      </c>
      <c r="F154" t="s">
        <v>36</v>
      </c>
      <c r="G154">
        <v>106.2</v>
      </c>
      <c r="H154">
        <v>104.4</v>
      </c>
      <c r="I154">
        <v>103.9</v>
      </c>
      <c r="J154">
        <v>104.1</v>
      </c>
      <c r="K154">
        <v>1380.3999999999999</v>
      </c>
      <c r="L154">
        <f>SUM(Table10[[#This Row],[Fuel and light]:[SUM Food Basket]])</f>
        <v>1799</v>
      </c>
    </row>
    <row r="155" spans="2:50" hidden="1" x14ac:dyDescent="0.3">
      <c r="D155" s="68" t="s">
        <v>30</v>
      </c>
      <c r="E155">
        <v>2013</v>
      </c>
      <c r="F155" t="s">
        <v>38</v>
      </c>
      <c r="G155">
        <v>106.1</v>
      </c>
      <c r="H155">
        <v>104.7</v>
      </c>
      <c r="I155">
        <v>104.6</v>
      </c>
      <c r="J155">
        <v>104.3</v>
      </c>
      <c r="K155">
        <v>1382.2</v>
      </c>
      <c r="L155">
        <f>SUM(Table10[[#This Row],[Fuel and light]:[SUM Food Basket]])</f>
        <v>1801.9</v>
      </c>
      <c r="M155" s="31">
        <f>(L155-L154)/L154</f>
        <v>1.6120066703724798E-3</v>
      </c>
    </row>
    <row r="156" spans="2:50" x14ac:dyDescent="0.3">
      <c r="D156" s="68" t="s">
        <v>30</v>
      </c>
      <c r="E156">
        <v>2014</v>
      </c>
      <c r="F156" t="s">
        <v>36</v>
      </c>
      <c r="G156">
        <v>113.2</v>
      </c>
      <c r="H156">
        <v>110.9</v>
      </c>
      <c r="I156">
        <v>110.8</v>
      </c>
      <c r="J156">
        <v>112</v>
      </c>
      <c r="K156">
        <v>1482.2</v>
      </c>
      <c r="L156">
        <f>SUM(Table10[[#This Row],[Fuel and light]:[SUM Food Basket]])</f>
        <v>1929.1000000000001</v>
      </c>
      <c r="M156" s="31">
        <f t="shared" ref="M156:M169" si="2">(L156-L155)/L155</f>
        <v>7.0592152727676369E-2</v>
      </c>
    </row>
    <row r="157" spans="2:50" hidden="1" x14ac:dyDescent="0.3">
      <c r="D157" s="68" t="s">
        <v>30</v>
      </c>
      <c r="E157">
        <v>2014</v>
      </c>
      <c r="F157" t="s">
        <v>38</v>
      </c>
      <c r="G157">
        <v>113.4</v>
      </c>
      <c r="H157">
        <v>111.4</v>
      </c>
      <c r="I157">
        <v>111.2</v>
      </c>
      <c r="J157">
        <v>112.4</v>
      </c>
      <c r="K157">
        <v>1491.4</v>
      </c>
      <c r="L157">
        <f>SUM(Table10[[#This Row],[Fuel and light]:[SUM Food Basket]])</f>
        <v>1939.8000000000002</v>
      </c>
      <c r="M157" s="31">
        <f t="shared" si="2"/>
        <v>5.5466279612254648E-3</v>
      </c>
    </row>
    <row r="158" spans="2:50" x14ac:dyDescent="0.3">
      <c r="D158" s="68" t="s">
        <v>30</v>
      </c>
      <c r="E158">
        <v>2015</v>
      </c>
      <c r="F158" t="s">
        <v>36</v>
      </c>
      <c r="G158">
        <v>120</v>
      </c>
      <c r="H158">
        <v>117.7</v>
      </c>
      <c r="I158">
        <v>110.9</v>
      </c>
      <c r="J158">
        <v>118.7</v>
      </c>
      <c r="K158">
        <v>1570.5999999999997</v>
      </c>
      <c r="L158">
        <f>SUM(Table10[[#This Row],[Fuel and light]:[SUM Food Basket]])</f>
        <v>2037.8999999999996</v>
      </c>
      <c r="M158" s="31">
        <f t="shared" si="2"/>
        <v>5.057222394061215E-2</v>
      </c>
    </row>
    <row r="159" spans="2:50" hidden="1" x14ac:dyDescent="0.3">
      <c r="D159" s="68" t="s">
        <v>30</v>
      </c>
      <c r="E159">
        <v>2015</v>
      </c>
      <c r="F159" t="s">
        <v>38</v>
      </c>
      <c r="G159">
        <v>120.6</v>
      </c>
      <c r="H159">
        <v>118.2</v>
      </c>
      <c r="I159">
        <v>111.6</v>
      </c>
      <c r="J159">
        <v>119.4</v>
      </c>
      <c r="K159">
        <v>1571.5</v>
      </c>
      <c r="L159">
        <f>SUM(Table10[[#This Row],[Fuel and light]:[SUM Food Basket]])</f>
        <v>2041.3</v>
      </c>
      <c r="M159" s="31">
        <f t="shared" si="2"/>
        <v>1.6683841209089352E-3</v>
      </c>
    </row>
    <row r="160" spans="2:50" x14ac:dyDescent="0.3">
      <c r="D160" s="68" t="s">
        <v>30</v>
      </c>
      <c r="E160">
        <v>2016</v>
      </c>
      <c r="F160" t="s">
        <v>36</v>
      </c>
      <c r="G160">
        <v>127.5</v>
      </c>
      <c r="H160">
        <v>124.3</v>
      </c>
      <c r="I160">
        <v>113.9</v>
      </c>
      <c r="J160">
        <v>127.1</v>
      </c>
      <c r="K160">
        <v>1682.6</v>
      </c>
      <c r="L160">
        <f>SUM(Table10[[#This Row],[Fuel and light]:[SUM Food Basket]])</f>
        <v>2175.4</v>
      </c>
      <c r="M160" s="31">
        <f t="shared" si="2"/>
        <v>6.5693430656934379E-2</v>
      </c>
    </row>
    <row r="161" spans="4:13" hidden="1" x14ac:dyDescent="0.3">
      <c r="D161" s="68" t="s">
        <v>30</v>
      </c>
      <c r="E161">
        <v>2016</v>
      </c>
      <c r="F161" t="s">
        <v>38</v>
      </c>
      <c r="G161">
        <v>127</v>
      </c>
      <c r="H161">
        <v>124.8</v>
      </c>
      <c r="I161">
        <v>113.6</v>
      </c>
      <c r="J161">
        <v>127.5</v>
      </c>
      <c r="K161">
        <v>1682.7000000000003</v>
      </c>
      <c r="L161">
        <f>SUM(Table10[[#This Row],[Fuel and light]:[SUM Food Basket]])</f>
        <v>2175.6000000000004</v>
      </c>
      <c r="M161" s="31">
        <f t="shared" si="2"/>
        <v>9.1937115013456303E-5</v>
      </c>
    </row>
    <row r="162" spans="4:13" x14ac:dyDescent="0.3">
      <c r="D162" s="68" t="s">
        <v>30</v>
      </c>
      <c r="E162">
        <v>2017</v>
      </c>
      <c r="F162" t="s">
        <v>36</v>
      </c>
      <c r="G162">
        <v>133.19999999999999</v>
      </c>
      <c r="H162">
        <v>130.1</v>
      </c>
      <c r="I162">
        <v>119.5</v>
      </c>
      <c r="J162">
        <v>134.9</v>
      </c>
      <c r="K162">
        <v>1734.5000000000002</v>
      </c>
      <c r="L162">
        <f>SUM(Table10[[#This Row],[Fuel and light]:[SUM Food Basket]])</f>
        <v>2252.2000000000003</v>
      </c>
      <c r="M162" s="31">
        <f t="shared" si="2"/>
        <v>3.5208678065820877E-2</v>
      </c>
    </row>
    <row r="163" spans="4:13" hidden="1" x14ac:dyDescent="0.3">
      <c r="D163" s="68" t="s">
        <v>30</v>
      </c>
      <c r="E163">
        <v>2017</v>
      </c>
      <c r="F163" t="s">
        <v>38</v>
      </c>
      <c r="G163">
        <v>134.19999999999999</v>
      </c>
      <c r="H163">
        <v>130.6</v>
      </c>
      <c r="I163">
        <v>119.8</v>
      </c>
      <c r="J163">
        <v>135.19999999999999</v>
      </c>
      <c r="K163">
        <v>1728.5000000000002</v>
      </c>
      <c r="L163">
        <f>SUM(Table10[[#This Row],[Fuel and light]:[SUM Food Basket]])</f>
        <v>2248.3000000000002</v>
      </c>
      <c r="M163" s="31">
        <f t="shared" si="2"/>
        <v>-1.7316401740520781E-3</v>
      </c>
    </row>
    <row r="164" spans="4:13" x14ac:dyDescent="0.3">
      <c r="D164" s="68" t="s">
        <v>30</v>
      </c>
      <c r="E164">
        <v>2018</v>
      </c>
      <c r="F164" t="s">
        <v>36</v>
      </c>
      <c r="G164">
        <v>142.4</v>
      </c>
      <c r="H164">
        <v>136.19999999999999</v>
      </c>
      <c r="I164">
        <v>123.3</v>
      </c>
      <c r="J164">
        <v>141.5</v>
      </c>
      <c r="K164">
        <v>1781.5</v>
      </c>
      <c r="L164">
        <f>SUM(Table10[[#This Row],[Fuel and light]:[SUM Food Basket]])</f>
        <v>2324.9</v>
      </c>
      <c r="M164" s="31">
        <f t="shared" si="2"/>
        <v>3.4070186363029803E-2</v>
      </c>
    </row>
    <row r="165" spans="4:13" hidden="1" x14ac:dyDescent="0.3">
      <c r="D165" s="68" t="s">
        <v>30</v>
      </c>
      <c r="E165">
        <v>2018</v>
      </c>
      <c r="F165" t="s">
        <v>38</v>
      </c>
      <c r="G165">
        <v>142.6</v>
      </c>
      <c r="H165">
        <v>136.69999999999999</v>
      </c>
      <c r="I165">
        <v>124.6</v>
      </c>
      <c r="J165">
        <v>142.69999999999999</v>
      </c>
      <c r="K165">
        <v>1781.9999999999998</v>
      </c>
      <c r="L165">
        <f>SUM(Table10[[#This Row],[Fuel and light]:[SUM Food Basket]])</f>
        <v>2328.5999999999995</v>
      </c>
      <c r="M165" s="31">
        <f t="shared" si="2"/>
        <v>1.5914662996255164E-3</v>
      </c>
    </row>
    <row r="166" spans="4:13" x14ac:dyDescent="0.3">
      <c r="D166" s="68" t="s">
        <v>30</v>
      </c>
      <c r="E166">
        <v>2019</v>
      </c>
      <c r="F166" t="s">
        <v>36</v>
      </c>
      <c r="G166">
        <v>145.30000000000001</v>
      </c>
      <c r="H166">
        <v>149.9</v>
      </c>
      <c r="I166">
        <v>129.19999999999999</v>
      </c>
      <c r="J166">
        <v>155.5</v>
      </c>
      <c r="K166">
        <v>1759.8000000000002</v>
      </c>
      <c r="L166">
        <f>SUM(Table10[[#This Row],[Fuel and light]:[SUM Food Basket]])</f>
        <v>2339.7000000000003</v>
      </c>
      <c r="M166" s="31">
        <f t="shared" si="2"/>
        <v>4.7668126771454183E-3</v>
      </c>
    </row>
    <row r="167" spans="4:13" hidden="1" x14ac:dyDescent="0.3">
      <c r="D167" s="68" t="s">
        <v>30</v>
      </c>
      <c r="E167">
        <v>2019</v>
      </c>
      <c r="F167" t="s">
        <v>38</v>
      </c>
      <c r="G167">
        <v>146.4</v>
      </c>
      <c r="H167">
        <v>150.4</v>
      </c>
      <c r="I167">
        <v>129.9</v>
      </c>
      <c r="J167">
        <v>155.5</v>
      </c>
      <c r="K167">
        <v>1761.2000000000003</v>
      </c>
      <c r="L167">
        <f>SUM(Table10[[#This Row],[Fuel and light]:[SUM Food Basket]])</f>
        <v>2343.4000000000005</v>
      </c>
      <c r="M167" s="31">
        <f t="shared" si="2"/>
        <v>1.5813993246998643E-3</v>
      </c>
    </row>
    <row r="168" spans="4:13" x14ac:dyDescent="0.3">
      <c r="D168" s="68" t="s">
        <v>30</v>
      </c>
      <c r="E168">
        <v>2020</v>
      </c>
      <c r="F168" t="s">
        <v>36</v>
      </c>
      <c r="G168">
        <v>152.30000000000001</v>
      </c>
      <c r="H168">
        <v>156.19999999999999</v>
      </c>
      <c r="I168">
        <v>136</v>
      </c>
      <c r="J168">
        <v>161.9</v>
      </c>
      <c r="K168">
        <v>1909.7999999999997</v>
      </c>
      <c r="L168">
        <f>SUM(Table10[[#This Row],[Fuel and light]:[SUM Food Basket]])</f>
        <v>2516.1999999999998</v>
      </c>
      <c r="M168" s="31">
        <f t="shared" si="2"/>
        <v>7.3739011692412412E-2</v>
      </c>
    </row>
    <row r="169" spans="4:13" hidden="1" x14ac:dyDescent="0.3">
      <c r="D169" s="68" t="s">
        <v>30</v>
      </c>
      <c r="E169">
        <v>2020</v>
      </c>
      <c r="F169" t="s">
        <v>38</v>
      </c>
      <c r="G169">
        <v>153.4</v>
      </c>
      <c r="H169">
        <v>156.69999999999999</v>
      </c>
      <c r="I169">
        <v>135.80000000000001</v>
      </c>
      <c r="J169">
        <v>161.19999999999999</v>
      </c>
      <c r="K169">
        <v>1894.5999999999997</v>
      </c>
      <c r="L169">
        <f>SUM(Table10[[#This Row],[Fuel and light]:[SUM Food Basket]])</f>
        <v>2501.6999999999998</v>
      </c>
      <c r="M169" s="31">
        <f t="shared" si="2"/>
        <v>-5.7626579763134893E-3</v>
      </c>
    </row>
    <row r="170" spans="4:13" x14ac:dyDescent="0.3">
      <c r="D170" s="68"/>
    </row>
    <row r="171" spans="4:13" x14ac:dyDescent="0.3">
      <c r="D171" s="68"/>
    </row>
    <row r="172" spans="4:13" x14ac:dyDescent="0.3">
      <c r="D172" s="68"/>
    </row>
    <row r="184" spans="4:13" x14ac:dyDescent="0.3">
      <c r="D184" s="73"/>
    </row>
    <row r="185" spans="4:13" x14ac:dyDescent="0.3">
      <c r="D185" s="73"/>
    </row>
    <row r="187" spans="4:13" x14ac:dyDescent="0.3">
      <c r="D187" s="31"/>
    </row>
    <row r="188" spans="4:13" x14ac:dyDescent="0.3">
      <c r="D188" s="73" t="s">
        <v>0</v>
      </c>
      <c r="E188" t="s">
        <v>1</v>
      </c>
      <c r="F188" t="s">
        <v>2</v>
      </c>
      <c r="G188" t="s">
        <v>21</v>
      </c>
      <c r="H188" t="s">
        <v>23</v>
      </c>
      <c r="I188" t="s">
        <v>24</v>
      </c>
      <c r="J188" t="s">
        <v>26</v>
      </c>
      <c r="K188" t="s">
        <v>229</v>
      </c>
      <c r="L188" t="s">
        <v>251</v>
      </c>
      <c r="M188" t="s">
        <v>252</v>
      </c>
    </row>
    <row r="189" spans="4:13" x14ac:dyDescent="0.3">
      <c r="D189" s="68" t="s">
        <v>30</v>
      </c>
      <c r="E189">
        <v>2020</v>
      </c>
      <c r="F189" t="s">
        <v>36</v>
      </c>
      <c r="G189">
        <v>152.30000000000001</v>
      </c>
      <c r="H189">
        <v>156.19999999999999</v>
      </c>
      <c r="I189">
        <v>136</v>
      </c>
      <c r="J189">
        <v>161.9</v>
      </c>
      <c r="K189">
        <v>1909.7999999999997</v>
      </c>
      <c r="L189">
        <f>SUM(Table11[[#This Row],[Fuel and light]:[SUM Food Basket]])</f>
        <v>2516.1999999999998</v>
      </c>
      <c r="M189" s="31"/>
    </row>
    <row r="190" spans="4:13" hidden="1" x14ac:dyDescent="0.3">
      <c r="D190" s="68" t="s">
        <v>30</v>
      </c>
      <c r="E190">
        <v>2020</v>
      </c>
      <c r="F190" t="s">
        <v>38</v>
      </c>
      <c r="G190">
        <v>153.4</v>
      </c>
      <c r="H190">
        <v>156.69999999999999</v>
      </c>
      <c r="I190">
        <v>135.80000000000001</v>
      </c>
      <c r="J190">
        <v>161.19999999999999</v>
      </c>
      <c r="K190">
        <v>1894.5999999999997</v>
      </c>
      <c r="L190">
        <f>SUM(Table11[[#This Row],[Fuel and light]:[SUM Food Basket]])</f>
        <v>2501.6999999999998</v>
      </c>
      <c r="M190" s="31">
        <f>(Table11[[#This Row],[inflation Sum ]]-L189)/L189</f>
        <v>-5.7626579763134893E-3</v>
      </c>
    </row>
    <row r="191" spans="4:13" x14ac:dyDescent="0.3">
      <c r="D191" t="s">
        <v>30</v>
      </c>
      <c r="E191">
        <v>2021</v>
      </c>
      <c r="F191" t="s">
        <v>36</v>
      </c>
      <c r="G191">
        <v>154.4</v>
      </c>
      <c r="H191">
        <v>164.3</v>
      </c>
      <c r="I191">
        <v>150.19999999999999</v>
      </c>
      <c r="J191">
        <v>163.6</v>
      </c>
      <c r="K191">
        <v>2025.3</v>
      </c>
      <c r="L191">
        <f>SUM(Table11[[#This Row],[Fuel and light]:[SUM Food Basket]])</f>
        <v>2657.8</v>
      </c>
      <c r="M191" s="74">
        <f>(Table11[[#This Row],[inflation Sum ]]-L190)/L190</f>
        <v>6.2397569652636355E-2</v>
      </c>
    </row>
    <row r="192" spans="4:13" hidden="1" x14ac:dyDescent="0.3">
      <c r="D192" t="s">
        <v>30</v>
      </c>
      <c r="E192">
        <v>2021</v>
      </c>
      <c r="F192" t="s">
        <v>38</v>
      </c>
      <c r="G192">
        <v>156</v>
      </c>
      <c r="H192">
        <v>164.6</v>
      </c>
      <c r="I192">
        <v>151.30000000000001</v>
      </c>
      <c r="J192">
        <v>163.80000000000001</v>
      </c>
      <c r="K192">
        <v>2025.7</v>
      </c>
      <c r="L192">
        <f>SUM(Table11[[#This Row],[Fuel and light]:[SUM Food Basket]])</f>
        <v>2661.4</v>
      </c>
      <c r="M192" s="31">
        <f>(Table11[[#This Row],[inflation Sum ]]-L191)/L191</f>
        <v>1.3545037248852091E-3</v>
      </c>
    </row>
    <row r="193" spans="4:50" x14ac:dyDescent="0.3">
      <c r="D193" t="s">
        <v>30</v>
      </c>
      <c r="E193">
        <v>2022</v>
      </c>
      <c r="F193" t="s">
        <v>36</v>
      </c>
      <c r="G193">
        <v>167.4</v>
      </c>
      <c r="H193">
        <v>175.3</v>
      </c>
      <c r="I193">
        <v>161.19999999999999</v>
      </c>
      <c r="J193">
        <v>170.3</v>
      </c>
      <c r="K193">
        <v>2150.4</v>
      </c>
      <c r="L193">
        <f>SUM(Table11[[#This Row],[Fuel and light]:[SUM Food Basket]])</f>
        <v>2824.6000000000004</v>
      </c>
      <c r="M193" s="73">
        <f>(Table11[[#This Row],[inflation Sum ]]-L192)/L192</f>
        <v>6.1321109190651639E-2</v>
      </c>
    </row>
    <row r="194" spans="4:50" hidden="1" x14ac:dyDescent="0.3">
      <c r="D194" t="s">
        <v>30</v>
      </c>
      <c r="E194">
        <v>2022</v>
      </c>
      <c r="F194" t="s">
        <v>38</v>
      </c>
      <c r="G194">
        <v>168.9</v>
      </c>
      <c r="H194">
        <v>176</v>
      </c>
      <c r="I194">
        <v>162</v>
      </c>
      <c r="J194">
        <v>170.6</v>
      </c>
      <c r="K194">
        <v>2179.1000000000004</v>
      </c>
      <c r="L194">
        <f>SUM(Table11[[#This Row],[Fuel and light]:[SUM Food Basket]])</f>
        <v>2856.6000000000004</v>
      </c>
      <c r="M194" s="31">
        <f>(Table11[[#This Row],[inflation Sum ]]-L193)/L193</f>
        <v>1.1329037739856969E-2</v>
      </c>
    </row>
    <row r="195" spans="4:50" x14ac:dyDescent="0.3">
      <c r="D195" t="s">
        <v>30</v>
      </c>
      <c r="E195">
        <v>2023</v>
      </c>
      <c r="F195" t="s">
        <v>36</v>
      </c>
      <c r="G195">
        <v>181.6</v>
      </c>
      <c r="H195">
        <v>186.6</v>
      </c>
      <c r="I195">
        <v>169</v>
      </c>
      <c r="J195">
        <v>178.5</v>
      </c>
      <c r="K195">
        <v>2265.6999999999998</v>
      </c>
      <c r="L195">
        <f>SUM(Table11[[#This Row],[Fuel and light]:[SUM Food Basket]])</f>
        <v>2981.3999999999996</v>
      </c>
      <c r="M195" s="73">
        <f>(Table11[[#This Row],[inflation Sum ]]-L194)/L194</f>
        <v>4.3688300777147394E-2</v>
      </c>
    </row>
    <row r="196" spans="4:50" hidden="1" x14ac:dyDescent="0.3">
      <c r="E196">
        <v>2023</v>
      </c>
      <c r="F196" t="s">
        <v>38</v>
      </c>
      <c r="G196">
        <v>181.4</v>
      </c>
      <c r="H196">
        <v>186.6</v>
      </c>
      <c r="I196">
        <v>169</v>
      </c>
      <c r="J196">
        <v>178.5</v>
      </c>
      <c r="K196">
        <v>2265.8000000000002</v>
      </c>
      <c r="L196">
        <f>SUM(Table11[[#This Row],[Fuel and light]:[SUM Food Basket]])</f>
        <v>2981.3</v>
      </c>
      <c r="M196" s="31">
        <f>(Table11[[#This Row],[inflation Sum ]]-L195)/L195</f>
        <v>-3.3541289326978706E-5</v>
      </c>
      <c r="S196" t="s">
        <v>33</v>
      </c>
      <c r="T196">
        <v>2023</v>
      </c>
      <c r="U196" t="s">
        <v>38</v>
      </c>
      <c r="V196">
        <v>174.7</v>
      </c>
      <c r="W196">
        <v>212.2</v>
      </c>
      <c r="X196">
        <v>177.2</v>
      </c>
      <c r="Y196">
        <v>177.9</v>
      </c>
      <c r="Z196">
        <v>172.2</v>
      </c>
      <c r="AA196">
        <v>172.1</v>
      </c>
      <c r="AB196">
        <v>175.9</v>
      </c>
      <c r="AC196">
        <v>172.2</v>
      </c>
      <c r="AD196">
        <v>121.9</v>
      </c>
      <c r="AE196">
        <v>204.8</v>
      </c>
      <c r="AF196">
        <v>164.9</v>
      </c>
      <c r="AG196">
        <v>196.6</v>
      </c>
      <c r="AH196">
        <v>180.8</v>
      </c>
      <c r="AI196">
        <v>202.7</v>
      </c>
      <c r="AJ196">
        <v>180.2</v>
      </c>
      <c r="AK196">
        <v>167</v>
      </c>
      <c r="AL196">
        <v>178.2</v>
      </c>
      <c r="AM196" t="s">
        <v>162</v>
      </c>
      <c r="AN196">
        <v>182.6</v>
      </c>
      <c r="AO196">
        <v>169.2</v>
      </c>
      <c r="AP196">
        <v>180.8</v>
      </c>
      <c r="AQ196">
        <v>159.80000000000001</v>
      </c>
      <c r="AR196">
        <v>168.4</v>
      </c>
      <c r="AS196">
        <v>172.5</v>
      </c>
      <c r="AT196">
        <v>181.5</v>
      </c>
      <c r="AU196">
        <v>170</v>
      </c>
      <c r="AV196">
        <v>176.3</v>
      </c>
      <c r="AW196">
        <v>177.1846153846154</v>
      </c>
      <c r="AX196">
        <v>2303.4</v>
      </c>
    </row>
    <row r="202" spans="4:50" x14ac:dyDescent="0.3">
      <c r="S202" t="s">
        <v>0</v>
      </c>
      <c r="T202" t="s">
        <v>1</v>
      </c>
      <c r="U202" t="s">
        <v>2</v>
      </c>
      <c r="V202" t="s">
        <v>21</v>
      </c>
      <c r="W202" t="s">
        <v>23</v>
      </c>
      <c r="X202" t="s">
        <v>24</v>
      </c>
      <c r="Y202" t="s">
        <v>26</v>
      </c>
      <c r="Z202" t="s">
        <v>229</v>
      </c>
      <c r="AA202" t="s">
        <v>254</v>
      </c>
      <c r="AB202" t="s">
        <v>255</v>
      </c>
    </row>
    <row r="203" spans="4:50" x14ac:dyDescent="0.3">
      <c r="S203" t="s">
        <v>33</v>
      </c>
      <c r="T203">
        <v>2020</v>
      </c>
      <c r="U203" t="s">
        <v>36</v>
      </c>
      <c r="V203">
        <v>138.9</v>
      </c>
      <c r="W203">
        <v>144.4</v>
      </c>
      <c r="X203">
        <v>125.2</v>
      </c>
      <c r="Y203">
        <v>152.19999999999999</v>
      </c>
      <c r="Z203">
        <v>1916.6</v>
      </c>
      <c r="AA203">
        <f>SUM(V203:Z203)</f>
        <v>2477.3000000000002</v>
      </c>
    </row>
    <row r="204" spans="4:50" hidden="1" x14ac:dyDescent="0.3">
      <c r="S204" t="s">
        <v>33</v>
      </c>
      <c r="T204">
        <v>2020</v>
      </c>
      <c r="U204" t="s">
        <v>38</v>
      </c>
      <c r="V204">
        <v>141.4</v>
      </c>
      <c r="W204">
        <v>145</v>
      </c>
      <c r="X204">
        <v>124.6</v>
      </c>
      <c r="Y204">
        <v>152.5</v>
      </c>
      <c r="Z204">
        <v>1898.5</v>
      </c>
      <c r="AA204">
        <f t="shared" ref="AA204:AA210" si="3">SUM(V204:Z204)</f>
        <v>2462</v>
      </c>
      <c r="AB204" s="31">
        <f>(AA204-AA203)/AA203</f>
        <v>-6.176078795462875E-3</v>
      </c>
    </row>
    <row r="205" spans="4:50" x14ac:dyDescent="0.3">
      <c r="S205" t="s">
        <v>33</v>
      </c>
      <c r="T205">
        <v>2021</v>
      </c>
      <c r="U205" t="s">
        <v>36</v>
      </c>
      <c r="V205">
        <v>149.1</v>
      </c>
      <c r="W205">
        <v>156.30000000000001</v>
      </c>
      <c r="X205">
        <v>140.5</v>
      </c>
      <c r="Y205">
        <v>156.6</v>
      </c>
      <c r="Z205">
        <v>2066</v>
      </c>
      <c r="AA205">
        <f t="shared" si="3"/>
        <v>2668.5</v>
      </c>
      <c r="AB205" s="31">
        <f t="shared" ref="AB205:AB210" si="4">(AA205-AA204)/AA204</f>
        <v>8.3874898456539393E-2</v>
      </c>
    </row>
    <row r="206" spans="4:50" hidden="1" x14ac:dyDescent="0.3">
      <c r="S206" t="s">
        <v>33</v>
      </c>
      <c r="T206">
        <v>2021</v>
      </c>
      <c r="U206" t="s">
        <v>38</v>
      </c>
      <c r="V206">
        <v>154.80000000000001</v>
      </c>
      <c r="W206">
        <v>156.9</v>
      </c>
      <c r="X206">
        <v>141.69999999999999</v>
      </c>
      <c r="Y206">
        <v>157.6</v>
      </c>
      <c r="Z206">
        <v>2064.4999999999995</v>
      </c>
      <c r="AA206">
        <f t="shared" si="3"/>
        <v>2675.4999999999995</v>
      </c>
      <c r="AB206" s="31">
        <f t="shared" si="4"/>
        <v>2.623196552370075E-3</v>
      </c>
    </row>
    <row r="207" spans="4:50" x14ac:dyDescent="0.3">
      <c r="S207" t="s">
        <v>33</v>
      </c>
      <c r="T207">
        <v>2022</v>
      </c>
      <c r="U207" t="s">
        <v>36</v>
      </c>
      <c r="V207">
        <v>163</v>
      </c>
      <c r="W207">
        <v>167.2</v>
      </c>
      <c r="X207">
        <v>153.1</v>
      </c>
      <c r="Y207">
        <v>162</v>
      </c>
      <c r="Z207">
        <v>2183.5</v>
      </c>
      <c r="AA207">
        <f t="shared" si="3"/>
        <v>2828.8</v>
      </c>
      <c r="AB207" s="31">
        <f t="shared" si="4"/>
        <v>5.7297701364231235E-2</v>
      </c>
    </row>
    <row r="208" spans="4:50" hidden="1" x14ac:dyDescent="0.3">
      <c r="S208" t="s">
        <v>33</v>
      </c>
      <c r="T208">
        <v>2022</v>
      </c>
      <c r="U208" t="s">
        <v>38</v>
      </c>
      <c r="V208">
        <v>164.5</v>
      </c>
      <c r="W208">
        <v>168.2</v>
      </c>
      <c r="X208">
        <v>154.19999999999999</v>
      </c>
      <c r="Y208">
        <v>162.69999999999999</v>
      </c>
      <c r="Z208">
        <v>2196.3000000000002</v>
      </c>
      <c r="AA208">
        <f t="shared" si="3"/>
        <v>2845.9</v>
      </c>
      <c r="AB208" s="31">
        <f t="shared" si="4"/>
        <v>6.0449660633483835E-3</v>
      </c>
    </row>
    <row r="209" spans="4:28" x14ac:dyDescent="0.3">
      <c r="S209" t="s">
        <v>33</v>
      </c>
      <c r="T209">
        <v>2023</v>
      </c>
      <c r="U209" t="s">
        <v>36</v>
      </c>
      <c r="V209">
        <v>182.8</v>
      </c>
      <c r="W209">
        <v>180.8</v>
      </c>
      <c r="X209">
        <v>159.80000000000001</v>
      </c>
      <c r="Y209">
        <v>172.5</v>
      </c>
      <c r="Z209">
        <v>2303.1999999999998</v>
      </c>
      <c r="AA209">
        <f t="shared" si="3"/>
        <v>2999.1</v>
      </c>
      <c r="AB209" s="31">
        <f t="shared" si="4"/>
        <v>5.383182824414063E-2</v>
      </c>
    </row>
    <row r="210" spans="4:28" hidden="1" x14ac:dyDescent="0.3">
      <c r="S210" t="s">
        <v>33</v>
      </c>
      <c r="T210">
        <v>2023</v>
      </c>
      <c r="U210" t="s">
        <v>38</v>
      </c>
      <c r="V210">
        <v>182.6</v>
      </c>
      <c r="W210">
        <v>180.8</v>
      </c>
      <c r="X210">
        <v>159.80000000000001</v>
      </c>
      <c r="Y210">
        <v>172.5</v>
      </c>
      <c r="Z210">
        <v>2303.4</v>
      </c>
      <c r="AA210">
        <f t="shared" si="3"/>
        <v>2999.1000000000004</v>
      </c>
      <c r="AB210" s="31">
        <f t="shared" si="4"/>
        <v>1.5162793867709117E-16</v>
      </c>
    </row>
    <row r="219" spans="4:28" x14ac:dyDescent="0.3">
      <c r="D219" s="73"/>
    </row>
    <row r="220" spans="4:28" x14ac:dyDescent="0.3">
      <c r="D220" s="73"/>
      <c r="S220" t="s">
        <v>0</v>
      </c>
      <c r="T220" t="s">
        <v>1</v>
      </c>
      <c r="U220" t="s">
        <v>2</v>
      </c>
      <c r="V220" t="s">
        <v>21</v>
      </c>
      <c r="W220" t="s">
        <v>23</v>
      </c>
      <c r="X220" t="s">
        <v>24</v>
      </c>
      <c r="Y220" t="s">
        <v>26</v>
      </c>
      <c r="Z220" t="s">
        <v>229</v>
      </c>
      <c r="AA220" t="s">
        <v>256</v>
      </c>
      <c r="AB220" t="s">
        <v>257</v>
      </c>
    </row>
    <row r="221" spans="4:28" x14ac:dyDescent="0.3">
      <c r="S221" t="s">
        <v>33</v>
      </c>
      <c r="T221">
        <v>2013</v>
      </c>
      <c r="U221" t="s">
        <v>36</v>
      </c>
      <c r="V221">
        <v>105.7</v>
      </c>
      <c r="W221">
        <v>104.7</v>
      </c>
      <c r="X221">
        <v>104.4</v>
      </c>
      <c r="Y221">
        <v>103.7</v>
      </c>
      <c r="Z221">
        <v>1390.6000000000001</v>
      </c>
      <c r="AA221">
        <f>SUM(V221:Z221)</f>
        <v>1809.1000000000001</v>
      </c>
    </row>
    <row r="222" spans="4:28" hidden="1" x14ac:dyDescent="0.3">
      <c r="D222" s="31"/>
      <c r="S222" t="s">
        <v>33</v>
      </c>
      <c r="T222">
        <v>2013</v>
      </c>
      <c r="U222" t="s">
        <v>38</v>
      </c>
      <c r="V222">
        <v>106</v>
      </c>
      <c r="W222">
        <v>105.2</v>
      </c>
      <c r="X222">
        <v>105.5</v>
      </c>
      <c r="Y222">
        <v>103.8</v>
      </c>
      <c r="Z222">
        <v>1386.8</v>
      </c>
      <c r="AA222">
        <f t="shared" ref="AA222:AA236" si="5">SUM(V222:Z222)</f>
        <v>1807.3</v>
      </c>
    </row>
    <row r="223" spans="4:28" x14ac:dyDescent="0.3">
      <c r="D223" s="73"/>
      <c r="S223" t="s">
        <v>33</v>
      </c>
      <c r="T223">
        <v>2014</v>
      </c>
      <c r="U223" t="s">
        <v>36</v>
      </c>
      <c r="V223">
        <v>111.1</v>
      </c>
      <c r="W223">
        <v>110.4</v>
      </c>
      <c r="X223">
        <v>111.3</v>
      </c>
      <c r="Y223">
        <v>111.6</v>
      </c>
      <c r="Z223">
        <v>1476</v>
      </c>
      <c r="AA223">
        <f t="shared" si="5"/>
        <v>1920.4</v>
      </c>
      <c r="AB223" s="31">
        <f>(AA223-AA222)/AA222</f>
        <v>6.2579538538150917E-2</v>
      </c>
    </row>
    <row r="224" spans="4:28" hidden="1" x14ac:dyDescent="0.3">
      <c r="S224" t="s">
        <v>33</v>
      </c>
      <c r="T224">
        <v>2014</v>
      </c>
      <c r="U224" t="s">
        <v>38</v>
      </c>
      <c r="V224">
        <v>110.9</v>
      </c>
      <c r="W224">
        <v>110.8</v>
      </c>
      <c r="X224">
        <v>111.6</v>
      </c>
      <c r="Y224">
        <v>111.8</v>
      </c>
      <c r="Z224">
        <v>1483</v>
      </c>
      <c r="AA224">
        <f t="shared" si="5"/>
        <v>1928.1</v>
      </c>
      <c r="AB224">
        <f t="shared" ref="AB224:AB236" si="6">(AA224-AA223)/AA223</f>
        <v>4.0095813372213176E-3</v>
      </c>
    </row>
    <row r="225" spans="19:28" x14ac:dyDescent="0.3">
      <c r="S225" t="s">
        <v>33</v>
      </c>
      <c r="T225">
        <v>2015</v>
      </c>
      <c r="U225" t="s">
        <v>36</v>
      </c>
      <c r="V225">
        <v>114</v>
      </c>
      <c r="W225">
        <v>114.1</v>
      </c>
      <c r="X225">
        <v>106.8</v>
      </c>
      <c r="Y225">
        <v>120.4</v>
      </c>
      <c r="Z225">
        <v>1571.1000000000001</v>
      </c>
      <c r="AA225">
        <f t="shared" si="5"/>
        <v>2026.4</v>
      </c>
      <c r="AB225" s="31">
        <f t="shared" si="6"/>
        <v>5.0982832840620398E-2</v>
      </c>
    </row>
    <row r="226" spans="19:28" hidden="1" x14ac:dyDescent="0.3">
      <c r="S226" t="s">
        <v>33</v>
      </c>
      <c r="T226">
        <v>2015</v>
      </c>
      <c r="U226" t="s">
        <v>38</v>
      </c>
      <c r="V226">
        <v>114.4</v>
      </c>
      <c r="W226">
        <v>114.3</v>
      </c>
      <c r="X226">
        <v>108.4</v>
      </c>
      <c r="Y226">
        <v>120.6</v>
      </c>
      <c r="Z226">
        <v>1568.0000000000002</v>
      </c>
      <c r="AA226">
        <f t="shared" si="5"/>
        <v>2025.7000000000003</v>
      </c>
      <c r="AB226">
        <f t="shared" si="6"/>
        <v>-3.4544018949852844E-4</v>
      </c>
    </row>
    <row r="227" spans="19:28" x14ac:dyDescent="0.3">
      <c r="S227" t="s">
        <v>33</v>
      </c>
      <c r="T227">
        <v>2016</v>
      </c>
      <c r="U227" t="s">
        <v>36</v>
      </c>
      <c r="V227">
        <v>116</v>
      </c>
      <c r="W227">
        <v>119.5</v>
      </c>
      <c r="X227">
        <v>109.1</v>
      </c>
      <c r="Y227">
        <v>126.3</v>
      </c>
      <c r="Z227">
        <v>1676.1</v>
      </c>
      <c r="AA227">
        <f t="shared" si="5"/>
        <v>2147</v>
      </c>
      <c r="AB227" s="31">
        <f t="shared" si="6"/>
        <v>5.9880535123660816E-2</v>
      </c>
    </row>
    <row r="228" spans="19:28" hidden="1" x14ac:dyDescent="0.3">
      <c r="S228" t="s">
        <v>33</v>
      </c>
      <c r="T228">
        <v>2016</v>
      </c>
      <c r="U228" t="s">
        <v>38</v>
      </c>
      <c r="V228">
        <v>114.8</v>
      </c>
      <c r="W228">
        <v>119.7</v>
      </c>
      <c r="X228">
        <v>108.5</v>
      </c>
      <c r="Y228">
        <v>126.4</v>
      </c>
      <c r="Z228">
        <v>1667.6000000000001</v>
      </c>
      <c r="AA228">
        <f t="shared" si="5"/>
        <v>2137</v>
      </c>
      <c r="AB228">
        <f t="shared" si="6"/>
        <v>-4.657661853749418E-3</v>
      </c>
    </row>
    <row r="229" spans="19:28" x14ac:dyDescent="0.3">
      <c r="S229" t="s">
        <v>33</v>
      </c>
      <c r="T229">
        <v>2017</v>
      </c>
      <c r="U229" t="s">
        <v>36</v>
      </c>
      <c r="V229">
        <v>119.2</v>
      </c>
      <c r="W229">
        <v>122.9</v>
      </c>
      <c r="X229">
        <v>115.5</v>
      </c>
      <c r="Y229">
        <v>132.4</v>
      </c>
      <c r="Z229">
        <v>1705.3000000000002</v>
      </c>
      <c r="AA229">
        <f t="shared" si="5"/>
        <v>2195.3000000000002</v>
      </c>
      <c r="AB229" s="31">
        <f t="shared" si="6"/>
        <v>2.7281235376696387E-2</v>
      </c>
    </row>
    <row r="230" spans="19:28" hidden="1" x14ac:dyDescent="0.3">
      <c r="S230" t="s">
        <v>33</v>
      </c>
      <c r="T230">
        <v>2017</v>
      </c>
      <c r="U230" t="s">
        <v>38</v>
      </c>
      <c r="V230">
        <v>120.8</v>
      </c>
      <c r="W230">
        <v>123.1</v>
      </c>
      <c r="X230">
        <v>115.6</v>
      </c>
      <c r="Y230">
        <v>132.80000000000001</v>
      </c>
      <c r="Z230">
        <v>1705.6999999999998</v>
      </c>
      <c r="AA230">
        <f t="shared" si="5"/>
        <v>2198</v>
      </c>
      <c r="AB230">
        <f t="shared" si="6"/>
        <v>1.2299002414247792E-3</v>
      </c>
    </row>
    <row r="231" spans="19:28" x14ac:dyDescent="0.3">
      <c r="S231" t="s">
        <v>33</v>
      </c>
      <c r="T231">
        <v>2018</v>
      </c>
      <c r="U231" t="s">
        <v>36</v>
      </c>
      <c r="V231">
        <v>127.3</v>
      </c>
      <c r="W231">
        <v>129.80000000000001</v>
      </c>
      <c r="X231">
        <v>117.4</v>
      </c>
      <c r="Y231">
        <v>137.19999999999999</v>
      </c>
      <c r="Z231">
        <v>1727.9</v>
      </c>
      <c r="AA231">
        <f t="shared" si="5"/>
        <v>2239.6</v>
      </c>
      <c r="AB231" s="31">
        <f t="shared" si="6"/>
        <v>1.8926296633302961E-2</v>
      </c>
    </row>
    <row r="232" spans="19:28" hidden="1" x14ac:dyDescent="0.3">
      <c r="S232" t="s">
        <v>33</v>
      </c>
      <c r="T232">
        <v>2018</v>
      </c>
      <c r="U232" t="s">
        <v>38</v>
      </c>
      <c r="V232">
        <v>126.4</v>
      </c>
      <c r="W232">
        <v>130.5</v>
      </c>
      <c r="X232">
        <v>117.8</v>
      </c>
      <c r="Y232">
        <v>137.80000000000001</v>
      </c>
      <c r="Z232">
        <v>1715.5</v>
      </c>
      <c r="AA232">
        <f t="shared" si="5"/>
        <v>2228</v>
      </c>
      <c r="AB232">
        <f t="shared" si="6"/>
        <v>-5.1794963386318582E-3</v>
      </c>
    </row>
    <row r="233" spans="19:28" x14ac:dyDescent="0.3">
      <c r="S233" t="s">
        <v>33</v>
      </c>
      <c r="T233">
        <v>2019</v>
      </c>
      <c r="U233" t="s">
        <v>36</v>
      </c>
      <c r="V233">
        <v>127.1</v>
      </c>
      <c r="W233">
        <v>138.5</v>
      </c>
      <c r="X233">
        <v>119.2</v>
      </c>
      <c r="Y233">
        <v>146.6</v>
      </c>
      <c r="Z233">
        <v>1754.4</v>
      </c>
      <c r="AA233">
        <f t="shared" si="5"/>
        <v>2285.8000000000002</v>
      </c>
      <c r="AB233" s="31">
        <f t="shared" si="6"/>
        <v>2.5942549371633834E-2</v>
      </c>
    </row>
    <row r="234" spans="19:28" hidden="1" x14ac:dyDescent="0.3">
      <c r="S234" t="s">
        <v>33</v>
      </c>
      <c r="T234">
        <v>2019</v>
      </c>
      <c r="U234" t="s">
        <v>38</v>
      </c>
      <c r="V234">
        <v>128.80000000000001</v>
      </c>
      <c r="W234">
        <v>139.19999999999999</v>
      </c>
      <c r="X234">
        <v>119.9</v>
      </c>
      <c r="Y234">
        <v>146.69999999999999</v>
      </c>
      <c r="Z234">
        <v>1768.4</v>
      </c>
      <c r="AA234">
        <f t="shared" si="5"/>
        <v>2303</v>
      </c>
      <c r="AB234">
        <f t="shared" si="6"/>
        <v>7.5247178230815545E-3</v>
      </c>
    </row>
    <row r="235" spans="19:28" x14ac:dyDescent="0.3">
      <c r="S235" t="s">
        <v>33</v>
      </c>
      <c r="T235">
        <v>2020</v>
      </c>
      <c r="U235" t="s">
        <v>36</v>
      </c>
      <c r="V235">
        <v>138.9</v>
      </c>
      <c r="W235">
        <v>144.4</v>
      </c>
      <c r="X235">
        <v>125.2</v>
      </c>
      <c r="Y235">
        <v>152.19999999999999</v>
      </c>
      <c r="Z235">
        <v>1916.6</v>
      </c>
      <c r="AA235">
        <f t="shared" si="5"/>
        <v>2477.3000000000002</v>
      </c>
      <c r="AB235" s="31">
        <f t="shared" si="6"/>
        <v>7.5683890577507684E-2</v>
      </c>
    </row>
    <row r="236" spans="19:28" hidden="1" x14ac:dyDescent="0.3">
      <c r="S236" t="s">
        <v>33</v>
      </c>
      <c r="T236">
        <v>2020</v>
      </c>
      <c r="U236" t="s">
        <v>38</v>
      </c>
      <c r="V236">
        <v>141.4</v>
      </c>
      <c r="W236">
        <v>145</v>
      </c>
      <c r="X236">
        <v>124.6</v>
      </c>
      <c r="Y236">
        <v>152.5</v>
      </c>
      <c r="Z236">
        <v>1898.5</v>
      </c>
      <c r="AA236">
        <f t="shared" si="5"/>
        <v>2462</v>
      </c>
      <c r="AB236">
        <f t="shared" si="6"/>
        <v>-6.176078795462875E-3</v>
      </c>
    </row>
    <row r="250" spans="2:11" ht="20.399999999999999" thickBot="1" x14ac:dyDescent="0.45">
      <c r="B250" s="4" t="s">
        <v>259</v>
      </c>
    </row>
    <row r="251" spans="2:11" ht="15" thickTop="1" x14ac:dyDescent="0.3"/>
    <row r="252" spans="2:11" x14ac:dyDescent="0.3">
      <c r="J252" s="31"/>
    </row>
    <row r="253" spans="2:11" x14ac:dyDescent="0.3">
      <c r="D253" s="73"/>
      <c r="J253" s="31"/>
    </row>
    <row r="254" spans="2:11" x14ac:dyDescent="0.3">
      <c r="D254" s="73"/>
      <c r="J254" s="31"/>
    </row>
    <row r="255" spans="2:11" x14ac:dyDescent="0.3">
      <c r="D255" s="68" t="s">
        <v>0</v>
      </c>
      <c r="E255" s="68" t="s">
        <v>1</v>
      </c>
      <c r="F255" s="68" t="s">
        <v>2</v>
      </c>
      <c r="G255" s="68" t="s">
        <v>21</v>
      </c>
      <c r="H255" s="68" t="s">
        <v>24</v>
      </c>
      <c r="I255" s="68" t="s">
        <v>29</v>
      </c>
      <c r="J255" t="s">
        <v>267</v>
      </c>
      <c r="K255" s="35" t="s">
        <v>268</v>
      </c>
    </row>
    <row r="256" spans="2:11" ht="15.6" x14ac:dyDescent="0.3">
      <c r="D256" s="68" t="s">
        <v>35</v>
      </c>
      <c r="E256" s="68">
        <v>2021</v>
      </c>
      <c r="F256" s="68" t="s">
        <v>39</v>
      </c>
      <c r="G256" s="68">
        <v>155.6</v>
      </c>
      <c r="H256" s="68">
        <v>146.6</v>
      </c>
      <c r="I256" s="68">
        <v>157.80000000000001</v>
      </c>
      <c r="J256" s="82">
        <v>63.396976500000008</v>
      </c>
      <c r="K256" s="83"/>
    </row>
    <row r="257" spans="4:11" ht="15.6" x14ac:dyDescent="0.3">
      <c r="D257" s="68" t="s">
        <v>35</v>
      </c>
      <c r="E257" s="68">
        <v>2021</v>
      </c>
      <c r="F257" s="68" t="s">
        <v>41</v>
      </c>
      <c r="G257" s="68">
        <v>159.4</v>
      </c>
      <c r="H257" s="68">
        <v>148.9</v>
      </c>
      <c r="I257" s="68">
        <v>160.4</v>
      </c>
      <c r="J257" s="82">
        <v>66.953084852941174</v>
      </c>
      <c r="K257" s="84">
        <f>(Table17[[#This Row],[Imported oil ]]-J256)/J256</f>
        <v>5.6092712133380143E-2</v>
      </c>
    </row>
    <row r="258" spans="4:11" ht="15.6" x14ac:dyDescent="0.3">
      <c r="D258" s="68" t="s">
        <v>35</v>
      </c>
      <c r="E258" s="68">
        <v>2021</v>
      </c>
      <c r="F258" s="68" t="s">
        <v>42</v>
      </c>
      <c r="G258" s="68">
        <v>159.80000000000001</v>
      </c>
      <c r="H258" s="68">
        <v>150.69999999999999</v>
      </c>
      <c r="I258" s="68">
        <v>161.30000000000001</v>
      </c>
      <c r="J258" s="82">
        <v>71.982647477272721</v>
      </c>
      <c r="K258" s="84">
        <f>(Table17[[#This Row],[Imported oil ]]-J257)/J257</f>
        <v>7.512070034381102E-2</v>
      </c>
    </row>
    <row r="259" spans="4:11" ht="15.6" x14ac:dyDescent="0.3">
      <c r="D259" s="68" t="s">
        <v>35</v>
      </c>
      <c r="E259" s="68">
        <v>2021</v>
      </c>
      <c r="F259" s="68" t="s">
        <v>44</v>
      </c>
      <c r="G259" s="68">
        <v>160.69999999999999</v>
      </c>
      <c r="H259" s="68">
        <v>153.1</v>
      </c>
      <c r="I259" s="68">
        <v>162.5</v>
      </c>
      <c r="J259" s="82">
        <v>73.539060523809511</v>
      </c>
      <c r="K259" s="84">
        <f>(Table17[[#This Row],[Imported oil ]]-J258)/J258</f>
        <v>2.1622058941749817E-2</v>
      </c>
    </row>
    <row r="260" spans="4:11" ht="15.6" x14ac:dyDescent="0.3">
      <c r="D260" s="68" t="s">
        <v>35</v>
      </c>
      <c r="E260" s="68">
        <v>2021</v>
      </c>
      <c r="F260" s="68" t="s">
        <v>46</v>
      </c>
      <c r="G260" s="68">
        <v>162.6</v>
      </c>
      <c r="H260" s="68">
        <v>154</v>
      </c>
      <c r="I260" s="68">
        <v>163.19999999999999</v>
      </c>
      <c r="J260" s="82">
        <v>69.804724424999989</v>
      </c>
      <c r="K260" s="84">
        <f>(Table17[[#This Row],[Imported oil ]]-J259)/J259</f>
        <v>-5.078030739324535E-2</v>
      </c>
    </row>
    <row r="261" spans="4:11" ht="15.6" x14ac:dyDescent="0.3">
      <c r="D261" s="68" t="s">
        <v>35</v>
      </c>
      <c r="E261" s="68">
        <v>2021</v>
      </c>
      <c r="F261" s="68" t="s">
        <v>48</v>
      </c>
      <c r="G261" s="68">
        <v>162.6</v>
      </c>
      <c r="H261" s="68">
        <v>154</v>
      </c>
      <c r="I261" s="68">
        <v>163.19999999999999</v>
      </c>
      <c r="J261" s="82">
        <v>73.130738295454549</v>
      </c>
      <c r="K261" s="84">
        <f>(Table17[[#This Row],[Imported oil ]]-J260)/J260</f>
        <v>4.7647403493843964E-2</v>
      </c>
    </row>
    <row r="262" spans="4:11" ht="15.6" x14ac:dyDescent="0.3">
      <c r="D262" s="68" t="s">
        <v>35</v>
      </c>
      <c r="E262" s="68">
        <v>2021</v>
      </c>
      <c r="F262" s="68" t="s">
        <v>50</v>
      </c>
      <c r="G262" s="68">
        <v>164.2</v>
      </c>
      <c r="H262" s="68">
        <v>155.69999999999999</v>
      </c>
      <c r="I262" s="68">
        <v>165.5</v>
      </c>
      <c r="J262" s="82">
        <v>82.107393785714294</v>
      </c>
      <c r="K262" s="84">
        <f>(Table17[[#This Row],[Imported oil ]]-J261)/J261</f>
        <v>0.122748049582014</v>
      </c>
    </row>
    <row r="263" spans="4:11" ht="15.6" x14ac:dyDescent="0.3">
      <c r="D263" s="68" t="s">
        <v>35</v>
      </c>
      <c r="E263" s="68">
        <v>2021</v>
      </c>
      <c r="F263" s="68" t="s">
        <v>53</v>
      </c>
      <c r="G263" s="68">
        <v>163.9</v>
      </c>
      <c r="H263" s="68">
        <v>154.80000000000001</v>
      </c>
      <c r="I263" s="68">
        <v>166.7</v>
      </c>
      <c r="J263" s="82">
        <v>80.637301023809528</v>
      </c>
      <c r="K263" s="84">
        <f>(Table17[[#This Row],[Imported oil ]]-J262)/J262</f>
        <v>-1.7904511325026917E-2</v>
      </c>
    </row>
    <row r="264" spans="4:11" ht="15.6" x14ac:dyDescent="0.3">
      <c r="D264" s="68" t="s">
        <v>35</v>
      </c>
      <c r="E264" s="68">
        <v>2021</v>
      </c>
      <c r="F264" s="68" t="s">
        <v>55</v>
      </c>
      <c r="G264" s="68">
        <v>164.1</v>
      </c>
      <c r="H264" s="68">
        <v>155.69999999999999</v>
      </c>
      <c r="I264" s="68">
        <v>166.2</v>
      </c>
      <c r="J264" s="82">
        <v>73.298823523809531</v>
      </c>
      <c r="K264" s="84">
        <f>(Table17[[#This Row],[Imported oil ]]-J263)/J263</f>
        <v>-9.1005991108670498E-2</v>
      </c>
    </row>
    <row r="265" spans="4:11" ht="15.6" x14ac:dyDescent="0.3">
      <c r="D265" s="68" t="s">
        <v>35</v>
      </c>
      <c r="E265" s="68">
        <v>2022</v>
      </c>
      <c r="F265" s="68" t="s">
        <v>31</v>
      </c>
      <c r="G265" s="68">
        <v>164.2</v>
      </c>
      <c r="H265" s="68">
        <v>156.5</v>
      </c>
      <c r="I265" s="68">
        <v>165.7</v>
      </c>
      <c r="J265" s="82">
        <v>84.666318799999985</v>
      </c>
      <c r="K265" s="84">
        <f>(Table17[[#This Row],[Imported oil ]]-J264)/J264</f>
        <v>0.15508428007030658</v>
      </c>
    </row>
    <row r="266" spans="4:11" ht="15.6" x14ac:dyDescent="0.3">
      <c r="D266" s="68" t="s">
        <v>35</v>
      </c>
      <c r="E266" s="68">
        <v>2022</v>
      </c>
      <c r="F266" s="68" t="s">
        <v>36</v>
      </c>
      <c r="G266" s="68">
        <v>165.7</v>
      </c>
      <c r="H266" s="68">
        <v>156.9</v>
      </c>
      <c r="I266" s="68">
        <v>166.1</v>
      </c>
      <c r="J266" s="82">
        <v>94.067715194444446</v>
      </c>
      <c r="K266" s="84">
        <f>(Table17[[#This Row],[Imported oil ]]-J265)/J265</f>
        <v>0.11104057112312367</v>
      </c>
    </row>
    <row r="267" spans="4:11" ht="15.6" x14ac:dyDescent="0.3">
      <c r="D267" s="68" t="s">
        <v>35</v>
      </c>
      <c r="E267" s="68">
        <v>2022</v>
      </c>
      <c r="F267" s="68" t="s">
        <v>38</v>
      </c>
      <c r="G267" s="68">
        <v>167.2</v>
      </c>
      <c r="H267" s="68">
        <v>157.9</v>
      </c>
      <c r="I267" s="68">
        <v>167.7</v>
      </c>
      <c r="J267" s="82">
        <v>112.87479254347826</v>
      </c>
      <c r="K267" s="84">
        <f>(Table17[[#This Row],[Imported oil ]]-J266)/J266</f>
        <v>0.19993126557988886</v>
      </c>
    </row>
    <row r="268" spans="4:11" ht="15.6" x14ac:dyDescent="0.3">
      <c r="D268" s="68" t="s">
        <v>35</v>
      </c>
      <c r="E268" s="68">
        <v>2022</v>
      </c>
      <c r="F268" s="68" t="s">
        <v>39</v>
      </c>
      <c r="G268" s="68">
        <v>172.2</v>
      </c>
      <c r="H268" s="68">
        <v>162.6</v>
      </c>
      <c r="I268" s="68">
        <v>170.1</v>
      </c>
      <c r="J268" s="82">
        <v>102.96599786842103</v>
      </c>
      <c r="K268" s="84">
        <f>(Table17[[#This Row],[Imported oil ]]-J267)/J267</f>
        <v>-8.7785717712309114E-2</v>
      </c>
    </row>
    <row r="269" spans="4:11" ht="15.6" x14ac:dyDescent="0.3">
      <c r="D269" s="68" t="s">
        <v>35</v>
      </c>
      <c r="E269" s="68">
        <v>2022</v>
      </c>
      <c r="F269" s="68" t="s">
        <v>41</v>
      </c>
      <c r="G269" s="68">
        <v>174.6</v>
      </c>
      <c r="H269" s="68">
        <v>163</v>
      </c>
      <c r="I269" s="68">
        <v>171.7</v>
      </c>
      <c r="J269" s="82">
        <v>109.50503773684208</v>
      </c>
      <c r="K269" s="84">
        <f>(Table17[[#This Row],[Imported oil ]]-J268)/J268</f>
        <v>6.3506788685496113E-2</v>
      </c>
    </row>
    <row r="270" spans="4:11" ht="15.6" x14ac:dyDescent="0.3">
      <c r="D270" s="68" t="s">
        <v>35</v>
      </c>
      <c r="E270" s="68">
        <v>2022</v>
      </c>
      <c r="F270" s="68" t="s">
        <v>42</v>
      </c>
      <c r="G270" s="68">
        <v>176</v>
      </c>
      <c r="H270" s="68">
        <v>161.1</v>
      </c>
      <c r="I270" s="68">
        <v>172.6</v>
      </c>
      <c r="J270" s="82">
        <v>116.01138504999999</v>
      </c>
      <c r="K270" s="84">
        <f>(Table17[[#This Row],[Imported oil ]]-J269)/J269</f>
        <v>5.9415963389681525E-2</v>
      </c>
    </row>
    <row r="271" spans="4:11" ht="15.6" x14ac:dyDescent="0.3">
      <c r="D271" s="68" t="s">
        <v>35</v>
      </c>
      <c r="E271" s="68">
        <v>2022</v>
      </c>
      <c r="F271" s="68" t="s">
        <v>44</v>
      </c>
      <c r="G271" s="68">
        <v>179.6</v>
      </c>
      <c r="H271" s="68">
        <v>161.6</v>
      </c>
      <c r="I271" s="68">
        <v>173.4</v>
      </c>
      <c r="J271" s="82">
        <v>105.49124737500001</v>
      </c>
      <c r="K271" s="84">
        <f>(Table17[[#This Row],[Imported oil ]]-J270)/J270</f>
        <v>-9.0681941866876919E-2</v>
      </c>
    </row>
    <row r="272" spans="4:11" ht="15.6" x14ac:dyDescent="0.3">
      <c r="D272" s="68" t="s">
        <v>35</v>
      </c>
      <c r="E272" s="68">
        <v>2022</v>
      </c>
      <c r="F272" s="68" t="s">
        <v>46</v>
      </c>
      <c r="G272" s="68">
        <v>178.8</v>
      </c>
      <c r="H272" s="68">
        <v>161.9</v>
      </c>
      <c r="I272" s="68">
        <v>174.3</v>
      </c>
      <c r="J272" s="82">
        <v>97.404465428571427</v>
      </c>
      <c r="K272" s="84">
        <f>(Table17[[#This Row],[Imported oil ]]-J271)/J271</f>
        <v>-7.6658321402549315E-2</v>
      </c>
    </row>
    <row r="273" spans="4:11" ht="15.6" x14ac:dyDescent="0.3">
      <c r="D273" s="68" t="s">
        <v>35</v>
      </c>
      <c r="E273" s="68">
        <v>2022</v>
      </c>
      <c r="F273" s="68" t="s">
        <v>48</v>
      </c>
      <c r="G273" s="68">
        <v>179.5</v>
      </c>
      <c r="H273" s="68">
        <v>162.30000000000001</v>
      </c>
      <c r="I273" s="68">
        <v>175.3</v>
      </c>
      <c r="J273" s="82">
        <v>90.706344809523813</v>
      </c>
      <c r="K273" s="84">
        <f>(Table17[[#This Row],[Imported oil ]]-J272)/J272</f>
        <v>-6.8766052866020555E-2</v>
      </c>
    </row>
    <row r="274" spans="4:11" ht="15.6" x14ac:dyDescent="0.3">
      <c r="D274" s="68" t="s">
        <v>35</v>
      </c>
      <c r="E274" s="68">
        <v>2022</v>
      </c>
      <c r="F274" s="68" t="s">
        <v>50</v>
      </c>
      <c r="G274" s="68">
        <v>180.5</v>
      </c>
      <c r="H274" s="68">
        <v>162.9</v>
      </c>
      <c r="I274" s="68">
        <v>176.7</v>
      </c>
      <c r="J274" s="82">
        <v>91.698948700000003</v>
      </c>
      <c r="K274" s="84">
        <f>(Table17[[#This Row],[Imported oil ]]-J273)/J273</f>
        <v>1.0943048058662044E-2</v>
      </c>
    </row>
    <row r="275" spans="4:11" ht="15.6" x14ac:dyDescent="0.3">
      <c r="D275" s="68" t="s">
        <v>35</v>
      </c>
      <c r="E275" s="68">
        <v>2022</v>
      </c>
      <c r="F275" s="68" t="s">
        <v>53</v>
      </c>
      <c r="G275" s="68">
        <v>181.3</v>
      </c>
      <c r="H275" s="68">
        <v>163</v>
      </c>
      <c r="I275" s="68">
        <v>176.5</v>
      </c>
      <c r="J275" s="82">
        <v>87.552266068181822</v>
      </c>
      <c r="K275" s="84">
        <f>(Table17[[#This Row],[Imported oil ]]-J274)/J274</f>
        <v>-4.5220612565410795E-2</v>
      </c>
    </row>
    <row r="276" spans="4:11" ht="15.6" x14ac:dyDescent="0.3">
      <c r="D276" s="68" t="s">
        <v>35</v>
      </c>
      <c r="E276" s="68">
        <v>2022</v>
      </c>
      <c r="F276" s="68" t="s">
        <v>55</v>
      </c>
      <c r="G276" s="68">
        <v>182</v>
      </c>
      <c r="H276" s="68">
        <v>163.4</v>
      </c>
      <c r="I276" s="68">
        <v>175.7</v>
      </c>
      <c r="J276" s="82">
        <v>78.100942275000008</v>
      </c>
      <c r="K276" s="84">
        <f>(Table17[[#This Row],[Imported oil ]]-J275)/J275</f>
        <v>-0.1079506472833215</v>
      </c>
    </row>
    <row r="277" spans="4:11" ht="15.6" x14ac:dyDescent="0.3">
      <c r="D277" s="68" t="s">
        <v>35</v>
      </c>
      <c r="E277" s="68">
        <v>2023</v>
      </c>
      <c r="F277" s="68" t="s">
        <v>31</v>
      </c>
      <c r="G277" s="68">
        <v>182</v>
      </c>
      <c r="H277" s="68">
        <v>163.6</v>
      </c>
      <c r="I277" s="68">
        <v>176.5</v>
      </c>
      <c r="J277" s="82">
        <v>80.922269684210534</v>
      </c>
      <c r="K277" s="84">
        <f>(Table17[[#This Row],[Imported oil ]]-J276)/J276</f>
        <v>3.6124114857364886E-2</v>
      </c>
    </row>
    <row r="278" spans="4:11" ht="15.6" x14ac:dyDescent="0.3">
      <c r="D278" s="68" t="s">
        <v>35</v>
      </c>
      <c r="E278" s="68">
        <v>2023</v>
      </c>
      <c r="F278" s="68" t="s">
        <v>36</v>
      </c>
      <c r="G278" s="68">
        <v>182.1</v>
      </c>
      <c r="H278" s="68">
        <v>164.2</v>
      </c>
      <c r="I278" s="68">
        <v>177.2</v>
      </c>
      <c r="J278" s="82">
        <v>82.278706675000009</v>
      </c>
      <c r="K278" s="84">
        <f>(Table17[[#This Row],[Imported oil ]]-J277)/J277</f>
        <v>1.676222127830582E-2</v>
      </c>
    </row>
    <row r="279" spans="4:11" ht="15.6" x14ac:dyDescent="0.3">
      <c r="D279" s="68" t="s">
        <v>35</v>
      </c>
      <c r="E279" s="68">
        <v>2023</v>
      </c>
      <c r="F279" s="68" t="s">
        <v>38</v>
      </c>
      <c r="G279" s="68">
        <v>181.9</v>
      </c>
      <c r="H279" s="68">
        <v>164.2</v>
      </c>
      <c r="I279" s="68">
        <v>177.2</v>
      </c>
      <c r="J279" s="82">
        <v>78.539480282608693</v>
      </c>
      <c r="K279" s="85">
        <f>(Table17[[#This Row],[Imported oil ]]-J278)/J278</f>
        <v>-4.5445857664744529E-2</v>
      </c>
    </row>
    <row r="282" spans="4:11" x14ac:dyDescent="0.3">
      <c r="D282" s="73"/>
    </row>
    <row r="283" spans="4:11" x14ac:dyDescent="0.3">
      <c r="D283" s="73"/>
      <c r="F283" s="86" t="s">
        <v>269</v>
      </c>
      <c r="G283" s="92"/>
      <c r="H283" s="87">
        <f>CORREL(Table17[Fuel and light],Table17[[Imported oil ]])</f>
        <v>0.4717530159851806</v>
      </c>
    </row>
    <row r="284" spans="4:11" x14ac:dyDescent="0.3">
      <c r="F284" s="88"/>
      <c r="G284" s="93"/>
      <c r="H284" s="89"/>
    </row>
    <row r="285" spans="4:11" x14ac:dyDescent="0.3">
      <c r="D285" s="31"/>
      <c r="F285" s="88" t="s">
        <v>270</v>
      </c>
      <c r="G285" s="93"/>
      <c r="H285" s="89">
        <f>CORREL(Table17[Transport and communication],Table17[[Imported oil ]])</f>
        <v>0.59690542405530278</v>
      </c>
    </row>
    <row r="286" spans="4:11" x14ac:dyDescent="0.3">
      <c r="D286" s="73"/>
      <c r="F286" s="88"/>
      <c r="G286" s="93"/>
      <c r="H286" s="89"/>
    </row>
    <row r="287" spans="4:11" x14ac:dyDescent="0.3">
      <c r="F287" s="90" t="s">
        <v>271</v>
      </c>
      <c r="G287" s="94"/>
      <c r="H287" s="91">
        <f>CORREL(Table17[General index],Table17[[Imported oil ]])</f>
        <v>0.48295593893194971</v>
      </c>
    </row>
    <row r="316" spans="4:4" x14ac:dyDescent="0.3">
      <c r="D316" s="73"/>
    </row>
    <row r="317" spans="4:4" x14ac:dyDescent="0.3">
      <c r="D317" s="73"/>
    </row>
    <row r="319" spans="4:4" x14ac:dyDescent="0.3">
      <c r="D319" s="31"/>
    </row>
    <row r="320" spans="4:4" x14ac:dyDescent="0.3">
      <c r="D320" s="73"/>
    </row>
    <row r="350" spans="4:4" x14ac:dyDescent="0.3">
      <c r="D350" s="73"/>
    </row>
    <row r="351" spans="4:4" x14ac:dyDescent="0.3">
      <c r="D351" s="73"/>
    </row>
    <row r="353" spans="4:4" x14ac:dyDescent="0.3">
      <c r="D353" s="31"/>
    </row>
    <row r="354" spans="4:4" x14ac:dyDescent="0.3">
      <c r="D354" s="73"/>
    </row>
    <row r="381" spans="4:4" x14ac:dyDescent="0.3">
      <c r="D381" s="73"/>
    </row>
    <row r="382" spans="4:4" x14ac:dyDescent="0.3">
      <c r="D382" s="73"/>
    </row>
    <row r="384" spans="4:4" x14ac:dyDescent="0.3">
      <c r="D384" s="31"/>
    </row>
    <row r="385" spans="4:4" x14ac:dyDescent="0.3">
      <c r="D385" s="73"/>
    </row>
    <row r="415" spans="4:4" x14ac:dyDescent="0.3">
      <c r="D415" s="73"/>
    </row>
    <row r="416" spans="4:4" x14ac:dyDescent="0.3">
      <c r="D416" s="73"/>
    </row>
    <row r="418" spans="4:4" x14ac:dyDescent="0.3">
      <c r="D418" s="31"/>
    </row>
    <row r="419" spans="4:4" x14ac:dyDescent="0.3">
      <c r="D419" s="73"/>
    </row>
    <row r="449" spans="4:4" x14ac:dyDescent="0.3">
      <c r="D449" s="73"/>
    </row>
    <row r="450" spans="4:4" x14ac:dyDescent="0.3">
      <c r="D450" s="73"/>
    </row>
    <row r="452" spans="4:4" x14ac:dyDescent="0.3">
      <c r="D452" s="31"/>
    </row>
    <row r="453" spans="4:4" x14ac:dyDescent="0.3">
      <c r="D453" s="73"/>
    </row>
    <row r="483" spans="4:4" x14ac:dyDescent="0.3">
      <c r="D483" s="73"/>
    </row>
    <row r="484" spans="4:4" x14ac:dyDescent="0.3">
      <c r="D484" s="73"/>
    </row>
    <row r="487" spans="4:4" x14ac:dyDescent="0.3">
      <c r="D487" s="73"/>
    </row>
    <row r="519" spans="4:25" x14ac:dyDescent="0.3">
      <c r="D519" s="69"/>
      <c r="N519" s="69"/>
      <c r="O519" s="69"/>
      <c r="P519" s="69"/>
      <c r="Q519" s="69"/>
      <c r="R519" s="69"/>
      <c r="S519" s="69"/>
      <c r="T519" s="69"/>
      <c r="U519" s="69"/>
      <c r="V519" s="69"/>
      <c r="W519" s="69"/>
      <c r="X519" s="69"/>
      <c r="Y519" s="70"/>
    </row>
    <row r="520" spans="4:25" x14ac:dyDescent="0.3">
      <c r="D520" s="68"/>
      <c r="E520" s="69"/>
      <c r="F520" s="69"/>
      <c r="G520" s="69"/>
      <c r="H520" s="69"/>
      <c r="I520" s="69"/>
      <c r="J520" s="69"/>
      <c r="K520" s="69"/>
      <c r="L520" s="69"/>
      <c r="M520" s="69"/>
      <c r="N520" s="68"/>
      <c r="O520" s="68"/>
      <c r="P520" s="68"/>
      <c r="Q520" s="68"/>
      <c r="R520" s="68"/>
      <c r="S520" s="68"/>
      <c r="T520" s="68"/>
      <c r="U520" s="68"/>
      <c r="V520" s="68"/>
      <c r="W520" s="71"/>
      <c r="X520" s="68"/>
      <c r="Y520" s="72"/>
    </row>
    <row r="521" spans="4:25" x14ac:dyDescent="0.3">
      <c r="D521" s="68"/>
      <c r="E521" s="68"/>
      <c r="F521" s="68"/>
      <c r="G521" s="68"/>
      <c r="H521" s="68"/>
      <c r="I521" s="68"/>
      <c r="J521" s="68"/>
      <c r="K521" s="68"/>
      <c r="L521" s="68"/>
      <c r="M521" s="68"/>
      <c r="N521" s="68"/>
      <c r="O521" s="68"/>
      <c r="P521" s="68"/>
      <c r="Q521" s="68"/>
      <c r="R521" s="68"/>
      <c r="S521" s="68"/>
      <c r="T521" s="68"/>
      <c r="U521" s="68"/>
      <c r="V521" s="68"/>
      <c r="W521" s="71"/>
      <c r="X521" s="68"/>
      <c r="Y521" s="72"/>
    </row>
    <row r="522" spans="4:25" x14ac:dyDescent="0.3">
      <c r="D522" s="68"/>
      <c r="E522" s="68"/>
      <c r="F522" s="68"/>
      <c r="G522" s="68"/>
      <c r="H522" s="68"/>
      <c r="I522" s="68"/>
      <c r="J522" s="68"/>
      <c r="K522" s="68"/>
      <c r="L522" s="68"/>
      <c r="M522" s="68"/>
      <c r="N522" s="68"/>
      <c r="O522" s="68"/>
      <c r="P522" s="68"/>
      <c r="Q522" s="68"/>
      <c r="R522" s="68"/>
      <c r="S522" s="68"/>
      <c r="T522" s="68"/>
      <c r="U522" s="68"/>
      <c r="V522" s="68"/>
      <c r="W522" s="71"/>
      <c r="X522" s="68"/>
      <c r="Y522" s="72"/>
    </row>
    <row r="523" spans="4:25" x14ac:dyDescent="0.3">
      <c r="D523" s="68"/>
      <c r="E523" s="68"/>
      <c r="F523" s="68"/>
      <c r="G523" s="68"/>
      <c r="H523" s="68"/>
      <c r="I523" s="68"/>
      <c r="J523" s="68"/>
      <c r="K523" s="68"/>
      <c r="L523" s="68"/>
      <c r="M523" s="68"/>
      <c r="N523" s="68"/>
      <c r="O523" s="68"/>
      <c r="P523" s="68"/>
      <c r="Q523" s="68"/>
      <c r="R523" s="68"/>
      <c r="S523" s="68"/>
      <c r="T523" s="68"/>
      <c r="U523" s="68"/>
      <c r="V523" s="68"/>
      <c r="W523" s="71"/>
      <c r="X523" s="68"/>
      <c r="Y523" s="72"/>
    </row>
    <row r="524" spans="4:25" x14ac:dyDescent="0.3">
      <c r="D524" s="68"/>
      <c r="E524" s="68"/>
      <c r="F524" s="68"/>
      <c r="G524" s="68"/>
      <c r="H524" s="68"/>
      <c r="I524" s="68"/>
      <c r="J524" s="68"/>
      <c r="K524" s="68"/>
      <c r="L524" s="68"/>
      <c r="M524" s="68"/>
      <c r="N524" s="68"/>
      <c r="O524" s="68"/>
      <c r="P524" s="68"/>
      <c r="Q524" s="68"/>
      <c r="R524" s="68"/>
      <c r="S524" s="68"/>
      <c r="T524" s="68"/>
      <c r="U524" s="68"/>
      <c r="V524" s="68"/>
      <c r="W524" s="71"/>
      <c r="X524" s="68"/>
      <c r="Y524" s="72"/>
    </row>
    <row r="525" spans="4:25" x14ac:dyDescent="0.3">
      <c r="D525" s="68"/>
      <c r="E525" s="68"/>
      <c r="F525" s="68"/>
      <c r="G525" s="68"/>
      <c r="H525" s="68"/>
      <c r="I525" s="68"/>
      <c r="J525" s="68"/>
      <c r="K525" s="68"/>
      <c r="L525" s="68"/>
      <c r="M525" s="68"/>
      <c r="N525" s="68"/>
      <c r="O525" s="68"/>
      <c r="P525" s="68"/>
      <c r="Q525" s="68"/>
      <c r="R525" s="68"/>
      <c r="S525" s="68"/>
      <c r="T525" s="68"/>
      <c r="U525" s="68"/>
      <c r="V525" s="68"/>
      <c r="W525" s="71"/>
      <c r="X525" s="68"/>
      <c r="Y525" s="72"/>
    </row>
    <row r="526" spans="4:25" x14ac:dyDescent="0.3">
      <c r="D526" s="68"/>
      <c r="E526" s="68"/>
      <c r="F526" s="68"/>
      <c r="G526" s="68"/>
      <c r="H526" s="68"/>
      <c r="I526" s="68"/>
      <c r="J526" s="68"/>
      <c r="K526" s="68"/>
      <c r="L526" s="68"/>
      <c r="M526" s="68"/>
      <c r="N526" s="68"/>
      <c r="O526" s="68"/>
      <c r="P526" s="68"/>
      <c r="Q526" s="68"/>
      <c r="R526" s="68"/>
      <c r="S526" s="68"/>
      <c r="T526" s="68"/>
      <c r="U526" s="68"/>
      <c r="V526" s="68"/>
      <c r="W526" s="71"/>
      <c r="X526" s="68"/>
      <c r="Y526" s="72"/>
    </row>
    <row r="527" spans="4:25" x14ac:dyDescent="0.3">
      <c r="D527" s="68"/>
      <c r="E527" s="68"/>
      <c r="F527" s="68"/>
      <c r="G527" s="68"/>
      <c r="H527" s="68"/>
      <c r="I527" s="68"/>
      <c r="J527" s="68"/>
      <c r="K527" s="68"/>
      <c r="L527" s="68"/>
      <c r="M527" s="68"/>
      <c r="N527" s="68"/>
      <c r="O527" s="68"/>
      <c r="P527" s="68"/>
      <c r="Q527" s="68"/>
      <c r="R527" s="68"/>
      <c r="S527" s="68"/>
      <c r="T527" s="68"/>
      <c r="U527" s="68"/>
      <c r="V527" s="68"/>
      <c r="W527" s="71"/>
      <c r="X527" s="68"/>
      <c r="Y527" s="72"/>
    </row>
    <row r="528" spans="4:25" x14ac:dyDescent="0.3">
      <c r="D528" s="68"/>
      <c r="E528" s="68"/>
      <c r="F528" s="68"/>
      <c r="G528" s="68"/>
      <c r="H528" s="68"/>
      <c r="I528" s="68"/>
      <c r="J528" s="68"/>
      <c r="K528" s="68"/>
      <c r="L528" s="68"/>
      <c r="M528" s="68"/>
      <c r="N528" s="68"/>
      <c r="O528" s="68"/>
      <c r="P528" s="68"/>
      <c r="Q528" s="68"/>
      <c r="R528" s="68"/>
      <c r="S528" s="68"/>
      <c r="T528" s="68"/>
      <c r="U528" s="68"/>
      <c r="V528" s="68"/>
      <c r="W528" s="71"/>
      <c r="X528" s="68"/>
      <c r="Y528" s="72"/>
    </row>
    <row r="529" spans="4:25" x14ac:dyDescent="0.3">
      <c r="D529" s="68"/>
      <c r="E529" s="68"/>
      <c r="F529" s="68"/>
      <c r="G529" s="68"/>
      <c r="H529" s="68"/>
      <c r="I529" s="68"/>
      <c r="J529" s="68"/>
      <c r="K529" s="68"/>
      <c r="L529" s="68"/>
      <c r="M529" s="68"/>
      <c r="N529" s="68"/>
      <c r="O529" s="68"/>
      <c r="P529" s="68"/>
      <c r="Q529" s="68"/>
      <c r="R529" s="68"/>
      <c r="S529" s="68"/>
      <c r="T529" s="68"/>
      <c r="U529" s="68"/>
      <c r="V529" s="68"/>
      <c r="W529" s="71"/>
      <c r="X529" s="68"/>
      <c r="Y529" s="72"/>
    </row>
    <row r="530" spans="4:25" x14ac:dyDescent="0.3">
      <c r="D530" s="68"/>
      <c r="E530" s="68"/>
      <c r="F530" s="68"/>
      <c r="G530" s="68"/>
      <c r="H530" s="68"/>
      <c r="I530" s="68"/>
      <c r="J530" s="68"/>
      <c r="K530" s="68"/>
      <c r="L530" s="68"/>
      <c r="M530" s="68"/>
      <c r="N530" s="68"/>
      <c r="O530" s="68"/>
      <c r="P530" s="68"/>
      <c r="Q530" s="68"/>
      <c r="R530" s="68"/>
      <c r="S530" s="68"/>
      <c r="T530" s="68"/>
      <c r="U530" s="68"/>
      <c r="V530" s="68"/>
      <c r="W530" s="71"/>
      <c r="X530" s="68"/>
      <c r="Y530" s="72"/>
    </row>
    <row r="531" spans="4:25" x14ac:dyDescent="0.3">
      <c r="D531" s="68"/>
      <c r="E531" s="68"/>
      <c r="F531" s="68"/>
      <c r="G531" s="68"/>
      <c r="H531" s="68"/>
      <c r="I531" s="68"/>
      <c r="J531" s="68"/>
      <c r="K531" s="68"/>
      <c r="L531" s="68"/>
      <c r="M531" s="68"/>
      <c r="N531" s="68"/>
      <c r="O531" s="68"/>
      <c r="P531" s="68"/>
      <c r="Q531" s="68"/>
      <c r="R531" s="68"/>
      <c r="S531" s="68"/>
      <c r="T531" s="68"/>
      <c r="U531" s="68"/>
      <c r="V531" s="68"/>
      <c r="W531" s="71"/>
      <c r="X531" s="68"/>
      <c r="Y531" s="72"/>
    </row>
    <row r="532" spans="4:25" x14ac:dyDescent="0.3">
      <c r="E532" s="68"/>
      <c r="F532" s="68"/>
      <c r="G532" s="68"/>
      <c r="H532" s="68"/>
      <c r="I532" s="68"/>
      <c r="J532" s="68"/>
      <c r="K532" s="68"/>
      <c r="L532" s="68"/>
      <c r="M532" s="68"/>
    </row>
  </sheetData>
  <phoneticPr fontId="6" type="noConversion"/>
  <pageMargins left="0.7" right="0.7" top="0.75" bottom="0.75" header="0.3" footer="0.3"/>
  <drawing r:id="rId4"/>
  <tableParts count="8">
    <tablePart r:id="rId5"/>
    <tablePart r:id="rId6"/>
    <tablePart r:id="rId7"/>
    <tablePart r:id="rId8"/>
    <tablePart r:id="rId9"/>
    <tablePart r:id="rId10"/>
    <tablePart r:id="rId1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0BCD-1A8A-48C6-95CA-9AA22302EE5C}">
  <dimension ref="A1:AU567"/>
  <sheetViews>
    <sheetView topLeftCell="H1" zoomScale="85" zoomScaleNormal="85" workbookViewId="0">
      <selection activeCell="AU555" sqref="AU555"/>
    </sheetView>
  </sheetViews>
  <sheetFormatPr defaultRowHeight="14.4" x14ac:dyDescent="0.3"/>
  <cols>
    <col min="2" max="2" width="25.44140625" customWidth="1"/>
    <col min="3" max="3" width="63.21875" customWidth="1"/>
    <col min="4" max="4" width="17.6640625" customWidth="1"/>
    <col min="6" max="6" width="20.44140625" customWidth="1"/>
    <col min="7" max="7" width="19.33203125" customWidth="1"/>
    <col min="8" max="9" width="10.109375" customWidth="1"/>
    <col min="10" max="10" width="18.33203125" customWidth="1"/>
    <col min="11" max="11" width="22.44140625" customWidth="1"/>
    <col min="12" max="12" width="21.6640625" customWidth="1"/>
    <col min="13" max="13" width="28.109375" customWidth="1"/>
    <col min="14" max="14" width="17.33203125" customWidth="1"/>
    <col min="15" max="15" width="28.6640625" customWidth="1"/>
    <col min="16" max="16" width="21.5546875" customWidth="1"/>
    <col min="17" max="17" width="15.109375" customWidth="1"/>
    <col min="18" max="18" width="20.77734375" customWidth="1"/>
    <col min="19" max="19" width="25" customWidth="1"/>
    <col min="20" max="20" width="22.6640625" customWidth="1"/>
    <col min="21" max="21" width="24.88671875" customWidth="1"/>
    <col min="22" max="22" width="34.33203125" customWidth="1"/>
    <col min="23" max="23" width="20.77734375" customWidth="1"/>
    <col min="24" max="24" width="28.77734375" customWidth="1"/>
    <col min="25" max="25" width="23.88671875" customWidth="1"/>
    <col min="26" max="26" width="24.88671875" customWidth="1"/>
    <col min="27" max="27" width="34.33203125" customWidth="1"/>
    <col min="28" max="28" width="20.77734375" customWidth="1"/>
    <col min="29" max="29" width="28.77734375" customWidth="1"/>
    <col min="30" max="30" width="29.6640625" customWidth="1"/>
    <col min="31" max="31" width="11.33203125" customWidth="1"/>
    <col min="32" max="32" width="30.109375" customWidth="1"/>
    <col min="33" max="33" width="27.44140625" customWidth="1"/>
    <col min="34" max="34" width="15" customWidth="1"/>
    <col min="35" max="35" width="29.6640625" customWidth="1"/>
    <col min="36" max="36" width="15.44140625" customWidth="1"/>
    <col min="37" max="37" width="30.109375" customWidth="1"/>
    <col min="38" max="38" width="23.44140625" customWidth="1"/>
    <col min="39" max="39" width="18.44140625" customWidth="1"/>
  </cols>
  <sheetData>
    <row r="1" spans="1:19" x14ac:dyDescent="0.3">
      <c r="A1" t="s">
        <v>166</v>
      </c>
    </row>
    <row r="2" spans="1:19" x14ac:dyDescent="0.3">
      <c r="C2" t="s">
        <v>207</v>
      </c>
    </row>
    <row r="6" spans="1:19" x14ac:dyDescent="0.3">
      <c r="M6" t="s">
        <v>169</v>
      </c>
      <c r="N6" t="s">
        <v>170</v>
      </c>
      <c r="S6" s="5" t="s">
        <v>178</v>
      </c>
    </row>
    <row r="7" spans="1:19" ht="20.399999999999999" thickBot="1" x14ac:dyDescent="0.45">
      <c r="B7" s="4" t="s">
        <v>167</v>
      </c>
      <c r="M7" t="s">
        <v>173</v>
      </c>
      <c r="S7" t="s">
        <v>179</v>
      </c>
    </row>
    <row r="8" spans="1:19" ht="15" thickTop="1" x14ac:dyDescent="0.3">
      <c r="S8" t="s">
        <v>180</v>
      </c>
    </row>
    <row r="9" spans="1:19" x14ac:dyDescent="0.3">
      <c r="B9" t="s">
        <v>171</v>
      </c>
      <c r="C9" t="s">
        <v>168</v>
      </c>
      <c r="D9" t="s">
        <v>169</v>
      </c>
      <c r="M9" t="s">
        <v>165</v>
      </c>
      <c r="S9" t="s">
        <v>181</v>
      </c>
    </row>
    <row r="10" spans="1:19" x14ac:dyDescent="0.3">
      <c r="B10" t="s">
        <v>0</v>
      </c>
      <c r="C10" t="s">
        <v>172</v>
      </c>
      <c r="D10" t="s">
        <v>186</v>
      </c>
      <c r="M10" t="s">
        <v>174</v>
      </c>
    </row>
    <row r="11" spans="1:19" x14ac:dyDescent="0.3">
      <c r="B11" t="s">
        <v>1</v>
      </c>
      <c r="C11" t="s">
        <v>177</v>
      </c>
      <c r="M11" t="s">
        <v>167</v>
      </c>
      <c r="S11" t="s">
        <v>182</v>
      </c>
    </row>
    <row r="12" spans="1:19" x14ac:dyDescent="0.3">
      <c r="B12" t="s">
        <v>2</v>
      </c>
      <c r="M12" t="s">
        <v>175</v>
      </c>
    </row>
    <row r="13" spans="1:19" x14ac:dyDescent="0.3">
      <c r="B13" t="s">
        <v>3</v>
      </c>
      <c r="M13" t="s">
        <v>176</v>
      </c>
    </row>
    <row r="14" spans="1:19" x14ac:dyDescent="0.3">
      <c r="B14" t="s">
        <v>4</v>
      </c>
    </row>
    <row r="15" spans="1:19" x14ac:dyDescent="0.3">
      <c r="B15" t="s">
        <v>5</v>
      </c>
    </row>
    <row r="16" spans="1:19" x14ac:dyDescent="0.3">
      <c r="B16" t="s">
        <v>6</v>
      </c>
    </row>
    <row r="17" spans="2:7" x14ac:dyDescent="0.3">
      <c r="B17" t="s">
        <v>7</v>
      </c>
    </row>
    <row r="18" spans="2:7" x14ac:dyDescent="0.3">
      <c r="B18" t="s">
        <v>8</v>
      </c>
      <c r="G18" t="s">
        <v>191</v>
      </c>
    </row>
    <row r="19" spans="2:7" x14ac:dyDescent="0.3">
      <c r="B19" t="s">
        <v>9</v>
      </c>
    </row>
    <row r="20" spans="2:7" x14ac:dyDescent="0.3">
      <c r="B20" t="s">
        <v>10</v>
      </c>
    </row>
    <row r="21" spans="2:7" x14ac:dyDescent="0.3">
      <c r="B21" t="s">
        <v>11</v>
      </c>
    </row>
    <row r="22" spans="2:7" x14ac:dyDescent="0.3">
      <c r="B22" t="s">
        <v>12</v>
      </c>
    </row>
    <row r="23" spans="2:7" x14ac:dyDescent="0.3">
      <c r="B23" t="s">
        <v>13</v>
      </c>
    </row>
    <row r="24" spans="2:7" x14ac:dyDescent="0.3">
      <c r="B24" t="s">
        <v>14</v>
      </c>
    </row>
    <row r="25" spans="2:7" x14ac:dyDescent="0.3">
      <c r="B25" t="s">
        <v>15</v>
      </c>
    </row>
    <row r="26" spans="2:7" x14ac:dyDescent="0.3">
      <c r="B26" t="s">
        <v>16</v>
      </c>
    </row>
    <row r="27" spans="2:7" x14ac:dyDescent="0.3">
      <c r="B27" t="s">
        <v>17</v>
      </c>
      <c r="G27" s="194" t="s">
        <v>190</v>
      </c>
    </row>
    <row r="28" spans="2:7" x14ac:dyDescent="0.3">
      <c r="B28" t="s">
        <v>18</v>
      </c>
      <c r="G28" s="194"/>
    </row>
    <row r="29" spans="2:7" x14ac:dyDescent="0.3">
      <c r="B29" t="s">
        <v>19</v>
      </c>
      <c r="G29" s="194"/>
    </row>
    <row r="30" spans="2:7" x14ac:dyDescent="0.3">
      <c r="B30" t="s">
        <v>20</v>
      </c>
    </row>
    <row r="31" spans="2:7" x14ac:dyDescent="0.3">
      <c r="B31" t="s">
        <v>21</v>
      </c>
    </row>
    <row r="32" spans="2:7" x14ac:dyDescent="0.3">
      <c r="B32" t="s">
        <v>22</v>
      </c>
    </row>
    <row r="33" spans="2:16" x14ac:dyDescent="0.3">
      <c r="B33" t="s">
        <v>23</v>
      </c>
    </row>
    <row r="34" spans="2:16" x14ac:dyDescent="0.3">
      <c r="B34" t="s">
        <v>24</v>
      </c>
    </row>
    <row r="35" spans="2:16" ht="20.399999999999999" thickBot="1" x14ac:dyDescent="0.45">
      <c r="B35" t="s">
        <v>25</v>
      </c>
      <c r="N35" s="4" t="s">
        <v>175</v>
      </c>
    </row>
    <row r="36" spans="2:16" ht="15" thickTop="1" x14ac:dyDescent="0.3">
      <c r="B36" t="s">
        <v>26</v>
      </c>
    </row>
    <row r="37" spans="2:16" x14ac:dyDescent="0.3">
      <c r="B37" t="s">
        <v>27</v>
      </c>
      <c r="N37" t="s">
        <v>183</v>
      </c>
      <c r="O37" t="s">
        <v>184</v>
      </c>
      <c r="P37" t="s">
        <v>185</v>
      </c>
    </row>
    <row r="38" spans="2:16" x14ac:dyDescent="0.3">
      <c r="B38" t="s">
        <v>28</v>
      </c>
      <c r="N38" s="6" t="s">
        <v>0</v>
      </c>
      <c r="O38" t="s">
        <v>187</v>
      </c>
      <c r="P38" t="s">
        <v>187</v>
      </c>
    </row>
    <row r="39" spans="2:16" x14ac:dyDescent="0.3">
      <c r="B39" t="s">
        <v>29</v>
      </c>
      <c r="N39" s="6" t="s">
        <v>1</v>
      </c>
      <c r="O39" t="s">
        <v>187</v>
      </c>
      <c r="P39" t="s">
        <v>187</v>
      </c>
    </row>
    <row r="40" spans="2:16" x14ac:dyDescent="0.3">
      <c r="N40" s="6" t="s">
        <v>2</v>
      </c>
      <c r="O40" t="s">
        <v>187</v>
      </c>
      <c r="P40" t="s">
        <v>187</v>
      </c>
    </row>
    <row r="41" spans="2:16" x14ac:dyDescent="0.3">
      <c r="N41" s="6" t="s">
        <v>3</v>
      </c>
      <c r="O41" t="s">
        <v>188</v>
      </c>
      <c r="P41" t="s">
        <v>189</v>
      </c>
    </row>
    <row r="42" spans="2:16" x14ac:dyDescent="0.3">
      <c r="N42" s="6" t="s">
        <v>4</v>
      </c>
      <c r="O42" t="s">
        <v>188</v>
      </c>
      <c r="P42" t="s">
        <v>189</v>
      </c>
    </row>
    <row r="43" spans="2:16" x14ac:dyDescent="0.3">
      <c r="N43" s="6" t="s">
        <v>5</v>
      </c>
      <c r="O43" t="s">
        <v>188</v>
      </c>
      <c r="P43" t="s">
        <v>189</v>
      </c>
    </row>
    <row r="44" spans="2:16" x14ac:dyDescent="0.3">
      <c r="N44" s="6" t="s">
        <v>6</v>
      </c>
      <c r="O44" t="s">
        <v>188</v>
      </c>
      <c r="P44" t="s">
        <v>189</v>
      </c>
    </row>
    <row r="45" spans="2:16" x14ac:dyDescent="0.3">
      <c r="N45" s="6" t="s">
        <v>7</v>
      </c>
      <c r="O45" t="s">
        <v>188</v>
      </c>
      <c r="P45" t="s">
        <v>189</v>
      </c>
    </row>
    <row r="46" spans="2:16" x14ac:dyDescent="0.3">
      <c r="N46" s="6" t="s">
        <v>8</v>
      </c>
      <c r="O46" t="s">
        <v>188</v>
      </c>
      <c r="P46" t="s">
        <v>189</v>
      </c>
    </row>
    <row r="47" spans="2:16" x14ac:dyDescent="0.3">
      <c r="N47" s="6" t="s">
        <v>9</v>
      </c>
      <c r="O47" t="s">
        <v>188</v>
      </c>
      <c r="P47" t="s">
        <v>189</v>
      </c>
    </row>
    <row r="48" spans="2:16" x14ac:dyDescent="0.3">
      <c r="N48" s="6" t="s">
        <v>10</v>
      </c>
      <c r="O48" t="s">
        <v>188</v>
      </c>
      <c r="P48" t="s">
        <v>189</v>
      </c>
    </row>
    <row r="49" spans="14:16" x14ac:dyDescent="0.3">
      <c r="N49" s="6" t="s">
        <v>11</v>
      </c>
      <c r="O49" t="s">
        <v>188</v>
      </c>
      <c r="P49" t="s">
        <v>189</v>
      </c>
    </row>
    <row r="50" spans="14:16" x14ac:dyDescent="0.3">
      <c r="N50" s="6" t="s">
        <v>12</v>
      </c>
      <c r="O50" t="s">
        <v>188</v>
      </c>
      <c r="P50" t="s">
        <v>189</v>
      </c>
    </row>
    <row r="51" spans="14:16" x14ac:dyDescent="0.3">
      <c r="N51" s="6" t="s">
        <v>13</v>
      </c>
      <c r="O51" t="s">
        <v>188</v>
      </c>
      <c r="P51" t="s">
        <v>189</v>
      </c>
    </row>
    <row r="52" spans="14:16" x14ac:dyDescent="0.3">
      <c r="N52" s="6" t="s">
        <v>14</v>
      </c>
      <c r="O52" t="s">
        <v>188</v>
      </c>
      <c r="P52" t="s">
        <v>189</v>
      </c>
    </row>
    <row r="53" spans="14:16" x14ac:dyDescent="0.3">
      <c r="N53" s="6" t="s">
        <v>15</v>
      </c>
      <c r="O53" t="s">
        <v>188</v>
      </c>
      <c r="P53" t="s">
        <v>189</v>
      </c>
    </row>
    <row r="54" spans="14:16" x14ac:dyDescent="0.3">
      <c r="N54" s="6" t="s">
        <v>16</v>
      </c>
      <c r="O54" t="s">
        <v>188</v>
      </c>
      <c r="P54" t="s">
        <v>189</v>
      </c>
    </row>
    <row r="55" spans="14:16" x14ac:dyDescent="0.3">
      <c r="N55" s="6" t="s">
        <v>17</v>
      </c>
      <c r="O55" t="s">
        <v>188</v>
      </c>
      <c r="P55" t="s">
        <v>189</v>
      </c>
    </row>
    <row r="56" spans="14:16" x14ac:dyDescent="0.3">
      <c r="N56" s="6" t="s">
        <v>18</v>
      </c>
      <c r="O56" t="s">
        <v>188</v>
      </c>
      <c r="P56" t="s">
        <v>189</v>
      </c>
    </row>
    <row r="57" spans="14:16" x14ac:dyDescent="0.3">
      <c r="N57" s="6" t="s">
        <v>19</v>
      </c>
      <c r="O57" t="s">
        <v>188</v>
      </c>
      <c r="P57" t="s">
        <v>189</v>
      </c>
    </row>
    <row r="58" spans="14:16" x14ac:dyDescent="0.3">
      <c r="N58" s="6" t="s">
        <v>20</v>
      </c>
      <c r="O58" t="s">
        <v>188</v>
      </c>
      <c r="P58" t="s">
        <v>189</v>
      </c>
    </row>
    <row r="59" spans="14:16" x14ac:dyDescent="0.3">
      <c r="N59" s="6" t="s">
        <v>21</v>
      </c>
      <c r="O59" t="s">
        <v>188</v>
      </c>
      <c r="P59" t="s">
        <v>189</v>
      </c>
    </row>
    <row r="60" spans="14:16" x14ac:dyDescent="0.3">
      <c r="N60" s="6" t="s">
        <v>22</v>
      </c>
      <c r="O60" t="s">
        <v>188</v>
      </c>
      <c r="P60" t="s">
        <v>189</v>
      </c>
    </row>
    <row r="61" spans="14:16" x14ac:dyDescent="0.3">
      <c r="N61" s="6" t="s">
        <v>23</v>
      </c>
      <c r="O61" t="s">
        <v>188</v>
      </c>
      <c r="P61" t="s">
        <v>189</v>
      </c>
    </row>
    <row r="62" spans="14:16" x14ac:dyDescent="0.3">
      <c r="N62" s="6" t="s">
        <v>24</v>
      </c>
      <c r="O62" t="s">
        <v>188</v>
      </c>
      <c r="P62" t="s">
        <v>189</v>
      </c>
    </row>
    <row r="63" spans="14:16" x14ac:dyDescent="0.3">
      <c r="N63" s="6" t="s">
        <v>25</v>
      </c>
      <c r="O63" t="s">
        <v>188</v>
      </c>
      <c r="P63" t="s">
        <v>189</v>
      </c>
    </row>
    <row r="64" spans="14:16" x14ac:dyDescent="0.3">
      <c r="N64" s="6" t="s">
        <v>26</v>
      </c>
      <c r="O64" t="s">
        <v>188</v>
      </c>
      <c r="P64" t="s">
        <v>189</v>
      </c>
    </row>
    <row r="65" spans="8:16" x14ac:dyDescent="0.3">
      <c r="N65" s="6" t="s">
        <v>27</v>
      </c>
      <c r="O65" t="s">
        <v>188</v>
      </c>
      <c r="P65" t="s">
        <v>189</v>
      </c>
    </row>
    <row r="66" spans="8:16" x14ac:dyDescent="0.3">
      <c r="N66" s="6" t="s">
        <v>28</v>
      </c>
      <c r="O66" t="s">
        <v>188</v>
      </c>
      <c r="P66" t="s">
        <v>189</v>
      </c>
    </row>
    <row r="67" spans="8:16" x14ac:dyDescent="0.3">
      <c r="N67" s="7" t="s">
        <v>29</v>
      </c>
      <c r="O67" t="s">
        <v>188</v>
      </c>
      <c r="P67" t="s">
        <v>189</v>
      </c>
    </row>
    <row r="76" spans="8:16" x14ac:dyDescent="0.3">
      <c r="H76" t="s">
        <v>216</v>
      </c>
      <c r="L76" t="s">
        <v>218</v>
      </c>
      <c r="N76" t="s">
        <v>33</v>
      </c>
    </row>
    <row r="77" spans="8:16" x14ac:dyDescent="0.3">
      <c r="H77" t="s">
        <v>1</v>
      </c>
      <c r="I77" t="s">
        <v>214</v>
      </c>
      <c r="J77" s="39" t="s">
        <v>215</v>
      </c>
      <c r="K77" t="s">
        <v>217</v>
      </c>
      <c r="L77" t="s">
        <v>219</v>
      </c>
      <c r="M77" t="s">
        <v>220</v>
      </c>
      <c r="N77" t="s">
        <v>221</v>
      </c>
      <c r="O77" t="s">
        <v>169</v>
      </c>
    </row>
    <row r="78" spans="8:16" hidden="1" x14ac:dyDescent="0.3">
      <c r="H78">
        <v>2013</v>
      </c>
      <c r="I78" t="s">
        <v>31</v>
      </c>
      <c r="J78" s="38">
        <v>104.6</v>
      </c>
      <c r="K78" t="e">
        <f>(Table7[[#This Row],[General Index]]-J77)/J77</f>
        <v>#VALUE!</v>
      </c>
      <c r="L78">
        <v>105.1</v>
      </c>
      <c r="M78" t="e">
        <f>(Table7[[#This Row],[general Index Rural]]-L77)/L77</f>
        <v>#VALUE!</v>
      </c>
      <c r="N78">
        <v>104</v>
      </c>
      <c r="O78" t="e">
        <f>(Table7[[#This Row],[General index Urban]]-N77)/N77</f>
        <v>#VALUE!</v>
      </c>
    </row>
    <row r="79" spans="8:16" x14ac:dyDescent="0.3">
      <c r="H79">
        <v>2013</v>
      </c>
      <c r="I79" t="s">
        <v>55</v>
      </c>
      <c r="J79" s="38">
        <v>114.5</v>
      </c>
      <c r="K79" s="31">
        <f>(Table7[[#This Row],[General Index]]-J78)/J78</f>
        <v>9.4646271510516314E-2</v>
      </c>
      <c r="L79">
        <v>115.5</v>
      </c>
      <c r="M79" s="31">
        <f>(Table7[[#This Row],[general Index Rural]]-L78)/L78</f>
        <v>9.8953377735490067E-2</v>
      </c>
      <c r="N79" s="40">
        <v>113.3</v>
      </c>
      <c r="O79" s="31">
        <f>(Table7[[#This Row],[General index Urban]]-N78)/N78</f>
        <v>8.9423076923076897E-2</v>
      </c>
    </row>
    <row r="80" spans="8:16" hidden="1" x14ac:dyDescent="0.3">
      <c r="H80">
        <v>2014</v>
      </c>
      <c r="I80" t="s">
        <v>31</v>
      </c>
      <c r="J80" s="38">
        <v>113.6</v>
      </c>
      <c r="K80" s="31">
        <f>(Table7[[#This Row],[General Index]]-J79)/J79</f>
        <v>-7.8602620087336733E-3</v>
      </c>
      <c r="L80">
        <v>114.2</v>
      </c>
      <c r="M80" s="31">
        <f>(Table7[[#This Row],[general Index Rural]]-L79)/L79</f>
        <v>-1.125541125541123E-2</v>
      </c>
      <c r="N80" s="40">
        <v>112.9</v>
      </c>
      <c r="O80" s="31">
        <f>(Table7[[#This Row],[General index Urban]]-N79)/N79</f>
        <v>-3.5304501323918046E-3</v>
      </c>
    </row>
    <row r="81" spans="8:15" x14ac:dyDescent="0.3">
      <c r="H81">
        <v>2014</v>
      </c>
      <c r="I81" t="s">
        <v>55</v>
      </c>
      <c r="J81" s="38">
        <v>119.4</v>
      </c>
      <c r="K81" s="31">
        <f>(Table7[[#This Row],[General Index]]-J80)/J80</f>
        <v>5.105633802816912E-2</v>
      </c>
      <c r="L81">
        <v>120.3</v>
      </c>
      <c r="M81" s="31">
        <f>(Table7[[#This Row],[general Index Rural]]-L80)/L80</f>
        <v>5.3415061295971927E-2</v>
      </c>
      <c r="N81" s="40">
        <v>118.4</v>
      </c>
      <c r="O81" s="31">
        <f>(Table7[[#This Row],[General index Urban]]-N80)/N80</f>
        <v>4.8715677590788306E-2</v>
      </c>
    </row>
    <row r="82" spans="8:15" hidden="1" x14ac:dyDescent="0.3">
      <c r="H82">
        <v>2015</v>
      </c>
      <c r="I82" t="s">
        <v>31</v>
      </c>
      <c r="J82" s="38">
        <v>119.5</v>
      </c>
      <c r="K82" s="31">
        <f>(Table7[[#This Row],[General Index]]-J81)/J81</f>
        <v>8.3752093802340289E-4</v>
      </c>
      <c r="L82">
        <v>120.3</v>
      </c>
      <c r="M82" s="31">
        <f>(Table7[[#This Row],[general Index Rural]]-L81)/L81</f>
        <v>0</v>
      </c>
      <c r="N82" s="40">
        <v>118.5</v>
      </c>
      <c r="O82" s="31">
        <f>(Table7[[#This Row],[General index Urban]]-N81)/N81</f>
        <v>8.445945945945465E-4</v>
      </c>
    </row>
    <row r="83" spans="8:15" x14ac:dyDescent="0.3">
      <c r="H83">
        <v>2015</v>
      </c>
      <c r="I83" t="s">
        <v>55</v>
      </c>
      <c r="J83" s="38">
        <v>126.1</v>
      </c>
      <c r="K83" s="31">
        <f>(Table7[[#This Row],[General Index]]-J82)/J82</f>
        <v>5.5230125523012506E-2</v>
      </c>
      <c r="L83">
        <v>127.9</v>
      </c>
      <c r="M83" s="31">
        <f>(Table7[[#This Row],[general Index Rural]]-L82)/L82</f>
        <v>6.3175394846217856E-2</v>
      </c>
      <c r="N83" s="40">
        <v>124</v>
      </c>
      <c r="O83" s="31">
        <f>(Table7[[#This Row],[General index Urban]]-N82)/N82</f>
        <v>4.6413502109704644E-2</v>
      </c>
    </row>
    <row r="84" spans="8:15" hidden="1" x14ac:dyDescent="0.3">
      <c r="H84">
        <v>2016</v>
      </c>
      <c r="I84" t="s">
        <v>31</v>
      </c>
      <c r="J84" s="38">
        <v>126.3</v>
      </c>
      <c r="K84" s="31">
        <f>(Table7[[#This Row],[General Index]]-J83)/J83</f>
        <v>1.5860428231562478E-3</v>
      </c>
      <c r="L84">
        <v>128.1</v>
      </c>
      <c r="M84" s="31">
        <f>(Table7[[#This Row],[general Index Rural]]-L83)/L83</f>
        <v>1.5637216575448681E-3</v>
      </c>
      <c r="N84" s="40">
        <v>124.2</v>
      </c>
      <c r="O84" s="31">
        <f>(Table7[[#This Row],[General index Urban]]-N83)/N83</f>
        <v>1.6129032258064746E-3</v>
      </c>
    </row>
    <row r="85" spans="8:15" x14ac:dyDescent="0.3">
      <c r="H85">
        <v>2016</v>
      </c>
      <c r="I85" t="s">
        <v>55</v>
      </c>
      <c r="J85" s="38">
        <v>130.4</v>
      </c>
      <c r="K85" s="31">
        <f>(Table7[[#This Row],[General Index]]-J84)/J84</f>
        <v>3.2462391132224933E-2</v>
      </c>
      <c r="L85">
        <v>132.80000000000001</v>
      </c>
      <c r="M85" s="31">
        <f>(Table7[[#This Row],[general Index Rural]]-L84)/L84</f>
        <v>3.6690085870413877E-2</v>
      </c>
      <c r="N85" s="40">
        <v>127.6</v>
      </c>
      <c r="O85" s="31">
        <f>(Table7[[#This Row],[General index Urban]]-N84)/N84</f>
        <v>2.7375201288244697E-2</v>
      </c>
    </row>
    <row r="86" spans="8:15" hidden="1" x14ac:dyDescent="0.3">
      <c r="H86">
        <v>2017</v>
      </c>
      <c r="I86" t="s">
        <v>31</v>
      </c>
      <c r="J86" s="38">
        <v>130.30000000000001</v>
      </c>
      <c r="K86" s="31">
        <f>(Table7[[#This Row],[General Index]]-J85)/J85</f>
        <v>-7.668711656441281E-4</v>
      </c>
      <c r="L86">
        <v>132.4</v>
      </c>
      <c r="M86" s="31">
        <f>(Table7[[#This Row],[general Index Rural]]-L85)/L85</f>
        <v>-3.012048192771127E-3</v>
      </c>
      <c r="N86" s="40">
        <v>127.8</v>
      </c>
      <c r="O86" s="31">
        <f>(Table7[[#This Row],[General index Urban]]-N85)/N85</f>
        <v>1.5673981191222793E-3</v>
      </c>
    </row>
    <row r="87" spans="8:15" x14ac:dyDescent="0.3">
      <c r="H87">
        <v>2017</v>
      </c>
      <c r="I87" t="s">
        <v>55</v>
      </c>
      <c r="J87" s="38">
        <v>137.19999999999999</v>
      </c>
      <c r="K87" s="31">
        <f>(Table7[[#This Row],[General Index]]-J86)/J86</f>
        <v>5.295471987720627E-2</v>
      </c>
      <c r="L87">
        <v>139.80000000000001</v>
      </c>
      <c r="M87" s="31">
        <f>(Table7[[#This Row],[general Index Rural]]-L86)/L86</f>
        <v>5.5891238670694905E-2</v>
      </c>
      <c r="N87" s="40">
        <v>134.1</v>
      </c>
      <c r="O87" s="31">
        <f>(Table7[[#This Row],[General index Urban]]-N86)/N86</f>
        <v>4.92957746478873E-2</v>
      </c>
    </row>
    <row r="88" spans="8:15" hidden="1" x14ac:dyDescent="0.3">
      <c r="H88">
        <v>2018</v>
      </c>
      <c r="I88" t="s">
        <v>31</v>
      </c>
      <c r="J88" s="38">
        <v>136.9</v>
      </c>
      <c r="K88" s="31">
        <f>(Table7[[#This Row],[General Index]]-J87)/J87</f>
        <v>-2.1865889212826749E-3</v>
      </c>
      <c r="L88">
        <v>139.30000000000001</v>
      </c>
      <c r="M88" s="31">
        <f>(Table7[[#This Row],[general Index Rural]]-L87)/L87</f>
        <v>-3.5765379113018594E-3</v>
      </c>
      <c r="N88" s="40">
        <v>134.1</v>
      </c>
      <c r="O88" s="31">
        <f>(Table7[[#This Row],[General index Urban]]-N87)/N87</f>
        <v>0</v>
      </c>
    </row>
    <row r="89" spans="8:15" x14ac:dyDescent="0.3">
      <c r="H89">
        <v>2018</v>
      </c>
      <c r="I89" t="s">
        <v>55</v>
      </c>
      <c r="J89" s="38">
        <v>140.1</v>
      </c>
      <c r="K89" s="31">
        <f>(Table7[[#This Row],[General Index]]-J88)/J88</f>
        <v>2.3374726077428697E-2</v>
      </c>
      <c r="L89">
        <v>141.9</v>
      </c>
      <c r="M89" s="31">
        <f>(Table7[[#This Row],[general Index Rural]]-L88)/L88</f>
        <v>1.8664752333094E-2</v>
      </c>
      <c r="N89" s="40">
        <v>138</v>
      </c>
      <c r="O89" s="31">
        <f>(Table7[[#This Row],[General index Urban]]-N88)/N88</f>
        <v>2.9082774049217046E-2</v>
      </c>
    </row>
    <row r="90" spans="8:15" hidden="1" x14ac:dyDescent="0.3">
      <c r="H90">
        <v>2019</v>
      </c>
      <c r="I90" t="s">
        <v>31</v>
      </c>
      <c r="J90" s="38">
        <v>139.6</v>
      </c>
      <c r="K90" s="31">
        <f>(Table7[[#This Row],[General Index]]-J89)/J89</f>
        <v>-3.5688793718772309E-3</v>
      </c>
      <c r="L90">
        <v>141</v>
      </c>
      <c r="M90" s="31">
        <f>(Table7[[#This Row],[general Index Rural]]-L89)/L89</f>
        <v>-6.3424947145877776E-3</v>
      </c>
      <c r="N90" s="40">
        <v>138</v>
      </c>
      <c r="O90" s="31">
        <f>(Table7[[#This Row],[General index Urban]]-N89)/N89</f>
        <v>0</v>
      </c>
    </row>
    <row r="91" spans="8:15" x14ac:dyDescent="0.3">
      <c r="H91">
        <v>2019</v>
      </c>
      <c r="I91" t="s">
        <v>55</v>
      </c>
      <c r="J91" s="38">
        <v>150.4</v>
      </c>
      <c r="K91" s="31">
        <f>(Table7[[#This Row],[General Index]]-J90)/J90</f>
        <v>7.7363896848137617E-2</v>
      </c>
      <c r="L91">
        <v>152.30000000000001</v>
      </c>
      <c r="M91" s="31">
        <f>(Table7[[#This Row],[general Index Rural]]-L90)/L90</f>
        <v>8.014184397163128E-2</v>
      </c>
      <c r="N91" s="40">
        <v>148.30000000000001</v>
      </c>
      <c r="O91" s="31">
        <f>(Table7[[#This Row],[General index Urban]]-N90)/N90</f>
        <v>7.4637681159420377E-2</v>
      </c>
    </row>
    <row r="92" spans="8:15" hidden="1" x14ac:dyDescent="0.3">
      <c r="H92">
        <v>2020</v>
      </c>
      <c r="I92" t="s">
        <v>31</v>
      </c>
      <c r="J92" s="38">
        <v>150.19999999999999</v>
      </c>
      <c r="K92" s="31">
        <f>(Table7[[#This Row],[General Index]]-J91)/J91</f>
        <v>-1.3297872340426666E-3</v>
      </c>
      <c r="L92">
        <v>151.9</v>
      </c>
      <c r="M92" s="31">
        <f>(Table7[[#This Row],[general Index Rural]]-L91)/L91</f>
        <v>-2.6263952724885466E-3</v>
      </c>
      <c r="N92" s="40">
        <v>148.19999999999999</v>
      </c>
      <c r="O92" s="31">
        <f>(Table7[[#This Row],[General index Urban]]-N91)/N91</f>
        <v>-6.7430883344587144E-4</v>
      </c>
    </row>
    <row r="93" spans="8:15" x14ac:dyDescent="0.3">
      <c r="H93">
        <v>2020</v>
      </c>
      <c r="I93" t="s">
        <v>55</v>
      </c>
      <c r="J93" s="38">
        <v>158.9</v>
      </c>
      <c r="K93" s="31">
        <f>(Table7[[#This Row],[General Index]]-J92)/J92</f>
        <v>5.7922769640479481E-2</v>
      </c>
      <c r="L93">
        <v>160.69999999999999</v>
      </c>
      <c r="M93" s="31">
        <f>(Table7[[#This Row],[general Index Rural]]-L92)/L92</f>
        <v>5.7932850559578558E-2</v>
      </c>
      <c r="N93" s="40">
        <v>156.9</v>
      </c>
      <c r="O93" s="31">
        <f>(Table7[[#This Row],[General index Urban]]-N92)/N92</f>
        <v>5.8704453441295663E-2</v>
      </c>
    </row>
    <row r="94" spans="8:15" hidden="1" x14ac:dyDescent="0.3">
      <c r="H94">
        <v>2021</v>
      </c>
      <c r="I94" t="s">
        <v>31</v>
      </c>
      <c r="J94" s="38">
        <v>157.30000000000001</v>
      </c>
      <c r="K94" s="31">
        <f>(Table7[[#This Row],[General Index]]-J93)/J93</f>
        <v>-1.006922592825673E-2</v>
      </c>
      <c r="L94">
        <v>158.5</v>
      </c>
      <c r="M94" s="31">
        <f>(Table7[[#This Row],[general Index Rural]]-L93)/L93</f>
        <v>-1.3690105787181012E-2</v>
      </c>
      <c r="N94" s="40">
        <v>156</v>
      </c>
      <c r="O94" s="31">
        <f>(Table7[[#This Row],[General index Urban]]-N93)/N93</f>
        <v>-5.7361376673040511E-3</v>
      </c>
    </row>
    <row r="95" spans="8:15" x14ac:dyDescent="0.3">
      <c r="H95">
        <v>2021</v>
      </c>
      <c r="I95" t="s">
        <v>55</v>
      </c>
      <c r="J95" s="38">
        <v>166.2</v>
      </c>
      <c r="K95" s="31">
        <f>(Table7[[#This Row],[General Index]]-J94)/J94</f>
        <v>5.657978385251098E-2</v>
      </c>
      <c r="L95">
        <v>167</v>
      </c>
      <c r="M95" s="31">
        <f>(Table7[[#This Row],[general Index Rural]]-L94)/L94</f>
        <v>5.362776025236593E-2</v>
      </c>
      <c r="N95" s="40">
        <v>165.2</v>
      </c>
      <c r="O95" s="31">
        <f>(Table7[[#This Row],[General index Urban]]-N94)/N94</f>
        <v>5.8974358974358904E-2</v>
      </c>
    </row>
    <row r="96" spans="8:15" hidden="1" x14ac:dyDescent="0.3">
      <c r="H96">
        <v>2022</v>
      </c>
      <c r="I96" t="s">
        <v>31</v>
      </c>
      <c r="J96" s="38">
        <v>165.7</v>
      </c>
      <c r="K96" s="31">
        <f>(Table7[[#This Row],[General Index]]-J95)/J95</f>
        <v>-3.0084235860409147E-3</v>
      </c>
      <c r="L96">
        <v>166.4</v>
      </c>
      <c r="M96" s="31">
        <f>(Table7[[#This Row],[general Index Rural]]-L95)/L95</f>
        <v>-3.5928143712574512E-3</v>
      </c>
      <c r="N96" s="40">
        <v>165</v>
      </c>
      <c r="O96" s="31">
        <f>(Table7[[#This Row],[General index Urban]]-N95)/N95</f>
        <v>-1.2106537530265657E-3</v>
      </c>
    </row>
    <row r="97" spans="8:19" x14ac:dyDescent="0.3">
      <c r="H97">
        <v>2022</v>
      </c>
      <c r="I97" t="s">
        <v>55</v>
      </c>
      <c r="J97" s="38">
        <v>175.7</v>
      </c>
      <c r="K97" s="31">
        <f>(Table7[[#This Row],[General Index]]-J96)/J96</f>
        <v>6.0350030175015092E-2</v>
      </c>
      <c r="L97">
        <v>177.1</v>
      </c>
      <c r="M97" s="31">
        <f>(Table7[[#This Row],[general Index Rural]]-L96)/L96</f>
        <v>6.430288461538454E-2</v>
      </c>
      <c r="N97" s="40">
        <v>174.1</v>
      </c>
      <c r="O97" s="31">
        <f>(Table7[[#This Row],[General index Urban]]-N96)/N96</f>
        <v>5.5151515151515118E-2</v>
      </c>
    </row>
    <row r="98" spans="8:19" hidden="1" x14ac:dyDescent="0.3">
      <c r="H98">
        <v>2023</v>
      </c>
      <c r="I98" t="s">
        <v>31</v>
      </c>
      <c r="J98" s="38">
        <v>176.5</v>
      </c>
      <c r="K98" s="31">
        <f>(Table7[[#This Row],[General Index]]-J97)/J97</f>
        <v>4.5532157085942599E-3</v>
      </c>
      <c r="L98">
        <v>177.8</v>
      </c>
      <c r="M98" s="31">
        <f>(Table7[[#This Row],[general Index Rural]]-L97)/L97</f>
        <v>3.9525691699605703E-3</v>
      </c>
      <c r="N98" s="40">
        <v>174.9</v>
      </c>
      <c r="O98" s="31">
        <f>(Table7[[#This Row],[General index Urban]]-N97)/N97</f>
        <v>4.5950603101666361E-3</v>
      </c>
    </row>
    <row r="99" spans="8:19" hidden="1" x14ac:dyDescent="0.3">
      <c r="H99">
        <v>2023</v>
      </c>
      <c r="I99" t="s">
        <v>41</v>
      </c>
      <c r="J99">
        <v>179.1</v>
      </c>
      <c r="K99" s="31">
        <f>(Table7[[#This Row],[General Index]]-J98)/J98</f>
        <v>1.4730878186968806E-2</v>
      </c>
      <c r="L99">
        <v>179.8</v>
      </c>
      <c r="M99" s="31">
        <f>(Table7[[#This Row],[general Index Rural]]-L98)/L98</f>
        <v>1.1248593925759279E-2</v>
      </c>
      <c r="N99" s="40">
        <v>178.2</v>
      </c>
      <c r="O99" s="31">
        <f>(Table7[[#This Row],[General index Urban]]-N98)/N98</f>
        <v>1.8867924528301789E-2</v>
      </c>
    </row>
    <row r="103" spans="8:19" x14ac:dyDescent="0.3">
      <c r="H103" s="28" t="s">
        <v>0</v>
      </c>
      <c r="I103" s="28" t="s">
        <v>1</v>
      </c>
      <c r="J103" s="28" t="s">
        <v>2</v>
      </c>
      <c r="K103" s="28" t="s">
        <v>19</v>
      </c>
      <c r="L103" s="28" t="s">
        <v>24</v>
      </c>
      <c r="M103" s="28" t="s">
        <v>26</v>
      </c>
      <c r="N103" s="28" t="s">
        <v>22</v>
      </c>
      <c r="O103" s="28" t="s">
        <v>21</v>
      </c>
      <c r="P103" s="28" t="s">
        <v>23</v>
      </c>
      <c r="Q103" s="28" t="s">
        <v>28</v>
      </c>
      <c r="R103" s="28" t="s">
        <v>29</v>
      </c>
      <c r="S103" s="28" t="s">
        <v>194</v>
      </c>
    </row>
    <row r="104" spans="8:19" x14ac:dyDescent="0.3">
      <c r="H104" s="28" t="s">
        <v>30</v>
      </c>
      <c r="I104">
        <v>2023</v>
      </c>
      <c r="J104" t="s">
        <v>41</v>
      </c>
      <c r="K104">
        <v>190.8</v>
      </c>
      <c r="L104">
        <v>169.7</v>
      </c>
      <c r="M104">
        <v>180.3</v>
      </c>
      <c r="N104">
        <v>179.8</v>
      </c>
      <c r="O104">
        <v>182.5</v>
      </c>
      <c r="P104">
        <v>187.8</v>
      </c>
      <c r="Q104" s="8">
        <v>179.5</v>
      </c>
      <c r="R104">
        <v>179.8</v>
      </c>
      <c r="S104">
        <f>SUM(original_data3[[#This Row],[Cereals and products]:[Food and beverages]])</f>
        <v>1686.3</v>
      </c>
    </row>
    <row r="105" spans="8:19" x14ac:dyDescent="0.3">
      <c r="H105" s="28" t="s">
        <v>33</v>
      </c>
      <c r="I105">
        <v>2023</v>
      </c>
      <c r="J105" t="s">
        <v>41</v>
      </c>
      <c r="K105">
        <v>179.3</v>
      </c>
      <c r="L105">
        <v>160.4</v>
      </c>
      <c r="M105">
        <v>174.8</v>
      </c>
      <c r="N105">
        <v>170.1</v>
      </c>
      <c r="O105">
        <v>183.4</v>
      </c>
      <c r="P105">
        <v>182.2</v>
      </c>
      <c r="Q105" s="8">
        <v>171.6</v>
      </c>
      <c r="R105">
        <v>178.2</v>
      </c>
      <c r="S105">
        <f>SUM(original_data3[[#This Row],[Cereals and products]:[Food and beverages]])</f>
        <v>1708.4999999999998</v>
      </c>
    </row>
    <row r="106" spans="8:19" x14ac:dyDescent="0.3">
      <c r="H106" s="28" t="s">
        <v>35</v>
      </c>
      <c r="I106">
        <v>2023</v>
      </c>
      <c r="J106" t="s">
        <v>41</v>
      </c>
      <c r="K106">
        <v>186.2</v>
      </c>
      <c r="L106">
        <v>164.8</v>
      </c>
      <c r="M106">
        <v>177.1</v>
      </c>
      <c r="N106">
        <v>175.2</v>
      </c>
      <c r="O106">
        <v>182.8</v>
      </c>
      <c r="P106">
        <v>185.7</v>
      </c>
      <c r="Q106" s="8">
        <v>175.7</v>
      </c>
      <c r="R106">
        <v>179.1</v>
      </c>
      <c r="S106">
        <f>SUM(original_data3[[#This Row],[Cereals and products]:[Food and beverages]])</f>
        <v>1692.1</v>
      </c>
    </row>
    <row r="166" spans="9:24" x14ac:dyDescent="0.3">
      <c r="I166" t="s">
        <v>230</v>
      </c>
    </row>
    <row r="167" spans="9:24" x14ac:dyDescent="0.3">
      <c r="I167" s="42" t="s">
        <v>0</v>
      </c>
      <c r="J167" s="42" t="s">
        <v>1</v>
      </c>
      <c r="K167" s="42" t="s">
        <v>2</v>
      </c>
      <c r="L167" s="42" t="s">
        <v>194</v>
      </c>
      <c r="M167" s="42" t="s">
        <v>19</v>
      </c>
      <c r="N167" s="42" t="s">
        <v>24</v>
      </c>
      <c r="O167" s="42" t="s">
        <v>26</v>
      </c>
      <c r="P167" s="42" t="s">
        <v>22</v>
      </c>
      <c r="Q167" s="42" t="s">
        <v>21</v>
      </c>
      <c r="R167" s="42" t="s">
        <v>23</v>
      </c>
      <c r="S167" s="42" t="s">
        <v>28</v>
      </c>
      <c r="T167" s="42" t="s">
        <v>29</v>
      </c>
      <c r="U167" s="42" t="s">
        <v>229</v>
      </c>
      <c r="V167" s="28"/>
      <c r="W167" s="28"/>
      <c r="X167" s="28"/>
    </row>
    <row r="168" spans="9:24" x14ac:dyDescent="0.3">
      <c r="I168" s="42" t="s">
        <v>30</v>
      </c>
      <c r="J168" s="43">
        <v>2022</v>
      </c>
      <c r="K168" s="43" t="s">
        <v>41</v>
      </c>
      <c r="L168" s="44">
        <f>AVERAGE(original_data3[[#This Row],[Cereals and products]:[Food and beverages]])</f>
        <v>136.38461538461536</v>
      </c>
      <c r="M168" s="43">
        <v>179</v>
      </c>
      <c r="N168" s="43">
        <v>167.1</v>
      </c>
      <c r="O168" s="43">
        <v>171.8</v>
      </c>
      <c r="P168" s="43">
        <v>168.9</v>
      </c>
      <c r="Q168" s="43">
        <v>175.3</v>
      </c>
      <c r="R168" s="43">
        <v>177.7</v>
      </c>
      <c r="S168" s="44">
        <v>170.9</v>
      </c>
      <c r="T168" s="43">
        <v>172.5</v>
      </c>
      <c r="U168" s="43">
        <f>SUM(original_data3[[#This Row],[Cereals and products]:[Food and beverages]])</f>
        <v>1772.9999999999998</v>
      </c>
      <c r="X168" s="8"/>
    </row>
    <row r="169" spans="9:24" x14ac:dyDescent="0.3">
      <c r="I169" s="42" t="s">
        <v>33</v>
      </c>
      <c r="J169" s="43">
        <v>2022</v>
      </c>
      <c r="K169" s="43" t="s">
        <v>41</v>
      </c>
      <c r="L169" s="44">
        <f>AVERAGE(original_data3[[#This Row],[Cereals and products]:[Food and beverages]])</f>
        <v>137.21538461538461</v>
      </c>
      <c r="M169" s="43">
        <v>167.8</v>
      </c>
      <c r="N169" s="43">
        <v>159.4</v>
      </c>
      <c r="O169" s="43">
        <v>165.2</v>
      </c>
      <c r="P169" s="43">
        <v>161.1</v>
      </c>
      <c r="Q169" s="43">
        <v>173.5</v>
      </c>
      <c r="R169" s="43">
        <v>170.1</v>
      </c>
      <c r="S169" s="44">
        <v>163.80000000000001</v>
      </c>
      <c r="T169" s="43">
        <v>170.8</v>
      </c>
      <c r="U169" s="43">
        <f>SUM(original_data3[[#This Row],[Cereals and products]:[Food and beverages]])</f>
        <v>1783.8</v>
      </c>
      <c r="X169" s="8"/>
    </row>
    <row r="170" spans="9:24" x14ac:dyDescent="0.3">
      <c r="I170" s="42" t="s">
        <v>35</v>
      </c>
      <c r="J170" s="43">
        <v>2022</v>
      </c>
      <c r="K170" s="43" t="s">
        <v>41</v>
      </c>
      <c r="L170" s="44">
        <f>AVERAGE(original_data3[[#This Row],[Cereals and products]:[Food and beverages]])</f>
        <v>137.25384615384615</v>
      </c>
      <c r="M170" s="43">
        <v>174.6</v>
      </c>
      <c r="N170" s="43">
        <v>163</v>
      </c>
      <c r="O170" s="43">
        <v>167.9</v>
      </c>
      <c r="P170" s="43">
        <v>165.2</v>
      </c>
      <c r="Q170" s="43">
        <v>174.6</v>
      </c>
      <c r="R170" s="43">
        <v>174.8</v>
      </c>
      <c r="S170" s="44">
        <v>167.5</v>
      </c>
      <c r="T170" s="43">
        <v>171.7</v>
      </c>
      <c r="U170" s="43">
        <f>SUM(original_data3[[#This Row],[Cereals and products]:[Food and beverages]])</f>
        <v>1784.3</v>
      </c>
      <c r="X170" s="8"/>
    </row>
    <row r="171" spans="9:24" x14ac:dyDescent="0.3">
      <c r="I171" s="42" t="s">
        <v>30</v>
      </c>
      <c r="J171" s="43">
        <v>2022</v>
      </c>
      <c r="K171" s="43" t="s">
        <v>42</v>
      </c>
      <c r="L171" s="44">
        <f>AVERAGE(original_data3[[#This Row],[Cereals and products]:[Food and beverages]])</f>
        <v>134.59230769230768</v>
      </c>
      <c r="M171" s="43">
        <v>180.4</v>
      </c>
      <c r="N171" s="43">
        <v>165.5</v>
      </c>
      <c r="O171" s="43">
        <v>172.6</v>
      </c>
      <c r="P171" s="43">
        <v>170.3</v>
      </c>
      <c r="Q171" s="43">
        <v>176.7</v>
      </c>
      <c r="R171" s="43">
        <v>178.2</v>
      </c>
      <c r="S171" s="44">
        <v>171</v>
      </c>
      <c r="T171" s="43">
        <v>173.6</v>
      </c>
      <c r="U171" s="43">
        <f>SUM(original_data3[[#This Row],[Cereals and products]:[Food and beverages]])</f>
        <v>1749.7</v>
      </c>
      <c r="X171" s="8"/>
    </row>
    <row r="172" spans="9:24" x14ac:dyDescent="0.3">
      <c r="I172" s="42" t="s">
        <v>33</v>
      </c>
      <c r="J172" s="43">
        <v>2022</v>
      </c>
      <c r="K172" s="43" t="s">
        <v>42</v>
      </c>
      <c r="L172" s="44">
        <f>AVERAGE(original_data3[[#This Row],[Cereals and products]:[Food and beverages]])</f>
        <v>136.15384615384613</v>
      </c>
      <c r="M172" s="43">
        <v>169.4</v>
      </c>
      <c r="N172" s="43">
        <v>157.19999999999999</v>
      </c>
      <c r="O172" s="43">
        <v>166.5</v>
      </c>
      <c r="P172" s="43">
        <v>162.1</v>
      </c>
      <c r="Q172" s="43">
        <v>174.9</v>
      </c>
      <c r="R172" s="43">
        <v>170.9</v>
      </c>
      <c r="S172" s="44">
        <v>163.80000000000001</v>
      </c>
      <c r="T172" s="43">
        <v>171.4</v>
      </c>
      <c r="U172" s="43">
        <f>SUM(original_data3[[#This Row],[Cereals and products]:[Food and beverages]])</f>
        <v>1769.9999999999998</v>
      </c>
      <c r="X172" s="8"/>
    </row>
    <row r="173" spans="9:24" x14ac:dyDescent="0.3">
      <c r="I173" s="42" t="s">
        <v>35</v>
      </c>
      <c r="J173" s="43">
        <v>2022</v>
      </c>
      <c r="K173" s="43" t="s">
        <v>42</v>
      </c>
      <c r="L173" s="44">
        <f>AVERAGE(original_data3[[#This Row],[Cereals and products]:[Food and beverages]])</f>
        <v>137.76153846153846</v>
      </c>
      <c r="M173" s="43">
        <v>176</v>
      </c>
      <c r="N173" s="43">
        <v>161.1</v>
      </c>
      <c r="O173" s="43">
        <v>169</v>
      </c>
      <c r="P173" s="43">
        <v>166.4</v>
      </c>
      <c r="Q173" s="43">
        <v>176</v>
      </c>
      <c r="R173" s="43">
        <v>175.4</v>
      </c>
      <c r="S173" s="44">
        <v>167.5</v>
      </c>
      <c r="T173" s="43">
        <v>172.6</v>
      </c>
      <c r="U173" s="43">
        <f>SUM(original_data3[[#This Row],[Cereals and products]:[Food and beverages]])</f>
        <v>1790.8999999999999</v>
      </c>
      <c r="X173" s="8"/>
    </row>
    <row r="174" spans="9:24" x14ac:dyDescent="0.3">
      <c r="I174" s="42" t="s">
        <v>30</v>
      </c>
      <c r="J174" s="43">
        <v>2022</v>
      </c>
      <c r="K174" s="43" t="s">
        <v>44</v>
      </c>
      <c r="L174" s="44">
        <f>AVERAGE(original_data3[[#This Row],[Cereals and products]:[Food and beverages]])</f>
        <v>135.82307692307691</v>
      </c>
      <c r="M174" s="43">
        <v>181.7</v>
      </c>
      <c r="N174" s="43">
        <v>166.3</v>
      </c>
      <c r="O174" s="43">
        <v>174.7</v>
      </c>
      <c r="P174" s="43">
        <v>171.3</v>
      </c>
      <c r="Q174" s="43">
        <v>179.6</v>
      </c>
      <c r="R174" s="43">
        <v>178.8</v>
      </c>
      <c r="S174" s="44">
        <v>171.8</v>
      </c>
      <c r="T174" s="43">
        <v>174.3</v>
      </c>
      <c r="U174" s="43">
        <f>SUM(original_data3[[#This Row],[Cereals and products]:[Food and beverages]])</f>
        <v>1765.6999999999998</v>
      </c>
      <c r="X174" s="8"/>
    </row>
    <row r="175" spans="9:24" x14ac:dyDescent="0.3">
      <c r="I175" s="42" t="s">
        <v>33</v>
      </c>
      <c r="J175" s="43">
        <v>2022</v>
      </c>
      <c r="K175" s="43" t="s">
        <v>44</v>
      </c>
      <c r="L175" s="44">
        <f>AVERAGE(original_data3[[#This Row],[Cereals and products]:[Food and beverages]])</f>
        <v>136.89999999999998</v>
      </c>
      <c r="M175" s="43">
        <v>170.6</v>
      </c>
      <c r="N175" s="43">
        <v>157.4</v>
      </c>
      <c r="O175" s="43">
        <v>169.1</v>
      </c>
      <c r="P175" s="43">
        <v>163.1</v>
      </c>
      <c r="Q175" s="43">
        <v>179.5</v>
      </c>
      <c r="R175" s="43">
        <v>171.7</v>
      </c>
      <c r="S175" s="44">
        <v>164.7</v>
      </c>
      <c r="T175" s="43">
        <v>172.3</v>
      </c>
      <c r="U175" s="43">
        <f>SUM(original_data3[[#This Row],[Cereals and products]:[Food and beverages]])</f>
        <v>1779.6999999999998</v>
      </c>
      <c r="X175" s="8"/>
    </row>
    <row r="176" spans="9:24" x14ac:dyDescent="0.3">
      <c r="I176" s="42" t="s">
        <v>35</v>
      </c>
      <c r="J176" s="43">
        <v>2022</v>
      </c>
      <c r="K176" s="43" t="s">
        <v>44</v>
      </c>
      <c r="L176" s="44">
        <f>AVERAGE(original_data3[[#This Row],[Cereals and products]:[Food and beverages]])</f>
        <v>139.82307692307694</v>
      </c>
      <c r="M176" s="43">
        <v>177.3</v>
      </c>
      <c r="N176" s="43">
        <v>161.6</v>
      </c>
      <c r="O176" s="43">
        <v>171.4</v>
      </c>
      <c r="P176" s="43">
        <v>167.4</v>
      </c>
      <c r="Q176" s="43">
        <v>179.6</v>
      </c>
      <c r="R176" s="43">
        <v>176.1</v>
      </c>
      <c r="S176" s="44">
        <v>168.4</v>
      </c>
      <c r="T176" s="43">
        <v>173.4</v>
      </c>
      <c r="U176" s="43">
        <f>SUM(original_data3[[#This Row],[Cereals and products]:[Food and beverages]])</f>
        <v>1817.7000000000003</v>
      </c>
      <c r="X176" s="8"/>
    </row>
    <row r="177" spans="9:24" x14ac:dyDescent="0.3">
      <c r="I177" s="42" t="s">
        <v>30</v>
      </c>
      <c r="J177" s="43">
        <v>2022</v>
      </c>
      <c r="K177" s="43" t="s">
        <v>46</v>
      </c>
      <c r="L177" s="44">
        <f>AVERAGE(original_data3[[#This Row],[Cereals and products]:[Food and beverages]])</f>
        <v>138.2076923076923</v>
      </c>
      <c r="M177" s="43">
        <v>183</v>
      </c>
      <c r="N177" s="43">
        <v>166.6</v>
      </c>
      <c r="O177" s="43">
        <v>175.7</v>
      </c>
      <c r="P177" s="43">
        <v>172.3</v>
      </c>
      <c r="Q177" s="43">
        <v>179.1</v>
      </c>
      <c r="R177" s="43">
        <v>179.4</v>
      </c>
      <c r="S177" s="44">
        <v>172.6</v>
      </c>
      <c r="T177" s="43">
        <v>175.3</v>
      </c>
      <c r="U177" s="43">
        <f>SUM(original_data3[[#This Row],[Cereals and products]:[Food and beverages]])</f>
        <v>1796.7</v>
      </c>
      <c r="X177" s="8"/>
    </row>
    <row r="178" spans="9:24" x14ac:dyDescent="0.3">
      <c r="I178" s="42" t="s">
        <v>33</v>
      </c>
      <c r="J178" s="43">
        <v>2022</v>
      </c>
      <c r="K178" s="43" t="s">
        <v>46</v>
      </c>
      <c r="L178" s="44">
        <f>AVERAGE(original_data3[[#This Row],[Cereals and products]:[Food and beverages]])</f>
        <v>139.09230769230768</v>
      </c>
      <c r="M178" s="43">
        <v>171.6</v>
      </c>
      <c r="N178" s="43">
        <v>157.69999999999999</v>
      </c>
      <c r="O178" s="43">
        <v>169.9</v>
      </c>
      <c r="P178" s="43">
        <v>164.2</v>
      </c>
      <c r="Q178" s="43">
        <v>178.4</v>
      </c>
      <c r="R178" s="43">
        <v>172.6</v>
      </c>
      <c r="S178" s="44">
        <v>165.4</v>
      </c>
      <c r="T178" s="43">
        <v>173.1</v>
      </c>
      <c r="U178" s="43">
        <f>SUM(original_data3[[#This Row],[Cereals and products]:[Food and beverages]])</f>
        <v>1808.2</v>
      </c>
      <c r="X178" s="8"/>
    </row>
    <row r="179" spans="9:24" x14ac:dyDescent="0.3">
      <c r="I179" s="42" t="s">
        <v>35</v>
      </c>
      <c r="J179" s="43">
        <v>2022</v>
      </c>
      <c r="K179" s="43" t="s">
        <v>46</v>
      </c>
      <c r="L179" s="44">
        <f>AVERAGE(original_data3[[#This Row],[Cereals and products]:[Food and beverages]])</f>
        <v>139.50769230769231</v>
      </c>
      <c r="M179" s="43">
        <v>178.5</v>
      </c>
      <c r="N179" s="43">
        <v>161.9</v>
      </c>
      <c r="O179" s="43">
        <v>172.3</v>
      </c>
      <c r="P179" s="43">
        <v>168.5</v>
      </c>
      <c r="Q179" s="43">
        <v>178.8</v>
      </c>
      <c r="R179" s="43">
        <v>176.8</v>
      </c>
      <c r="S179" s="44">
        <v>169.1</v>
      </c>
      <c r="T179" s="43">
        <v>174.3</v>
      </c>
      <c r="U179" s="43">
        <f>SUM(original_data3[[#This Row],[Cereals and products]:[Food and beverages]])</f>
        <v>1813.6000000000001</v>
      </c>
      <c r="X179" s="8"/>
    </row>
    <row r="180" spans="9:24" x14ac:dyDescent="0.3">
      <c r="I180" s="42" t="s">
        <v>30</v>
      </c>
      <c r="J180" s="43">
        <v>2022</v>
      </c>
      <c r="K180" s="43" t="s">
        <v>48</v>
      </c>
      <c r="L180" s="44">
        <f>AVERAGE(original_data3[[#This Row],[Cereals and products]:[Food and beverages]])</f>
        <v>135.96153846153845</v>
      </c>
      <c r="M180" s="43">
        <v>184.5</v>
      </c>
      <c r="N180" s="43">
        <v>166.9</v>
      </c>
      <c r="O180" s="43">
        <v>176.2</v>
      </c>
      <c r="P180" s="43">
        <v>173.6</v>
      </c>
      <c r="Q180" s="43">
        <v>179.7</v>
      </c>
      <c r="R180" s="43">
        <v>180.2</v>
      </c>
      <c r="S180" s="44">
        <v>173.1</v>
      </c>
      <c r="T180" s="43">
        <v>176.4</v>
      </c>
      <c r="U180" s="43">
        <f>SUM(original_data3[[#This Row],[Cereals and products]:[Food and beverages]])</f>
        <v>1767.5</v>
      </c>
      <c r="X180" s="8"/>
    </row>
    <row r="181" spans="9:24" x14ac:dyDescent="0.3">
      <c r="I181" s="42" t="s">
        <v>33</v>
      </c>
      <c r="J181" s="43">
        <v>2022</v>
      </c>
      <c r="K181" s="43" t="s">
        <v>48</v>
      </c>
      <c r="L181" s="44">
        <f>AVERAGE(original_data3[[#This Row],[Cereals and products]:[Food and beverages]])</f>
        <v>138.07692307692307</v>
      </c>
      <c r="M181" s="43">
        <v>173</v>
      </c>
      <c r="N181" s="43">
        <v>158.19999999999999</v>
      </c>
      <c r="O181" s="43">
        <v>170.9</v>
      </c>
      <c r="P181" s="43">
        <v>165</v>
      </c>
      <c r="Q181" s="43">
        <v>179.2</v>
      </c>
      <c r="R181" s="43">
        <v>173.8</v>
      </c>
      <c r="S181" s="44">
        <v>166.1</v>
      </c>
      <c r="T181" s="43">
        <v>174.1</v>
      </c>
      <c r="U181" s="43">
        <f>SUM(original_data3[[#This Row],[Cereals and products]:[Food and beverages]])</f>
        <v>1794.9999999999998</v>
      </c>
    </row>
    <row r="182" spans="9:24" x14ac:dyDescent="0.3">
      <c r="I182" s="42" t="s">
        <v>35</v>
      </c>
      <c r="J182" s="43">
        <v>2022</v>
      </c>
      <c r="K182" s="43" t="s">
        <v>48</v>
      </c>
      <c r="L182" s="44">
        <f>AVERAGE(original_data3[[#This Row],[Cereals and products]:[Food and beverages]])</f>
        <v>138.51538461538462</v>
      </c>
      <c r="M182" s="43">
        <v>179.9</v>
      </c>
      <c r="N182" s="43">
        <v>162.30000000000001</v>
      </c>
      <c r="O182" s="43">
        <v>173.1</v>
      </c>
      <c r="P182" s="43">
        <v>169.5</v>
      </c>
      <c r="Q182" s="43">
        <v>179.5</v>
      </c>
      <c r="R182" s="43">
        <v>177.8</v>
      </c>
      <c r="S182" s="44">
        <v>169.7</v>
      </c>
      <c r="T182" s="43">
        <v>175.3</v>
      </c>
      <c r="U182" s="43">
        <f>SUM(original_data3[[#This Row],[Cereals and products]:[Food and beverages]])</f>
        <v>1800.7</v>
      </c>
    </row>
    <row r="183" spans="9:24" x14ac:dyDescent="0.3">
      <c r="I183" s="42" t="s">
        <v>30</v>
      </c>
      <c r="J183" s="43">
        <v>2022</v>
      </c>
      <c r="K183" s="43" t="s">
        <v>50</v>
      </c>
      <c r="L183" s="44">
        <f>AVERAGE(original_data3[[#This Row],[Cereals and products]:[Food and beverages]])</f>
        <v>134.48461538461541</v>
      </c>
      <c r="M183" s="43">
        <v>185.9</v>
      </c>
      <c r="N183" s="43">
        <v>167.4</v>
      </c>
      <c r="O183" s="43">
        <v>176.5</v>
      </c>
      <c r="P183" s="43">
        <v>174.4</v>
      </c>
      <c r="Q183" s="43">
        <v>180.8</v>
      </c>
      <c r="R183" s="43">
        <v>181.2</v>
      </c>
      <c r="S183" s="44">
        <v>173.9</v>
      </c>
      <c r="T183" s="43">
        <v>177.9</v>
      </c>
      <c r="U183" s="43">
        <f>SUM(original_data3[[#This Row],[Cereals and products]:[Food and beverages]])</f>
        <v>1748.3000000000002</v>
      </c>
    </row>
    <row r="184" spans="9:24" x14ac:dyDescent="0.3">
      <c r="I184" s="42" t="s">
        <v>33</v>
      </c>
      <c r="J184" s="43">
        <v>2022</v>
      </c>
      <c r="K184" s="43" t="s">
        <v>50</v>
      </c>
      <c r="L184" s="44">
        <f>AVERAGE(original_data3[[#This Row],[Cereals and products]:[Food and beverages]])</f>
        <v>136.91538461538462</v>
      </c>
      <c r="M184" s="43">
        <v>173.6</v>
      </c>
      <c r="N184" s="43">
        <v>158.80000000000001</v>
      </c>
      <c r="O184" s="43">
        <v>171.2</v>
      </c>
      <c r="P184" s="43">
        <v>166</v>
      </c>
      <c r="Q184" s="43">
        <v>180</v>
      </c>
      <c r="R184" s="43">
        <v>174.7</v>
      </c>
      <c r="S184" s="44">
        <v>166.8</v>
      </c>
      <c r="T184" s="43">
        <v>175.3</v>
      </c>
      <c r="U184" s="43">
        <f>SUM(original_data3[[#This Row],[Cereals and products]:[Food and beverages]])</f>
        <v>1779.9</v>
      </c>
    </row>
    <row r="185" spans="9:24" x14ac:dyDescent="0.3">
      <c r="I185" s="42" t="s">
        <v>35</v>
      </c>
      <c r="J185" s="43">
        <v>2022</v>
      </c>
      <c r="K185" s="43" t="s">
        <v>50</v>
      </c>
      <c r="L185" s="44">
        <f>AVERAGE(original_data3[[#This Row],[Cereals and products]:[Food and beverages]])</f>
        <v>137.03846153846155</v>
      </c>
      <c r="M185" s="43">
        <v>181</v>
      </c>
      <c r="N185" s="43">
        <v>162.9</v>
      </c>
      <c r="O185" s="43">
        <v>173.4</v>
      </c>
      <c r="P185" s="43">
        <v>170.4</v>
      </c>
      <c r="Q185" s="43">
        <v>180.5</v>
      </c>
      <c r="R185" s="43">
        <v>178.7</v>
      </c>
      <c r="S185" s="44">
        <v>170.5</v>
      </c>
      <c r="T185" s="43">
        <v>176.7</v>
      </c>
      <c r="U185" s="43">
        <f>SUM(original_data3[[#This Row],[Cereals and products]:[Food and beverages]])</f>
        <v>1781.5</v>
      </c>
    </row>
    <row r="186" spans="9:24" x14ac:dyDescent="0.3">
      <c r="I186" s="42" t="s">
        <v>30</v>
      </c>
      <c r="J186" s="43">
        <v>2022</v>
      </c>
      <c r="K186" s="43" t="s">
        <v>53</v>
      </c>
      <c r="L186" s="44">
        <f>AVERAGE(original_data3[[#This Row],[Cereals and products]:[Food and beverages]])</f>
        <v>132.91538461538462</v>
      </c>
      <c r="M186" s="43">
        <v>186.9</v>
      </c>
      <c r="N186" s="43">
        <v>167.5</v>
      </c>
      <c r="O186" s="43">
        <v>176.9</v>
      </c>
      <c r="P186" s="43">
        <v>175.5</v>
      </c>
      <c r="Q186" s="43">
        <v>181.9</v>
      </c>
      <c r="R186" s="43">
        <v>182.3</v>
      </c>
      <c r="S186" s="44">
        <v>174.6</v>
      </c>
      <c r="T186" s="43">
        <v>177.8</v>
      </c>
      <c r="U186" s="43">
        <f>SUM(original_data3[[#This Row],[Cereals and products]:[Food and beverages]])</f>
        <v>1727.9</v>
      </c>
    </row>
    <row r="187" spans="9:24" x14ac:dyDescent="0.3">
      <c r="I187" s="42" t="s">
        <v>33</v>
      </c>
      <c r="J187" s="43">
        <v>2022</v>
      </c>
      <c r="K187" s="43" t="s">
        <v>53</v>
      </c>
      <c r="L187" s="44">
        <f>AVERAGE(original_data3[[#This Row],[Cereals and products]:[Food and beverages]])</f>
        <v>135.4153846153846</v>
      </c>
      <c r="M187" s="43">
        <v>174.7</v>
      </c>
      <c r="N187" s="43">
        <v>158.9</v>
      </c>
      <c r="O187" s="43">
        <v>171.5</v>
      </c>
      <c r="P187" s="43">
        <v>166.9</v>
      </c>
      <c r="Q187" s="43">
        <v>180.3</v>
      </c>
      <c r="R187" s="43">
        <v>175.8</v>
      </c>
      <c r="S187" s="44">
        <v>167.4</v>
      </c>
      <c r="T187" s="43">
        <v>174.1</v>
      </c>
      <c r="U187" s="43">
        <f>SUM(original_data3[[#This Row],[Cereals and products]:[Food and beverages]])</f>
        <v>1760.3999999999996</v>
      </c>
    </row>
    <row r="188" spans="9:24" x14ac:dyDescent="0.3">
      <c r="I188" s="42" t="s">
        <v>35</v>
      </c>
      <c r="J188" s="43">
        <v>2022</v>
      </c>
      <c r="K188" s="43" t="s">
        <v>53</v>
      </c>
      <c r="L188" s="44">
        <f>AVERAGE(original_data3[[#This Row],[Cereals and products]:[Food and beverages]])</f>
        <v>137.07692307692307</v>
      </c>
      <c r="M188" s="43">
        <v>182.1</v>
      </c>
      <c r="N188" s="43">
        <v>163</v>
      </c>
      <c r="O188" s="43">
        <v>173.7</v>
      </c>
      <c r="P188" s="43">
        <v>171.4</v>
      </c>
      <c r="Q188" s="43">
        <v>181.3</v>
      </c>
      <c r="R188" s="43">
        <v>179.8</v>
      </c>
      <c r="S188" s="44">
        <v>171.1</v>
      </c>
      <c r="T188" s="43">
        <v>176.5</v>
      </c>
      <c r="U188" s="43">
        <f>SUM(original_data3[[#This Row],[Cereals and products]:[Food and beverages]])</f>
        <v>1781.9999999999998</v>
      </c>
    </row>
    <row r="189" spans="9:24" x14ac:dyDescent="0.3">
      <c r="I189" s="42" t="s">
        <v>30</v>
      </c>
      <c r="J189" s="43">
        <v>2022</v>
      </c>
      <c r="K189" s="43" t="s">
        <v>55</v>
      </c>
      <c r="L189" s="44">
        <f>AVERAGE(original_data3[[#This Row],[Cereals and products]:[Food and beverages]])</f>
        <v>131.96153846153845</v>
      </c>
      <c r="M189" s="43">
        <v>187.8</v>
      </c>
      <c r="N189" s="43">
        <v>167.8</v>
      </c>
      <c r="O189" s="43">
        <v>177.3</v>
      </c>
      <c r="P189" s="43">
        <v>176.4</v>
      </c>
      <c r="Q189" s="43">
        <v>182.8</v>
      </c>
      <c r="R189" s="43">
        <v>183.5</v>
      </c>
      <c r="S189" s="44">
        <v>175.5</v>
      </c>
      <c r="T189" s="43">
        <v>177.1</v>
      </c>
      <c r="U189" s="43">
        <f>SUM(original_data3[[#This Row],[Cereals and products]:[Food and beverages]])</f>
        <v>1715.5</v>
      </c>
    </row>
    <row r="190" spans="9:24" x14ac:dyDescent="0.3">
      <c r="I190" s="42" t="s">
        <v>33</v>
      </c>
      <c r="J190" s="43">
        <v>2022</v>
      </c>
      <c r="K190" s="43" t="s">
        <v>55</v>
      </c>
      <c r="L190" s="44">
        <f>AVERAGE(original_data3[[#This Row],[Cereals and products]:[Food and beverages]])</f>
        <v>135.07692307692307</v>
      </c>
      <c r="M190" s="43">
        <v>175.7</v>
      </c>
      <c r="N190" s="43">
        <v>159.4</v>
      </c>
      <c r="O190" s="43">
        <v>171.8</v>
      </c>
      <c r="P190" s="43">
        <v>167.3</v>
      </c>
      <c r="Q190" s="43">
        <v>180.6</v>
      </c>
      <c r="R190" s="43">
        <v>177.2</v>
      </c>
      <c r="S190" s="44">
        <v>168.2</v>
      </c>
      <c r="T190" s="43">
        <v>174.1</v>
      </c>
      <c r="U190" s="43">
        <f>SUM(original_data3[[#This Row],[Cereals and products]:[Food and beverages]])</f>
        <v>1756</v>
      </c>
    </row>
    <row r="191" spans="9:24" x14ac:dyDescent="0.3">
      <c r="I191" s="42" t="s">
        <v>35</v>
      </c>
      <c r="J191" s="43">
        <v>2022</v>
      </c>
      <c r="K191" s="43" t="s">
        <v>55</v>
      </c>
      <c r="L191" s="44">
        <f>AVERAGE(original_data3[[#This Row],[Cereals and products]:[Food and beverages]])</f>
        <v>136.92307692307693</v>
      </c>
      <c r="M191" s="43">
        <v>183</v>
      </c>
      <c r="N191" s="43">
        <v>163.4</v>
      </c>
      <c r="O191" s="43">
        <v>174.1</v>
      </c>
      <c r="P191" s="43">
        <v>172.1</v>
      </c>
      <c r="Q191" s="43">
        <v>182</v>
      </c>
      <c r="R191" s="43">
        <v>181.1</v>
      </c>
      <c r="S191" s="44">
        <v>172</v>
      </c>
      <c r="T191" s="43">
        <v>175.7</v>
      </c>
      <c r="U191" s="43">
        <f>SUM(original_data3[[#This Row],[Cereals and products]:[Food and beverages]])</f>
        <v>1780</v>
      </c>
    </row>
    <row r="192" spans="9:24" x14ac:dyDescent="0.3">
      <c r="I192" s="42" t="s">
        <v>30</v>
      </c>
      <c r="J192" s="43">
        <v>2023</v>
      </c>
      <c r="K192" s="43" t="s">
        <v>31</v>
      </c>
      <c r="L192" s="44">
        <f>AVERAGE(original_data3[[#This Row],[Cereals and products]:[Food and beverages]])</f>
        <v>132.30769230769232</v>
      </c>
      <c r="M192" s="43">
        <v>188.6</v>
      </c>
      <c r="N192" s="43">
        <v>168.2</v>
      </c>
      <c r="O192" s="43">
        <v>177.8</v>
      </c>
      <c r="P192" s="43">
        <v>177.2</v>
      </c>
      <c r="Q192" s="43">
        <v>183.2</v>
      </c>
      <c r="R192" s="43">
        <v>184.7</v>
      </c>
      <c r="S192" s="44">
        <v>176.5</v>
      </c>
      <c r="T192" s="43">
        <v>177.8</v>
      </c>
      <c r="U192" s="43">
        <f>SUM(original_data3[[#This Row],[Cereals and products]:[Food and beverages]])</f>
        <v>1720.0000000000002</v>
      </c>
    </row>
    <row r="193" spans="9:21" x14ac:dyDescent="0.3">
      <c r="I193" s="42" t="s">
        <v>33</v>
      </c>
      <c r="J193" s="43">
        <v>2023</v>
      </c>
      <c r="K193" s="43" t="s">
        <v>31</v>
      </c>
      <c r="L193" s="44">
        <f>AVERAGE(original_data3[[#This Row],[Cereals and products]:[Food and beverages]])</f>
        <v>135.16153846153847</v>
      </c>
      <c r="M193" s="43">
        <v>176.6</v>
      </c>
      <c r="N193" s="43">
        <v>159.5</v>
      </c>
      <c r="O193" s="43">
        <v>171.8</v>
      </c>
      <c r="P193" s="43">
        <v>168</v>
      </c>
      <c r="Q193" s="43">
        <v>180.1</v>
      </c>
      <c r="R193" s="43">
        <v>178.5</v>
      </c>
      <c r="S193" s="44">
        <v>168.9</v>
      </c>
      <c r="T193" s="43">
        <v>174.9</v>
      </c>
      <c r="U193" s="43">
        <f>SUM(original_data3[[#This Row],[Cereals and products]:[Food and beverages]])</f>
        <v>1757.1000000000001</v>
      </c>
    </row>
    <row r="194" spans="9:21" x14ac:dyDescent="0.3">
      <c r="I194" s="42" t="s">
        <v>35</v>
      </c>
      <c r="J194" s="43">
        <v>2023</v>
      </c>
      <c r="K194" s="43" t="s">
        <v>31</v>
      </c>
      <c r="L194" s="44">
        <f>AVERAGE(original_data3[[#This Row],[Cereals and products]:[Food and beverages]])</f>
        <v>137.1076923076923</v>
      </c>
      <c r="M194" s="43">
        <v>183.8</v>
      </c>
      <c r="N194" s="43">
        <v>163.6</v>
      </c>
      <c r="O194" s="43">
        <v>174.3</v>
      </c>
      <c r="P194" s="43">
        <v>172.9</v>
      </c>
      <c r="Q194" s="43">
        <v>182</v>
      </c>
      <c r="R194" s="43">
        <v>182.3</v>
      </c>
      <c r="S194" s="44">
        <v>172.8</v>
      </c>
      <c r="T194" s="43">
        <v>176.5</v>
      </c>
      <c r="U194" s="43">
        <f>SUM(original_data3[[#This Row],[Cereals and products]:[Food and beverages]])</f>
        <v>1782.4</v>
      </c>
    </row>
    <row r="195" spans="9:21" x14ac:dyDescent="0.3">
      <c r="I195" s="42" t="s">
        <v>30</v>
      </c>
      <c r="J195" s="43">
        <v>2023</v>
      </c>
      <c r="K195" s="43" t="s">
        <v>36</v>
      </c>
      <c r="L195" s="44">
        <f>AVERAGE(original_data3[[#This Row],[Cereals and products]:[Food and beverages]])</f>
        <v>132.53076923076921</v>
      </c>
      <c r="M195" s="43">
        <v>189.6</v>
      </c>
      <c r="N195" s="43">
        <v>169</v>
      </c>
      <c r="O195" s="43">
        <v>178.5</v>
      </c>
      <c r="P195" s="43">
        <v>178.6</v>
      </c>
      <c r="Q195" s="43">
        <v>181.6</v>
      </c>
      <c r="R195" s="43">
        <v>186.6</v>
      </c>
      <c r="S195" s="44">
        <v>177.9</v>
      </c>
      <c r="T195" s="43">
        <v>178</v>
      </c>
      <c r="U195" s="43">
        <f>SUM(original_data3[[#This Row],[Cereals and products]:[Food and beverages]])</f>
        <v>1722.8999999999999</v>
      </c>
    </row>
    <row r="196" spans="9:21" x14ac:dyDescent="0.3">
      <c r="I196" s="42" t="s">
        <v>33</v>
      </c>
      <c r="J196" s="43">
        <v>2023</v>
      </c>
      <c r="K196" s="43" t="s">
        <v>36</v>
      </c>
      <c r="L196" s="44">
        <f>AVERAGE(original_data3[[#This Row],[Cereals and products]:[Food and beverages]])</f>
        <v>135.36923076923077</v>
      </c>
      <c r="M196" s="43">
        <v>178.2</v>
      </c>
      <c r="N196" s="43">
        <v>159.80000000000001</v>
      </c>
      <c r="O196" s="43">
        <v>172.5</v>
      </c>
      <c r="P196" s="43">
        <v>169.2</v>
      </c>
      <c r="Q196" s="43">
        <v>182.8</v>
      </c>
      <c r="R196" s="43">
        <v>180.8</v>
      </c>
      <c r="S196" s="44">
        <v>170</v>
      </c>
      <c r="T196" s="43">
        <v>176.3</v>
      </c>
      <c r="U196" s="43">
        <f>SUM(original_data3[[#This Row],[Cereals and products]:[Food and beverages]])</f>
        <v>1759.8</v>
      </c>
    </row>
    <row r="197" spans="9:21" x14ac:dyDescent="0.3">
      <c r="I197" s="42" t="s">
        <v>35</v>
      </c>
      <c r="J197" s="43">
        <v>2023</v>
      </c>
      <c r="K197" s="43" t="s">
        <v>36</v>
      </c>
      <c r="L197" s="44">
        <f>AVERAGE(original_data3[[#This Row],[Cereals and products]:[Food and beverages]])</f>
        <v>137.71538461538461</v>
      </c>
      <c r="M197" s="43">
        <v>185.1</v>
      </c>
      <c r="N197" s="43">
        <v>164.2</v>
      </c>
      <c r="O197" s="43">
        <v>175</v>
      </c>
      <c r="P197" s="43">
        <v>174.2</v>
      </c>
      <c r="Q197" s="43">
        <v>182.1</v>
      </c>
      <c r="R197" s="43">
        <v>184.4</v>
      </c>
      <c r="S197" s="44">
        <v>174.1</v>
      </c>
      <c r="T197" s="43">
        <v>177.2</v>
      </c>
      <c r="U197" s="43">
        <f>SUM(original_data3[[#This Row],[Cereals and products]:[Food and beverages]])</f>
        <v>1790.2999999999997</v>
      </c>
    </row>
    <row r="198" spans="9:21" x14ac:dyDescent="0.3">
      <c r="I198" s="42" t="s">
        <v>30</v>
      </c>
      <c r="J198" s="43">
        <v>2023</v>
      </c>
      <c r="K198" s="43" t="s">
        <v>38</v>
      </c>
      <c r="L198" s="44">
        <f>AVERAGE(original_data3[[#This Row],[Cereals and products]:[Food and beverages]])</f>
        <v>134.40769230769232</v>
      </c>
      <c r="M198" s="43">
        <v>189.6</v>
      </c>
      <c r="N198" s="43">
        <v>169</v>
      </c>
      <c r="O198" s="43">
        <v>178.5</v>
      </c>
      <c r="P198" s="43">
        <v>178.6</v>
      </c>
      <c r="Q198" s="43">
        <v>181.4</v>
      </c>
      <c r="R198" s="43">
        <v>186.6</v>
      </c>
      <c r="S198" s="44">
        <v>177.9</v>
      </c>
      <c r="T198" s="43">
        <v>178</v>
      </c>
      <c r="U198" s="43">
        <f>SUM(original_data3[[#This Row],[Cereals and products]:[Food and beverages]])</f>
        <v>1747.3000000000002</v>
      </c>
    </row>
    <row r="199" spans="9:21" x14ac:dyDescent="0.3">
      <c r="I199" s="42" t="s">
        <v>33</v>
      </c>
      <c r="J199" s="43">
        <v>2023</v>
      </c>
      <c r="K199" s="43" t="s">
        <v>38</v>
      </c>
      <c r="L199" s="44">
        <f>AVERAGE(original_data3[[#This Row],[Cereals and products]:[Food and beverages]])</f>
        <v>136.46923076923079</v>
      </c>
      <c r="M199" s="43">
        <v>178.2</v>
      </c>
      <c r="N199" s="43">
        <v>159.80000000000001</v>
      </c>
      <c r="O199" s="43">
        <v>172.5</v>
      </c>
      <c r="P199" s="43">
        <v>169.2</v>
      </c>
      <c r="Q199" s="43">
        <v>182.6</v>
      </c>
      <c r="R199" s="43">
        <v>180.8</v>
      </c>
      <c r="S199" s="44">
        <v>170</v>
      </c>
      <c r="T199" s="43">
        <v>176.3</v>
      </c>
      <c r="U199" s="43">
        <f>SUM(original_data3[[#This Row],[Cereals and products]:[Food and beverages]])</f>
        <v>1774.1000000000001</v>
      </c>
    </row>
    <row r="200" spans="9:21" x14ac:dyDescent="0.3">
      <c r="I200" s="42" t="s">
        <v>35</v>
      </c>
      <c r="J200" s="43">
        <v>2023</v>
      </c>
      <c r="K200" s="43" t="s">
        <v>38</v>
      </c>
      <c r="L200" s="44">
        <f>AVERAGE(original_data3[[#This Row],[Cereals and products]:[Food and beverages]])</f>
        <v>139.26923076923077</v>
      </c>
      <c r="M200" s="43">
        <v>185.1</v>
      </c>
      <c r="N200" s="43">
        <v>164.2</v>
      </c>
      <c r="O200" s="43">
        <v>175</v>
      </c>
      <c r="P200" s="43">
        <v>174.2</v>
      </c>
      <c r="Q200" s="43">
        <v>181.9</v>
      </c>
      <c r="R200" s="43">
        <v>184.4</v>
      </c>
      <c r="S200" s="44">
        <v>174.1</v>
      </c>
      <c r="T200" s="43">
        <v>177.2</v>
      </c>
      <c r="U200" s="43">
        <f>SUM(original_data3[[#This Row],[Cereals and products]:[Food and beverages]])</f>
        <v>1810.5000000000002</v>
      </c>
    </row>
    <row r="201" spans="9:21" x14ac:dyDescent="0.3">
      <c r="I201" s="42" t="s">
        <v>30</v>
      </c>
      <c r="J201" s="43">
        <v>2023</v>
      </c>
      <c r="K201" s="43" t="s">
        <v>39</v>
      </c>
      <c r="L201" s="44">
        <f>AVERAGE(original_data3[[#This Row],[Cereals and products]:[Food and beverages]])</f>
        <v>136.23846153846154</v>
      </c>
      <c r="M201" s="43">
        <v>190.2</v>
      </c>
      <c r="N201" s="43">
        <v>169.4</v>
      </c>
      <c r="O201" s="43">
        <v>179.4</v>
      </c>
      <c r="P201" s="43">
        <v>179.1</v>
      </c>
      <c r="Q201" s="43">
        <v>181.5</v>
      </c>
      <c r="R201" s="43">
        <v>187.2</v>
      </c>
      <c r="S201" s="44">
        <v>178.9</v>
      </c>
      <c r="T201" s="43">
        <v>178.8</v>
      </c>
      <c r="U201" s="43">
        <f>SUM(original_data3[[#This Row],[Cereals and products]:[Food and beverages]])</f>
        <v>1771.1</v>
      </c>
    </row>
    <row r="202" spans="9:21" x14ac:dyDescent="0.3">
      <c r="I202" s="42" t="s">
        <v>33</v>
      </c>
      <c r="J202" s="43">
        <v>2023</v>
      </c>
      <c r="K202" s="43" t="s">
        <v>39</v>
      </c>
      <c r="L202" s="44">
        <f>AVERAGE(original_data3[[#This Row],[Cereals and products]:[Food and beverages]])</f>
        <v>138.1</v>
      </c>
      <c r="M202" s="43">
        <v>178.9</v>
      </c>
      <c r="N202" s="43">
        <v>160.1</v>
      </c>
      <c r="O202" s="43">
        <v>174.2</v>
      </c>
      <c r="P202" s="43">
        <v>169.6</v>
      </c>
      <c r="Q202" s="43">
        <v>182.1</v>
      </c>
      <c r="R202" s="43">
        <v>181.5</v>
      </c>
      <c r="S202" s="44">
        <v>170.9</v>
      </c>
      <c r="T202" s="43">
        <v>177.4</v>
      </c>
      <c r="U202" s="43">
        <f>SUM(original_data3[[#This Row],[Cereals and products]:[Food and beverages]])</f>
        <v>1795.3</v>
      </c>
    </row>
    <row r="203" spans="9:21" x14ac:dyDescent="0.3">
      <c r="I203" s="42" t="s">
        <v>35</v>
      </c>
      <c r="J203" s="43">
        <v>2023</v>
      </c>
      <c r="K203" s="43" t="s">
        <v>39</v>
      </c>
      <c r="L203" s="44">
        <f>AVERAGE(original_data3[[#This Row],[Cereals and products]:[Food and beverages]])</f>
        <v>139.90769230769232</v>
      </c>
      <c r="M203" s="43">
        <v>185.7</v>
      </c>
      <c r="N203" s="43">
        <v>164.5</v>
      </c>
      <c r="O203" s="43">
        <v>176.4</v>
      </c>
      <c r="P203" s="43">
        <v>174.6</v>
      </c>
      <c r="Q203" s="43">
        <v>181.7</v>
      </c>
      <c r="R203" s="43">
        <v>185</v>
      </c>
      <c r="S203" s="44">
        <v>175</v>
      </c>
      <c r="T203" s="43">
        <v>178.1</v>
      </c>
      <c r="U203" s="43">
        <f>SUM(original_data3[[#This Row],[Cereals and products]:[Food and beverages]])</f>
        <v>1818.8</v>
      </c>
    </row>
    <row r="204" spans="9:21" x14ac:dyDescent="0.3">
      <c r="I204" s="42" t="s">
        <v>30</v>
      </c>
      <c r="J204" s="43">
        <v>2023</v>
      </c>
      <c r="K204" s="43" t="s">
        <v>41</v>
      </c>
      <c r="L204" s="44">
        <f>AVERAGE(original_data3[[#This Row],[Cereals and products]:[Food and beverages]])</f>
        <v>135.96923076923076</v>
      </c>
      <c r="M204" s="43">
        <v>190.8</v>
      </c>
      <c r="N204" s="43">
        <v>169.7</v>
      </c>
      <c r="O204" s="43">
        <v>180.3</v>
      </c>
      <c r="P204" s="43">
        <v>179.8</v>
      </c>
      <c r="Q204" s="43">
        <v>182.5</v>
      </c>
      <c r="R204" s="43">
        <v>187.8</v>
      </c>
      <c r="S204" s="44">
        <v>179.5</v>
      </c>
      <c r="T204" s="43">
        <v>179.8</v>
      </c>
      <c r="U204" s="43">
        <f>SUM(original_data3[[#This Row],[Cereals and products]:[Food and beverages]])</f>
        <v>1767.6</v>
      </c>
    </row>
    <row r="205" spans="9:21" x14ac:dyDescent="0.3">
      <c r="I205" s="42" t="s">
        <v>33</v>
      </c>
      <c r="J205" s="43">
        <v>2023</v>
      </c>
      <c r="K205" s="43" t="s">
        <v>41</v>
      </c>
      <c r="L205" s="44">
        <f>AVERAGE(original_data3[[#This Row],[Cereals and products]:[Food and beverages]])</f>
        <v>138.36153846153849</v>
      </c>
      <c r="M205" s="43">
        <v>179.3</v>
      </c>
      <c r="N205" s="43">
        <v>160.4</v>
      </c>
      <c r="O205" s="43">
        <v>174.8</v>
      </c>
      <c r="P205" s="43">
        <v>170.1</v>
      </c>
      <c r="Q205" s="43">
        <v>183.4</v>
      </c>
      <c r="R205" s="43">
        <v>182.2</v>
      </c>
      <c r="S205" s="44">
        <v>171.6</v>
      </c>
      <c r="T205" s="43">
        <v>178.2</v>
      </c>
      <c r="U205" s="43">
        <f>SUM(original_data3[[#This Row],[Cereals and products]:[Food and beverages]])</f>
        <v>1798.7000000000003</v>
      </c>
    </row>
    <row r="206" spans="9:21" x14ac:dyDescent="0.3">
      <c r="I206" s="42" t="s">
        <v>35</v>
      </c>
      <c r="J206" s="43">
        <v>2023</v>
      </c>
      <c r="K206" s="43" t="s">
        <v>41</v>
      </c>
      <c r="L206" s="44">
        <f>AVERAGE(original_data3[[#This Row],[Cereals and products]:[Food and beverages]])</f>
        <v>138.44615384615386</v>
      </c>
      <c r="M206" s="43">
        <v>186.2</v>
      </c>
      <c r="N206" s="43">
        <v>164.8</v>
      </c>
      <c r="O206" s="43">
        <v>177.1</v>
      </c>
      <c r="P206" s="43">
        <v>175.2</v>
      </c>
      <c r="Q206" s="43">
        <v>182.8</v>
      </c>
      <c r="R206" s="43">
        <v>185.7</v>
      </c>
      <c r="S206" s="44">
        <v>175.7</v>
      </c>
      <c r="T206" s="43">
        <v>179.1</v>
      </c>
      <c r="U206" s="43">
        <f>SUM(original_data3[[#This Row],[Cereals and products]:[Food and beverages]])</f>
        <v>1799.8000000000002</v>
      </c>
    </row>
    <row r="211" spans="9:30" x14ac:dyDescent="0.3">
      <c r="AD211" t="s">
        <v>231</v>
      </c>
    </row>
    <row r="212" spans="9:30" x14ac:dyDescent="0.3">
      <c r="AD212" t="s">
        <v>232</v>
      </c>
    </row>
    <row r="215" spans="9:30" x14ac:dyDescent="0.3">
      <c r="I215" s="45" t="s">
        <v>0</v>
      </c>
      <c r="J215" s="45" t="s">
        <v>1</v>
      </c>
      <c r="K215" s="45" t="s">
        <v>2</v>
      </c>
      <c r="L215" s="45" t="s">
        <v>3</v>
      </c>
      <c r="M215" s="45" t="s">
        <v>4</v>
      </c>
      <c r="N215" s="45" t="s">
        <v>5</v>
      </c>
      <c r="O215" s="45" t="s">
        <v>6</v>
      </c>
      <c r="P215" s="45" t="s">
        <v>7</v>
      </c>
      <c r="Q215" s="45" t="s">
        <v>8</v>
      </c>
      <c r="R215" s="45" t="s">
        <v>9</v>
      </c>
      <c r="S215" s="45" t="s">
        <v>10</v>
      </c>
      <c r="T215" s="45" t="s">
        <v>11</v>
      </c>
      <c r="U215" s="45" t="s">
        <v>12</v>
      </c>
      <c r="V215" s="45" t="s">
        <v>13</v>
      </c>
      <c r="W215" s="45" t="s">
        <v>14</v>
      </c>
      <c r="X215" s="45" t="s">
        <v>15</v>
      </c>
      <c r="Y215" s="47" t="s">
        <v>237</v>
      </c>
      <c r="Z215" s="47" t="s">
        <v>238</v>
      </c>
      <c r="AA215" s="47" t="s">
        <v>239</v>
      </c>
      <c r="AB215" s="47" t="s">
        <v>240</v>
      </c>
      <c r="AC215" s="47" t="s">
        <v>241</v>
      </c>
      <c r="AD215" s="47" t="s">
        <v>242</v>
      </c>
    </row>
    <row r="216" spans="9:30" x14ac:dyDescent="0.3">
      <c r="I216" s="46" t="s">
        <v>30</v>
      </c>
      <c r="J216" s="46">
        <v>2022</v>
      </c>
      <c r="K216" s="46" t="s">
        <v>41</v>
      </c>
      <c r="L216" s="46">
        <v>152.9</v>
      </c>
      <c r="M216" s="46">
        <v>214.7</v>
      </c>
      <c r="N216" s="46">
        <v>161.4</v>
      </c>
      <c r="O216" s="46">
        <v>164.6</v>
      </c>
      <c r="P216" s="46">
        <v>209.9</v>
      </c>
      <c r="Q216" s="46">
        <v>168</v>
      </c>
      <c r="R216" s="46">
        <v>160.4</v>
      </c>
      <c r="S216" s="46">
        <v>165</v>
      </c>
      <c r="T216" s="46">
        <v>118.9</v>
      </c>
      <c r="U216" s="46">
        <v>186.6</v>
      </c>
      <c r="V216" s="46">
        <v>173.2</v>
      </c>
      <c r="W216" s="46">
        <v>180.4</v>
      </c>
      <c r="X216" s="46">
        <v>170.8</v>
      </c>
      <c r="Y216">
        <f>SUM(R216,L216,Q216,P216,T216,S216,U216)</f>
        <v>1161.7</v>
      </c>
      <c r="Z216">
        <f>SUM(M216,N216)</f>
        <v>376.1</v>
      </c>
      <c r="AA216">
        <f>SUM(O216,V216,W216,X216)</f>
        <v>689</v>
      </c>
    </row>
    <row r="217" spans="9:30" x14ac:dyDescent="0.3">
      <c r="I217" s="43" t="s">
        <v>33</v>
      </c>
      <c r="J217" s="43">
        <v>2022</v>
      </c>
      <c r="K217" s="43" t="s">
        <v>41</v>
      </c>
      <c r="L217" s="43">
        <v>156.69999999999999</v>
      </c>
      <c r="M217" s="43">
        <v>221.2</v>
      </c>
      <c r="N217" s="43">
        <v>164.1</v>
      </c>
      <c r="O217" s="43">
        <v>165.4</v>
      </c>
      <c r="P217" s="43">
        <v>189.5</v>
      </c>
      <c r="Q217" s="43">
        <v>174.5</v>
      </c>
      <c r="R217" s="43">
        <v>203.2</v>
      </c>
      <c r="S217" s="43">
        <v>164.1</v>
      </c>
      <c r="T217" s="43">
        <v>121.2</v>
      </c>
      <c r="U217" s="43">
        <v>181.4</v>
      </c>
      <c r="V217" s="43">
        <v>158.5</v>
      </c>
      <c r="W217" s="43">
        <v>184.9</v>
      </c>
      <c r="X217" s="43">
        <v>177.5</v>
      </c>
      <c r="Y217">
        <f>SUM(R217,L217,Q217,P217,T217,S217,U217)</f>
        <v>1190.6000000000001</v>
      </c>
      <c r="Z217">
        <f>SUM(M217,N217)</f>
        <v>385.29999999999995</v>
      </c>
      <c r="AA217">
        <f>SUM(O217,V217,W217,X217)</f>
        <v>686.3</v>
      </c>
    </row>
    <row r="218" spans="9:30" x14ac:dyDescent="0.3">
      <c r="I218" s="46" t="s">
        <v>35</v>
      </c>
      <c r="J218" s="46">
        <v>2022</v>
      </c>
      <c r="K218" s="46" t="s">
        <v>41</v>
      </c>
      <c r="L218" s="46">
        <v>154.1</v>
      </c>
      <c r="M218" s="46">
        <v>217</v>
      </c>
      <c r="N218" s="46">
        <v>162.4</v>
      </c>
      <c r="O218" s="46">
        <v>164.9</v>
      </c>
      <c r="P218" s="46">
        <v>202.4</v>
      </c>
      <c r="Q218" s="46">
        <v>171</v>
      </c>
      <c r="R218" s="46">
        <v>174.9</v>
      </c>
      <c r="S218" s="46">
        <v>164.7</v>
      </c>
      <c r="T218" s="46">
        <v>119.7</v>
      </c>
      <c r="U218" s="46">
        <v>184.9</v>
      </c>
      <c r="V218" s="46">
        <v>167.1</v>
      </c>
      <c r="W218" s="46">
        <v>182.5</v>
      </c>
      <c r="X218" s="46">
        <v>173.3</v>
      </c>
      <c r="Y218">
        <f t="shared" ref="Y218:Y254" si="0">SUM(R218,L218,Q218,P218,T218,S218,U218)</f>
        <v>1171.7</v>
      </c>
      <c r="Z218">
        <f t="shared" ref="Z218:Z254" si="1">SUM(M218,N218)</f>
        <v>379.4</v>
      </c>
      <c r="AA218">
        <f t="shared" ref="AA218:AA254" si="2">SUM(O218,V218,W218,X218)</f>
        <v>687.8</v>
      </c>
    </row>
    <row r="219" spans="9:30" x14ac:dyDescent="0.3">
      <c r="I219" s="43" t="s">
        <v>30</v>
      </c>
      <c r="J219" s="43">
        <v>2022</v>
      </c>
      <c r="K219" s="43" t="s">
        <v>42</v>
      </c>
      <c r="L219" s="43">
        <v>153.80000000000001</v>
      </c>
      <c r="M219" s="43">
        <v>217.2</v>
      </c>
      <c r="N219" s="43">
        <v>169.6</v>
      </c>
      <c r="O219" s="43">
        <v>165.4</v>
      </c>
      <c r="P219" s="43">
        <v>208.1</v>
      </c>
      <c r="Q219" s="43">
        <v>165.8</v>
      </c>
      <c r="R219" s="43">
        <v>167.3</v>
      </c>
      <c r="S219" s="43">
        <v>164.6</v>
      </c>
      <c r="T219" s="43">
        <v>119.1</v>
      </c>
      <c r="U219" s="43">
        <v>188.9</v>
      </c>
      <c r="V219" s="43">
        <v>174.2</v>
      </c>
      <c r="W219" s="43">
        <v>181.9</v>
      </c>
      <c r="X219" s="43">
        <v>172.4</v>
      </c>
      <c r="Y219">
        <f t="shared" si="0"/>
        <v>1167.6000000000001</v>
      </c>
      <c r="Z219">
        <f t="shared" si="1"/>
        <v>386.79999999999995</v>
      </c>
      <c r="AA219">
        <f t="shared" si="2"/>
        <v>693.9</v>
      </c>
      <c r="AB219" s="31">
        <f>(Y219-Y216)/Y216</f>
        <v>5.0787638805200059E-3</v>
      </c>
      <c r="AC219" s="31">
        <f>(Z219-Z216)/Z216</f>
        <v>2.8449880350970305E-2</v>
      </c>
      <c r="AD219" s="31">
        <f>(AA219-AA216)/AA216</f>
        <v>7.1117561683599088E-3</v>
      </c>
    </row>
    <row r="220" spans="9:30" x14ac:dyDescent="0.3">
      <c r="I220" s="46" t="s">
        <v>33</v>
      </c>
      <c r="J220" s="46">
        <v>2022</v>
      </c>
      <c r="K220" s="46" t="s">
        <v>42</v>
      </c>
      <c r="L220" s="46">
        <v>157.5</v>
      </c>
      <c r="M220" s="46">
        <v>223.4</v>
      </c>
      <c r="N220" s="46">
        <v>172.8</v>
      </c>
      <c r="O220" s="46">
        <v>166.4</v>
      </c>
      <c r="P220" s="46">
        <v>188.6</v>
      </c>
      <c r="Q220" s="46">
        <v>174.1</v>
      </c>
      <c r="R220" s="46">
        <v>211.5</v>
      </c>
      <c r="S220" s="46">
        <v>163.6</v>
      </c>
      <c r="T220" s="46">
        <v>121.4</v>
      </c>
      <c r="U220" s="46">
        <v>183.5</v>
      </c>
      <c r="V220" s="46">
        <v>159.1</v>
      </c>
      <c r="W220" s="46">
        <v>186.3</v>
      </c>
      <c r="X220" s="46">
        <v>179.3</v>
      </c>
      <c r="Y220">
        <f t="shared" si="0"/>
        <v>1200.2</v>
      </c>
      <c r="Z220">
        <f t="shared" si="1"/>
        <v>396.20000000000005</v>
      </c>
      <c r="AA220">
        <f t="shared" si="2"/>
        <v>691.1</v>
      </c>
      <c r="AB220" s="31">
        <f t="shared" ref="AB220:AB254" si="3">(Y220-Y217)/Y217</f>
        <v>8.0631614312110765E-3</v>
      </c>
      <c r="AC220" s="31">
        <f t="shared" ref="AC220:AD220" si="4">(Z220-Z217)/Z217</f>
        <v>2.8289644432909662E-2</v>
      </c>
      <c r="AD220" s="31">
        <f t="shared" si="4"/>
        <v>6.9940259361796131E-3</v>
      </c>
    </row>
    <row r="221" spans="9:30" x14ac:dyDescent="0.3">
      <c r="I221" s="43" t="s">
        <v>35</v>
      </c>
      <c r="J221" s="43">
        <v>2022</v>
      </c>
      <c r="K221" s="43" t="s">
        <v>42</v>
      </c>
      <c r="L221" s="43">
        <v>155</v>
      </c>
      <c r="M221" s="43">
        <v>219.4</v>
      </c>
      <c r="N221" s="43">
        <v>170.8</v>
      </c>
      <c r="O221" s="43">
        <v>165.8</v>
      </c>
      <c r="P221" s="43">
        <v>200.9</v>
      </c>
      <c r="Q221" s="43">
        <v>169.7</v>
      </c>
      <c r="R221" s="43">
        <v>182.3</v>
      </c>
      <c r="S221" s="43">
        <v>164.3</v>
      </c>
      <c r="T221" s="43">
        <v>119.9</v>
      </c>
      <c r="U221" s="43">
        <v>187.1</v>
      </c>
      <c r="V221" s="43">
        <v>167.9</v>
      </c>
      <c r="W221" s="43">
        <v>183.9</v>
      </c>
      <c r="X221" s="43">
        <v>174.9</v>
      </c>
      <c r="Y221">
        <f t="shared" si="0"/>
        <v>1179.1999999999998</v>
      </c>
      <c r="Z221">
        <f t="shared" si="1"/>
        <v>390.20000000000005</v>
      </c>
      <c r="AA221">
        <f t="shared" si="2"/>
        <v>692.5</v>
      </c>
      <c r="AB221" s="31">
        <f t="shared" si="3"/>
        <v>6.4009558760773E-3</v>
      </c>
      <c r="AC221" s="31">
        <f t="shared" ref="AC221:AD221" si="5">(Z221-Z218)/Z218</f>
        <v>2.8465998945703924E-2</v>
      </c>
      <c r="AD221" s="31">
        <f t="shared" si="5"/>
        <v>6.8333817970340884E-3</v>
      </c>
    </row>
    <row r="222" spans="9:30" x14ac:dyDescent="0.3">
      <c r="I222" s="46" t="s">
        <v>30</v>
      </c>
      <c r="J222" s="46">
        <v>2022</v>
      </c>
      <c r="K222" s="46" t="s">
        <v>44</v>
      </c>
      <c r="L222" s="46">
        <v>155.19999999999999</v>
      </c>
      <c r="M222" s="46">
        <v>210.8</v>
      </c>
      <c r="N222" s="46">
        <v>174.3</v>
      </c>
      <c r="O222" s="46">
        <v>166.3</v>
      </c>
      <c r="P222" s="46">
        <v>202.2</v>
      </c>
      <c r="Q222" s="46">
        <v>169.6</v>
      </c>
      <c r="R222" s="46">
        <v>168.6</v>
      </c>
      <c r="S222" s="46">
        <v>164.4</v>
      </c>
      <c r="T222" s="46">
        <v>119.2</v>
      </c>
      <c r="U222" s="46">
        <v>191.8</v>
      </c>
      <c r="V222" s="46">
        <v>174.5</v>
      </c>
      <c r="W222" s="46">
        <v>183.1</v>
      </c>
      <c r="X222" s="46">
        <v>172.5</v>
      </c>
      <c r="Y222">
        <f t="shared" si="0"/>
        <v>1171</v>
      </c>
      <c r="Z222">
        <f t="shared" si="1"/>
        <v>385.1</v>
      </c>
      <c r="AA222">
        <f t="shared" si="2"/>
        <v>696.4</v>
      </c>
      <c r="AB222" s="31">
        <f t="shared" si="3"/>
        <v>2.911956149366104E-3</v>
      </c>
      <c r="AC222" s="31">
        <f>(Z222-Z219)/Z219</f>
        <v>-4.3950361944155433E-3</v>
      </c>
      <c r="AD222" s="31">
        <f>(AA222-AA219)/AA219</f>
        <v>3.6028246144977662E-3</v>
      </c>
    </row>
    <row r="223" spans="9:30" x14ac:dyDescent="0.3">
      <c r="I223" s="43" t="s">
        <v>33</v>
      </c>
      <c r="J223" s="43">
        <v>2022</v>
      </c>
      <c r="K223" s="43" t="s">
        <v>44</v>
      </c>
      <c r="L223" s="43">
        <v>159.30000000000001</v>
      </c>
      <c r="M223" s="43">
        <v>217.1</v>
      </c>
      <c r="N223" s="43">
        <v>176.6</v>
      </c>
      <c r="O223" s="43">
        <v>167.1</v>
      </c>
      <c r="P223" s="43">
        <v>184.8</v>
      </c>
      <c r="Q223" s="43">
        <v>179.5</v>
      </c>
      <c r="R223" s="43">
        <v>208.5</v>
      </c>
      <c r="S223" s="43">
        <v>164</v>
      </c>
      <c r="T223" s="43">
        <v>121.5</v>
      </c>
      <c r="U223" s="43">
        <v>186.3</v>
      </c>
      <c r="V223" s="43">
        <v>159.80000000000001</v>
      </c>
      <c r="W223" s="43">
        <v>187.7</v>
      </c>
      <c r="X223" s="43">
        <v>179.4</v>
      </c>
      <c r="Y223">
        <f t="shared" si="0"/>
        <v>1203.8999999999999</v>
      </c>
      <c r="Z223">
        <f t="shared" si="1"/>
        <v>393.7</v>
      </c>
      <c r="AA223">
        <f t="shared" si="2"/>
        <v>693.99999999999989</v>
      </c>
      <c r="AB223" s="31">
        <f t="shared" si="3"/>
        <v>3.0828195300781685E-3</v>
      </c>
      <c r="AC223" s="31">
        <f t="shared" ref="AC223:AD223" si="6">(Z223-Z220)/Z220</f>
        <v>-6.3099444724887847E-3</v>
      </c>
      <c r="AD223" s="31">
        <f t="shared" si="6"/>
        <v>4.1962089422657549E-3</v>
      </c>
    </row>
    <row r="224" spans="9:30" x14ac:dyDescent="0.3">
      <c r="I224" s="46" t="s">
        <v>35</v>
      </c>
      <c r="J224" s="46">
        <v>2022</v>
      </c>
      <c r="K224" s="46" t="s">
        <v>44</v>
      </c>
      <c r="L224" s="46">
        <v>156.5</v>
      </c>
      <c r="M224" s="46">
        <v>213</v>
      </c>
      <c r="N224" s="46">
        <v>175.2</v>
      </c>
      <c r="O224" s="46">
        <v>166.6</v>
      </c>
      <c r="P224" s="46">
        <v>195.8</v>
      </c>
      <c r="Q224" s="46">
        <v>174.2</v>
      </c>
      <c r="R224" s="46">
        <v>182.1</v>
      </c>
      <c r="S224" s="46">
        <v>164.3</v>
      </c>
      <c r="T224" s="46">
        <v>120</v>
      </c>
      <c r="U224" s="46">
        <v>190</v>
      </c>
      <c r="V224" s="46">
        <v>168.4</v>
      </c>
      <c r="W224" s="46">
        <v>185.2</v>
      </c>
      <c r="X224" s="46">
        <v>175</v>
      </c>
      <c r="Y224">
        <f t="shared" si="0"/>
        <v>1182.8999999999999</v>
      </c>
      <c r="Z224">
        <f t="shared" si="1"/>
        <v>388.2</v>
      </c>
      <c r="AA224">
        <f t="shared" si="2"/>
        <v>695.2</v>
      </c>
      <c r="AB224" s="31">
        <f t="shared" si="3"/>
        <v>3.1377204884667962E-3</v>
      </c>
      <c r="AC224" s="31">
        <f t="shared" ref="AC224:AD224" si="7">(Z224-Z221)/Z221</f>
        <v>-5.1255766273707246E-3</v>
      </c>
      <c r="AD224" s="31">
        <f t="shared" si="7"/>
        <v>3.8989169675090907E-3</v>
      </c>
    </row>
    <row r="225" spans="9:30" x14ac:dyDescent="0.3">
      <c r="I225" s="43" t="s">
        <v>30</v>
      </c>
      <c r="J225" s="43">
        <v>2022</v>
      </c>
      <c r="K225" s="43" t="s">
        <v>46</v>
      </c>
      <c r="L225" s="43">
        <v>159.5</v>
      </c>
      <c r="M225" s="43">
        <v>204.1</v>
      </c>
      <c r="N225" s="43">
        <v>168.3</v>
      </c>
      <c r="O225" s="43">
        <v>167.9</v>
      </c>
      <c r="P225" s="43">
        <v>198.1</v>
      </c>
      <c r="Q225" s="43">
        <v>169.2</v>
      </c>
      <c r="R225" s="43">
        <v>173.1</v>
      </c>
      <c r="S225" s="43">
        <v>167.1</v>
      </c>
      <c r="T225" s="43">
        <v>120.2</v>
      </c>
      <c r="U225" s="43">
        <v>195.6</v>
      </c>
      <c r="V225" s="43">
        <v>174.8</v>
      </c>
      <c r="W225" s="43">
        <v>184</v>
      </c>
      <c r="X225" s="43">
        <v>173.9</v>
      </c>
      <c r="Y225">
        <f t="shared" si="0"/>
        <v>1182.8</v>
      </c>
      <c r="Z225">
        <f t="shared" si="1"/>
        <v>372.4</v>
      </c>
      <c r="AA225">
        <f t="shared" si="2"/>
        <v>700.6</v>
      </c>
      <c r="AB225" s="31">
        <f t="shared" si="3"/>
        <v>1.0076857386848808E-2</v>
      </c>
      <c r="AC225" s="31">
        <f>(Z225-Z222)/Z222</f>
        <v>-3.2978447156582824E-2</v>
      </c>
      <c r="AD225" s="31">
        <f>(AA225-AA222)/AA222</f>
        <v>6.0310166570936895E-3</v>
      </c>
    </row>
    <row r="226" spans="9:30" x14ac:dyDescent="0.3">
      <c r="I226" s="46" t="s">
        <v>33</v>
      </c>
      <c r="J226" s="46">
        <v>2022</v>
      </c>
      <c r="K226" s="46" t="s">
        <v>46</v>
      </c>
      <c r="L226" s="46">
        <v>162.1</v>
      </c>
      <c r="M226" s="46">
        <v>210.9</v>
      </c>
      <c r="N226" s="46">
        <v>170.6</v>
      </c>
      <c r="O226" s="46">
        <v>168.4</v>
      </c>
      <c r="P226" s="46">
        <v>182.5</v>
      </c>
      <c r="Q226" s="46">
        <v>177.1</v>
      </c>
      <c r="R226" s="46">
        <v>213.1</v>
      </c>
      <c r="S226" s="46">
        <v>167.3</v>
      </c>
      <c r="T226" s="46">
        <v>122.2</v>
      </c>
      <c r="U226" s="46">
        <v>189.7</v>
      </c>
      <c r="V226" s="46">
        <v>160.5</v>
      </c>
      <c r="W226" s="46">
        <v>188.9</v>
      </c>
      <c r="X226" s="46">
        <v>180.4</v>
      </c>
      <c r="Y226">
        <f t="shared" si="0"/>
        <v>1214</v>
      </c>
      <c r="Z226">
        <f t="shared" si="1"/>
        <v>381.5</v>
      </c>
      <c r="AA226">
        <f t="shared" si="2"/>
        <v>698.19999999999993</v>
      </c>
      <c r="AB226" s="31">
        <f t="shared" si="3"/>
        <v>8.3894011130493714E-3</v>
      </c>
      <c r="AC226" s="31">
        <f t="shared" ref="AC226:AD226" si="8">(Z226-Z223)/Z223</f>
        <v>-3.0988061976123926E-2</v>
      </c>
      <c r="AD226" s="31">
        <f t="shared" si="8"/>
        <v>6.0518731988473285E-3</v>
      </c>
    </row>
    <row r="227" spans="9:30" x14ac:dyDescent="0.3">
      <c r="I227" s="43" t="s">
        <v>35</v>
      </c>
      <c r="J227" s="43">
        <v>2022</v>
      </c>
      <c r="K227" s="43" t="s">
        <v>46</v>
      </c>
      <c r="L227" s="43">
        <v>160.30000000000001</v>
      </c>
      <c r="M227" s="43">
        <v>206.5</v>
      </c>
      <c r="N227" s="43">
        <v>169.2</v>
      </c>
      <c r="O227" s="43">
        <v>168.1</v>
      </c>
      <c r="P227" s="43">
        <v>192.4</v>
      </c>
      <c r="Q227" s="43">
        <v>172.9</v>
      </c>
      <c r="R227" s="43">
        <v>186.7</v>
      </c>
      <c r="S227" s="43">
        <v>167.2</v>
      </c>
      <c r="T227" s="43">
        <v>120.9</v>
      </c>
      <c r="U227" s="43">
        <v>193.6</v>
      </c>
      <c r="V227" s="43">
        <v>168.8</v>
      </c>
      <c r="W227" s="43">
        <v>186.3</v>
      </c>
      <c r="X227" s="43">
        <v>176.3</v>
      </c>
      <c r="Y227">
        <f t="shared" si="0"/>
        <v>1193.9999999999998</v>
      </c>
      <c r="Z227">
        <f t="shared" si="1"/>
        <v>375.7</v>
      </c>
      <c r="AA227">
        <f t="shared" si="2"/>
        <v>699.5</v>
      </c>
      <c r="AB227" s="31">
        <f t="shared" si="3"/>
        <v>9.3837179812324874E-3</v>
      </c>
      <c r="AC227" s="31">
        <f t="shared" ref="AC227:AD227" si="9">(Z227-Z224)/Z224</f>
        <v>-3.2199896960329731E-2</v>
      </c>
      <c r="AD227" s="31">
        <f t="shared" si="9"/>
        <v>6.1852704257766887E-3</v>
      </c>
    </row>
    <row r="228" spans="9:30" x14ac:dyDescent="0.3">
      <c r="I228" s="46" t="s">
        <v>30</v>
      </c>
      <c r="J228" s="46">
        <v>2022</v>
      </c>
      <c r="K228" s="46" t="s">
        <v>48</v>
      </c>
      <c r="L228" s="46">
        <v>162.9</v>
      </c>
      <c r="M228" s="46">
        <v>206.7</v>
      </c>
      <c r="N228" s="46">
        <v>169</v>
      </c>
      <c r="O228" s="46">
        <v>169.5</v>
      </c>
      <c r="P228" s="46">
        <v>194.1</v>
      </c>
      <c r="Q228" s="46">
        <v>164.1</v>
      </c>
      <c r="R228" s="46">
        <v>176.9</v>
      </c>
      <c r="S228" s="46">
        <v>169</v>
      </c>
      <c r="T228" s="46">
        <v>120.8</v>
      </c>
      <c r="U228" s="46">
        <v>199.1</v>
      </c>
      <c r="V228" s="46">
        <v>175.4</v>
      </c>
      <c r="W228" s="46">
        <v>184.8</v>
      </c>
      <c r="X228" s="46">
        <v>175.5</v>
      </c>
      <c r="Y228">
        <f t="shared" si="0"/>
        <v>1186.8999999999999</v>
      </c>
      <c r="Z228">
        <f t="shared" si="1"/>
        <v>375.7</v>
      </c>
      <c r="AA228">
        <f t="shared" si="2"/>
        <v>705.2</v>
      </c>
      <c r="AB228" s="31">
        <f t="shared" si="3"/>
        <v>3.4663510314507178E-3</v>
      </c>
      <c r="AC228" s="31">
        <f>(Z228-Z225)/Z225</f>
        <v>8.8614393125671636E-3</v>
      </c>
      <c r="AD228" s="31">
        <f>(AA228-AA225)/AA225</f>
        <v>6.5658007422209853E-3</v>
      </c>
    </row>
    <row r="229" spans="9:30" x14ac:dyDescent="0.3">
      <c r="I229" s="43" t="s">
        <v>33</v>
      </c>
      <c r="J229" s="43">
        <v>2022</v>
      </c>
      <c r="K229" s="43" t="s">
        <v>48</v>
      </c>
      <c r="L229" s="43">
        <v>164.9</v>
      </c>
      <c r="M229" s="43">
        <v>213.7</v>
      </c>
      <c r="N229" s="43">
        <v>170.9</v>
      </c>
      <c r="O229" s="43">
        <v>170.1</v>
      </c>
      <c r="P229" s="43">
        <v>179.3</v>
      </c>
      <c r="Q229" s="43">
        <v>167.5</v>
      </c>
      <c r="R229" s="43">
        <v>220.8</v>
      </c>
      <c r="S229" s="43">
        <v>169.2</v>
      </c>
      <c r="T229" s="43">
        <v>123.1</v>
      </c>
      <c r="U229" s="43">
        <v>193.6</v>
      </c>
      <c r="V229" s="43">
        <v>161.1</v>
      </c>
      <c r="W229" s="43">
        <v>190.4</v>
      </c>
      <c r="X229" s="43">
        <v>181.8</v>
      </c>
      <c r="Y229">
        <f t="shared" si="0"/>
        <v>1218.3999999999999</v>
      </c>
      <c r="Z229">
        <f t="shared" si="1"/>
        <v>384.6</v>
      </c>
      <c r="AA229">
        <f t="shared" si="2"/>
        <v>703.40000000000009</v>
      </c>
      <c r="AB229" s="31">
        <f t="shared" si="3"/>
        <v>3.6243822075781415E-3</v>
      </c>
      <c r="AC229" s="31">
        <f t="shared" ref="AC229:AD229" si="10">(Z229-Z226)/Z226</f>
        <v>8.1258191349935071E-3</v>
      </c>
      <c r="AD229" s="31">
        <f t="shared" si="10"/>
        <v>7.447722715554511E-3</v>
      </c>
    </row>
    <row r="230" spans="9:30" x14ac:dyDescent="0.3">
      <c r="I230" s="46" t="s">
        <v>35</v>
      </c>
      <c r="J230" s="46">
        <v>2022</v>
      </c>
      <c r="K230" s="46" t="s">
        <v>48</v>
      </c>
      <c r="L230" s="46">
        <v>163.5</v>
      </c>
      <c r="M230" s="46">
        <v>209.2</v>
      </c>
      <c r="N230" s="46">
        <v>169.7</v>
      </c>
      <c r="O230" s="46">
        <v>169.7</v>
      </c>
      <c r="P230" s="46">
        <v>188.7</v>
      </c>
      <c r="Q230" s="46">
        <v>165.7</v>
      </c>
      <c r="R230" s="46">
        <v>191.8</v>
      </c>
      <c r="S230" s="46">
        <v>169.1</v>
      </c>
      <c r="T230" s="46">
        <v>121.6</v>
      </c>
      <c r="U230" s="46">
        <v>197.3</v>
      </c>
      <c r="V230" s="46">
        <v>169.4</v>
      </c>
      <c r="W230" s="46">
        <v>187.4</v>
      </c>
      <c r="X230" s="46">
        <v>177.8</v>
      </c>
      <c r="Y230">
        <f t="shared" si="0"/>
        <v>1197.7</v>
      </c>
      <c r="Z230">
        <f t="shared" si="1"/>
        <v>378.9</v>
      </c>
      <c r="AA230">
        <f t="shared" si="2"/>
        <v>704.3</v>
      </c>
      <c r="AB230" s="31">
        <f t="shared" si="3"/>
        <v>3.0988274706869961E-3</v>
      </c>
      <c r="AC230" s="31">
        <f t="shared" ref="AC230:AD230" si="11">(Z230-Z227)/Z227</f>
        <v>8.5174341229704246E-3</v>
      </c>
      <c r="AD230" s="31">
        <f t="shared" si="11"/>
        <v>6.8620443173694843E-3</v>
      </c>
    </row>
    <row r="231" spans="9:30" x14ac:dyDescent="0.3">
      <c r="I231" s="43" t="s">
        <v>30</v>
      </c>
      <c r="J231" s="43">
        <v>2022</v>
      </c>
      <c r="K231" s="43" t="s">
        <v>50</v>
      </c>
      <c r="L231" s="43">
        <v>164.7</v>
      </c>
      <c r="M231" s="43">
        <v>208.8</v>
      </c>
      <c r="N231" s="43">
        <v>170.3</v>
      </c>
      <c r="O231" s="43">
        <v>170.9</v>
      </c>
      <c r="P231" s="43">
        <v>191.6</v>
      </c>
      <c r="Q231" s="43">
        <v>162.19999999999999</v>
      </c>
      <c r="R231" s="43">
        <v>184.8</v>
      </c>
      <c r="S231" s="43">
        <v>169.7</v>
      </c>
      <c r="T231" s="43">
        <v>121.1</v>
      </c>
      <c r="U231" s="43">
        <v>201.6</v>
      </c>
      <c r="V231" s="43">
        <v>175.8</v>
      </c>
      <c r="W231" s="43">
        <v>185.6</v>
      </c>
      <c r="X231" s="43">
        <v>177.4</v>
      </c>
      <c r="Y231">
        <f t="shared" si="0"/>
        <v>1195.6999999999998</v>
      </c>
      <c r="Z231">
        <f t="shared" si="1"/>
        <v>379.1</v>
      </c>
      <c r="AA231">
        <f t="shared" si="2"/>
        <v>709.7</v>
      </c>
      <c r="AB231" s="31">
        <f t="shared" si="3"/>
        <v>7.4142724745134012E-3</v>
      </c>
      <c r="AC231" s="31">
        <f>(Z231-Z228)/Z228</f>
        <v>9.0497737556561996E-3</v>
      </c>
      <c r="AD231" s="31">
        <f>(AA231-AA228)/AA228</f>
        <v>6.3811684628474188E-3</v>
      </c>
    </row>
    <row r="232" spans="9:30" x14ac:dyDescent="0.3">
      <c r="I232" s="46" t="s">
        <v>33</v>
      </c>
      <c r="J232" s="46">
        <v>2022</v>
      </c>
      <c r="K232" s="46" t="s">
        <v>50</v>
      </c>
      <c r="L232" s="46">
        <v>166.4</v>
      </c>
      <c r="M232" s="46">
        <v>214.9</v>
      </c>
      <c r="N232" s="46">
        <v>171.9</v>
      </c>
      <c r="O232" s="46">
        <v>171</v>
      </c>
      <c r="P232" s="46">
        <v>177.7</v>
      </c>
      <c r="Q232" s="46">
        <v>165.7</v>
      </c>
      <c r="R232" s="46">
        <v>228.6</v>
      </c>
      <c r="S232" s="46">
        <v>169.9</v>
      </c>
      <c r="T232" s="46">
        <v>123.4</v>
      </c>
      <c r="U232" s="46">
        <v>196.4</v>
      </c>
      <c r="V232" s="46">
        <v>161.6</v>
      </c>
      <c r="W232" s="46">
        <v>191.5</v>
      </c>
      <c r="X232" s="46">
        <v>183.3</v>
      </c>
      <c r="Y232">
        <f t="shared" si="0"/>
        <v>1228.1000000000001</v>
      </c>
      <c r="Z232">
        <f t="shared" si="1"/>
        <v>386.8</v>
      </c>
      <c r="AA232">
        <f t="shared" si="2"/>
        <v>707.40000000000009</v>
      </c>
      <c r="AB232" s="31">
        <f t="shared" si="3"/>
        <v>7.9612606697310202E-3</v>
      </c>
      <c r="AC232" s="31">
        <f t="shared" ref="AC232:AD232" si="12">(Z232-Z229)/Z229</f>
        <v>5.7202288091523362E-3</v>
      </c>
      <c r="AD232" s="31">
        <f t="shared" si="12"/>
        <v>5.6866647711117423E-3</v>
      </c>
    </row>
    <row r="233" spans="9:30" x14ac:dyDescent="0.3">
      <c r="I233" s="43" t="s">
        <v>35</v>
      </c>
      <c r="J233" s="43">
        <v>2022</v>
      </c>
      <c r="K233" s="43" t="s">
        <v>50</v>
      </c>
      <c r="L233" s="43">
        <v>165.2</v>
      </c>
      <c r="M233" s="43">
        <v>210.9</v>
      </c>
      <c r="N233" s="43">
        <v>170.9</v>
      </c>
      <c r="O233" s="43">
        <v>170.9</v>
      </c>
      <c r="P233" s="43">
        <v>186.5</v>
      </c>
      <c r="Q233" s="43">
        <v>163.80000000000001</v>
      </c>
      <c r="R233" s="43">
        <v>199.7</v>
      </c>
      <c r="S233" s="43">
        <v>169.8</v>
      </c>
      <c r="T233" s="43">
        <v>121.9</v>
      </c>
      <c r="U233" s="43">
        <v>199.9</v>
      </c>
      <c r="V233" s="43">
        <v>169.9</v>
      </c>
      <c r="W233" s="43">
        <v>188.3</v>
      </c>
      <c r="X233" s="43">
        <v>179.6</v>
      </c>
      <c r="Y233">
        <f t="shared" si="0"/>
        <v>1206.8000000000002</v>
      </c>
      <c r="Z233">
        <f t="shared" si="1"/>
        <v>381.8</v>
      </c>
      <c r="AA233">
        <f t="shared" si="2"/>
        <v>708.7</v>
      </c>
      <c r="AB233" s="31">
        <f t="shared" si="3"/>
        <v>7.5978959672707153E-3</v>
      </c>
      <c r="AC233" s="31">
        <f t="shared" ref="AC233:AD233" si="13">(Z233-Z230)/Z230</f>
        <v>7.6537344945896918E-3</v>
      </c>
      <c r="AD233" s="31">
        <f t="shared" si="13"/>
        <v>6.247337782195217E-3</v>
      </c>
    </row>
    <row r="234" spans="9:30" x14ac:dyDescent="0.3">
      <c r="I234" s="46" t="s">
        <v>30</v>
      </c>
      <c r="J234" s="46">
        <v>2022</v>
      </c>
      <c r="K234" s="46" t="s">
        <v>53</v>
      </c>
      <c r="L234" s="46">
        <v>166.9</v>
      </c>
      <c r="M234" s="46">
        <v>207.2</v>
      </c>
      <c r="N234" s="46">
        <v>180.2</v>
      </c>
      <c r="O234" s="46">
        <v>172.3</v>
      </c>
      <c r="P234" s="46">
        <v>194</v>
      </c>
      <c r="Q234" s="46">
        <v>159.1</v>
      </c>
      <c r="R234" s="46">
        <v>171.6</v>
      </c>
      <c r="S234" s="46">
        <v>170.2</v>
      </c>
      <c r="T234" s="46">
        <v>121.5</v>
      </c>
      <c r="U234" s="46">
        <v>204.8</v>
      </c>
      <c r="V234" s="46">
        <v>176.4</v>
      </c>
      <c r="W234" s="46">
        <v>186.9</v>
      </c>
      <c r="X234" s="46">
        <v>176.6</v>
      </c>
      <c r="Y234">
        <f t="shared" si="0"/>
        <v>1188.0999999999999</v>
      </c>
      <c r="Z234">
        <f t="shared" si="1"/>
        <v>387.4</v>
      </c>
      <c r="AA234">
        <f t="shared" si="2"/>
        <v>712.2</v>
      </c>
      <c r="AB234" s="31">
        <f t="shared" si="3"/>
        <v>-6.3561093919878818E-3</v>
      </c>
      <c r="AC234" s="31">
        <f>(Z234-Z231)/Z231</f>
        <v>2.1893959377472842E-2</v>
      </c>
      <c r="AD234" s="31">
        <f>(AA234-AA231)/AA231</f>
        <v>3.5226151895166968E-3</v>
      </c>
    </row>
    <row r="235" spans="9:30" x14ac:dyDescent="0.3">
      <c r="I235" s="43" t="s">
        <v>33</v>
      </c>
      <c r="J235" s="43">
        <v>2022</v>
      </c>
      <c r="K235" s="43" t="s">
        <v>53</v>
      </c>
      <c r="L235" s="43">
        <v>168.4</v>
      </c>
      <c r="M235" s="43">
        <v>213.4</v>
      </c>
      <c r="N235" s="43">
        <v>183.2</v>
      </c>
      <c r="O235" s="43">
        <v>172.3</v>
      </c>
      <c r="P235" s="43">
        <v>180</v>
      </c>
      <c r="Q235" s="43">
        <v>162.6</v>
      </c>
      <c r="R235" s="43">
        <v>205.5</v>
      </c>
      <c r="S235" s="43">
        <v>171</v>
      </c>
      <c r="T235" s="43">
        <v>123.4</v>
      </c>
      <c r="U235" s="43">
        <v>198.8</v>
      </c>
      <c r="V235" s="43">
        <v>162.1</v>
      </c>
      <c r="W235" s="43">
        <v>192.4</v>
      </c>
      <c r="X235" s="43">
        <v>181.3</v>
      </c>
      <c r="Y235">
        <f t="shared" si="0"/>
        <v>1209.7</v>
      </c>
      <c r="Z235">
        <f t="shared" si="1"/>
        <v>396.6</v>
      </c>
      <c r="AA235">
        <f t="shared" si="2"/>
        <v>708.09999999999991</v>
      </c>
      <c r="AB235" s="31">
        <f t="shared" si="3"/>
        <v>-1.4982493282306074E-2</v>
      </c>
      <c r="AC235" s="31">
        <f t="shared" ref="AC235:AD235" si="14">(Z235-Z232)/Z232</f>
        <v>2.5336091003102409E-2</v>
      </c>
      <c r="AD235" s="31">
        <f t="shared" si="14"/>
        <v>9.8953915747783156E-4</v>
      </c>
    </row>
    <row r="236" spans="9:30" x14ac:dyDescent="0.3">
      <c r="I236" s="46" t="s">
        <v>35</v>
      </c>
      <c r="J236" s="46">
        <v>2022</v>
      </c>
      <c r="K236" s="46" t="s">
        <v>53</v>
      </c>
      <c r="L236" s="46">
        <v>167.4</v>
      </c>
      <c r="M236" s="46">
        <v>209.4</v>
      </c>
      <c r="N236" s="46">
        <v>181.4</v>
      </c>
      <c r="O236" s="46">
        <v>172.3</v>
      </c>
      <c r="P236" s="46">
        <v>188.9</v>
      </c>
      <c r="Q236" s="46">
        <v>160.69999999999999</v>
      </c>
      <c r="R236" s="46">
        <v>183.1</v>
      </c>
      <c r="S236" s="46">
        <v>170.5</v>
      </c>
      <c r="T236" s="46">
        <v>122.1</v>
      </c>
      <c r="U236" s="46">
        <v>202.8</v>
      </c>
      <c r="V236" s="46">
        <v>170.4</v>
      </c>
      <c r="W236" s="46">
        <v>189.5</v>
      </c>
      <c r="X236" s="46">
        <v>178.3</v>
      </c>
      <c r="Y236">
        <f t="shared" si="0"/>
        <v>1195.5</v>
      </c>
      <c r="Z236">
        <f t="shared" si="1"/>
        <v>390.8</v>
      </c>
      <c r="AA236">
        <f t="shared" si="2"/>
        <v>710.5</v>
      </c>
      <c r="AB236" s="31">
        <f t="shared" si="3"/>
        <v>-9.3636062313558008E-3</v>
      </c>
      <c r="AC236" s="31">
        <f t="shared" ref="AC236:AD236" si="15">(Z236-Z233)/Z233</f>
        <v>2.3572551073860658E-2</v>
      </c>
      <c r="AD236" s="31">
        <f t="shared" si="15"/>
        <v>2.5398617186396986E-3</v>
      </c>
    </row>
    <row r="237" spans="9:30" x14ac:dyDescent="0.3">
      <c r="I237" s="43" t="s">
        <v>30</v>
      </c>
      <c r="J237" s="43">
        <v>2022</v>
      </c>
      <c r="K237" s="43" t="s">
        <v>55</v>
      </c>
      <c r="L237" s="43">
        <v>168.8</v>
      </c>
      <c r="M237" s="43">
        <v>206.9</v>
      </c>
      <c r="N237" s="43">
        <v>189.1</v>
      </c>
      <c r="O237" s="43">
        <v>173.4</v>
      </c>
      <c r="P237" s="43">
        <v>193.9</v>
      </c>
      <c r="Q237" s="43">
        <v>156.69999999999999</v>
      </c>
      <c r="R237" s="43">
        <v>150.19999999999999</v>
      </c>
      <c r="S237" s="43">
        <v>170.5</v>
      </c>
      <c r="T237" s="43">
        <v>121.2</v>
      </c>
      <c r="U237" s="43">
        <v>207.5</v>
      </c>
      <c r="V237" s="43">
        <v>176.8</v>
      </c>
      <c r="W237" s="43">
        <v>187.7</v>
      </c>
      <c r="X237" s="43">
        <v>174.4</v>
      </c>
      <c r="Y237">
        <f t="shared" si="0"/>
        <v>1168.8000000000002</v>
      </c>
      <c r="Z237">
        <f t="shared" si="1"/>
        <v>396</v>
      </c>
      <c r="AA237">
        <f t="shared" si="2"/>
        <v>712.30000000000007</v>
      </c>
      <c r="AB237" s="31">
        <f t="shared" si="3"/>
        <v>-1.6244423870044381E-2</v>
      </c>
      <c r="AC237" s="31">
        <f>(Z237-Z234)/Z234</f>
        <v>2.2199277232834339E-2</v>
      </c>
      <c r="AD237" s="31">
        <f>(AA237-AA234)/AA234</f>
        <v>1.4040999719183196E-4</v>
      </c>
    </row>
    <row r="238" spans="9:30" x14ac:dyDescent="0.3">
      <c r="I238" s="46" t="s">
        <v>33</v>
      </c>
      <c r="J238" s="46">
        <v>2022</v>
      </c>
      <c r="K238" s="46" t="s">
        <v>55</v>
      </c>
      <c r="L238" s="46">
        <v>170.2</v>
      </c>
      <c r="M238" s="46">
        <v>212.9</v>
      </c>
      <c r="N238" s="46">
        <v>191.9</v>
      </c>
      <c r="O238" s="46">
        <v>173.9</v>
      </c>
      <c r="P238" s="46">
        <v>179.1</v>
      </c>
      <c r="Q238" s="46">
        <v>159.5</v>
      </c>
      <c r="R238" s="46">
        <v>178.7</v>
      </c>
      <c r="S238" s="46">
        <v>171.3</v>
      </c>
      <c r="T238" s="46">
        <v>123.1</v>
      </c>
      <c r="U238" s="46">
        <v>200.5</v>
      </c>
      <c r="V238" s="46">
        <v>162.80000000000001</v>
      </c>
      <c r="W238" s="46">
        <v>193.3</v>
      </c>
      <c r="X238" s="46">
        <v>178.6</v>
      </c>
      <c r="Y238">
        <f t="shared" si="0"/>
        <v>1182.4000000000001</v>
      </c>
      <c r="Z238">
        <f t="shared" si="1"/>
        <v>404.8</v>
      </c>
      <c r="AA238">
        <f t="shared" si="2"/>
        <v>708.6</v>
      </c>
      <c r="AB238" s="31">
        <f t="shared" si="3"/>
        <v>-2.2567578738530176E-2</v>
      </c>
      <c r="AC238" s="31">
        <f t="shared" ref="AC238:AD238" si="16">(Z238-Z235)/Z235</f>
        <v>2.0675743822491145E-2</v>
      </c>
      <c r="AD238" s="31">
        <f t="shared" si="16"/>
        <v>7.0611495551491847E-4</v>
      </c>
    </row>
    <row r="239" spans="9:30" x14ac:dyDescent="0.3">
      <c r="I239" s="43" t="s">
        <v>35</v>
      </c>
      <c r="J239" s="43">
        <v>2022</v>
      </c>
      <c r="K239" s="43" t="s">
        <v>55</v>
      </c>
      <c r="L239" s="43">
        <v>169.2</v>
      </c>
      <c r="M239" s="43">
        <v>209</v>
      </c>
      <c r="N239" s="43">
        <v>190.2</v>
      </c>
      <c r="O239" s="43">
        <v>173.6</v>
      </c>
      <c r="P239" s="43">
        <v>188.5</v>
      </c>
      <c r="Q239" s="43">
        <v>158</v>
      </c>
      <c r="R239" s="43">
        <v>159.9</v>
      </c>
      <c r="S239" s="43">
        <v>170.8</v>
      </c>
      <c r="T239" s="43">
        <v>121.8</v>
      </c>
      <c r="U239" s="43">
        <v>205.2</v>
      </c>
      <c r="V239" s="43">
        <v>171</v>
      </c>
      <c r="W239" s="43">
        <v>190.3</v>
      </c>
      <c r="X239" s="43">
        <v>175.9</v>
      </c>
      <c r="Y239">
        <f t="shared" si="0"/>
        <v>1173.4000000000001</v>
      </c>
      <c r="Z239">
        <f t="shared" si="1"/>
        <v>399.2</v>
      </c>
      <c r="AA239">
        <f t="shared" si="2"/>
        <v>710.80000000000007</v>
      </c>
      <c r="AB239" s="31">
        <f t="shared" si="3"/>
        <v>-1.8485989125888672E-2</v>
      </c>
      <c r="AC239" s="31">
        <f t="shared" ref="AC239:AD239" si="17">(Z239-Z236)/Z236</f>
        <v>2.1494370522006083E-2</v>
      </c>
      <c r="AD239" s="31">
        <f t="shared" si="17"/>
        <v>4.2223786066160199E-4</v>
      </c>
    </row>
    <row r="240" spans="9:30" x14ac:dyDescent="0.3">
      <c r="I240" s="46" t="s">
        <v>30</v>
      </c>
      <c r="J240" s="46">
        <v>2023</v>
      </c>
      <c r="K240" s="46" t="s">
        <v>31</v>
      </c>
      <c r="L240" s="46">
        <v>174</v>
      </c>
      <c r="M240" s="46">
        <v>208.3</v>
      </c>
      <c r="N240" s="46">
        <v>192.9</v>
      </c>
      <c r="O240" s="46">
        <v>174.3</v>
      </c>
      <c r="P240" s="46">
        <v>192.6</v>
      </c>
      <c r="Q240" s="46">
        <v>156.30000000000001</v>
      </c>
      <c r="R240" s="46">
        <v>142.9</v>
      </c>
      <c r="S240" s="46">
        <v>170.7</v>
      </c>
      <c r="T240" s="46">
        <v>120.3</v>
      </c>
      <c r="U240" s="46">
        <v>210.5</v>
      </c>
      <c r="V240" s="46">
        <v>176.9</v>
      </c>
      <c r="W240" s="46">
        <v>188.5</v>
      </c>
      <c r="X240" s="46">
        <v>175</v>
      </c>
      <c r="Y240">
        <f t="shared" si="0"/>
        <v>1167.3</v>
      </c>
      <c r="Z240">
        <f t="shared" si="1"/>
        <v>401.20000000000005</v>
      </c>
      <c r="AA240">
        <f t="shared" si="2"/>
        <v>714.7</v>
      </c>
      <c r="AB240" s="31">
        <f t="shared" si="3"/>
        <v>-1.2833675564683667E-3</v>
      </c>
      <c r="AC240" s="31">
        <f>(Z240-Z237)/Z237</f>
        <v>1.3131313131313245E-2</v>
      </c>
      <c r="AD240" s="31">
        <f>(AA240-AA237)/AA237</f>
        <v>3.3693668398146527E-3</v>
      </c>
    </row>
    <row r="241" spans="9:30" x14ac:dyDescent="0.3">
      <c r="I241" s="43" t="s">
        <v>33</v>
      </c>
      <c r="J241" s="43">
        <v>2023</v>
      </c>
      <c r="K241" s="43" t="s">
        <v>31</v>
      </c>
      <c r="L241" s="43">
        <v>173.3</v>
      </c>
      <c r="M241" s="43">
        <v>215.2</v>
      </c>
      <c r="N241" s="43">
        <v>197</v>
      </c>
      <c r="O241" s="43">
        <v>175.2</v>
      </c>
      <c r="P241" s="43">
        <v>178</v>
      </c>
      <c r="Q241" s="43">
        <v>160.5</v>
      </c>
      <c r="R241" s="43">
        <v>175.3</v>
      </c>
      <c r="S241" s="43">
        <v>171.2</v>
      </c>
      <c r="T241" s="43">
        <v>122.7</v>
      </c>
      <c r="U241" s="43">
        <v>204.3</v>
      </c>
      <c r="V241" s="43">
        <v>163.69999999999999</v>
      </c>
      <c r="W241" s="43">
        <v>194.3</v>
      </c>
      <c r="X241" s="43">
        <v>179.5</v>
      </c>
      <c r="Y241">
        <f t="shared" si="0"/>
        <v>1185.3</v>
      </c>
      <c r="Z241">
        <f t="shared" si="1"/>
        <v>412.2</v>
      </c>
      <c r="AA241">
        <f t="shared" si="2"/>
        <v>712.7</v>
      </c>
      <c r="AB241" s="31">
        <f t="shared" si="3"/>
        <v>2.4526387009471103E-3</v>
      </c>
      <c r="AC241" s="31">
        <f t="shared" ref="AC241:AD241" si="18">(Z241-Z238)/Z238</f>
        <v>1.8280632411067137E-2</v>
      </c>
      <c r="AD241" s="31">
        <f t="shared" si="18"/>
        <v>5.7860570138301192E-3</v>
      </c>
    </row>
    <row r="242" spans="9:30" x14ac:dyDescent="0.3">
      <c r="I242" s="46" t="s">
        <v>35</v>
      </c>
      <c r="J242" s="46">
        <v>2023</v>
      </c>
      <c r="K242" s="46" t="s">
        <v>31</v>
      </c>
      <c r="L242" s="46">
        <v>173.8</v>
      </c>
      <c r="M242" s="46">
        <v>210.7</v>
      </c>
      <c r="N242" s="46">
        <v>194.5</v>
      </c>
      <c r="O242" s="46">
        <v>174.6</v>
      </c>
      <c r="P242" s="46">
        <v>187.2</v>
      </c>
      <c r="Q242" s="46">
        <v>158.30000000000001</v>
      </c>
      <c r="R242" s="46">
        <v>153.9</v>
      </c>
      <c r="S242" s="46">
        <v>170.9</v>
      </c>
      <c r="T242" s="46">
        <v>121.1</v>
      </c>
      <c r="U242" s="46">
        <v>208.4</v>
      </c>
      <c r="V242" s="46">
        <v>171.4</v>
      </c>
      <c r="W242" s="46">
        <v>191.2</v>
      </c>
      <c r="X242" s="46">
        <v>176.7</v>
      </c>
      <c r="Y242">
        <f t="shared" si="0"/>
        <v>1173.6000000000001</v>
      </c>
      <c r="Z242">
        <f t="shared" si="1"/>
        <v>405.2</v>
      </c>
      <c r="AA242">
        <f t="shared" si="2"/>
        <v>713.90000000000009</v>
      </c>
      <c r="AB242" s="31">
        <f t="shared" si="3"/>
        <v>1.7044486108747697E-4</v>
      </c>
      <c r="AC242" s="31">
        <f t="shared" ref="AC242:AD242" si="19">(Z242-Z239)/Z239</f>
        <v>1.5030060120240482E-2</v>
      </c>
      <c r="AD242" s="31">
        <f t="shared" si="19"/>
        <v>4.3612830613393673E-3</v>
      </c>
    </row>
    <row r="243" spans="9:30" x14ac:dyDescent="0.3">
      <c r="I243" s="43" t="s">
        <v>30</v>
      </c>
      <c r="J243" s="43">
        <v>2023</v>
      </c>
      <c r="K243" s="43" t="s">
        <v>36</v>
      </c>
      <c r="L243" s="43">
        <v>174.2</v>
      </c>
      <c r="M243" s="43">
        <v>205.2</v>
      </c>
      <c r="N243" s="43">
        <v>173.9</v>
      </c>
      <c r="O243" s="43">
        <v>177</v>
      </c>
      <c r="P243" s="43">
        <v>183.4</v>
      </c>
      <c r="Q243" s="43">
        <v>167.2</v>
      </c>
      <c r="R243" s="43">
        <v>140.9</v>
      </c>
      <c r="S243" s="43">
        <v>170.4</v>
      </c>
      <c r="T243" s="43">
        <v>119.1</v>
      </c>
      <c r="U243" s="43">
        <v>212.1</v>
      </c>
      <c r="V243" s="43">
        <v>177.6</v>
      </c>
      <c r="W243" s="43">
        <v>189.9</v>
      </c>
      <c r="X243" s="43">
        <v>174.8</v>
      </c>
      <c r="Y243">
        <f t="shared" si="0"/>
        <v>1167.3</v>
      </c>
      <c r="Z243">
        <f t="shared" si="1"/>
        <v>379.1</v>
      </c>
      <c r="AA243">
        <f t="shared" si="2"/>
        <v>719.3</v>
      </c>
      <c r="AB243" s="31">
        <f t="shared" si="3"/>
        <v>0</v>
      </c>
      <c r="AC243" s="31">
        <f>(Z243-Z240)/Z240</f>
        <v>-5.5084745762711912E-2</v>
      </c>
      <c r="AD243" s="31">
        <f>(AA243-AA240)/AA240</f>
        <v>6.4362669651600798E-3</v>
      </c>
    </row>
    <row r="244" spans="9:30" x14ac:dyDescent="0.3">
      <c r="I244" s="46" t="s">
        <v>33</v>
      </c>
      <c r="J244" s="46">
        <v>2023</v>
      </c>
      <c r="K244" s="46" t="s">
        <v>36</v>
      </c>
      <c r="L244" s="46">
        <v>174.7</v>
      </c>
      <c r="M244" s="46">
        <v>212.2</v>
      </c>
      <c r="N244" s="46">
        <v>177.2</v>
      </c>
      <c r="O244" s="46">
        <v>177.9</v>
      </c>
      <c r="P244" s="46">
        <v>172.2</v>
      </c>
      <c r="Q244" s="46">
        <v>172.1</v>
      </c>
      <c r="R244" s="46">
        <v>175.8</v>
      </c>
      <c r="S244" s="46">
        <v>172.2</v>
      </c>
      <c r="T244" s="46">
        <v>121.9</v>
      </c>
      <c r="U244" s="46">
        <v>204.8</v>
      </c>
      <c r="V244" s="46">
        <v>164.9</v>
      </c>
      <c r="W244" s="46">
        <v>196.6</v>
      </c>
      <c r="X244" s="46">
        <v>180.7</v>
      </c>
      <c r="Y244">
        <f t="shared" si="0"/>
        <v>1193.6999999999998</v>
      </c>
      <c r="Z244">
        <f t="shared" si="1"/>
        <v>389.4</v>
      </c>
      <c r="AA244">
        <f t="shared" si="2"/>
        <v>720.09999999999991</v>
      </c>
      <c r="AB244" s="31">
        <f t="shared" si="3"/>
        <v>7.0868134649454684E-3</v>
      </c>
      <c r="AC244" s="31">
        <f t="shared" ref="AC244:AD244" si="20">(Z244-Z241)/Z241</f>
        <v>-5.5312954876273683E-2</v>
      </c>
      <c r="AD244" s="31">
        <f t="shared" si="20"/>
        <v>1.0383050371825261E-2</v>
      </c>
    </row>
    <row r="245" spans="9:30" x14ac:dyDescent="0.3">
      <c r="I245" s="43" t="s">
        <v>35</v>
      </c>
      <c r="J245" s="43">
        <v>2023</v>
      </c>
      <c r="K245" s="43" t="s">
        <v>36</v>
      </c>
      <c r="L245" s="43">
        <v>174.4</v>
      </c>
      <c r="M245" s="43">
        <v>207.7</v>
      </c>
      <c r="N245" s="43">
        <v>175.2</v>
      </c>
      <c r="O245" s="43">
        <v>177.3</v>
      </c>
      <c r="P245" s="43">
        <v>179.3</v>
      </c>
      <c r="Q245" s="43">
        <v>169.5</v>
      </c>
      <c r="R245" s="43">
        <v>152.69999999999999</v>
      </c>
      <c r="S245" s="43">
        <v>171</v>
      </c>
      <c r="T245" s="43">
        <v>120</v>
      </c>
      <c r="U245" s="43">
        <v>209.7</v>
      </c>
      <c r="V245" s="43">
        <v>172.3</v>
      </c>
      <c r="W245" s="43">
        <v>193</v>
      </c>
      <c r="X245" s="43">
        <v>177</v>
      </c>
      <c r="Y245">
        <f t="shared" si="0"/>
        <v>1176.6000000000001</v>
      </c>
      <c r="Z245">
        <f t="shared" si="1"/>
        <v>382.9</v>
      </c>
      <c r="AA245">
        <f t="shared" si="2"/>
        <v>719.6</v>
      </c>
      <c r="AB245" s="31">
        <f t="shared" si="3"/>
        <v>2.5562372188139056E-3</v>
      </c>
      <c r="AC245" s="31">
        <f t="shared" ref="AC245:AD245" si="21">(Z245-Z242)/Z242</f>
        <v>-5.5034550839091839E-2</v>
      </c>
      <c r="AD245" s="31">
        <f t="shared" si="21"/>
        <v>7.9843115282251451E-3</v>
      </c>
    </row>
    <row r="246" spans="9:30" x14ac:dyDescent="0.3">
      <c r="I246" s="46" t="s">
        <v>30</v>
      </c>
      <c r="J246" s="46">
        <v>2023</v>
      </c>
      <c r="K246" s="46" t="s">
        <v>38</v>
      </c>
      <c r="L246" s="46">
        <v>174.3</v>
      </c>
      <c r="M246" s="46">
        <v>205.2</v>
      </c>
      <c r="N246" s="46">
        <v>173.9</v>
      </c>
      <c r="O246" s="46">
        <v>177</v>
      </c>
      <c r="P246" s="46">
        <v>183.3</v>
      </c>
      <c r="Q246" s="46">
        <v>167.2</v>
      </c>
      <c r="R246" s="46">
        <v>140.9</v>
      </c>
      <c r="S246" s="46">
        <v>170.5</v>
      </c>
      <c r="T246" s="46">
        <v>119.1</v>
      </c>
      <c r="U246" s="46">
        <v>212.1</v>
      </c>
      <c r="V246" s="46">
        <v>177.6</v>
      </c>
      <c r="W246" s="46">
        <v>189.9</v>
      </c>
      <c r="X246" s="46">
        <v>174.8</v>
      </c>
      <c r="Y246">
        <f t="shared" si="0"/>
        <v>1167.4000000000001</v>
      </c>
      <c r="Z246">
        <f t="shared" si="1"/>
        <v>379.1</v>
      </c>
      <c r="AA246">
        <f t="shared" si="2"/>
        <v>719.3</v>
      </c>
      <c r="AB246" s="31">
        <f t="shared" si="3"/>
        <v>8.5667780347928058E-5</v>
      </c>
      <c r="AC246" s="31">
        <f>(Z246-Z243)/Z243</f>
        <v>0</v>
      </c>
      <c r="AD246" s="31">
        <f>(AA246-AA243)/AA243</f>
        <v>0</v>
      </c>
    </row>
    <row r="247" spans="9:30" x14ac:dyDescent="0.3">
      <c r="I247" s="43" t="s">
        <v>33</v>
      </c>
      <c r="J247" s="43">
        <v>2023</v>
      </c>
      <c r="K247" s="43" t="s">
        <v>38</v>
      </c>
      <c r="L247" s="43">
        <v>174.7</v>
      </c>
      <c r="M247" s="43">
        <v>212.2</v>
      </c>
      <c r="N247" s="43">
        <v>177.2</v>
      </c>
      <c r="O247" s="43">
        <v>177.9</v>
      </c>
      <c r="P247" s="43">
        <v>172.2</v>
      </c>
      <c r="Q247" s="43">
        <v>172.1</v>
      </c>
      <c r="R247" s="43">
        <v>175.9</v>
      </c>
      <c r="S247" s="43">
        <v>172.2</v>
      </c>
      <c r="T247" s="43">
        <v>121.9</v>
      </c>
      <c r="U247" s="43">
        <v>204.8</v>
      </c>
      <c r="V247" s="43">
        <v>164.9</v>
      </c>
      <c r="W247" s="43">
        <v>196.6</v>
      </c>
      <c r="X247" s="43">
        <v>180.8</v>
      </c>
      <c r="Y247">
        <f t="shared" si="0"/>
        <v>1193.8</v>
      </c>
      <c r="Z247">
        <f t="shared" si="1"/>
        <v>389.4</v>
      </c>
      <c r="AA247">
        <f t="shared" si="2"/>
        <v>720.2</v>
      </c>
      <c r="AB247" s="31">
        <f t="shared" si="3"/>
        <v>8.3773142330683114E-5</v>
      </c>
      <c r="AC247" s="31">
        <f t="shared" ref="AC247:AD247" si="22">(Z247-Z244)/Z244</f>
        <v>0</v>
      </c>
      <c r="AD247" s="31">
        <f t="shared" si="22"/>
        <v>1.3886960144443333E-4</v>
      </c>
    </row>
    <row r="248" spans="9:30" x14ac:dyDescent="0.3">
      <c r="I248" s="46" t="s">
        <v>35</v>
      </c>
      <c r="J248" s="46">
        <v>2023</v>
      </c>
      <c r="K248" s="46" t="s">
        <v>38</v>
      </c>
      <c r="L248" s="46">
        <v>174.4</v>
      </c>
      <c r="M248" s="46">
        <v>207.7</v>
      </c>
      <c r="N248" s="46">
        <v>175.2</v>
      </c>
      <c r="O248" s="46">
        <v>177.3</v>
      </c>
      <c r="P248" s="46">
        <v>179.2</v>
      </c>
      <c r="Q248" s="46">
        <v>169.5</v>
      </c>
      <c r="R248" s="46">
        <v>152.80000000000001</v>
      </c>
      <c r="S248" s="46">
        <v>171.1</v>
      </c>
      <c r="T248" s="46">
        <v>120</v>
      </c>
      <c r="U248" s="46">
        <v>209.7</v>
      </c>
      <c r="V248" s="46">
        <v>172.3</v>
      </c>
      <c r="W248" s="46">
        <v>193</v>
      </c>
      <c r="X248" s="46">
        <v>177</v>
      </c>
      <c r="Y248">
        <f t="shared" si="0"/>
        <v>1176.7</v>
      </c>
      <c r="Z248">
        <f t="shared" si="1"/>
        <v>382.9</v>
      </c>
      <c r="AA248">
        <f t="shared" si="2"/>
        <v>719.6</v>
      </c>
      <c r="AB248" s="31">
        <f t="shared" si="3"/>
        <v>8.4990651028309574E-5</v>
      </c>
      <c r="AC248" s="31">
        <f t="shared" ref="AC248:AD248" si="23">(Z248-Z245)/Z245</f>
        <v>0</v>
      </c>
      <c r="AD248" s="31">
        <f t="shared" si="23"/>
        <v>0</v>
      </c>
    </row>
    <row r="249" spans="9:30" x14ac:dyDescent="0.3">
      <c r="I249" s="43" t="s">
        <v>30</v>
      </c>
      <c r="J249" s="43">
        <v>2023</v>
      </c>
      <c r="K249" s="43" t="s">
        <v>39</v>
      </c>
      <c r="L249" s="43">
        <v>173.3</v>
      </c>
      <c r="M249" s="43">
        <v>206.9</v>
      </c>
      <c r="N249" s="43">
        <v>167.9</v>
      </c>
      <c r="O249" s="43">
        <v>178.2</v>
      </c>
      <c r="P249" s="43">
        <v>178.5</v>
      </c>
      <c r="Q249" s="43">
        <v>173.7</v>
      </c>
      <c r="R249" s="43">
        <v>142.80000000000001</v>
      </c>
      <c r="S249" s="43">
        <v>172.8</v>
      </c>
      <c r="T249" s="43">
        <v>120.4</v>
      </c>
      <c r="U249" s="43">
        <v>215.5</v>
      </c>
      <c r="V249" s="43">
        <v>178.2</v>
      </c>
      <c r="W249" s="43">
        <v>190.5</v>
      </c>
      <c r="X249" s="43">
        <v>175.5</v>
      </c>
      <c r="Y249">
        <f t="shared" si="0"/>
        <v>1177</v>
      </c>
      <c r="Z249">
        <f t="shared" si="1"/>
        <v>374.8</v>
      </c>
      <c r="AA249">
        <f t="shared" si="2"/>
        <v>722.4</v>
      </c>
      <c r="AB249" s="31">
        <f t="shared" si="3"/>
        <v>8.2234024327564742E-3</v>
      </c>
      <c r="AC249" s="31">
        <f>(Z249-Z246)/Z246</f>
        <v>-1.1342653653389637E-2</v>
      </c>
      <c r="AD249" s="31">
        <f>(AA249-AA246)/AA246</f>
        <v>4.3097455859864072E-3</v>
      </c>
    </row>
    <row r="250" spans="9:30" x14ac:dyDescent="0.3">
      <c r="I250" s="46" t="s">
        <v>33</v>
      </c>
      <c r="J250" s="46">
        <v>2023</v>
      </c>
      <c r="K250" s="46" t="s">
        <v>39</v>
      </c>
      <c r="L250" s="46">
        <v>174.8</v>
      </c>
      <c r="M250" s="46">
        <v>213.7</v>
      </c>
      <c r="N250" s="46">
        <v>172.4</v>
      </c>
      <c r="O250" s="46">
        <v>178.8</v>
      </c>
      <c r="P250" s="46">
        <v>168.7</v>
      </c>
      <c r="Q250" s="46">
        <v>179.2</v>
      </c>
      <c r="R250" s="46">
        <v>179.9</v>
      </c>
      <c r="S250" s="46">
        <v>174.7</v>
      </c>
      <c r="T250" s="46">
        <v>123.1</v>
      </c>
      <c r="U250" s="46">
        <v>207.8</v>
      </c>
      <c r="V250" s="46">
        <v>165.5</v>
      </c>
      <c r="W250" s="46">
        <v>197</v>
      </c>
      <c r="X250" s="46">
        <v>182.1</v>
      </c>
      <c r="Y250">
        <f t="shared" si="0"/>
        <v>1208.2</v>
      </c>
      <c r="Z250">
        <f t="shared" si="1"/>
        <v>386.1</v>
      </c>
      <c r="AA250">
        <f t="shared" si="2"/>
        <v>723.4</v>
      </c>
      <c r="AB250" s="31">
        <f t="shared" si="3"/>
        <v>1.2062321996984496E-2</v>
      </c>
      <c r="AC250" s="31">
        <f t="shared" ref="AC250:AD250" si="24">(Z250-Z247)/Z247</f>
        <v>-8.4745762711863244E-3</v>
      </c>
      <c r="AD250" s="31">
        <f t="shared" si="24"/>
        <v>4.4432102193834094E-3</v>
      </c>
    </row>
    <row r="251" spans="9:30" x14ac:dyDescent="0.3">
      <c r="I251" s="43" t="s">
        <v>35</v>
      </c>
      <c r="J251" s="43">
        <v>2023</v>
      </c>
      <c r="K251" s="43" t="s">
        <v>39</v>
      </c>
      <c r="L251" s="43">
        <v>173.8</v>
      </c>
      <c r="M251" s="43">
        <v>209.3</v>
      </c>
      <c r="N251" s="43">
        <v>169.6</v>
      </c>
      <c r="O251" s="43">
        <v>178.4</v>
      </c>
      <c r="P251" s="43">
        <v>174.9</v>
      </c>
      <c r="Q251" s="43">
        <v>176.3</v>
      </c>
      <c r="R251" s="43">
        <v>155.4</v>
      </c>
      <c r="S251" s="43">
        <v>173.4</v>
      </c>
      <c r="T251" s="43">
        <v>121.3</v>
      </c>
      <c r="U251" s="43">
        <v>212.9</v>
      </c>
      <c r="V251" s="43">
        <v>172.9</v>
      </c>
      <c r="W251" s="43">
        <v>193.5</v>
      </c>
      <c r="X251" s="43">
        <v>177.9</v>
      </c>
      <c r="Y251">
        <f t="shared" si="0"/>
        <v>1188</v>
      </c>
      <c r="Z251">
        <f t="shared" si="1"/>
        <v>378.9</v>
      </c>
      <c r="AA251">
        <f t="shared" si="2"/>
        <v>722.69999999999993</v>
      </c>
      <c r="AB251" s="31">
        <f t="shared" si="3"/>
        <v>9.6031273901588804E-3</v>
      </c>
      <c r="AC251" s="31">
        <f t="shared" ref="AC251:AD251" si="25">(Z251-Z248)/Z248</f>
        <v>-1.0446591799425439E-2</v>
      </c>
      <c r="AD251" s="31">
        <f t="shared" si="25"/>
        <v>4.307948860477917E-3</v>
      </c>
    </row>
    <row r="252" spans="9:30" x14ac:dyDescent="0.3">
      <c r="I252" s="46" t="s">
        <v>30</v>
      </c>
      <c r="J252" s="46">
        <v>2023</v>
      </c>
      <c r="K252" s="46" t="s">
        <v>41</v>
      </c>
      <c r="L252" s="46">
        <v>173.2</v>
      </c>
      <c r="M252" s="46">
        <v>211.5</v>
      </c>
      <c r="N252" s="46">
        <v>171</v>
      </c>
      <c r="O252" s="46">
        <v>179.6</v>
      </c>
      <c r="P252" s="46">
        <v>173.3</v>
      </c>
      <c r="Q252" s="46">
        <v>169</v>
      </c>
      <c r="R252" s="46">
        <v>148.69999999999999</v>
      </c>
      <c r="S252" s="46">
        <v>174.9</v>
      </c>
      <c r="T252" s="46">
        <v>121.9</v>
      </c>
      <c r="U252" s="46">
        <v>221</v>
      </c>
      <c r="V252" s="46">
        <v>178.7</v>
      </c>
      <c r="W252" s="46">
        <v>191.1</v>
      </c>
      <c r="X252" s="46">
        <v>176.8</v>
      </c>
      <c r="Y252">
        <f t="shared" si="0"/>
        <v>1182</v>
      </c>
      <c r="Z252">
        <f t="shared" si="1"/>
        <v>382.5</v>
      </c>
      <c r="AA252">
        <f t="shared" si="2"/>
        <v>726.2</v>
      </c>
      <c r="AB252" s="31">
        <f t="shared" si="3"/>
        <v>4.248088360237893E-3</v>
      </c>
      <c r="AC252" s="31">
        <f>(Z252-Z249)/Z249</f>
        <v>2.054429028815365E-2</v>
      </c>
      <c r="AD252" s="31">
        <f>(AA252-AA249)/AA249</f>
        <v>5.2602436323367502E-3</v>
      </c>
    </row>
    <row r="253" spans="9:30" x14ac:dyDescent="0.3">
      <c r="I253" s="43" t="s">
        <v>33</v>
      </c>
      <c r="J253" s="43">
        <v>2023</v>
      </c>
      <c r="K253" s="43" t="s">
        <v>41</v>
      </c>
      <c r="L253" s="43">
        <v>174.7</v>
      </c>
      <c r="M253" s="43">
        <v>219.4</v>
      </c>
      <c r="N253" s="43">
        <v>176.7</v>
      </c>
      <c r="O253" s="43">
        <v>179.4</v>
      </c>
      <c r="P253" s="43">
        <v>164.4</v>
      </c>
      <c r="Q253" s="43">
        <v>175.8</v>
      </c>
      <c r="R253" s="43">
        <v>185</v>
      </c>
      <c r="S253" s="43">
        <v>176.9</v>
      </c>
      <c r="T253" s="43">
        <v>124.2</v>
      </c>
      <c r="U253" s="43">
        <v>211.9</v>
      </c>
      <c r="V253" s="43">
        <v>165.9</v>
      </c>
      <c r="W253" s="43">
        <v>197.7</v>
      </c>
      <c r="X253" s="43">
        <v>183.1</v>
      </c>
      <c r="Y253">
        <f t="shared" si="0"/>
        <v>1212.9000000000001</v>
      </c>
      <c r="Z253">
        <f t="shared" si="1"/>
        <v>396.1</v>
      </c>
      <c r="AA253">
        <f t="shared" si="2"/>
        <v>726.1</v>
      </c>
      <c r="AB253" s="31">
        <f t="shared" si="3"/>
        <v>3.8900844231087943E-3</v>
      </c>
      <c r="AC253" s="31">
        <f t="shared" ref="AC253:AD253" si="26">(Z253-Z250)/Z250</f>
        <v>2.5900025900025898E-2</v>
      </c>
      <c r="AD253" s="31">
        <f t="shared" si="26"/>
        <v>3.7323748963229825E-3</v>
      </c>
    </row>
    <row r="254" spans="9:30" x14ac:dyDescent="0.3">
      <c r="I254" s="46" t="s">
        <v>35</v>
      </c>
      <c r="J254" s="46">
        <v>2023</v>
      </c>
      <c r="K254" s="46" t="s">
        <v>41</v>
      </c>
      <c r="L254" s="46">
        <v>173.7</v>
      </c>
      <c r="M254" s="46">
        <v>214.3</v>
      </c>
      <c r="N254" s="46">
        <v>173.2</v>
      </c>
      <c r="O254" s="46">
        <v>179.5</v>
      </c>
      <c r="P254" s="46">
        <v>170</v>
      </c>
      <c r="Q254" s="46">
        <v>172.2</v>
      </c>
      <c r="R254" s="46">
        <v>161</v>
      </c>
      <c r="S254" s="46">
        <v>175.6</v>
      </c>
      <c r="T254" s="46">
        <v>122.7</v>
      </c>
      <c r="U254" s="46">
        <v>218</v>
      </c>
      <c r="V254" s="46">
        <v>173.4</v>
      </c>
      <c r="W254" s="46">
        <v>194.2</v>
      </c>
      <c r="X254" s="46">
        <v>179.1</v>
      </c>
      <c r="Y254">
        <f t="shared" si="0"/>
        <v>1193.2</v>
      </c>
      <c r="Z254">
        <f t="shared" si="1"/>
        <v>387.5</v>
      </c>
      <c r="AA254">
        <f t="shared" si="2"/>
        <v>726.19999999999993</v>
      </c>
      <c r="AB254" s="31">
        <f t="shared" si="3"/>
        <v>4.3771043771044151E-3</v>
      </c>
      <c r="AC254" s="31">
        <f t="shared" ref="AC254:AD254" si="27">(Z254-Z251)/Z251</f>
        <v>2.2697281604645087E-2</v>
      </c>
      <c r="AD254" s="31">
        <f t="shared" si="27"/>
        <v>4.8429500484295012E-3</v>
      </c>
    </row>
    <row r="255" spans="9:30" x14ac:dyDescent="0.3">
      <c r="L255" s="31">
        <f>(L252-L216)/L216</f>
        <v>0.13276651406147796</v>
      </c>
      <c r="M255" s="31">
        <f t="shared" ref="M255:X255" si="28">(M252-M216)/M216</f>
        <v>-1.4904517931998085E-2</v>
      </c>
      <c r="N255" s="31">
        <f t="shared" si="28"/>
        <v>5.9479553903345687E-2</v>
      </c>
      <c r="O255" s="31">
        <f t="shared" si="28"/>
        <v>9.1130012150668294E-2</v>
      </c>
      <c r="P255" s="31">
        <f t="shared" si="28"/>
        <v>-0.17436874702239158</v>
      </c>
      <c r="Q255" s="31">
        <f t="shared" si="28"/>
        <v>5.9523809523809521E-3</v>
      </c>
      <c r="R255" s="31">
        <f t="shared" si="28"/>
        <v>-7.2942643391521303E-2</v>
      </c>
      <c r="S255" s="31">
        <f t="shared" si="28"/>
        <v>6.0000000000000032E-2</v>
      </c>
      <c r="T255" s="31">
        <f t="shared" si="28"/>
        <v>2.5231286795626577E-2</v>
      </c>
      <c r="U255" s="31">
        <f t="shared" si="28"/>
        <v>0.18435155412647378</v>
      </c>
      <c r="V255" s="31">
        <f t="shared" si="28"/>
        <v>3.1755196304849888E-2</v>
      </c>
      <c r="W255" s="31">
        <f t="shared" si="28"/>
        <v>5.93126385809312E-2</v>
      </c>
      <c r="X255" s="31">
        <f t="shared" si="28"/>
        <v>3.5128805620608897E-2</v>
      </c>
    </row>
    <row r="314" spans="4:22" x14ac:dyDescent="0.3">
      <c r="D314" s="45" t="s">
        <v>0</v>
      </c>
      <c r="E314" s="45" t="s">
        <v>1</v>
      </c>
      <c r="F314" s="45" t="s">
        <v>2</v>
      </c>
      <c r="G314" s="45" t="s">
        <v>3</v>
      </c>
      <c r="H314" s="45" t="s">
        <v>4</v>
      </c>
      <c r="I314" s="45" t="s">
        <v>5</v>
      </c>
      <c r="J314" s="45" t="s">
        <v>6</v>
      </c>
      <c r="K314" s="45" t="s">
        <v>7</v>
      </c>
      <c r="L314" s="45" t="s">
        <v>8</v>
      </c>
      <c r="M314" s="45" t="s">
        <v>9</v>
      </c>
      <c r="N314" s="45" t="s">
        <v>10</v>
      </c>
      <c r="O314" s="45" t="s">
        <v>11</v>
      </c>
      <c r="P314" s="45" t="s">
        <v>12</v>
      </c>
      <c r="Q314" s="45" t="s">
        <v>13</v>
      </c>
      <c r="R314" s="45" t="s">
        <v>14</v>
      </c>
      <c r="S314" s="45" t="s">
        <v>15</v>
      </c>
      <c r="T314" s="47" t="s">
        <v>234</v>
      </c>
      <c r="U314" s="47" t="s">
        <v>235</v>
      </c>
      <c r="V314" s="47" t="s">
        <v>236</v>
      </c>
    </row>
    <row r="315" spans="4:22" x14ac:dyDescent="0.3">
      <c r="D315" s="46" t="s">
        <v>30</v>
      </c>
      <c r="E315" s="46">
        <v>2022</v>
      </c>
      <c r="F315" s="46" t="s">
        <v>41</v>
      </c>
      <c r="G315" s="46">
        <v>152.9</v>
      </c>
      <c r="H315" s="46">
        <v>214.7</v>
      </c>
      <c r="I315" s="46">
        <v>161.4</v>
      </c>
      <c r="J315" s="46">
        <v>164.6</v>
      </c>
      <c r="K315" s="46">
        <v>209.9</v>
      </c>
      <c r="L315" s="46">
        <v>168</v>
      </c>
      <c r="M315" s="46">
        <v>160.4</v>
      </c>
      <c r="N315" s="46">
        <v>165</v>
      </c>
      <c r="O315" s="46">
        <v>118.9</v>
      </c>
      <c r="P315" s="46">
        <v>186.6</v>
      </c>
      <c r="Q315" s="46">
        <v>173.2</v>
      </c>
      <c r="R315" s="46">
        <v>180.4</v>
      </c>
      <c r="S315" s="46">
        <v>170.8</v>
      </c>
      <c r="T315">
        <f t="shared" ref="T315:T327" si="29">SUM(G315,P315,R315,Q315)</f>
        <v>693.09999999999991</v>
      </c>
      <c r="U315">
        <f t="shared" ref="U315:U327" si="30">SUM(M315,N315,O315,L315)</f>
        <v>612.29999999999995</v>
      </c>
      <c r="V315">
        <f t="shared" ref="V315:V327" si="31">SUM(H315,I315)</f>
        <v>376.1</v>
      </c>
    </row>
    <row r="316" spans="4:22" x14ac:dyDescent="0.3">
      <c r="D316" s="43" t="s">
        <v>30</v>
      </c>
      <c r="E316" s="43">
        <v>2022</v>
      </c>
      <c r="F316" s="43" t="s">
        <v>42</v>
      </c>
      <c r="G316" s="43">
        <v>153.80000000000001</v>
      </c>
      <c r="H316" s="43">
        <v>217.2</v>
      </c>
      <c r="I316" s="43">
        <v>169.6</v>
      </c>
      <c r="J316" s="43">
        <v>165.4</v>
      </c>
      <c r="K316" s="43">
        <v>208.1</v>
      </c>
      <c r="L316" s="43">
        <v>165.8</v>
      </c>
      <c r="M316" s="43">
        <v>167.3</v>
      </c>
      <c r="N316" s="43">
        <v>164.6</v>
      </c>
      <c r="O316" s="43">
        <v>119.1</v>
      </c>
      <c r="P316" s="43">
        <v>188.9</v>
      </c>
      <c r="Q316" s="43">
        <v>174.2</v>
      </c>
      <c r="R316" s="43">
        <v>181.9</v>
      </c>
      <c r="S316" s="43">
        <v>172.4</v>
      </c>
      <c r="T316">
        <f t="shared" si="29"/>
        <v>698.8</v>
      </c>
      <c r="U316">
        <f t="shared" si="30"/>
        <v>616.79999999999995</v>
      </c>
      <c r="V316">
        <f t="shared" si="31"/>
        <v>386.79999999999995</v>
      </c>
    </row>
    <row r="317" spans="4:22" x14ac:dyDescent="0.3">
      <c r="D317" s="46" t="s">
        <v>30</v>
      </c>
      <c r="E317" s="46">
        <v>2022</v>
      </c>
      <c r="F317" s="46" t="s">
        <v>44</v>
      </c>
      <c r="G317" s="46">
        <v>155.19999999999999</v>
      </c>
      <c r="H317" s="46">
        <v>210.8</v>
      </c>
      <c r="I317" s="46">
        <v>174.3</v>
      </c>
      <c r="J317" s="46">
        <v>166.3</v>
      </c>
      <c r="K317" s="46">
        <v>202.2</v>
      </c>
      <c r="L317" s="46">
        <v>169.6</v>
      </c>
      <c r="M317" s="46">
        <v>168.6</v>
      </c>
      <c r="N317" s="46">
        <v>164.4</v>
      </c>
      <c r="O317" s="46">
        <v>119.2</v>
      </c>
      <c r="P317" s="46">
        <v>191.8</v>
      </c>
      <c r="Q317" s="46">
        <v>174.5</v>
      </c>
      <c r="R317" s="46">
        <v>183.1</v>
      </c>
      <c r="S317" s="46">
        <v>172.5</v>
      </c>
      <c r="T317">
        <f t="shared" si="29"/>
        <v>704.6</v>
      </c>
      <c r="U317">
        <f t="shared" si="30"/>
        <v>621.79999999999995</v>
      </c>
      <c r="V317">
        <f t="shared" si="31"/>
        <v>385.1</v>
      </c>
    </row>
    <row r="318" spans="4:22" x14ac:dyDescent="0.3">
      <c r="D318" s="43" t="s">
        <v>30</v>
      </c>
      <c r="E318" s="43">
        <v>2022</v>
      </c>
      <c r="F318" s="43" t="s">
        <v>46</v>
      </c>
      <c r="G318" s="43">
        <v>159.5</v>
      </c>
      <c r="H318" s="43">
        <v>204.1</v>
      </c>
      <c r="I318" s="43">
        <v>168.3</v>
      </c>
      <c r="J318" s="43">
        <v>167.9</v>
      </c>
      <c r="K318" s="43">
        <v>198.1</v>
      </c>
      <c r="L318" s="43">
        <v>169.2</v>
      </c>
      <c r="M318" s="43">
        <v>173.1</v>
      </c>
      <c r="N318" s="43">
        <v>167.1</v>
      </c>
      <c r="O318" s="43">
        <v>120.2</v>
      </c>
      <c r="P318" s="43">
        <v>195.6</v>
      </c>
      <c r="Q318" s="43">
        <v>174.8</v>
      </c>
      <c r="R318" s="43">
        <v>184</v>
      </c>
      <c r="S318" s="43">
        <v>173.9</v>
      </c>
      <c r="T318">
        <f t="shared" si="29"/>
        <v>713.90000000000009</v>
      </c>
      <c r="U318">
        <f t="shared" si="30"/>
        <v>629.59999999999991</v>
      </c>
      <c r="V318">
        <f t="shared" si="31"/>
        <v>372.4</v>
      </c>
    </row>
    <row r="319" spans="4:22" x14ac:dyDescent="0.3">
      <c r="D319" s="46" t="s">
        <v>30</v>
      </c>
      <c r="E319" s="46">
        <v>2022</v>
      </c>
      <c r="F319" s="46" t="s">
        <v>48</v>
      </c>
      <c r="G319" s="46">
        <v>162.9</v>
      </c>
      <c r="H319" s="46">
        <v>206.7</v>
      </c>
      <c r="I319" s="46">
        <v>169</v>
      </c>
      <c r="J319" s="46">
        <v>169.5</v>
      </c>
      <c r="K319" s="46">
        <v>194.1</v>
      </c>
      <c r="L319" s="46">
        <v>164.1</v>
      </c>
      <c r="M319" s="46">
        <v>176.9</v>
      </c>
      <c r="N319" s="46">
        <v>169</v>
      </c>
      <c r="O319" s="46">
        <v>120.8</v>
      </c>
      <c r="P319" s="46">
        <v>199.1</v>
      </c>
      <c r="Q319" s="46">
        <v>175.4</v>
      </c>
      <c r="R319" s="46">
        <v>184.8</v>
      </c>
      <c r="S319" s="46">
        <v>175.5</v>
      </c>
      <c r="T319">
        <f t="shared" si="29"/>
        <v>722.19999999999993</v>
      </c>
      <c r="U319">
        <f t="shared" si="30"/>
        <v>630.79999999999995</v>
      </c>
      <c r="V319">
        <f t="shared" si="31"/>
        <v>375.7</v>
      </c>
    </row>
    <row r="320" spans="4:22" x14ac:dyDescent="0.3">
      <c r="D320" s="43" t="s">
        <v>30</v>
      </c>
      <c r="E320" s="43">
        <v>2022</v>
      </c>
      <c r="F320" s="43" t="s">
        <v>50</v>
      </c>
      <c r="G320" s="43">
        <v>164.7</v>
      </c>
      <c r="H320" s="43">
        <v>208.8</v>
      </c>
      <c r="I320" s="43">
        <v>170.3</v>
      </c>
      <c r="J320" s="43">
        <v>170.9</v>
      </c>
      <c r="K320" s="43">
        <v>191.6</v>
      </c>
      <c r="L320" s="43">
        <v>162.19999999999999</v>
      </c>
      <c r="M320" s="43">
        <v>184.8</v>
      </c>
      <c r="N320" s="43">
        <v>169.7</v>
      </c>
      <c r="O320" s="43">
        <v>121.1</v>
      </c>
      <c r="P320" s="43">
        <v>201.6</v>
      </c>
      <c r="Q320" s="43">
        <v>175.8</v>
      </c>
      <c r="R320" s="43">
        <v>185.6</v>
      </c>
      <c r="S320" s="43">
        <v>177.4</v>
      </c>
      <c r="T320">
        <f t="shared" si="29"/>
        <v>727.7</v>
      </c>
      <c r="U320">
        <f t="shared" si="30"/>
        <v>637.79999999999995</v>
      </c>
      <c r="V320">
        <f t="shared" si="31"/>
        <v>379.1</v>
      </c>
    </row>
    <row r="321" spans="4:22" x14ac:dyDescent="0.3">
      <c r="D321" s="46" t="s">
        <v>30</v>
      </c>
      <c r="E321" s="46">
        <v>2022</v>
      </c>
      <c r="F321" s="46" t="s">
        <v>53</v>
      </c>
      <c r="G321" s="46">
        <v>166.9</v>
      </c>
      <c r="H321" s="46">
        <v>207.2</v>
      </c>
      <c r="I321" s="46">
        <v>180.2</v>
      </c>
      <c r="J321" s="46">
        <v>172.3</v>
      </c>
      <c r="K321" s="46">
        <v>194</v>
      </c>
      <c r="L321" s="46">
        <v>159.1</v>
      </c>
      <c r="M321" s="46">
        <v>171.6</v>
      </c>
      <c r="N321" s="46">
        <v>170.2</v>
      </c>
      <c r="O321" s="46">
        <v>121.5</v>
      </c>
      <c r="P321" s="46">
        <v>204.8</v>
      </c>
      <c r="Q321" s="46">
        <v>176.4</v>
      </c>
      <c r="R321" s="46">
        <v>186.9</v>
      </c>
      <c r="S321" s="46">
        <v>176.6</v>
      </c>
      <c r="T321">
        <f t="shared" si="29"/>
        <v>735</v>
      </c>
      <c r="U321">
        <f t="shared" si="30"/>
        <v>622.4</v>
      </c>
      <c r="V321">
        <f t="shared" si="31"/>
        <v>387.4</v>
      </c>
    </row>
    <row r="322" spans="4:22" x14ac:dyDescent="0.3">
      <c r="D322" s="43" t="s">
        <v>30</v>
      </c>
      <c r="E322" s="43">
        <v>2022</v>
      </c>
      <c r="F322" s="43" t="s">
        <v>55</v>
      </c>
      <c r="G322" s="43">
        <v>168.8</v>
      </c>
      <c r="H322" s="43">
        <v>206.9</v>
      </c>
      <c r="I322" s="43">
        <v>189.1</v>
      </c>
      <c r="J322" s="43">
        <v>173.4</v>
      </c>
      <c r="K322" s="43">
        <v>193.9</v>
      </c>
      <c r="L322" s="43">
        <v>156.69999999999999</v>
      </c>
      <c r="M322" s="43">
        <v>150.19999999999999</v>
      </c>
      <c r="N322" s="43">
        <v>170.5</v>
      </c>
      <c r="O322" s="43">
        <v>121.2</v>
      </c>
      <c r="P322" s="43">
        <v>207.5</v>
      </c>
      <c r="Q322" s="43">
        <v>176.8</v>
      </c>
      <c r="R322" s="43">
        <v>187.7</v>
      </c>
      <c r="S322" s="43">
        <v>174.4</v>
      </c>
      <c r="T322">
        <f t="shared" si="29"/>
        <v>740.8</v>
      </c>
      <c r="U322">
        <f t="shared" si="30"/>
        <v>598.59999999999991</v>
      </c>
      <c r="V322">
        <f t="shared" si="31"/>
        <v>396</v>
      </c>
    </row>
    <row r="323" spans="4:22" x14ac:dyDescent="0.3">
      <c r="D323" s="46" t="s">
        <v>30</v>
      </c>
      <c r="E323" s="46">
        <v>2023</v>
      </c>
      <c r="F323" s="46" t="s">
        <v>31</v>
      </c>
      <c r="G323" s="46">
        <v>174</v>
      </c>
      <c r="H323" s="46">
        <v>208.3</v>
      </c>
      <c r="I323" s="46">
        <v>192.9</v>
      </c>
      <c r="J323" s="46">
        <v>174.3</v>
      </c>
      <c r="K323" s="46">
        <v>192.6</v>
      </c>
      <c r="L323" s="46">
        <v>156.30000000000001</v>
      </c>
      <c r="M323" s="46">
        <v>142.9</v>
      </c>
      <c r="N323" s="46">
        <v>170.7</v>
      </c>
      <c r="O323" s="46">
        <v>120.3</v>
      </c>
      <c r="P323" s="46">
        <v>210.5</v>
      </c>
      <c r="Q323" s="46">
        <v>176.9</v>
      </c>
      <c r="R323" s="46">
        <v>188.5</v>
      </c>
      <c r="S323" s="46">
        <v>175</v>
      </c>
      <c r="T323">
        <f t="shared" si="29"/>
        <v>749.9</v>
      </c>
      <c r="U323">
        <f t="shared" si="30"/>
        <v>590.20000000000005</v>
      </c>
      <c r="V323">
        <f t="shared" si="31"/>
        <v>401.20000000000005</v>
      </c>
    </row>
    <row r="324" spans="4:22" x14ac:dyDescent="0.3">
      <c r="D324" s="43" t="s">
        <v>30</v>
      </c>
      <c r="E324" s="43">
        <v>2023</v>
      </c>
      <c r="F324" s="43" t="s">
        <v>36</v>
      </c>
      <c r="G324" s="43">
        <v>174.2</v>
      </c>
      <c r="H324" s="43">
        <v>205.2</v>
      </c>
      <c r="I324" s="43">
        <v>173.9</v>
      </c>
      <c r="J324" s="43">
        <v>177</v>
      </c>
      <c r="K324" s="43">
        <v>183.4</v>
      </c>
      <c r="L324" s="43">
        <v>167.2</v>
      </c>
      <c r="M324" s="43">
        <v>140.9</v>
      </c>
      <c r="N324" s="43">
        <v>170.4</v>
      </c>
      <c r="O324" s="43">
        <v>119.1</v>
      </c>
      <c r="P324" s="43">
        <v>212.1</v>
      </c>
      <c r="Q324" s="43">
        <v>177.6</v>
      </c>
      <c r="R324" s="43">
        <v>189.9</v>
      </c>
      <c r="S324" s="43">
        <v>174.8</v>
      </c>
      <c r="T324">
        <f t="shared" si="29"/>
        <v>753.8</v>
      </c>
      <c r="U324">
        <f t="shared" si="30"/>
        <v>597.59999999999991</v>
      </c>
      <c r="V324">
        <f t="shared" si="31"/>
        <v>379.1</v>
      </c>
    </row>
    <row r="325" spans="4:22" x14ac:dyDescent="0.3">
      <c r="D325" s="46" t="s">
        <v>30</v>
      </c>
      <c r="E325" s="46">
        <v>2023</v>
      </c>
      <c r="F325" s="46" t="s">
        <v>38</v>
      </c>
      <c r="G325" s="46">
        <v>174.3</v>
      </c>
      <c r="H325" s="46">
        <v>205.2</v>
      </c>
      <c r="I325" s="46">
        <v>173.9</v>
      </c>
      <c r="J325" s="46">
        <v>177</v>
      </c>
      <c r="K325" s="46">
        <v>183.3</v>
      </c>
      <c r="L325" s="46">
        <v>167.2</v>
      </c>
      <c r="M325" s="46">
        <v>140.9</v>
      </c>
      <c r="N325" s="46">
        <v>170.5</v>
      </c>
      <c r="O325" s="46">
        <v>119.1</v>
      </c>
      <c r="P325" s="46">
        <v>212.1</v>
      </c>
      <c r="Q325" s="46">
        <v>177.6</v>
      </c>
      <c r="R325" s="46">
        <v>189.9</v>
      </c>
      <c r="S325" s="46">
        <v>174.8</v>
      </c>
      <c r="T325">
        <f t="shared" si="29"/>
        <v>753.9</v>
      </c>
      <c r="U325">
        <f t="shared" si="30"/>
        <v>597.70000000000005</v>
      </c>
      <c r="V325">
        <f t="shared" si="31"/>
        <v>379.1</v>
      </c>
    </row>
    <row r="326" spans="4:22" x14ac:dyDescent="0.3">
      <c r="D326" s="43" t="s">
        <v>30</v>
      </c>
      <c r="E326" s="43">
        <v>2023</v>
      </c>
      <c r="F326" s="43" t="s">
        <v>39</v>
      </c>
      <c r="G326" s="43">
        <v>173.3</v>
      </c>
      <c r="H326" s="43">
        <v>206.9</v>
      </c>
      <c r="I326" s="43">
        <v>167.9</v>
      </c>
      <c r="J326" s="43">
        <v>178.2</v>
      </c>
      <c r="K326" s="43">
        <v>178.5</v>
      </c>
      <c r="L326" s="43">
        <v>173.7</v>
      </c>
      <c r="M326" s="43">
        <v>142.80000000000001</v>
      </c>
      <c r="N326" s="43">
        <v>172.8</v>
      </c>
      <c r="O326" s="43">
        <v>120.4</v>
      </c>
      <c r="P326" s="43">
        <v>215.5</v>
      </c>
      <c r="Q326" s="43">
        <v>178.2</v>
      </c>
      <c r="R326" s="43">
        <v>190.5</v>
      </c>
      <c r="S326" s="43">
        <v>175.5</v>
      </c>
      <c r="T326">
        <f t="shared" si="29"/>
        <v>757.5</v>
      </c>
      <c r="U326">
        <f t="shared" si="30"/>
        <v>609.70000000000005</v>
      </c>
      <c r="V326">
        <f t="shared" si="31"/>
        <v>374.8</v>
      </c>
    </row>
    <row r="327" spans="4:22" x14ac:dyDescent="0.3">
      <c r="D327" s="46" t="s">
        <v>30</v>
      </c>
      <c r="E327" s="46">
        <v>2023</v>
      </c>
      <c r="F327" s="46" t="s">
        <v>41</v>
      </c>
      <c r="G327" s="46">
        <v>173.2</v>
      </c>
      <c r="H327" s="46">
        <v>211.5</v>
      </c>
      <c r="I327" s="46">
        <v>171</v>
      </c>
      <c r="J327" s="46">
        <v>179.6</v>
      </c>
      <c r="K327" s="46">
        <v>173.3</v>
      </c>
      <c r="L327" s="46">
        <v>169</v>
      </c>
      <c r="M327" s="46">
        <v>148.69999999999999</v>
      </c>
      <c r="N327" s="46">
        <v>174.9</v>
      </c>
      <c r="O327" s="46">
        <v>121.9</v>
      </c>
      <c r="P327" s="46">
        <v>221</v>
      </c>
      <c r="Q327" s="46">
        <v>178.7</v>
      </c>
      <c r="R327" s="46">
        <v>191.1</v>
      </c>
      <c r="S327" s="46">
        <v>176.8</v>
      </c>
      <c r="T327">
        <f t="shared" si="29"/>
        <v>764</v>
      </c>
      <c r="U327">
        <f t="shared" si="30"/>
        <v>614.5</v>
      </c>
      <c r="V327">
        <f t="shared" si="31"/>
        <v>382.5</v>
      </c>
    </row>
    <row r="358" spans="6:11" x14ac:dyDescent="0.3">
      <c r="F358" t="s">
        <v>245</v>
      </c>
    </row>
    <row r="362" spans="6:11" x14ac:dyDescent="0.3">
      <c r="G362" s="59" t="s">
        <v>0</v>
      </c>
      <c r="H362" s="60" t="s">
        <v>1</v>
      </c>
      <c r="I362" s="60" t="s">
        <v>2</v>
      </c>
      <c r="J362" s="60" t="s">
        <v>21</v>
      </c>
      <c r="K362" s="60" t="s">
        <v>246</v>
      </c>
    </row>
    <row r="363" spans="6:11" x14ac:dyDescent="0.3">
      <c r="G363" t="s">
        <v>30</v>
      </c>
      <c r="H363">
        <v>2021</v>
      </c>
      <c r="I363" t="s">
        <v>31</v>
      </c>
      <c r="J363">
        <v>150.9</v>
      </c>
    </row>
    <row r="364" spans="6:11" hidden="1" x14ac:dyDescent="0.3">
      <c r="G364" t="s">
        <v>33</v>
      </c>
      <c r="H364">
        <v>2021</v>
      </c>
      <c r="I364" t="s">
        <v>31</v>
      </c>
      <c r="J364">
        <v>142.9</v>
      </c>
      <c r="K364" t="e">
        <f>(Table9[[#This Row],[Fuel and light]]-J361)/J361</f>
        <v>#DIV/0!</v>
      </c>
    </row>
    <row r="365" spans="6:11" hidden="1" x14ac:dyDescent="0.3">
      <c r="G365" t="s">
        <v>35</v>
      </c>
      <c r="H365">
        <v>2021</v>
      </c>
      <c r="I365" t="s">
        <v>31</v>
      </c>
      <c r="J365">
        <v>147.9</v>
      </c>
      <c r="K365" t="e">
        <f>(Table9[[#This Row],[Fuel and light]]-J362)/J362</f>
        <v>#VALUE!</v>
      </c>
    </row>
    <row r="366" spans="6:11" x14ac:dyDescent="0.3">
      <c r="G366" t="s">
        <v>30</v>
      </c>
      <c r="H366">
        <v>2021</v>
      </c>
      <c r="I366" t="s">
        <v>36</v>
      </c>
      <c r="J366">
        <v>154.4</v>
      </c>
      <c r="K366" s="31">
        <f>(Table9[[#This Row],[Fuel and light]]-J363)/J363</f>
        <v>2.3194168323392973E-2</v>
      </c>
    </row>
    <row r="367" spans="6:11" hidden="1" x14ac:dyDescent="0.3">
      <c r="G367" t="s">
        <v>33</v>
      </c>
      <c r="H367">
        <v>2021</v>
      </c>
      <c r="I367" t="s">
        <v>36</v>
      </c>
      <c r="J367">
        <v>149.1</v>
      </c>
      <c r="K367">
        <f>(Table9[[#This Row],[Fuel and light]]-J364)/J364</f>
        <v>4.3386983904828473E-2</v>
      </c>
    </row>
    <row r="368" spans="6:11" hidden="1" x14ac:dyDescent="0.3">
      <c r="G368" t="s">
        <v>35</v>
      </c>
      <c r="H368">
        <v>2021</v>
      </c>
      <c r="I368" t="s">
        <v>36</v>
      </c>
      <c r="J368">
        <v>152.4</v>
      </c>
      <c r="K368">
        <f>(Table9[[#This Row],[Fuel and light]]-J365)/J365</f>
        <v>3.0425963488843813E-2</v>
      </c>
    </row>
    <row r="369" spans="7:11" x14ac:dyDescent="0.3">
      <c r="G369" t="s">
        <v>30</v>
      </c>
      <c r="H369">
        <v>2021</v>
      </c>
      <c r="I369" t="s">
        <v>38</v>
      </c>
      <c r="J369">
        <v>156</v>
      </c>
      <c r="K369" s="31">
        <f>(Table9[[#This Row],[Fuel and light]]-J366)/J366</f>
        <v>1.0362694300518097E-2</v>
      </c>
    </row>
    <row r="370" spans="7:11" hidden="1" x14ac:dyDescent="0.3">
      <c r="G370" t="s">
        <v>33</v>
      </c>
      <c r="H370">
        <v>2021</v>
      </c>
      <c r="I370" t="s">
        <v>38</v>
      </c>
      <c r="J370">
        <v>154.80000000000001</v>
      </c>
      <c r="K370">
        <f>(Table9[[#This Row],[Fuel and light]]-J367)/J367</f>
        <v>3.822937625754539E-2</v>
      </c>
    </row>
    <row r="371" spans="7:11" hidden="1" x14ac:dyDescent="0.3">
      <c r="G371" t="s">
        <v>35</v>
      </c>
      <c r="H371">
        <v>2021</v>
      </c>
      <c r="I371" t="s">
        <v>38</v>
      </c>
      <c r="J371">
        <v>155.5</v>
      </c>
      <c r="K371">
        <f>(Table9[[#This Row],[Fuel and light]]-J368)/J368</f>
        <v>2.0341207349081326E-2</v>
      </c>
    </row>
    <row r="372" spans="7:11" x14ac:dyDescent="0.3">
      <c r="G372" t="s">
        <v>30</v>
      </c>
      <c r="H372">
        <v>2021</v>
      </c>
      <c r="I372" t="s">
        <v>39</v>
      </c>
      <c r="J372">
        <v>156</v>
      </c>
      <c r="K372" s="31">
        <f>(Table9[[#This Row],[Fuel and light]]-J369)/J369</f>
        <v>0</v>
      </c>
    </row>
    <row r="373" spans="7:11" hidden="1" x14ac:dyDescent="0.3">
      <c r="G373" t="s">
        <v>33</v>
      </c>
      <c r="H373">
        <v>2021</v>
      </c>
      <c r="I373" t="s">
        <v>39</v>
      </c>
      <c r="J373">
        <v>154.9</v>
      </c>
      <c r="K373">
        <f>(Table9[[#This Row],[Fuel and light]]-J370)/J370</f>
        <v>6.4599483204130694E-4</v>
      </c>
    </row>
    <row r="374" spans="7:11" hidden="1" x14ac:dyDescent="0.3">
      <c r="G374" t="s">
        <v>35</v>
      </c>
      <c r="H374">
        <v>2021</v>
      </c>
      <c r="I374" t="s">
        <v>39</v>
      </c>
      <c r="J374">
        <v>155.6</v>
      </c>
      <c r="K374">
        <f>(Table9[[#This Row],[Fuel and light]]-J371)/J371</f>
        <v>6.4308681672022071E-4</v>
      </c>
    </row>
    <row r="375" spans="7:11" x14ac:dyDescent="0.3">
      <c r="G375" t="s">
        <v>30</v>
      </c>
      <c r="H375">
        <v>2021</v>
      </c>
      <c r="I375" t="s">
        <v>41</v>
      </c>
      <c r="J375">
        <v>161.69999999999999</v>
      </c>
      <c r="K375" s="31">
        <f>(Table9[[#This Row],[Fuel and light]]-J372)/J372</f>
        <v>3.6538461538461464E-2</v>
      </c>
    </row>
    <row r="376" spans="7:11" hidden="1" x14ac:dyDescent="0.3">
      <c r="G376" t="s">
        <v>33</v>
      </c>
      <c r="H376">
        <v>2021</v>
      </c>
      <c r="I376" t="s">
        <v>41</v>
      </c>
      <c r="J376">
        <v>155.5</v>
      </c>
      <c r="K376">
        <f>(Table9[[#This Row],[Fuel and light]]-J373)/J373</f>
        <v>3.8734667527436689E-3</v>
      </c>
    </row>
    <row r="377" spans="7:11" hidden="1" x14ac:dyDescent="0.3">
      <c r="G377" t="s">
        <v>35</v>
      </c>
      <c r="H377">
        <v>2021</v>
      </c>
      <c r="I377" t="s">
        <v>41</v>
      </c>
      <c r="J377">
        <v>159.4</v>
      </c>
      <c r="K377">
        <f>(Table9[[#This Row],[Fuel and light]]-J374)/J374</f>
        <v>2.4421593830334265E-2</v>
      </c>
    </row>
    <row r="378" spans="7:11" x14ac:dyDescent="0.3">
      <c r="G378" t="s">
        <v>30</v>
      </c>
      <c r="H378">
        <v>2021</v>
      </c>
      <c r="I378" t="s">
        <v>42</v>
      </c>
      <c r="J378">
        <v>162.1</v>
      </c>
      <c r="K378" s="31">
        <f>(Table9[[#This Row],[Fuel and light]]-J375)/J375</f>
        <v>2.4737167594310805E-3</v>
      </c>
    </row>
    <row r="379" spans="7:11" hidden="1" x14ac:dyDescent="0.3">
      <c r="G379" t="s">
        <v>33</v>
      </c>
      <c r="H379">
        <v>2021</v>
      </c>
      <c r="I379" t="s">
        <v>42</v>
      </c>
      <c r="J379">
        <v>156.1</v>
      </c>
      <c r="K379">
        <f>(Table9[[#This Row],[Fuel and light]]-J376)/J376</f>
        <v>3.8585209003215068E-3</v>
      </c>
    </row>
    <row r="380" spans="7:11" hidden="1" x14ac:dyDescent="0.3">
      <c r="G380" t="s">
        <v>35</v>
      </c>
      <c r="H380">
        <v>2021</v>
      </c>
      <c r="I380" t="s">
        <v>42</v>
      </c>
      <c r="J380">
        <v>159.80000000000001</v>
      </c>
      <c r="K380">
        <f>(Table9[[#This Row],[Fuel and light]]-J377)/J377</f>
        <v>2.5094102885822186E-3</v>
      </c>
    </row>
    <row r="381" spans="7:11" x14ac:dyDescent="0.3">
      <c r="G381" t="s">
        <v>30</v>
      </c>
      <c r="H381">
        <v>2021</v>
      </c>
      <c r="I381" t="s">
        <v>44</v>
      </c>
      <c r="J381">
        <v>162.5</v>
      </c>
      <c r="K381" s="31">
        <f>(Table9[[#This Row],[Fuel and light]]-J378)/J378</f>
        <v>2.4676125848242178E-3</v>
      </c>
    </row>
    <row r="382" spans="7:11" hidden="1" x14ac:dyDescent="0.3">
      <c r="G382" t="s">
        <v>33</v>
      </c>
      <c r="H382">
        <v>2021</v>
      </c>
      <c r="I382" t="s">
        <v>44</v>
      </c>
      <c r="J382">
        <v>157.69999999999999</v>
      </c>
      <c r="K382">
        <f>(Table9[[#This Row],[Fuel and light]]-J379)/J379</f>
        <v>1.0249839846252367E-2</v>
      </c>
    </row>
    <row r="383" spans="7:11" hidden="1" x14ac:dyDescent="0.3">
      <c r="G383" t="s">
        <v>35</v>
      </c>
      <c r="H383">
        <v>2021</v>
      </c>
      <c r="I383" t="s">
        <v>44</v>
      </c>
      <c r="J383">
        <v>160.69999999999999</v>
      </c>
      <c r="K383">
        <f>(Table9[[#This Row],[Fuel and light]]-J380)/J380</f>
        <v>5.6320400500624356E-3</v>
      </c>
    </row>
    <row r="384" spans="7:11" x14ac:dyDescent="0.3">
      <c r="G384" t="s">
        <v>30</v>
      </c>
      <c r="H384">
        <v>2021</v>
      </c>
      <c r="I384" t="s">
        <v>46</v>
      </c>
      <c r="J384">
        <v>163.1</v>
      </c>
      <c r="K384" s="31">
        <f>(Table9[[#This Row],[Fuel and light]]-J381)/J381</f>
        <v>3.6923076923076575E-3</v>
      </c>
    </row>
    <row r="385" spans="7:11" hidden="1" x14ac:dyDescent="0.3">
      <c r="G385" t="s">
        <v>33</v>
      </c>
      <c r="H385">
        <v>2021</v>
      </c>
      <c r="I385" t="s">
        <v>46</v>
      </c>
      <c r="J385">
        <v>160.69999999999999</v>
      </c>
      <c r="K385">
        <f>(Table9[[#This Row],[Fuel and light]]-J382)/J382</f>
        <v>1.9023462270133167E-2</v>
      </c>
    </row>
    <row r="386" spans="7:11" hidden="1" x14ac:dyDescent="0.3">
      <c r="G386" t="s">
        <v>35</v>
      </c>
      <c r="H386">
        <v>2021</v>
      </c>
      <c r="I386" t="s">
        <v>46</v>
      </c>
      <c r="J386">
        <v>162.6</v>
      </c>
      <c r="K386">
        <f>(Table9[[#This Row],[Fuel and light]]-J383)/J383</f>
        <v>1.1823273179838244E-2</v>
      </c>
    </row>
    <row r="387" spans="7:11" x14ac:dyDescent="0.3">
      <c r="G387" t="s">
        <v>30</v>
      </c>
      <c r="H387">
        <v>2021</v>
      </c>
      <c r="I387" t="s">
        <v>48</v>
      </c>
      <c r="J387">
        <v>163.69999999999999</v>
      </c>
      <c r="K387" s="31">
        <f>(Table9[[#This Row],[Fuel and light]]-J384)/J384</f>
        <v>3.6787247087675923E-3</v>
      </c>
    </row>
    <row r="388" spans="7:11" hidden="1" x14ac:dyDescent="0.3">
      <c r="G388" t="s">
        <v>33</v>
      </c>
      <c r="H388">
        <v>2021</v>
      </c>
      <c r="I388" t="s">
        <v>48</v>
      </c>
      <c r="J388">
        <v>160.80000000000001</v>
      </c>
      <c r="K388">
        <f>(Table9[[#This Row],[Fuel and light]]-J385)/J385</f>
        <v>6.2227753578109979E-4</v>
      </c>
    </row>
    <row r="389" spans="7:11" hidden="1" x14ac:dyDescent="0.3">
      <c r="G389" t="s">
        <v>35</v>
      </c>
      <c r="H389">
        <v>2021</v>
      </c>
      <c r="I389" t="s">
        <v>48</v>
      </c>
      <c r="J389">
        <v>162.6</v>
      </c>
      <c r="K389">
        <f>(Table9[[#This Row],[Fuel and light]]-J386)/J386</f>
        <v>0</v>
      </c>
    </row>
    <row r="390" spans="7:11" x14ac:dyDescent="0.3">
      <c r="G390" t="s">
        <v>30</v>
      </c>
      <c r="H390">
        <v>2021</v>
      </c>
      <c r="I390" t="s">
        <v>50</v>
      </c>
      <c r="J390">
        <v>165.5</v>
      </c>
      <c r="K390" s="31">
        <f>(Table9[[#This Row],[Fuel and light]]-J387)/J387</f>
        <v>1.0995723885155843E-2</v>
      </c>
    </row>
    <row r="391" spans="7:11" hidden="1" x14ac:dyDescent="0.3">
      <c r="G391" t="s">
        <v>33</v>
      </c>
      <c r="H391">
        <v>2021</v>
      </c>
      <c r="I391" t="s">
        <v>50</v>
      </c>
      <c r="J391">
        <v>162.19999999999999</v>
      </c>
      <c r="K391">
        <f>(Table9[[#This Row],[Fuel and light]]-J388)/J388</f>
        <v>8.7064676616914003E-3</v>
      </c>
    </row>
    <row r="392" spans="7:11" hidden="1" x14ac:dyDescent="0.3">
      <c r="G392" t="s">
        <v>35</v>
      </c>
      <c r="H392">
        <v>2021</v>
      </c>
      <c r="I392" t="s">
        <v>50</v>
      </c>
      <c r="J392">
        <v>164.2</v>
      </c>
      <c r="K392">
        <f>(Table9[[#This Row],[Fuel and light]]-J389)/J389</f>
        <v>9.8400984009839754E-3</v>
      </c>
    </row>
    <row r="393" spans="7:11" x14ac:dyDescent="0.3">
      <c r="G393" t="s">
        <v>30</v>
      </c>
      <c r="H393">
        <v>2021</v>
      </c>
      <c r="I393" t="s">
        <v>53</v>
      </c>
      <c r="J393">
        <v>165.3</v>
      </c>
      <c r="K393" s="31">
        <f>(Table9[[#This Row],[Fuel and light]]-J390)/J390</f>
        <v>-1.2084592145014418E-3</v>
      </c>
    </row>
    <row r="394" spans="7:11" hidden="1" x14ac:dyDescent="0.3">
      <c r="G394" t="s">
        <v>33</v>
      </c>
      <c r="H394">
        <v>2021</v>
      </c>
      <c r="I394" t="s">
        <v>53</v>
      </c>
      <c r="J394">
        <v>161.6</v>
      </c>
      <c r="K394">
        <f>(Table9[[#This Row],[Fuel and light]]-J391)/J391</f>
        <v>-3.6991368680640837E-3</v>
      </c>
    </row>
    <row r="395" spans="7:11" hidden="1" x14ac:dyDescent="0.3">
      <c r="G395" t="s">
        <v>35</v>
      </c>
      <c r="H395">
        <v>2021</v>
      </c>
      <c r="I395" t="s">
        <v>53</v>
      </c>
      <c r="J395">
        <v>163.9</v>
      </c>
      <c r="K395">
        <f>(Table9[[#This Row],[Fuel and light]]-J392)/J392</f>
        <v>-1.8270401948841837E-3</v>
      </c>
    </row>
    <row r="396" spans="7:11" x14ac:dyDescent="0.3">
      <c r="G396" t="s">
        <v>30</v>
      </c>
      <c r="H396">
        <v>2021</v>
      </c>
      <c r="I396" t="s">
        <v>55</v>
      </c>
      <c r="J396">
        <v>165.6</v>
      </c>
      <c r="K396" s="31">
        <f>(Table9[[#This Row],[Fuel and light]]-J393)/J393</f>
        <v>1.8148820326677733E-3</v>
      </c>
    </row>
    <row r="397" spans="7:11" hidden="1" x14ac:dyDescent="0.3">
      <c r="G397" t="s">
        <v>33</v>
      </c>
      <c r="H397">
        <v>2021</v>
      </c>
      <c r="I397" t="s">
        <v>55</v>
      </c>
      <c r="J397">
        <v>161.69999999999999</v>
      </c>
      <c r="K397">
        <f>(Table9[[#This Row],[Fuel and light]]-J394)/J394</f>
        <v>6.1881188118808369E-4</v>
      </c>
    </row>
    <row r="398" spans="7:11" hidden="1" x14ac:dyDescent="0.3">
      <c r="G398" t="s">
        <v>35</v>
      </c>
      <c r="H398">
        <v>2021</v>
      </c>
      <c r="I398" t="s">
        <v>55</v>
      </c>
      <c r="J398">
        <v>164.1</v>
      </c>
      <c r="K398">
        <f>(Table9[[#This Row],[Fuel and light]]-J395)/J395</f>
        <v>1.2202562538132314E-3</v>
      </c>
    </row>
    <row r="399" spans="7:11" x14ac:dyDescent="0.3">
      <c r="G399" t="s">
        <v>30</v>
      </c>
      <c r="H399">
        <v>2022</v>
      </c>
      <c r="I399" t="s">
        <v>31</v>
      </c>
      <c r="J399">
        <v>165.8</v>
      </c>
      <c r="K399" s="31">
        <f>(Table9[[#This Row],[Fuel and light]]-J396)/J396</f>
        <v>1.2077294685991368E-3</v>
      </c>
    </row>
    <row r="400" spans="7:11" hidden="1" x14ac:dyDescent="0.3">
      <c r="G400" t="s">
        <v>33</v>
      </c>
      <c r="H400">
        <v>2022</v>
      </c>
      <c r="I400" t="s">
        <v>31</v>
      </c>
      <c r="J400">
        <v>161.6</v>
      </c>
      <c r="K400">
        <f>(Table9[[#This Row],[Fuel and light]]-J397)/J397</f>
        <v>-6.184291898577262E-4</v>
      </c>
    </row>
    <row r="401" spans="7:11" hidden="1" x14ac:dyDescent="0.3">
      <c r="G401" t="s">
        <v>35</v>
      </c>
      <c r="H401">
        <v>2022</v>
      </c>
      <c r="I401" t="s">
        <v>31</v>
      </c>
      <c r="J401">
        <v>164.2</v>
      </c>
      <c r="K401">
        <f>(Table9[[#This Row],[Fuel and light]]-J398)/J398</f>
        <v>6.0938452163311586E-4</v>
      </c>
    </row>
    <row r="402" spans="7:11" x14ac:dyDescent="0.3">
      <c r="G402" t="s">
        <v>30</v>
      </c>
      <c r="H402">
        <v>2022</v>
      </c>
      <c r="I402" t="s">
        <v>36</v>
      </c>
      <c r="J402">
        <v>167.4</v>
      </c>
      <c r="K402" s="31">
        <f>(Table9[[#This Row],[Fuel and light]]-J399)/J399</f>
        <v>9.6501809408926064E-3</v>
      </c>
    </row>
    <row r="403" spans="7:11" hidden="1" x14ac:dyDescent="0.3">
      <c r="G403" t="s">
        <v>33</v>
      </c>
      <c r="H403">
        <v>2022</v>
      </c>
      <c r="I403" t="s">
        <v>36</v>
      </c>
      <c r="J403">
        <v>163</v>
      </c>
      <c r="K403">
        <f>(Table9[[#This Row],[Fuel and light]]-J400)/J400</f>
        <v>8.6633663366336988E-3</v>
      </c>
    </row>
    <row r="404" spans="7:11" hidden="1" x14ac:dyDescent="0.3">
      <c r="G404" t="s">
        <v>35</v>
      </c>
      <c r="H404">
        <v>2022</v>
      </c>
      <c r="I404" t="s">
        <v>36</v>
      </c>
      <c r="J404">
        <v>165.7</v>
      </c>
      <c r="K404">
        <f>(Table9[[#This Row],[Fuel and light]]-J401)/J401</f>
        <v>9.1352009744214372E-3</v>
      </c>
    </row>
    <row r="405" spans="7:11" x14ac:dyDescent="0.3">
      <c r="G405" t="s">
        <v>30</v>
      </c>
      <c r="H405">
        <v>2022</v>
      </c>
      <c r="I405" t="s">
        <v>38</v>
      </c>
      <c r="J405">
        <v>168.9</v>
      </c>
      <c r="K405" s="31">
        <f>(Table9[[#This Row],[Fuel and light]]-J402)/J402</f>
        <v>8.9605734767025085E-3</v>
      </c>
    </row>
    <row r="406" spans="7:11" hidden="1" x14ac:dyDescent="0.3">
      <c r="G406" t="s">
        <v>33</v>
      </c>
      <c r="H406">
        <v>2022</v>
      </c>
      <c r="I406" t="s">
        <v>38</v>
      </c>
      <c r="J406">
        <v>164.5</v>
      </c>
      <c r="K406">
        <f>(Table9[[#This Row],[Fuel and light]]-J403)/J403</f>
        <v>9.202453987730062E-3</v>
      </c>
    </row>
    <row r="407" spans="7:11" hidden="1" x14ac:dyDescent="0.3">
      <c r="G407" t="s">
        <v>35</v>
      </c>
      <c r="H407">
        <v>2022</v>
      </c>
      <c r="I407" t="s">
        <v>38</v>
      </c>
      <c r="J407">
        <v>167.2</v>
      </c>
      <c r="K407">
        <f>(Table9[[#This Row],[Fuel and light]]-J404)/J404</f>
        <v>9.0525045262522634E-3</v>
      </c>
    </row>
    <row r="408" spans="7:11" x14ac:dyDescent="0.3">
      <c r="G408" t="s">
        <v>30</v>
      </c>
      <c r="H408">
        <v>2022</v>
      </c>
      <c r="I408" t="s">
        <v>39</v>
      </c>
      <c r="J408">
        <v>173.3</v>
      </c>
      <c r="K408" s="31">
        <f>(Table9[[#This Row],[Fuel and light]]-J405)/J405</f>
        <v>2.6050917702782745E-2</v>
      </c>
    </row>
    <row r="409" spans="7:11" hidden="1" x14ac:dyDescent="0.3">
      <c r="G409" t="s">
        <v>33</v>
      </c>
      <c r="H409">
        <v>2022</v>
      </c>
      <c r="I409" t="s">
        <v>39</v>
      </c>
      <c r="J409">
        <v>170.5</v>
      </c>
      <c r="K409">
        <f>(Table9[[#This Row],[Fuel and light]]-J406)/J406</f>
        <v>3.64741641337386E-2</v>
      </c>
    </row>
    <row r="410" spans="7:11" hidden="1" x14ac:dyDescent="0.3">
      <c r="G410" t="s">
        <v>35</v>
      </c>
      <c r="H410">
        <v>2022</v>
      </c>
      <c r="I410" t="s">
        <v>39</v>
      </c>
      <c r="J410">
        <v>172.2</v>
      </c>
      <c r="K410">
        <f>(Table9[[#This Row],[Fuel and light]]-J407)/J407</f>
        <v>2.9904306220095697E-2</v>
      </c>
    </row>
    <row r="411" spans="7:11" x14ac:dyDescent="0.3">
      <c r="G411" t="s">
        <v>30</v>
      </c>
      <c r="H411">
        <v>2022</v>
      </c>
      <c r="I411" t="s">
        <v>41</v>
      </c>
      <c r="J411">
        <v>175.3</v>
      </c>
      <c r="K411" s="31">
        <f>(Table9[[#This Row],[Fuel and light]]-J408)/J408</f>
        <v>1.1540680900173109E-2</v>
      </c>
    </row>
    <row r="412" spans="7:11" hidden="1" x14ac:dyDescent="0.3">
      <c r="G412" t="s">
        <v>33</v>
      </c>
      <c r="H412">
        <v>2022</v>
      </c>
      <c r="I412" t="s">
        <v>41</v>
      </c>
      <c r="J412">
        <v>173.5</v>
      </c>
      <c r="K412">
        <f>(Table9[[#This Row],[Fuel and light]]-J409)/J409</f>
        <v>1.7595307917888565E-2</v>
      </c>
    </row>
    <row r="413" spans="7:11" hidden="1" x14ac:dyDescent="0.3">
      <c r="G413" t="s">
        <v>35</v>
      </c>
      <c r="H413">
        <v>2022</v>
      </c>
      <c r="I413" t="s">
        <v>41</v>
      </c>
      <c r="J413">
        <v>174.6</v>
      </c>
      <c r="K413">
        <f>(Table9[[#This Row],[Fuel and light]]-J410)/J410</f>
        <v>1.3937282229965191E-2</v>
      </c>
    </row>
    <row r="414" spans="7:11" x14ac:dyDescent="0.3">
      <c r="G414" t="s">
        <v>30</v>
      </c>
      <c r="H414">
        <v>2022</v>
      </c>
      <c r="I414" t="s">
        <v>42</v>
      </c>
      <c r="J414">
        <v>176.7</v>
      </c>
      <c r="K414" s="31">
        <f>(Table9[[#This Row],[Fuel and light]]-J411)/J411</f>
        <v>7.9863091842554308E-3</v>
      </c>
    </row>
    <row r="415" spans="7:11" hidden="1" x14ac:dyDescent="0.3">
      <c r="G415" t="s">
        <v>33</v>
      </c>
      <c r="H415">
        <v>2022</v>
      </c>
      <c r="I415" t="s">
        <v>42</v>
      </c>
      <c r="J415">
        <v>174.9</v>
      </c>
      <c r="K415">
        <f>(Table9[[#This Row],[Fuel and light]]-J412)/J412</f>
        <v>8.0691642651297153E-3</v>
      </c>
    </row>
    <row r="416" spans="7:11" hidden="1" x14ac:dyDescent="0.3">
      <c r="G416" t="s">
        <v>35</v>
      </c>
      <c r="H416">
        <v>2022</v>
      </c>
      <c r="I416" t="s">
        <v>42</v>
      </c>
      <c r="J416">
        <v>176</v>
      </c>
      <c r="K416">
        <f>(Table9[[#This Row],[Fuel and light]]-J413)/J413</f>
        <v>8.0183276059565042E-3</v>
      </c>
    </row>
    <row r="417" spans="7:11" x14ac:dyDescent="0.3">
      <c r="G417" t="s">
        <v>30</v>
      </c>
      <c r="H417">
        <v>2022</v>
      </c>
      <c r="I417" t="s">
        <v>44</v>
      </c>
      <c r="J417">
        <v>179.6</v>
      </c>
      <c r="K417" s="31">
        <f>(Table9[[#This Row],[Fuel and light]]-J414)/J414</f>
        <v>1.6411997736276208E-2</v>
      </c>
    </row>
    <row r="418" spans="7:11" hidden="1" x14ac:dyDescent="0.3">
      <c r="G418" t="s">
        <v>33</v>
      </c>
      <c r="H418">
        <v>2022</v>
      </c>
      <c r="I418" t="s">
        <v>44</v>
      </c>
      <c r="J418">
        <v>179.5</v>
      </c>
      <c r="K418">
        <f>(Table9[[#This Row],[Fuel and light]]-J415)/J415</f>
        <v>2.6300743281875323E-2</v>
      </c>
    </row>
    <row r="419" spans="7:11" hidden="1" x14ac:dyDescent="0.3">
      <c r="G419" t="s">
        <v>35</v>
      </c>
      <c r="H419">
        <v>2022</v>
      </c>
      <c r="I419" t="s">
        <v>44</v>
      </c>
      <c r="J419">
        <v>179.6</v>
      </c>
      <c r="K419">
        <f>(Table9[[#This Row],[Fuel and light]]-J416)/J416</f>
        <v>2.0454545454545423E-2</v>
      </c>
    </row>
    <row r="420" spans="7:11" x14ac:dyDescent="0.3">
      <c r="G420" t="s">
        <v>30</v>
      </c>
      <c r="H420">
        <v>2022</v>
      </c>
      <c r="I420" t="s">
        <v>46</v>
      </c>
      <c r="J420">
        <v>179.1</v>
      </c>
      <c r="K420" s="31">
        <f>(Table9[[#This Row],[Fuel and light]]-J417)/J417</f>
        <v>-2.7839643652561247E-3</v>
      </c>
    </row>
    <row r="421" spans="7:11" hidden="1" x14ac:dyDescent="0.3">
      <c r="G421" t="s">
        <v>33</v>
      </c>
      <c r="H421">
        <v>2022</v>
      </c>
      <c r="I421" t="s">
        <v>46</v>
      </c>
      <c r="J421">
        <v>178.4</v>
      </c>
      <c r="K421">
        <f>(Table9[[#This Row],[Fuel and light]]-J418)/J418</f>
        <v>-6.1281337047353448E-3</v>
      </c>
    </row>
    <row r="422" spans="7:11" hidden="1" x14ac:dyDescent="0.3">
      <c r="G422" t="s">
        <v>35</v>
      </c>
      <c r="H422">
        <v>2022</v>
      </c>
      <c r="I422" t="s">
        <v>46</v>
      </c>
      <c r="J422">
        <v>178.8</v>
      </c>
      <c r="K422">
        <f>(Table9[[#This Row],[Fuel and light]]-J419)/J419</f>
        <v>-4.4543429844097048E-3</v>
      </c>
    </row>
    <row r="423" spans="7:11" x14ac:dyDescent="0.3">
      <c r="G423" t="s">
        <v>30</v>
      </c>
      <c r="H423">
        <v>2022</v>
      </c>
      <c r="I423" t="s">
        <v>48</v>
      </c>
      <c r="J423">
        <v>179.7</v>
      </c>
      <c r="K423" s="31">
        <f>(Table9[[#This Row],[Fuel and light]]-J420)/J420</f>
        <v>3.3500837520937707E-3</v>
      </c>
    </row>
    <row r="424" spans="7:11" hidden="1" x14ac:dyDescent="0.3">
      <c r="G424" t="s">
        <v>33</v>
      </c>
      <c r="H424">
        <v>2022</v>
      </c>
      <c r="I424" t="s">
        <v>48</v>
      </c>
      <c r="J424">
        <v>179.2</v>
      </c>
      <c r="K424">
        <f>(Table9[[#This Row],[Fuel and light]]-J421)/J421</f>
        <v>4.4843049327353305E-3</v>
      </c>
    </row>
    <row r="425" spans="7:11" hidden="1" x14ac:dyDescent="0.3">
      <c r="G425" t="s">
        <v>35</v>
      </c>
      <c r="H425">
        <v>2022</v>
      </c>
      <c r="I425" t="s">
        <v>48</v>
      </c>
      <c r="J425">
        <v>179.5</v>
      </c>
      <c r="K425">
        <f>(Table9[[#This Row],[Fuel and light]]-J422)/J422</f>
        <v>3.9149888143176093E-3</v>
      </c>
    </row>
    <row r="426" spans="7:11" x14ac:dyDescent="0.3">
      <c r="G426" t="s">
        <v>30</v>
      </c>
      <c r="H426">
        <v>2022</v>
      </c>
      <c r="I426" t="s">
        <v>50</v>
      </c>
      <c r="J426">
        <v>180.8</v>
      </c>
      <c r="K426" s="31">
        <f>(Table9[[#This Row],[Fuel and light]]-J423)/J423</f>
        <v>6.1213132999444787E-3</v>
      </c>
    </row>
    <row r="427" spans="7:11" hidden="1" x14ac:dyDescent="0.3">
      <c r="G427" t="s">
        <v>33</v>
      </c>
      <c r="H427">
        <v>2022</v>
      </c>
      <c r="I427" t="s">
        <v>50</v>
      </c>
      <c r="J427">
        <v>180</v>
      </c>
      <c r="K427">
        <f>(Table9[[#This Row],[Fuel and light]]-J424)/J424</f>
        <v>4.4642857142857782E-3</v>
      </c>
    </row>
    <row r="428" spans="7:11" hidden="1" x14ac:dyDescent="0.3">
      <c r="G428" t="s">
        <v>35</v>
      </c>
      <c r="H428">
        <v>2022</v>
      </c>
      <c r="I428" t="s">
        <v>50</v>
      </c>
      <c r="J428">
        <v>180.5</v>
      </c>
      <c r="K428">
        <f>(Table9[[#This Row],[Fuel and light]]-J425)/J425</f>
        <v>5.5710306406685237E-3</v>
      </c>
    </row>
    <row r="429" spans="7:11" x14ac:dyDescent="0.3">
      <c r="G429" t="s">
        <v>30</v>
      </c>
      <c r="H429">
        <v>2022</v>
      </c>
      <c r="I429" t="s">
        <v>53</v>
      </c>
      <c r="J429">
        <v>181.9</v>
      </c>
      <c r="K429" s="31">
        <f>(Table9[[#This Row],[Fuel and light]]-J426)/J426</f>
        <v>6.0840707964601448E-3</v>
      </c>
    </row>
    <row r="430" spans="7:11" hidden="1" x14ac:dyDescent="0.3">
      <c r="G430" t="s">
        <v>33</v>
      </c>
      <c r="H430">
        <v>2022</v>
      </c>
      <c r="I430" t="s">
        <v>53</v>
      </c>
      <c r="J430">
        <v>180.3</v>
      </c>
      <c r="K430">
        <f>(Table9[[#This Row],[Fuel and light]]-J427)/J427</f>
        <v>1.6666666666667299E-3</v>
      </c>
    </row>
    <row r="431" spans="7:11" hidden="1" x14ac:dyDescent="0.3">
      <c r="G431" t="s">
        <v>35</v>
      </c>
      <c r="H431">
        <v>2022</v>
      </c>
      <c r="I431" t="s">
        <v>53</v>
      </c>
      <c r="J431">
        <v>181.3</v>
      </c>
      <c r="K431">
        <f>(Table9[[#This Row],[Fuel and light]]-J428)/J428</f>
        <v>4.4321329639889825E-3</v>
      </c>
    </row>
    <row r="432" spans="7:11" x14ac:dyDescent="0.3">
      <c r="G432" t="s">
        <v>30</v>
      </c>
      <c r="H432">
        <v>2022</v>
      </c>
      <c r="I432" t="s">
        <v>55</v>
      </c>
      <c r="J432">
        <v>182.8</v>
      </c>
      <c r="K432" s="31">
        <f>(Table9[[#This Row],[Fuel and light]]-J429)/J429</f>
        <v>4.9477735019241654E-3</v>
      </c>
    </row>
    <row r="433" spans="7:11" hidden="1" x14ac:dyDescent="0.3">
      <c r="G433" t="s">
        <v>33</v>
      </c>
      <c r="H433">
        <v>2022</v>
      </c>
      <c r="I433" t="s">
        <v>55</v>
      </c>
      <c r="J433">
        <v>180.6</v>
      </c>
      <c r="K433">
        <f>(Table9[[#This Row],[Fuel and light]]-J430)/J430</f>
        <v>1.6638935108152131E-3</v>
      </c>
    </row>
    <row r="434" spans="7:11" hidden="1" x14ac:dyDescent="0.3">
      <c r="G434" t="s">
        <v>35</v>
      </c>
      <c r="H434">
        <v>2022</v>
      </c>
      <c r="I434" t="s">
        <v>55</v>
      </c>
      <c r="J434">
        <v>182</v>
      </c>
      <c r="K434">
        <f>(Table9[[#This Row],[Fuel and light]]-J431)/J431</f>
        <v>3.8610038610037982E-3</v>
      </c>
    </row>
    <row r="435" spans="7:11" x14ac:dyDescent="0.3">
      <c r="G435" t="s">
        <v>30</v>
      </c>
      <c r="H435">
        <v>2023</v>
      </c>
      <c r="I435" t="s">
        <v>31</v>
      </c>
      <c r="J435">
        <v>183.2</v>
      </c>
      <c r="K435" s="31">
        <f>(Table9[[#This Row],[Fuel and light]]-J432)/J432</f>
        <v>2.1881838074397004E-3</v>
      </c>
    </row>
    <row r="436" spans="7:11" hidden="1" x14ac:dyDescent="0.3">
      <c r="G436" t="s">
        <v>33</v>
      </c>
      <c r="H436">
        <v>2023</v>
      </c>
      <c r="I436" t="s">
        <v>31</v>
      </c>
      <c r="J436">
        <v>180.1</v>
      </c>
      <c r="K436">
        <f>(Table9[[#This Row],[Fuel and light]]-J433)/J433</f>
        <v>-2.7685492801771874E-3</v>
      </c>
    </row>
    <row r="437" spans="7:11" hidden="1" x14ac:dyDescent="0.3">
      <c r="G437" t="s">
        <v>35</v>
      </c>
      <c r="H437">
        <v>2023</v>
      </c>
      <c r="I437" t="s">
        <v>31</v>
      </c>
      <c r="J437">
        <v>182</v>
      </c>
      <c r="K437">
        <f>(Table9[[#This Row],[Fuel and light]]-J434)/J434</f>
        <v>0</v>
      </c>
    </row>
    <row r="438" spans="7:11" x14ac:dyDescent="0.3">
      <c r="G438" t="s">
        <v>30</v>
      </c>
      <c r="H438">
        <v>2023</v>
      </c>
      <c r="I438" t="s">
        <v>36</v>
      </c>
      <c r="J438">
        <v>181.6</v>
      </c>
      <c r="K438" s="31">
        <f>(Table9[[#This Row],[Fuel and light]]-J435)/J435</f>
        <v>-8.7336244541484417E-3</v>
      </c>
    </row>
    <row r="439" spans="7:11" hidden="1" x14ac:dyDescent="0.3">
      <c r="G439" t="s">
        <v>33</v>
      </c>
      <c r="H439">
        <v>2023</v>
      </c>
      <c r="I439" t="s">
        <v>36</v>
      </c>
      <c r="J439">
        <v>182.8</v>
      </c>
      <c r="K439">
        <f>(Table9[[#This Row],[Fuel and light]]-J436)/J436</f>
        <v>1.4991671293725804E-2</v>
      </c>
    </row>
    <row r="440" spans="7:11" hidden="1" x14ac:dyDescent="0.3">
      <c r="G440" t="s">
        <v>35</v>
      </c>
      <c r="H440">
        <v>2023</v>
      </c>
      <c r="I440" t="s">
        <v>36</v>
      </c>
      <c r="J440">
        <v>182.1</v>
      </c>
      <c r="K440">
        <f>(Table9[[#This Row],[Fuel and light]]-J437)/J437</f>
        <v>5.4945054945051823E-4</v>
      </c>
    </row>
    <row r="441" spans="7:11" x14ac:dyDescent="0.3">
      <c r="G441" t="s">
        <v>30</v>
      </c>
      <c r="H441">
        <v>2023</v>
      </c>
      <c r="I441" t="s">
        <v>38</v>
      </c>
      <c r="J441">
        <v>181.4</v>
      </c>
      <c r="K441" s="31">
        <f>(Table9[[#This Row],[Fuel and light]]-J438)/J438</f>
        <v>-1.1013215859030211E-3</v>
      </c>
    </row>
    <row r="442" spans="7:11" hidden="1" x14ac:dyDescent="0.3">
      <c r="G442" t="s">
        <v>33</v>
      </c>
      <c r="H442">
        <v>2023</v>
      </c>
      <c r="I442" t="s">
        <v>38</v>
      </c>
      <c r="J442">
        <v>182.6</v>
      </c>
      <c r="K442">
        <f>(Table9[[#This Row],[Fuel and light]]-J439)/J439</f>
        <v>-1.0940919037200057E-3</v>
      </c>
    </row>
    <row r="443" spans="7:11" hidden="1" x14ac:dyDescent="0.3">
      <c r="G443" t="s">
        <v>35</v>
      </c>
      <c r="H443">
        <v>2023</v>
      </c>
      <c r="I443" t="s">
        <v>38</v>
      </c>
      <c r="J443">
        <v>181.9</v>
      </c>
      <c r="K443">
        <f>(Table9[[#This Row],[Fuel and light]]-J440)/J440</f>
        <v>-1.0982976386600144E-3</v>
      </c>
    </row>
    <row r="444" spans="7:11" x14ac:dyDescent="0.3">
      <c r="G444" t="s">
        <v>30</v>
      </c>
      <c r="H444">
        <v>2023</v>
      </c>
      <c r="I444" t="s">
        <v>39</v>
      </c>
      <c r="J444">
        <v>181.5</v>
      </c>
      <c r="K444" s="31">
        <f>(Table9[[#This Row],[Fuel and light]]-J441)/J441</f>
        <v>5.5126791620724541E-4</v>
      </c>
    </row>
    <row r="445" spans="7:11" hidden="1" x14ac:dyDescent="0.3">
      <c r="G445" t="s">
        <v>33</v>
      </c>
      <c r="H445">
        <v>2023</v>
      </c>
      <c r="I445" t="s">
        <v>39</v>
      </c>
      <c r="J445">
        <v>182.1</v>
      </c>
      <c r="K445">
        <f>(Table9[[#This Row],[Fuel and light]]-J442)/J442</f>
        <v>-2.7382256297918948E-3</v>
      </c>
    </row>
    <row r="446" spans="7:11" hidden="1" x14ac:dyDescent="0.3">
      <c r="G446" t="s">
        <v>35</v>
      </c>
      <c r="H446">
        <v>2023</v>
      </c>
      <c r="I446" t="s">
        <v>39</v>
      </c>
      <c r="J446">
        <v>181.7</v>
      </c>
      <c r="K446">
        <f>(Table9[[#This Row],[Fuel and light]]-J443)/J443</f>
        <v>-1.0995052226499013E-3</v>
      </c>
    </row>
    <row r="447" spans="7:11" x14ac:dyDescent="0.3">
      <c r="G447" t="s">
        <v>30</v>
      </c>
      <c r="H447">
        <v>2023</v>
      </c>
      <c r="I447" t="s">
        <v>41</v>
      </c>
      <c r="J447">
        <v>182.5</v>
      </c>
      <c r="K447" s="31">
        <f>(Table9[[#This Row],[Fuel and light]]-J444)/J444</f>
        <v>5.5096418732782371E-3</v>
      </c>
    </row>
    <row r="448" spans="7:11" hidden="1" x14ac:dyDescent="0.3">
      <c r="G448" t="s">
        <v>33</v>
      </c>
      <c r="H448">
        <v>2023</v>
      </c>
      <c r="I448" t="s">
        <v>41</v>
      </c>
      <c r="J448">
        <v>183.4</v>
      </c>
      <c r="K448">
        <f>(Table9[[#This Row],[Fuel and light]]-J445)/J445</f>
        <v>7.1389346512905627E-3</v>
      </c>
    </row>
    <row r="449" spans="7:11" hidden="1" x14ac:dyDescent="0.3">
      <c r="G449" t="s">
        <v>35</v>
      </c>
      <c r="H449">
        <v>2023</v>
      </c>
      <c r="I449" t="s">
        <v>41</v>
      </c>
      <c r="J449">
        <v>182.8</v>
      </c>
      <c r="K449">
        <f>(Table9[[#This Row],[Fuel and light]]-J446)/J446</f>
        <v>6.0539350577876877E-3</v>
      </c>
    </row>
    <row r="482" spans="14:18" x14ac:dyDescent="0.3">
      <c r="N482" s="48" t="s">
        <v>0</v>
      </c>
      <c r="O482" s="48" t="s">
        <v>1</v>
      </c>
      <c r="P482" s="48" t="s">
        <v>2</v>
      </c>
      <c r="Q482" s="48" t="s">
        <v>23</v>
      </c>
    </row>
    <row r="484" spans="14:18" x14ac:dyDescent="0.3">
      <c r="O484" s="62"/>
      <c r="P484" s="62"/>
      <c r="Q484" s="63"/>
      <c r="R484">
        <v>110.1</v>
      </c>
    </row>
    <row r="485" spans="14:18" x14ac:dyDescent="0.3">
      <c r="N485" s="6"/>
      <c r="O485" s="64"/>
      <c r="P485" s="64"/>
      <c r="Q485" s="65"/>
      <c r="R485">
        <v>110.6</v>
      </c>
    </row>
    <row r="486" spans="14:18" x14ac:dyDescent="0.3">
      <c r="N486" s="6"/>
      <c r="O486" s="64"/>
      <c r="P486" s="64"/>
      <c r="Q486" s="65"/>
      <c r="R486">
        <v>116.2</v>
      </c>
    </row>
    <row r="487" spans="14:18" x14ac:dyDescent="0.3">
      <c r="N487" s="6"/>
      <c r="O487" s="64"/>
      <c r="P487" s="64"/>
      <c r="Q487" s="65"/>
      <c r="R487">
        <v>116.6</v>
      </c>
    </row>
    <row r="488" spans="14:18" x14ac:dyDescent="0.3">
      <c r="N488" s="6"/>
      <c r="O488" s="64"/>
      <c r="P488" s="64"/>
      <c r="Q488" s="65"/>
      <c r="R488">
        <v>123.1</v>
      </c>
    </row>
    <row r="489" spans="14:18" x14ac:dyDescent="0.3">
      <c r="N489" s="6"/>
      <c r="O489" s="64"/>
      <c r="P489" s="64"/>
      <c r="Q489" s="65"/>
      <c r="R489">
        <v>123.7</v>
      </c>
    </row>
    <row r="490" spans="14:18" x14ac:dyDescent="0.3">
      <c r="N490" s="6"/>
      <c r="O490" s="64"/>
      <c r="P490" s="64"/>
      <c r="Q490" s="65"/>
      <c r="R490">
        <v>129.69999999999999</v>
      </c>
    </row>
    <row r="491" spans="14:18" x14ac:dyDescent="0.3">
      <c r="N491" s="6"/>
      <c r="O491" s="64"/>
      <c r="P491" s="64"/>
      <c r="Q491" s="65"/>
      <c r="R491">
        <v>129.9</v>
      </c>
    </row>
    <row r="492" spans="14:18" x14ac:dyDescent="0.3">
      <c r="N492" s="6"/>
      <c r="O492" s="64"/>
      <c r="P492" s="64"/>
      <c r="Q492" s="65"/>
      <c r="R492">
        <v>136.1</v>
      </c>
    </row>
    <row r="493" spans="14:18" x14ac:dyDescent="0.3">
      <c r="N493" s="6"/>
      <c r="O493" s="64"/>
      <c r="P493" s="64"/>
      <c r="Q493" s="65"/>
      <c r="R493">
        <v>136</v>
      </c>
    </row>
    <row r="494" spans="14:18" x14ac:dyDescent="0.3">
      <c r="N494" s="6"/>
      <c r="O494" s="64"/>
      <c r="P494" s="64"/>
      <c r="Q494" s="65"/>
      <c r="R494">
        <v>149.6</v>
      </c>
    </row>
    <row r="495" spans="14:18" x14ac:dyDescent="0.3">
      <c r="N495" s="6"/>
      <c r="O495" s="64"/>
      <c r="P495" s="64"/>
      <c r="Q495" s="65"/>
      <c r="R495">
        <v>149.6</v>
      </c>
    </row>
    <row r="496" spans="14:18" x14ac:dyDescent="0.3">
      <c r="N496" s="6"/>
      <c r="O496" s="64"/>
      <c r="P496" s="61"/>
      <c r="Q496" s="65"/>
      <c r="R496">
        <v>154.80000000000001</v>
      </c>
    </row>
    <row r="497" spans="14:18" x14ac:dyDescent="0.3">
      <c r="N497" s="6"/>
      <c r="O497" s="64"/>
      <c r="P497" s="64"/>
      <c r="Q497" s="65"/>
      <c r="R497">
        <v>155.69999999999999</v>
      </c>
    </row>
    <row r="498" spans="14:18" x14ac:dyDescent="0.3">
      <c r="N498" s="6"/>
      <c r="O498" s="64"/>
      <c r="P498" s="64"/>
      <c r="Q498" s="65"/>
      <c r="R498">
        <v>161.6</v>
      </c>
    </row>
    <row r="499" spans="14:18" x14ac:dyDescent="0.3">
      <c r="N499" s="6"/>
      <c r="O499" s="64"/>
      <c r="P499" s="64"/>
      <c r="Q499" s="65"/>
      <c r="R499">
        <v>162.5</v>
      </c>
    </row>
    <row r="500" spans="14:18" x14ac:dyDescent="0.3">
      <c r="N500" s="6"/>
      <c r="O500" s="64"/>
      <c r="P500" s="64"/>
      <c r="Q500" s="65"/>
      <c r="R500">
        <v>174</v>
      </c>
    </row>
    <row r="501" spans="14:18" x14ac:dyDescent="0.3">
      <c r="N501" s="6"/>
      <c r="O501" s="64"/>
      <c r="P501" s="64"/>
      <c r="Q501" s="65"/>
      <c r="R501">
        <v>174.7</v>
      </c>
    </row>
    <row r="502" spans="14:18" x14ac:dyDescent="0.3">
      <c r="N502" s="6"/>
      <c r="O502" s="64"/>
      <c r="P502" s="64"/>
      <c r="Q502" s="65"/>
      <c r="R502">
        <v>183.5</v>
      </c>
    </row>
    <row r="503" spans="14:18" x14ac:dyDescent="0.3">
      <c r="N503" s="7"/>
      <c r="O503" s="66"/>
      <c r="P503" s="66"/>
      <c r="Q503" s="67"/>
      <c r="R503">
        <v>184.7</v>
      </c>
    </row>
    <row r="542" spans="43:46" x14ac:dyDescent="0.3">
      <c r="AQ542" t="s">
        <v>320</v>
      </c>
      <c r="AR542" s="134" t="s">
        <v>2</v>
      </c>
      <c r="AS542" s="134" t="s">
        <v>3</v>
      </c>
      <c r="AT542" s="134" t="s">
        <v>4</v>
      </c>
    </row>
    <row r="543" spans="43:46" x14ac:dyDescent="0.3">
      <c r="AQ543" s="68">
        <v>2019</v>
      </c>
      <c r="AR543" s="68" t="s">
        <v>41</v>
      </c>
      <c r="AS543" s="68">
        <v>137.4</v>
      </c>
      <c r="AT543" s="68">
        <v>159.5</v>
      </c>
    </row>
    <row r="544" spans="43:46" x14ac:dyDescent="0.3">
      <c r="AQ544" s="75">
        <v>2019</v>
      </c>
      <c r="AR544" s="75" t="s">
        <v>42</v>
      </c>
      <c r="AS544" s="75">
        <v>137.80000000000001</v>
      </c>
      <c r="AT544" s="75">
        <v>163.5</v>
      </c>
    </row>
    <row r="545" spans="43:47" x14ac:dyDescent="0.3">
      <c r="AQ545" s="68">
        <v>2019</v>
      </c>
      <c r="AR545" s="68" t="s">
        <v>44</v>
      </c>
      <c r="AS545" s="68">
        <v>138.4</v>
      </c>
      <c r="AT545" s="68">
        <v>164</v>
      </c>
    </row>
    <row r="546" spans="43:47" x14ac:dyDescent="0.3">
      <c r="AQ546" s="75">
        <v>2019</v>
      </c>
      <c r="AR546" s="75" t="s">
        <v>46</v>
      </c>
      <c r="AS546" s="75">
        <v>139.19999999999999</v>
      </c>
      <c r="AT546" s="75">
        <v>161.9</v>
      </c>
    </row>
    <row r="547" spans="43:47" x14ac:dyDescent="0.3">
      <c r="AQ547" s="68">
        <v>2019</v>
      </c>
      <c r="AR547" s="68" t="s">
        <v>48</v>
      </c>
      <c r="AS547" s="68">
        <v>140.1</v>
      </c>
      <c r="AT547" s="68">
        <v>161.9</v>
      </c>
    </row>
    <row r="548" spans="43:47" x14ac:dyDescent="0.3">
      <c r="AQ548" s="75">
        <v>2019</v>
      </c>
      <c r="AR548" s="75" t="s">
        <v>50</v>
      </c>
      <c r="AS548" s="75">
        <v>141</v>
      </c>
      <c r="AT548" s="75">
        <v>161.6</v>
      </c>
    </row>
    <row r="549" spans="43:47" x14ac:dyDescent="0.3">
      <c r="AQ549" s="68">
        <v>2019</v>
      </c>
      <c r="AR549" s="68" t="s">
        <v>53</v>
      </c>
      <c r="AS549" s="68">
        <v>141.80000000000001</v>
      </c>
      <c r="AT549" s="68">
        <v>163.69999999999999</v>
      </c>
    </row>
    <row r="550" spans="43:47" x14ac:dyDescent="0.3">
      <c r="AQ550" s="75">
        <v>2019</v>
      </c>
      <c r="AR550" s="75" t="s">
        <v>55</v>
      </c>
      <c r="AS550" s="75">
        <v>142.80000000000001</v>
      </c>
      <c r="AT550" s="75">
        <v>165.3</v>
      </c>
    </row>
    <row r="551" spans="43:47" x14ac:dyDescent="0.3">
      <c r="AQ551" s="68">
        <v>2020</v>
      </c>
      <c r="AR551" s="68" t="s">
        <v>31</v>
      </c>
      <c r="AS551" s="68">
        <v>143.69999999999999</v>
      </c>
      <c r="AT551" s="68">
        <v>167.3</v>
      </c>
    </row>
    <row r="552" spans="43:47" x14ac:dyDescent="0.3">
      <c r="AQ552" s="75">
        <v>2020</v>
      </c>
      <c r="AR552" s="75" t="s">
        <v>36</v>
      </c>
      <c r="AS552" s="75">
        <v>144.19999999999999</v>
      </c>
      <c r="AT552" s="75">
        <v>167.5</v>
      </c>
    </row>
    <row r="553" spans="43:47" x14ac:dyDescent="0.3">
      <c r="AQ553" s="68">
        <v>2020</v>
      </c>
      <c r="AR553" s="68" t="s">
        <v>38</v>
      </c>
      <c r="AS553" s="68">
        <v>144.4</v>
      </c>
      <c r="AT553" s="68">
        <v>166.8</v>
      </c>
    </row>
    <row r="554" spans="43:47" x14ac:dyDescent="0.3">
      <c r="AQ554" s="75">
        <v>2020</v>
      </c>
      <c r="AR554" s="75" t="s">
        <v>39</v>
      </c>
      <c r="AS554" s="75">
        <v>147.19999999999999</v>
      </c>
      <c r="AT554" s="177">
        <v>172.7</v>
      </c>
      <c r="AU554">
        <f>AVERAGE(AVERAGE(AT553,AT556),AT553)</f>
        <v>172.67500000000001</v>
      </c>
    </row>
    <row r="555" spans="43:47" x14ac:dyDescent="0.3">
      <c r="AQ555" s="177">
        <v>2020</v>
      </c>
      <c r="AR555" s="177" t="s">
        <v>41</v>
      </c>
      <c r="AS555" s="177">
        <v>147.69999999999999</v>
      </c>
      <c r="AT555" s="177">
        <f>AVERAGE(AT554,AT556)</f>
        <v>181.5</v>
      </c>
    </row>
    <row r="556" spans="43:47" x14ac:dyDescent="0.3">
      <c r="AQ556" s="75">
        <v>2020</v>
      </c>
      <c r="AR556" s="75" t="s">
        <v>42</v>
      </c>
      <c r="AS556" s="75">
        <v>148.19999999999999</v>
      </c>
      <c r="AT556" s="75">
        <v>190.3</v>
      </c>
    </row>
    <row r="557" spans="43:47" x14ac:dyDescent="0.3">
      <c r="AQ557" s="68">
        <v>2020</v>
      </c>
      <c r="AR557" s="68" t="s">
        <v>44</v>
      </c>
      <c r="AS557" s="68">
        <v>148.19999999999999</v>
      </c>
      <c r="AT557" s="68">
        <v>190.3</v>
      </c>
    </row>
    <row r="558" spans="43:47" x14ac:dyDescent="0.3">
      <c r="AQ558" s="75">
        <v>2020</v>
      </c>
      <c r="AR558" s="75" t="s">
        <v>46</v>
      </c>
      <c r="AS558" s="75">
        <v>147.6</v>
      </c>
      <c r="AT558" s="75">
        <v>187.2</v>
      </c>
    </row>
    <row r="559" spans="43:47" x14ac:dyDescent="0.3">
      <c r="AQ559" s="68">
        <v>2020</v>
      </c>
      <c r="AR559" s="68" t="s">
        <v>48</v>
      </c>
      <c r="AS559" s="68">
        <v>146.9</v>
      </c>
      <c r="AT559" s="68">
        <v>183.9</v>
      </c>
    </row>
    <row r="560" spans="43:47" x14ac:dyDescent="0.3">
      <c r="AQ560" s="75">
        <v>2020</v>
      </c>
      <c r="AR560" s="75" t="s">
        <v>50</v>
      </c>
      <c r="AS560" s="75">
        <v>146</v>
      </c>
      <c r="AT560" s="75">
        <v>186.3</v>
      </c>
    </row>
    <row r="561" spans="43:46" x14ac:dyDescent="0.3">
      <c r="AQ561" s="68">
        <v>2020</v>
      </c>
      <c r="AR561" s="68" t="s">
        <v>53</v>
      </c>
      <c r="AS561" s="68">
        <v>145.4</v>
      </c>
      <c r="AT561" s="68">
        <v>188.6</v>
      </c>
    </row>
    <row r="562" spans="43:46" x14ac:dyDescent="0.3">
      <c r="AQ562" s="75">
        <v>2020</v>
      </c>
      <c r="AR562" s="75" t="s">
        <v>55</v>
      </c>
      <c r="AS562" s="75">
        <v>144.6</v>
      </c>
      <c r="AT562" s="75">
        <v>188.5</v>
      </c>
    </row>
    <row r="563" spans="43:46" x14ac:dyDescent="0.3">
      <c r="AQ563" s="68">
        <v>2021</v>
      </c>
      <c r="AR563" s="68" t="s">
        <v>31</v>
      </c>
      <c r="AS563" s="68">
        <v>143.4</v>
      </c>
      <c r="AT563" s="68">
        <v>187.5</v>
      </c>
    </row>
    <row r="564" spans="43:46" x14ac:dyDescent="0.3">
      <c r="AQ564" s="75">
        <v>2021</v>
      </c>
      <c r="AR564" s="75" t="s">
        <v>36</v>
      </c>
      <c r="AS564" s="75">
        <v>142.80000000000001</v>
      </c>
      <c r="AT564" s="75">
        <v>184</v>
      </c>
    </row>
    <row r="565" spans="43:46" x14ac:dyDescent="0.3">
      <c r="AQ565" s="68">
        <v>2021</v>
      </c>
      <c r="AR565" s="68" t="s">
        <v>38</v>
      </c>
      <c r="AS565" s="68">
        <v>142.5</v>
      </c>
      <c r="AT565" s="68">
        <v>189.4</v>
      </c>
    </row>
    <row r="566" spans="43:46" x14ac:dyDescent="0.3">
      <c r="AQ566" s="75">
        <v>2021</v>
      </c>
      <c r="AR566" s="75" t="s">
        <v>39</v>
      </c>
      <c r="AS566" s="75">
        <v>142.69999999999999</v>
      </c>
      <c r="AT566" s="75">
        <v>195.5</v>
      </c>
    </row>
    <row r="567" spans="43:46" x14ac:dyDescent="0.3">
      <c r="AQ567" s="68">
        <v>2021</v>
      </c>
      <c r="AR567" s="68" t="s">
        <v>41</v>
      </c>
      <c r="AS567" s="68">
        <v>145.1</v>
      </c>
      <c r="AT567" s="68">
        <v>198.5</v>
      </c>
    </row>
  </sheetData>
  <mergeCells count="1">
    <mergeCell ref="G27:G29"/>
  </mergeCells>
  <phoneticPr fontId="6" type="noConversion"/>
  <pageMargins left="0.7" right="0.7" top="0.75" bottom="0.75" header="0.3" footer="0.3"/>
  <drawing r:id="rId1"/>
  <tableParts count="5">
    <tablePart r:id="rId2"/>
    <tablePart r:id="rId3"/>
    <tablePart r:id="rId4"/>
    <tablePart r:id="rId5"/>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DE98-6472-4290-80DD-DDDCF233575E}">
  <dimension ref="A1:BF271"/>
  <sheetViews>
    <sheetView topLeftCell="A235" zoomScale="70" zoomScaleNormal="70" workbookViewId="0">
      <selection activeCell="Y110" sqref="Y110"/>
    </sheetView>
  </sheetViews>
  <sheetFormatPr defaultRowHeight="14.4" x14ac:dyDescent="0.3"/>
  <cols>
    <col min="5" max="5" width="15.21875" customWidth="1"/>
    <col min="6" max="6" width="13.109375" customWidth="1"/>
    <col min="8" max="8" width="24.44140625" customWidth="1"/>
    <col min="9" max="9" width="16.21875" customWidth="1"/>
    <col min="10" max="10" width="16.33203125" customWidth="1"/>
    <col min="15" max="15" width="40.109375" customWidth="1"/>
    <col min="16" max="16" width="9.5546875" customWidth="1"/>
    <col min="25" max="25" width="14.109375" customWidth="1"/>
    <col min="55" max="55" width="18.33203125" customWidth="1"/>
    <col min="56" max="56" width="20.33203125" customWidth="1"/>
    <col min="57" max="57" width="20.44140625" customWidth="1"/>
    <col min="58" max="58" width="30.88671875" customWidth="1"/>
  </cols>
  <sheetData>
    <row r="1" spans="1:23" ht="15" thickBot="1" x14ac:dyDescent="0.35">
      <c r="A1" s="9"/>
      <c r="B1" s="10"/>
      <c r="C1" s="10"/>
      <c r="D1" s="10"/>
      <c r="E1" s="10"/>
      <c r="F1" s="10"/>
      <c r="G1" s="10"/>
      <c r="H1" s="10"/>
      <c r="I1" s="10"/>
      <c r="J1" s="10"/>
      <c r="K1" s="10"/>
      <c r="L1" s="10"/>
      <c r="M1" s="10"/>
      <c r="N1" s="10"/>
      <c r="O1" s="10"/>
      <c r="P1" s="10"/>
      <c r="Q1" s="10"/>
      <c r="R1" s="10"/>
      <c r="S1" s="10"/>
      <c r="T1" s="10"/>
      <c r="U1" s="10"/>
      <c r="V1" s="10"/>
      <c r="W1" s="16"/>
    </row>
    <row r="2" spans="1:23" x14ac:dyDescent="0.3">
      <c r="A2" s="11"/>
      <c r="B2" s="18"/>
      <c r="C2" s="19"/>
      <c r="D2" s="19"/>
      <c r="E2" s="19"/>
      <c r="F2" s="19"/>
      <c r="G2" s="19"/>
      <c r="H2" s="19"/>
      <c r="I2" s="19"/>
      <c r="J2" s="19"/>
      <c r="K2" s="19"/>
      <c r="L2" s="19"/>
      <c r="M2" s="19"/>
      <c r="N2" s="19"/>
      <c r="O2" s="19"/>
      <c r="P2" s="19"/>
      <c r="Q2" s="19"/>
      <c r="R2" s="19"/>
      <c r="S2" s="19"/>
      <c r="T2" s="19"/>
      <c r="U2" s="19"/>
      <c r="V2" s="19"/>
      <c r="W2" s="20"/>
    </row>
    <row r="3" spans="1:23" ht="37.200000000000003" thickBot="1" x14ac:dyDescent="0.75">
      <c r="A3" s="17"/>
      <c r="B3" s="25" t="s">
        <v>192</v>
      </c>
      <c r="C3" s="24"/>
      <c r="D3" s="22"/>
      <c r="E3" s="22"/>
      <c r="F3" s="22"/>
      <c r="G3" s="22"/>
      <c r="H3" s="22"/>
      <c r="I3" s="22"/>
      <c r="J3" s="22"/>
      <c r="K3" s="22"/>
      <c r="L3" s="22"/>
      <c r="M3" s="22"/>
      <c r="N3" s="22"/>
      <c r="O3" s="22"/>
      <c r="P3" s="22"/>
      <c r="Q3" s="22"/>
      <c r="R3" s="22"/>
      <c r="S3" s="22"/>
      <c r="T3" s="22"/>
      <c r="U3" s="22"/>
      <c r="V3" s="22"/>
      <c r="W3" s="23"/>
    </row>
    <row r="4" spans="1:23" ht="15" thickTop="1" x14ac:dyDescent="0.3">
      <c r="A4" s="11"/>
      <c r="B4" s="21"/>
      <c r="C4" s="22"/>
      <c r="D4" s="22"/>
      <c r="E4" s="22"/>
      <c r="F4" s="22"/>
      <c r="G4" s="22"/>
      <c r="H4" s="22"/>
      <c r="I4" s="22"/>
      <c r="J4" s="22"/>
      <c r="K4" s="22"/>
      <c r="L4" s="22"/>
      <c r="M4" s="22"/>
      <c r="N4" s="22"/>
      <c r="O4" s="22"/>
      <c r="P4" s="22"/>
      <c r="Q4" s="22"/>
      <c r="R4" s="22"/>
      <c r="S4" s="22"/>
      <c r="T4" s="22"/>
      <c r="U4" s="22"/>
      <c r="V4" s="22"/>
      <c r="W4" s="23"/>
    </row>
    <row r="5" spans="1:23" x14ac:dyDescent="0.3">
      <c r="A5" s="11"/>
      <c r="B5" s="11"/>
      <c r="W5" s="12"/>
    </row>
    <row r="6" spans="1:23" x14ac:dyDescent="0.3">
      <c r="A6" s="11"/>
      <c r="B6" s="11"/>
      <c r="W6" s="12"/>
    </row>
    <row r="7" spans="1:23" x14ac:dyDescent="0.3">
      <c r="A7" s="11"/>
      <c r="B7" s="11"/>
      <c r="W7" s="12"/>
    </row>
    <row r="8" spans="1:23" x14ac:dyDescent="0.3">
      <c r="A8" s="11"/>
      <c r="B8" s="11"/>
      <c r="W8" s="12"/>
    </row>
    <row r="9" spans="1:23" x14ac:dyDescent="0.3">
      <c r="A9" s="11"/>
      <c r="B9" s="11"/>
      <c r="W9" s="12"/>
    </row>
    <row r="10" spans="1:23" x14ac:dyDescent="0.3">
      <c r="A10" s="11"/>
      <c r="B10" s="11"/>
      <c r="W10" s="12"/>
    </row>
    <row r="11" spans="1:23" x14ac:dyDescent="0.3">
      <c r="A11" s="11"/>
      <c r="B11" s="11"/>
      <c r="W11" s="12"/>
    </row>
    <row r="12" spans="1:23" x14ac:dyDescent="0.3">
      <c r="A12" s="11"/>
      <c r="B12" s="11"/>
      <c r="W12" s="12"/>
    </row>
    <row r="13" spans="1:23" x14ac:dyDescent="0.3">
      <c r="A13" s="11"/>
      <c r="B13" s="11"/>
      <c r="W13" s="12"/>
    </row>
    <row r="14" spans="1:23" x14ac:dyDescent="0.3">
      <c r="A14" s="11"/>
      <c r="B14" s="11"/>
      <c r="W14" s="12"/>
    </row>
    <row r="15" spans="1:23" x14ac:dyDescent="0.3">
      <c r="A15" s="11"/>
      <c r="B15" s="11"/>
      <c r="W15" s="12"/>
    </row>
    <row r="16" spans="1:23" x14ac:dyDescent="0.3">
      <c r="A16" s="11"/>
      <c r="B16" s="11"/>
      <c r="W16" s="12"/>
    </row>
    <row r="17" spans="1:23" x14ac:dyDescent="0.3">
      <c r="A17" s="11"/>
      <c r="B17" s="11"/>
      <c r="W17" s="12"/>
    </row>
    <row r="18" spans="1:23" x14ac:dyDescent="0.3">
      <c r="A18" s="11"/>
      <c r="B18" s="11"/>
      <c r="W18" s="12"/>
    </row>
    <row r="19" spans="1:23" x14ac:dyDescent="0.3">
      <c r="A19" s="11"/>
      <c r="B19" s="11"/>
      <c r="W19" s="12"/>
    </row>
    <row r="20" spans="1:23" x14ac:dyDescent="0.3">
      <c r="A20" s="11"/>
      <c r="B20" s="11"/>
      <c r="W20" s="12"/>
    </row>
    <row r="21" spans="1:23" x14ac:dyDescent="0.3">
      <c r="A21" s="11"/>
      <c r="B21" s="11"/>
      <c r="W21" s="12"/>
    </row>
    <row r="22" spans="1:23" x14ac:dyDescent="0.3">
      <c r="A22" s="11"/>
      <c r="B22" s="11"/>
      <c r="W22" s="12"/>
    </row>
    <row r="23" spans="1:23" x14ac:dyDescent="0.3">
      <c r="A23" s="11"/>
      <c r="B23" s="11"/>
      <c r="W23" s="12"/>
    </row>
    <row r="24" spans="1:23" x14ac:dyDescent="0.3">
      <c r="A24" s="11"/>
      <c r="B24" s="11"/>
      <c r="W24" s="12"/>
    </row>
    <row r="25" spans="1:23" ht="15" thickBot="1" x14ac:dyDescent="0.35">
      <c r="A25" s="17"/>
      <c r="B25" s="13"/>
      <c r="C25" s="14"/>
      <c r="D25" s="14"/>
      <c r="E25" s="14"/>
      <c r="F25" s="14"/>
      <c r="G25" s="14"/>
      <c r="H25" s="14"/>
      <c r="I25" s="14"/>
      <c r="J25" s="14"/>
      <c r="K25" s="14"/>
      <c r="L25" s="14"/>
      <c r="M25" s="14"/>
      <c r="N25" s="14"/>
      <c r="O25" s="14"/>
      <c r="P25" s="14"/>
      <c r="Q25" s="14"/>
      <c r="R25" s="14"/>
      <c r="S25" s="14"/>
      <c r="T25" s="14"/>
      <c r="U25" s="14"/>
      <c r="V25" s="14"/>
      <c r="W25" s="15"/>
    </row>
    <row r="28" spans="1:23" ht="20.399999999999999" thickBot="1" x14ac:dyDescent="0.45">
      <c r="D28" s="4" t="s">
        <v>228</v>
      </c>
    </row>
    <row r="29" spans="1:23" ht="15" thickTop="1" x14ac:dyDescent="0.3"/>
    <row r="52" spans="4:58" ht="23.4" x14ac:dyDescent="0.45">
      <c r="H52" s="96" t="s">
        <v>260</v>
      </c>
    </row>
    <row r="54" spans="4:58" x14ac:dyDescent="0.3">
      <c r="H54" t="s">
        <v>261</v>
      </c>
    </row>
    <row r="55" spans="4:58" x14ac:dyDescent="0.3">
      <c r="H55" t="s">
        <v>262</v>
      </c>
    </row>
    <row r="60" spans="4:58" ht="20.399999999999999" thickBot="1" x14ac:dyDescent="0.45">
      <c r="D60" s="4" t="s">
        <v>212</v>
      </c>
      <c r="BB60" s="60" t="s">
        <v>0</v>
      </c>
      <c r="BC60" s="60" t="s">
        <v>1</v>
      </c>
      <c r="BD60" s="60" t="s">
        <v>2</v>
      </c>
      <c r="BE60" s="60" t="s">
        <v>229</v>
      </c>
      <c r="BF60" s="60" t="s">
        <v>266</v>
      </c>
    </row>
    <row r="61" spans="4:58" ht="15" hidden="1" thickTop="1" x14ac:dyDescent="0.3">
      <c r="BB61" s="75" t="s">
        <v>30</v>
      </c>
      <c r="BC61" s="75">
        <v>2013</v>
      </c>
      <c r="BD61" s="75" t="s">
        <v>31</v>
      </c>
      <c r="BE61" s="75">
        <v>1371.6999999999998</v>
      </c>
      <c r="BF61" s="76"/>
    </row>
    <row r="62" spans="4:58" ht="15" thickTop="1" x14ac:dyDescent="0.3">
      <c r="BB62" s="68" t="s">
        <v>30</v>
      </c>
      <c r="BC62" s="68">
        <v>2013</v>
      </c>
      <c r="BD62" s="68" t="s">
        <v>55</v>
      </c>
      <c r="BE62" s="68">
        <v>1509</v>
      </c>
      <c r="BF62" s="77">
        <f>(BE62-BE61)/BE61</f>
        <v>0.10009477290952846</v>
      </c>
    </row>
    <row r="63" spans="4:58" hidden="1" x14ac:dyDescent="0.3">
      <c r="BB63" s="75" t="s">
        <v>30</v>
      </c>
      <c r="BC63" s="75">
        <v>2014</v>
      </c>
      <c r="BD63" s="75" t="s">
        <v>31</v>
      </c>
      <c r="BE63" s="75">
        <v>1486.6000000000001</v>
      </c>
      <c r="BF63" s="77">
        <f t="shared" ref="BF63:BF90" si="0">(BE63-BE62)/BE62</f>
        <v>-1.4844267726971413E-2</v>
      </c>
    </row>
    <row r="64" spans="4:58" x14ac:dyDescent="0.3">
      <c r="BB64" s="68" t="s">
        <v>30</v>
      </c>
      <c r="BC64" s="68">
        <v>2014</v>
      </c>
      <c r="BD64" s="68" t="s">
        <v>55</v>
      </c>
      <c r="BE64" s="68">
        <v>1569.6</v>
      </c>
      <c r="BF64" s="77">
        <f t="shared" si="0"/>
        <v>5.5832100094174469E-2</v>
      </c>
    </row>
    <row r="65" spans="54:58" hidden="1" x14ac:dyDescent="0.3">
      <c r="BB65" s="75" t="s">
        <v>30</v>
      </c>
      <c r="BC65" s="75">
        <v>2015</v>
      </c>
      <c r="BD65" s="75" t="s">
        <v>31</v>
      </c>
      <c r="BE65" s="75">
        <v>1568.1</v>
      </c>
      <c r="BF65" s="77">
        <f t="shared" si="0"/>
        <v>-9.5565749235474015E-4</v>
      </c>
    </row>
    <row r="66" spans="54:58" x14ac:dyDescent="0.3">
      <c r="BB66" s="68" t="s">
        <v>30</v>
      </c>
      <c r="BC66" s="68">
        <v>2015</v>
      </c>
      <c r="BD66" s="68" t="s">
        <v>55</v>
      </c>
      <c r="BE66" s="68">
        <v>1682.3000000000002</v>
      </c>
      <c r="BF66" s="77">
        <f t="shared" si="0"/>
        <v>7.2826988074740306E-2</v>
      </c>
    </row>
    <row r="67" spans="54:58" hidden="1" x14ac:dyDescent="0.3">
      <c r="BB67" s="75" t="s">
        <v>30</v>
      </c>
      <c r="BC67" s="75">
        <v>2016</v>
      </c>
      <c r="BD67" s="75" t="s">
        <v>31</v>
      </c>
      <c r="BE67" s="75">
        <v>1690.1000000000001</v>
      </c>
      <c r="BF67" s="77">
        <f t="shared" si="0"/>
        <v>4.6365095405099888E-3</v>
      </c>
    </row>
    <row r="68" spans="54:58" x14ac:dyDescent="0.3">
      <c r="BB68" s="68" t="s">
        <v>30</v>
      </c>
      <c r="BC68" s="68">
        <v>2016</v>
      </c>
      <c r="BD68" s="68" t="s">
        <v>55</v>
      </c>
      <c r="BE68" s="68">
        <v>1749.1</v>
      </c>
      <c r="BF68" s="77">
        <f t="shared" si="0"/>
        <v>3.490917697177668E-2</v>
      </c>
    </row>
    <row r="69" spans="54:58" hidden="1" x14ac:dyDescent="0.3">
      <c r="BB69" s="75" t="s">
        <v>30</v>
      </c>
      <c r="BC69" s="75">
        <v>2017</v>
      </c>
      <c r="BD69" s="75" t="s">
        <v>31</v>
      </c>
      <c r="BE69" s="75">
        <v>1737.3000000000002</v>
      </c>
      <c r="BF69" s="77">
        <f t="shared" si="0"/>
        <v>-6.7463266822935953E-3</v>
      </c>
    </row>
    <row r="70" spans="54:58" x14ac:dyDescent="0.3">
      <c r="BB70" s="68" t="s">
        <v>30</v>
      </c>
      <c r="BC70" s="68">
        <v>2017</v>
      </c>
      <c r="BD70" s="68" t="s">
        <v>55</v>
      </c>
      <c r="BE70" s="68">
        <v>1813.6000000000001</v>
      </c>
      <c r="BF70" s="77">
        <f t="shared" si="0"/>
        <v>4.3918724457491481E-2</v>
      </c>
    </row>
    <row r="71" spans="54:58" hidden="1" x14ac:dyDescent="0.3">
      <c r="BB71" s="75" t="s">
        <v>30</v>
      </c>
      <c r="BC71" s="75">
        <v>2018</v>
      </c>
      <c r="BD71" s="75" t="s">
        <v>31</v>
      </c>
      <c r="BE71" s="75">
        <v>1800.7</v>
      </c>
      <c r="BF71" s="77">
        <f t="shared" si="0"/>
        <v>-7.1129245699162388E-3</v>
      </c>
    </row>
    <row r="72" spans="54:58" x14ac:dyDescent="0.3">
      <c r="BB72" s="68" t="s">
        <v>30</v>
      </c>
      <c r="BC72" s="68">
        <v>2018</v>
      </c>
      <c r="BD72" s="68" t="s">
        <v>55</v>
      </c>
      <c r="BE72" s="68">
        <v>1773.1000000000001</v>
      </c>
      <c r="BF72" s="81">
        <f t="shared" si="0"/>
        <v>-1.5327372688398904E-2</v>
      </c>
    </row>
    <row r="73" spans="54:58" hidden="1" x14ac:dyDescent="0.3">
      <c r="BB73" s="75" t="s">
        <v>30</v>
      </c>
      <c r="BC73" s="75">
        <v>2019</v>
      </c>
      <c r="BD73" s="75" t="s">
        <v>31</v>
      </c>
      <c r="BE73" s="75">
        <v>1759.6000000000001</v>
      </c>
      <c r="BF73" s="77">
        <f t="shared" si="0"/>
        <v>-7.6137837685409729E-3</v>
      </c>
    </row>
    <row r="74" spans="54:58" x14ac:dyDescent="0.3">
      <c r="BB74" s="68" t="s">
        <v>30</v>
      </c>
      <c r="BC74" s="68">
        <v>2019</v>
      </c>
      <c r="BD74" s="68" t="s">
        <v>55</v>
      </c>
      <c r="BE74" s="68">
        <v>1940.9999999999995</v>
      </c>
      <c r="BF74" s="80">
        <f t="shared" si="0"/>
        <v>0.10309161172993828</v>
      </c>
    </row>
    <row r="75" spans="54:58" hidden="1" x14ac:dyDescent="0.3">
      <c r="BB75" s="75" t="s">
        <v>30</v>
      </c>
      <c r="BC75" s="75">
        <v>2020</v>
      </c>
      <c r="BD75" s="75" t="s">
        <v>31</v>
      </c>
      <c r="BE75" s="75">
        <v>1938.6</v>
      </c>
      <c r="BF75" s="77">
        <f t="shared" si="0"/>
        <v>-1.2364760432764744E-3</v>
      </c>
    </row>
    <row r="76" spans="54:58" x14ac:dyDescent="0.3">
      <c r="BB76" s="75"/>
      <c r="BC76" s="75"/>
      <c r="BD76" s="75"/>
      <c r="BE76" s="75"/>
      <c r="BF76" s="77">
        <f>(BE76-BE75)/BE75</f>
        <v>-1</v>
      </c>
    </row>
    <row r="77" spans="54:58" x14ac:dyDescent="0.3">
      <c r="BB77" s="75"/>
      <c r="BC77" s="75"/>
      <c r="BD77" s="75"/>
      <c r="BE77" s="75"/>
      <c r="BF77" s="77">
        <f>(BE77-BE75)/BE75</f>
        <v>-1</v>
      </c>
    </row>
    <row r="78" spans="54:58" x14ac:dyDescent="0.3">
      <c r="BB78" s="75"/>
      <c r="BC78" s="75"/>
      <c r="BD78" s="75"/>
      <c r="BE78" s="75"/>
      <c r="BF78" s="77" t="e">
        <f>(BE78-BE77)/BE77</f>
        <v>#DIV/0!</v>
      </c>
    </row>
    <row r="79" spans="54:58" x14ac:dyDescent="0.3">
      <c r="BB79" s="75"/>
      <c r="BC79" s="75"/>
      <c r="BD79" s="75"/>
      <c r="BE79" s="75"/>
      <c r="BF79" s="77" t="e">
        <f>(BE79-BE77)/BE77</f>
        <v>#DIV/0!</v>
      </c>
    </row>
    <row r="80" spans="54:58" x14ac:dyDescent="0.3">
      <c r="BB80" s="75"/>
      <c r="BC80" s="75"/>
      <c r="BD80" s="75"/>
      <c r="BE80" s="75"/>
      <c r="BF80" s="77" t="e">
        <f>(BE80-BE77)/BE77</f>
        <v>#DIV/0!</v>
      </c>
    </row>
    <row r="81" spans="4:58" x14ac:dyDescent="0.3">
      <c r="BB81" s="75"/>
      <c r="BC81" s="75"/>
      <c r="BD81" s="75"/>
      <c r="BE81" s="75"/>
      <c r="BF81" s="77" t="e">
        <f>(BE81-BE77)/BE77</f>
        <v>#DIV/0!</v>
      </c>
    </row>
    <row r="82" spans="4:58" x14ac:dyDescent="0.3">
      <c r="BB82" s="68" t="s">
        <v>30</v>
      </c>
      <c r="BC82" s="68">
        <v>2020</v>
      </c>
      <c r="BD82" s="68" t="s">
        <v>55</v>
      </c>
      <c r="BE82" s="68">
        <v>2100.5</v>
      </c>
      <c r="BF82" s="77">
        <f>(BE82-BE75)/BE75</f>
        <v>8.3513875992984682E-2</v>
      </c>
    </row>
    <row r="83" spans="4:58" hidden="1" x14ac:dyDescent="0.3">
      <c r="G83" t="s">
        <v>263</v>
      </c>
      <c r="BB83" s="75" t="s">
        <v>30</v>
      </c>
      <c r="BC83" s="75">
        <v>2021</v>
      </c>
      <c r="BD83" s="75" t="s">
        <v>31</v>
      </c>
      <c r="BE83" s="75">
        <v>2065.6999999999998</v>
      </c>
      <c r="BF83" s="77">
        <f t="shared" si="0"/>
        <v>-1.6567483932397136E-2</v>
      </c>
    </row>
    <row r="84" spans="4:58" x14ac:dyDescent="0.3">
      <c r="BB84" s="75"/>
      <c r="BC84" s="75"/>
      <c r="BD84" s="75"/>
      <c r="BE84" s="75"/>
      <c r="BF84" s="77">
        <f>(BE84-BE83)/BE83</f>
        <v>-1</v>
      </c>
    </row>
    <row r="85" spans="4:58" x14ac:dyDescent="0.3">
      <c r="BB85" s="75"/>
      <c r="BC85" s="75"/>
      <c r="BD85" s="75"/>
      <c r="BE85" s="75"/>
      <c r="BF85" s="77" t="e">
        <f>(BE85-BE84)/BE84</f>
        <v>#DIV/0!</v>
      </c>
    </row>
    <row r="86" spans="4:58" x14ac:dyDescent="0.3">
      <c r="BB86" s="75"/>
      <c r="BC86" s="75"/>
      <c r="BD86" s="75"/>
      <c r="BE86" s="75"/>
      <c r="BF86" s="77" t="e">
        <f>(BE86-BE84)/BE84</f>
        <v>#DIV/0!</v>
      </c>
    </row>
    <row r="87" spans="4:58" x14ac:dyDescent="0.3">
      <c r="BB87" s="68" t="s">
        <v>30</v>
      </c>
      <c r="BC87" s="68">
        <v>2021</v>
      </c>
      <c r="BD87" s="68" t="s">
        <v>55</v>
      </c>
      <c r="BE87" s="68">
        <v>2168.1999999999998</v>
      </c>
      <c r="BF87" s="77">
        <f>(BE87-BE83)/BE83</f>
        <v>4.9619983540688389E-2</v>
      </c>
    </row>
    <row r="88" spans="4:58" hidden="1" x14ac:dyDescent="0.3">
      <c r="H88" t="s">
        <v>264</v>
      </c>
      <c r="BB88" s="75" t="s">
        <v>30</v>
      </c>
      <c r="BC88" s="75">
        <v>2022</v>
      </c>
      <c r="BD88" s="75" t="s">
        <v>31</v>
      </c>
      <c r="BE88" s="75">
        <v>2153</v>
      </c>
      <c r="BF88" s="77">
        <f t="shared" si="0"/>
        <v>-7.0104233926758693E-3</v>
      </c>
    </row>
    <row r="89" spans="4:58" x14ac:dyDescent="0.3">
      <c r="H89" t="s">
        <v>265</v>
      </c>
      <c r="BB89" s="68" t="s">
        <v>30</v>
      </c>
      <c r="BC89" s="68">
        <v>2022</v>
      </c>
      <c r="BD89" s="68" t="s">
        <v>55</v>
      </c>
      <c r="BE89" s="68">
        <v>2277.1</v>
      </c>
      <c r="BF89" s="77">
        <f t="shared" si="0"/>
        <v>5.76405016256386E-2</v>
      </c>
    </row>
    <row r="90" spans="4:58" hidden="1" x14ac:dyDescent="0.3">
      <c r="BB90" s="78" t="s">
        <v>30</v>
      </c>
      <c r="BC90" s="78">
        <v>2023</v>
      </c>
      <c r="BD90" s="78" t="s">
        <v>31</v>
      </c>
      <c r="BE90" s="78">
        <v>2283.2000000000003</v>
      </c>
      <c r="BF90" s="79">
        <f t="shared" si="0"/>
        <v>2.678845900487622E-3</v>
      </c>
    </row>
    <row r="91" spans="4:58" ht="20.399999999999999" thickBot="1" x14ac:dyDescent="0.45">
      <c r="D91" s="4" t="s">
        <v>233</v>
      </c>
    </row>
    <row r="92" spans="4:58" ht="15" thickTop="1" x14ac:dyDescent="0.3"/>
    <row r="93" spans="4:58" x14ac:dyDescent="0.3">
      <c r="E93" s="28" t="s">
        <v>0</v>
      </c>
      <c r="F93" s="28" t="s">
        <v>1</v>
      </c>
      <c r="G93" s="28" t="s">
        <v>2</v>
      </c>
      <c r="H93" s="28" t="s">
        <v>194</v>
      </c>
      <c r="I93" s="28" t="s">
        <v>19</v>
      </c>
      <c r="J93" s="28" t="s">
        <v>24</v>
      </c>
      <c r="K93" s="28" t="s">
        <v>26</v>
      </c>
      <c r="L93" s="28" t="s">
        <v>22</v>
      </c>
      <c r="M93" s="28" t="s">
        <v>21</v>
      </c>
      <c r="N93" s="28" t="s">
        <v>23</v>
      </c>
      <c r="O93" s="28" t="s">
        <v>28</v>
      </c>
      <c r="P93" s="28" t="s">
        <v>29</v>
      </c>
      <c r="Q93" s="28" t="s">
        <v>229</v>
      </c>
    </row>
    <row r="94" spans="4:58" x14ac:dyDescent="0.3">
      <c r="E94" s="28" t="s">
        <v>30</v>
      </c>
      <c r="F94">
        <v>2022</v>
      </c>
      <c r="G94" t="s">
        <v>41</v>
      </c>
      <c r="H94" s="8">
        <v>136.38461538461536</v>
      </c>
      <c r="I94">
        <v>179</v>
      </c>
      <c r="J94">
        <v>167.1</v>
      </c>
      <c r="K94">
        <v>171.8</v>
      </c>
      <c r="L94">
        <v>168.9</v>
      </c>
      <c r="M94">
        <v>175.3</v>
      </c>
      <c r="N94">
        <v>177.7</v>
      </c>
      <c r="O94" s="8">
        <v>170.9</v>
      </c>
      <c r="P94">
        <v>172.5</v>
      </c>
      <c r="Q94">
        <v>1772.9999999999998</v>
      </c>
    </row>
    <row r="95" spans="4:58" x14ac:dyDescent="0.3">
      <c r="E95" s="28" t="s">
        <v>30</v>
      </c>
      <c r="F95">
        <v>2022</v>
      </c>
      <c r="G95" t="s">
        <v>42</v>
      </c>
      <c r="H95" s="8">
        <v>134.59230769230768</v>
      </c>
      <c r="I95">
        <v>180.4</v>
      </c>
      <c r="J95">
        <v>165.5</v>
      </c>
      <c r="K95">
        <v>172.6</v>
      </c>
      <c r="L95">
        <v>170.3</v>
      </c>
      <c r="M95">
        <v>176.7</v>
      </c>
      <c r="N95">
        <v>178.2</v>
      </c>
      <c r="O95" s="8">
        <v>171</v>
      </c>
      <c r="P95">
        <v>173.6</v>
      </c>
      <c r="Q95">
        <v>1749.7</v>
      </c>
    </row>
    <row r="96" spans="4:58" x14ac:dyDescent="0.3">
      <c r="E96" s="28" t="s">
        <v>30</v>
      </c>
      <c r="F96">
        <v>2022</v>
      </c>
      <c r="G96" t="s">
        <v>44</v>
      </c>
      <c r="H96" s="8">
        <v>135.82307692307691</v>
      </c>
      <c r="I96">
        <v>181.7</v>
      </c>
      <c r="J96">
        <v>166.3</v>
      </c>
      <c r="K96">
        <v>174.7</v>
      </c>
      <c r="L96">
        <v>171.3</v>
      </c>
      <c r="M96">
        <v>179.6</v>
      </c>
      <c r="N96">
        <v>178.8</v>
      </c>
      <c r="O96" s="8">
        <v>171.8</v>
      </c>
      <c r="P96">
        <v>174.3</v>
      </c>
      <c r="Q96">
        <v>1765.6999999999998</v>
      </c>
    </row>
    <row r="97" spans="5:23" x14ac:dyDescent="0.3">
      <c r="E97" s="28" t="s">
        <v>30</v>
      </c>
      <c r="F97">
        <v>2022</v>
      </c>
      <c r="G97" t="s">
        <v>46</v>
      </c>
      <c r="H97" s="8">
        <v>138.2076923076923</v>
      </c>
      <c r="I97">
        <v>183</v>
      </c>
      <c r="J97">
        <v>166.6</v>
      </c>
      <c r="K97">
        <v>175.7</v>
      </c>
      <c r="L97">
        <v>172.3</v>
      </c>
      <c r="M97">
        <v>179.1</v>
      </c>
      <c r="N97">
        <v>179.4</v>
      </c>
      <c r="O97" s="8">
        <v>172.6</v>
      </c>
      <c r="P97">
        <v>175.3</v>
      </c>
      <c r="Q97">
        <v>1796.7</v>
      </c>
    </row>
    <row r="98" spans="5:23" x14ac:dyDescent="0.3">
      <c r="E98" s="28" t="s">
        <v>30</v>
      </c>
      <c r="F98">
        <v>2022</v>
      </c>
      <c r="G98" t="s">
        <v>48</v>
      </c>
      <c r="H98" s="8">
        <v>135.96153846153845</v>
      </c>
      <c r="I98">
        <v>184.5</v>
      </c>
      <c r="J98">
        <v>166.9</v>
      </c>
      <c r="K98">
        <v>176.2</v>
      </c>
      <c r="L98">
        <v>173.6</v>
      </c>
      <c r="M98">
        <v>179.7</v>
      </c>
      <c r="N98">
        <v>180.2</v>
      </c>
      <c r="O98" s="8">
        <v>173.1</v>
      </c>
      <c r="P98">
        <v>176.4</v>
      </c>
      <c r="Q98">
        <v>1767.5</v>
      </c>
    </row>
    <row r="99" spans="5:23" x14ac:dyDescent="0.3">
      <c r="E99" s="28" t="s">
        <v>30</v>
      </c>
      <c r="F99">
        <v>2022</v>
      </c>
      <c r="G99" t="s">
        <v>50</v>
      </c>
      <c r="H99" s="8">
        <v>134.48461538461541</v>
      </c>
      <c r="I99">
        <v>185.9</v>
      </c>
      <c r="J99">
        <v>167.4</v>
      </c>
      <c r="K99">
        <v>176.5</v>
      </c>
      <c r="L99">
        <v>174.4</v>
      </c>
      <c r="M99">
        <v>180.8</v>
      </c>
      <c r="N99">
        <v>181.2</v>
      </c>
      <c r="O99" s="8">
        <v>173.9</v>
      </c>
      <c r="P99">
        <v>177.9</v>
      </c>
      <c r="Q99">
        <v>1748.3000000000002</v>
      </c>
    </row>
    <row r="100" spans="5:23" x14ac:dyDescent="0.3">
      <c r="E100" s="28" t="s">
        <v>30</v>
      </c>
      <c r="F100">
        <v>2022</v>
      </c>
      <c r="G100" t="s">
        <v>53</v>
      </c>
      <c r="H100" s="8">
        <v>132.91538461538462</v>
      </c>
      <c r="I100">
        <v>186.9</v>
      </c>
      <c r="J100">
        <v>167.5</v>
      </c>
      <c r="K100">
        <v>176.9</v>
      </c>
      <c r="L100">
        <v>175.5</v>
      </c>
      <c r="M100">
        <v>181.9</v>
      </c>
      <c r="N100">
        <v>182.3</v>
      </c>
      <c r="O100" s="8">
        <v>174.6</v>
      </c>
      <c r="P100">
        <v>177.8</v>
      </c>
      <c r="Q100">
        <v>1727.9</v>
      </c>
    </row>
    <row r="101" spans="5:23" x14ac:dyDescent="0.3">
      <c r="E101" s="28" t="s">
        <v>30</v>
      </c>
      <c r="F101">
        <v>2022</v>
      </c>
      <c r="G101" t="s">
        <v>55</v>
      </c>
      <c r="H101" s="8">
        <v>131.96153846153845</v>
      </c>
      <c r="I101">
        <v>187.8</v>
      </c>
      <c r="J101">
        <v>167.8</v>
      </c>
      <c r="K101">
        <v>177.3</v>
      </c>
      <c r="L101">
        <v>176.4</v>
      </c>
      <c r="M101">
        <v>182.8</v>
      </c>
      <c r="N101">
        <v>183.5</v>
      </c>
      <c r="O101" s="8">
        <v>175.5</v>
      </c>
      <c r="P101">
        <v>177.1</v>
      </c>
      <c r="Q101">
        <v>1715.5</v>
      </c>
    </row>
    <row r="102" spans="5:23" x14ac:dyDescent="0.3">
      <c r="E102" s="28" t="s">
        <v>30</v>
      </c>
      <c r="F102">
        <v>2023</v>
      </c>
      <c r="G102" t="s">
        <v>31</v>
      </c>
      <c r="H102" s="8">
        <v>132.30769230769232</v>
      </c>
      <c r="I102">
        <v>188.6</v>
      </c>
      <c r="J102">
        <v>168.2</v>
      </c>
      <c r="K102">
        <v>177.8</v>
      </c>
      <c r="L102">
        <v>177.2</v>
      </c>
      <c r="M102">
        <v>183.2</v>
      </c>
      <c r="N102">
        <v>184.7</v>
      </c>
      <c r="O102" s="8">
        <v>176.5</v>
      </c>
      <c r="P102">
        <v>177.8</v>
      </c>
      <c r="Q102">
        <v>1720.0000000000002</v>
      </c>
    </row>
    <row r="103" spans="5:23" x14ac:dyDescent="0.3">
      <c r="E103" s="28" t="s">
        <v>30</v>
      </c>
      <c r="F103">
        <v>2023</v>
      </c>
      <c r="G103" t="s">
        <v>36</v>
      </c>
      <c r="H103" s="8">
        <v>132.53076923076921</v>
      </c>
      <c r="I103">
        <v>189.6</v>
      </c>
      <c r="J103">
        <v>169</v>
      </c>
      <c r="K103">
        <v>178.5</v>
      </c>
      <c r="L103">
        <v>178.6</v>
      </c>
      <c r="M103">
        <v>181.6</v>
      </c>
      <c r="N103">
        <v>186.6</v>
      </c>
      <c r="O103" s="8">
        <v>177.9</v>
      </c>
      <c r="P103">
        <v>178</v>
      </c>
      <c r="Q103">
        <v>1722.8999999999999</v>
      </c>
    </row>
    <row r="104" spans="5:23" x14ac:dyDescent="0.3">
      <c r="E104" s="28" t="s">
        <v>30</v>
      </c>
      <c r="F104">
        <v>2023</v>
      </c>
      <c r="G104" t="s">
        <v>38</v>
      </c>
      <c r="H104" s="8">
        <v>134.40769230769232</v>
      </c>
      <c r="I104">
        <v>189.6</v>
      </c>
      <c r="J104">
        <v>169</v>
      </c>
      <c r="K104">
        <v>178.5</v>
      </c>
      <c r="L104">
        <v>178.6</v>
      </c>
      <c r="M104">
        <v>181.4</v>
      </c>
      <c r="N104">
        <v>186.6</v>
      </c>
      <c r="O104" s="8">
        <v>177.9</v>
      </c>
      <c r="P104">
        <v>178</v>
      </c>
      <c r="Q104">
        <v>1747.3000000000002</v>
      </c>
    </row>
    <row r="105" spans="5:23" x14ac:dyDescent="0.3">
      <c r="E105" s="28" t="s">
        <v>30</v>
      </c>
      <c r="F105">
        <v>2023</v>
      </c>
      <c r="G105" t="s">
        <v>39</v>
      </c>
      <c r="H105" s="8">
        <v>136.23846153846154</v>
      </c>
      <c r="I105">
        <v>190.2</v>
      </c>
      <c r="J105">
        <v>169.4</v>
      </c>
      <c r="K105">
        <v>179.4</v>
      </c>
      <c r="L105">
        <v>179.1</v>
      </c>
      <c r="M105">
        <v>181.5</v>
      </c>
      <c r="N105">
        <v>187.2</v>
      </c>
      <c r="O105" s="8">
        <v>178.9</v>
      </c>
      <c r="P105">
        <v>178.8</v>
      </c>
      <c r="Q105">
        <v>1771.1</v>
      </c>
    </row>
    <row r="106" spans="5:23" x14ac:dyDescent="0.3">
      <c r="E106" s="28" t="s">
        <v>30</v>
      </c>
      <c r="F106">
        <v>2023</v>
      </c>
      <c r="G106" t="s">
        <v>41</v>
      </c>
      <c r="H106" s="8">
        <v>135.96923076923076</v>
      </c>
      <c r="I106">
        <v>190.8</v>
      </c>
      <c r="J106">
        <v>169.7</v>
      </c>
      <c r="K106">
        <v>180.3</v>
      </c>
      <c r="L106">
        <v>179.8</v>
      </c>
      <c r="M106">
        <v>182.5</v>
      </c>
      <c r="N106">
        <v>187.8</v>
      </c>
      <c r="O106" s="8">
        <v>179.5</v>
      </c>
      <c r="P106">
        <v>179.8</v>
      </c>
      <c r="Q106">
        <v>1767.6</v>
      </c>
    </row>
    <row r="110" spans="5:23" x14ac:dyDescent="0.3">
      <c r="E110" s="48"/>
      <c r="F110" s="48"/>
      <c r="G110" s="48"/>
      <c r="H110" s="48"/>
      <c r="I110" s="48"/>
      <c r="J110" s="48"/>
      <c r="K110" s="48"/>
      <c r="L110" s="48"/>
      <c r="M110" s="48"/>
      <c r="N110" s="48"/>
      <c r="O110" s="48"/>
      <c r="P110" s="48"/>
      <c r="Q110" s="48"/>
      <c r="R110" s="48"/>
      <c r="S110" s="48"/>
      <c r="T110" s="48"/>
      <c r="U110" s="48"/>
      <c r="V110" s="48"/>
      <c r="W110" s="48"/>
    </row>
    <row r="112" spans="5:23" x14ac:dyDescent="0.3">
      <c r="E112" s="51" t="s">
        <v>0</v>
      </c>
      <c r="F112" s="52" t="s">
        <v>1</v>
      </c>
      <c r="G112" s="52" t="s">
        <v>2</v>
      </c>
      <c r="H112" s="52" t="s">
        <v>237</v>
      </c>
      <c r="I112" s="52" t="s">
        <v>238</v>
      </c>
      <c r="J112" s="53" t="s">
        <v>239</v>
      </c>
    </row>
    <row r="113" spans="5:10" hidden="1" x14ac:dyDescent="0.3">
      <c r="E113" s="49" t="s">
        <v>30</v>
      </c>
      <c r="F113" s="46">
        <v>2022</v>
      </c>
      <c r="G113" s="46" t="s">
        <v>41</v>
      </c>
      <c r="H113" s="43">
        <v>1161.7</v>
      </c>
      <c r="I113" s="43">
        <v>376.1</v>
      </c>
      <c r="J113" s="54">
        <v>689</v>
      </c>
    </row>
    <row r="114" spans="5:10" hidden="1" x14ac:dyDescent="0.3">
      <c r="E114" s="50" t="s">
        <v>33</v>
      </c>
      <c r="F114" s="43">
        <v>2022</v>
      </c>
      <c r="G114" s="43" t="s">
        <v>41</v>
      </c>
      <c r="H114" s="43">
        <v>1190.6000000000001</v>
      </c>
      <c r="I114" s="43">
        <v>385.29999999999995</v>
      </c>
      <c r="J114" s="54">
        <v>686.3</v>
      </c>
    </row>
    <row r="115" spans="5:10" x14ac:dyDescent="0.3">
      <c r="E115" s="49" t="s">
        <v>35</v>
      </c>
      <c r="F115" s="46">
        <v>2022</v>
      </c>
      <c r="G115" s="46" t="s">
        <v>41</v>
      </c>
      <c r="H115" s="43">
        <v>1171.7</v>
      </c>
      <c r="I115" s="43">
        <v>379.4</v>
      </c>
      <c r="J115" s="54">
        <v>687.8</v>
      </c>
    </row>
    <row r="116" spans="5:10" hidden="1" x14ac:dyDescent="0.3">
      <c r="E116" s="50" t="s">
        <v>30</v>
      </c>
      <c r="F116" s="43">
        <v>2022</v>
      </c>
      <c r="G116" s="43" t="s">
        <v>42</v>
      </c>
      <c r="H116" s="43">
        <v>1167.6000000000001</v>
      </c>
      <c r="I116" s="43">
        <v>386.79999999999995</v>
      </c>
      <c r="J116" s="54">
        <v>693.9</v>
      </c>
    </row>
    <row r="117" spans="5:10" hidden="1" x14ac:dyDescent="0.3">
      <c r="E117" s="49" t="s">
        <v>33</v>
      </c>
      <c r="F117" s="46">
        <v>2022</v>
      </c>
      <c r="G117" s="46" t="s">
        <v>42</v>
      </c>
      <c r="H117" s="43">
        <v>1200.2</v>
      </c>
      <c r="I117" s="43">
        <v>396.20000000000005</v>
      </c>
      <c r="J117" s="54">
        <v>691.1</v>
      </c>
    </row>
    <row r="118" spans="5:10" x14ac:dyDescent="0.3">
      <c r="E118" s="50" t="s">
        <v>35</v>
      </c>
      <c r="F118" s="43">
        <v>2022</v>
      </c>
      <c r="G118" s="43" t="s">
        <v>42</v>
      </c>
      <c r="H118" s="43">
        <v>1179.1999999999998</v>
      </c>
      <c r="I118" s="43">
        <v>390.20000000000005</v>
      </c>
      <c r="J118" s="54">
        <v>692.5</v>
      </c>
    </row>
    <row r="119" spans="5:10" hidden="1" x14ac:dyDescent="0.3">
      <c r="E119" s="49" t="s">
        <v>30</v>
      </c>
      <c r="F119" s="46">
        <v>2022</v>
      </c>
      <c r="G119" s="46" t="s">
        <v>44</v>
      </c>
      <c r="H119" s="43">
        <v>1171</v>
      </c>
      <c r="I119" s="43">
        <v>385.1</v>
      </c>
      <c r="J119" s="54">
        <v>696.4</v>
      </c>
    </row>
    <row r="120" spans="5:10" hidden="1" x14ac:dyDescent="0.3">
      <c r="E120" s="50" t="s">
        <v>33</v>
      </c>
      <c r="F120" s="43">
        <v>2022</v>
      </c>
      <c r="G120" s="43" t="s">
        <v>44</v>
      </c>
      <c r="H120" s="43">
        <v>1203.8999999999999</v>
      </c>
      <c r="I120" s="43">
        <v>393.7</v>
      </c>
      <c r="J120" s="54">
        <v>693.99999999999989</v>
      </c>
    </row>
    <row r="121" spans="5:10" x14ac:dyDescent="0.3">
      <c r="E121" s="49" t="s">
        <v>35</v>
      </c>
      <c r="F121" s="46">
        <v>2022</v>
      </c>
      <c r="G121" s="46" t="s">
        <v>44</v>
      </c>
      <c r="H121" s="43">
        <v>1182.8999999999999</v>
      </c>
      <c r="I121" s="43">
        <v>388.2</v>
      </c>
      <c r="J121" s="54">
        <v>695.2</v>
      </c>
    </row>
    <row r="122" spans="5:10" hidden="1" x14ac:dyDescent="0.3">
      <c r="E122" s="50" t="s">
        <v>30</v>
      </c>
      <c r="F122" s="43">
        <v>2022</v>
      </c>
      <c r="G122" s="43" t="s">
        <v>46</v>
      </c>
      <c r="H122" s="43">
        <v>1182.8</v>
      </c>
      <c r="I122" s="43">
        <v>372.4</v>
      </c>
      <c r="J122" s="54">
        <v>700.6</v>
      </c>
    </row>
    <row r="123" spans="5:10" hidden="1" x14ac:dyDescent="0.3">
      <c r="E123" s="49" t="s">
        <v>33</v>
      </c>
      <c r="F123" s="46">
        <v>2022</v>
      </c>
      <c r="G123" s="46" t="s">
        <v>46</v>
      </c>
      <c r="H123" s="43">
        <v>1214</v>
      </c>
      <c r="I123" s="43">
        <v>381.5</v>
      </c>
      <c r="J123" s="54">
        <v>698.19999999999993</v>
      </c>
    </row>
    <row r="124" spans="5:10" x14ac:dyDescent="0.3">
      <c r="E124" s="50" t="s">
        <v>35</v>
      </c>
      <c r="F124" s="43">
        <v>2022</v>
      </c>
      <c r="G124" s="43" t="s">
        <v>46</v>
      </c>
      <c r="H124" s="43">
        <v>1193.9999999999998</v>
      </c>
      <c r="I124" s="43">
        <v>375.7</v>
      </c>
      <c r="J124" s="54">
        <v>699.5</v>
      </c>
    </row>
    <row r="125" spans="5:10" hidden="1" x14ac:dyDescent="0.3">
      <c r="E125" s="49" t="s">
        <v>30</v>
      </c>
      <c r="F125" s="46">
        <v>2022</v>
      </c>
      <c r="G125" s="46" t="s">
        <v>48</v>
      </c>
      <c r="H125" s="43">
        <v>1186.8999999999999</v>
      </c>
      <c r="I125" s="43">
        <v>375.7</v>
      </c>
      <c r="J125" s="54">
        <v>705.2</v>
      </c>
    </row>
    <row r="126" spans="5:10" hidden="1" x14ac:dyDescent="0.3">
      <c r="E126" s="50" t="s">
        <v>33</v>
      </c>
      <c r="F126" s="43">
        <v>2022</v>
      </c>
      <c r="G126" s="43" t="s">
        <v>48</v>
      </c>
      <c r="H126" s="43">
        <v>1218.3999999999999</v>
      </c>
      <c r="I126" s="43">
        <v>384.6</v>
      </c>
      <c r="J126" s="54">
        <v>703.40000000000009</v>
      </c>
    </row>
    <row r="127" spans="5:10" x14ac:dyDescent="0.3">
      <c r="E127" s="49" t="s">
        <v>35</v>
      </c>
      <c r="F127" s="46">
        <v>2022</v>
      </c>
      <c r="G127" s="46" t="s">
        <v>48</v>
      </c>
      <c r="H127" s="43">
        <v>1197.7</v>
      </c>
      <c r="I127" s="43">
        <v>378.9</v>
      </c>
      <c r="J127" s="54">
        <v>704.3</v>
      </c>
    </row>
    <row r="128" spans="5:10" hidden="1" x14ac:dyDescent="0.3">
      <c r="E128" s="50" t="s">
        <v>30</v>
      </c>
      <c r="F128" s="43">
        <v>2022</v>
      </c>
      <c r="G128" s="43" t="s">
        <v>50</v>
      </c>
      <c r="H128" s="43">
        <v>1195.6999999999998</v>
      </c>
      <c r="I128" s="43">
        <v>379.1</v>
      </c>
      <c r="J128" s="54">
        <v>709.7</v>
      </c>
    </row>
    <row r="129" spans="5:37" hidden="1" x14ac:dyDescent="0.3">
      <c r="E129" s="49" t="s">
        <v>33</v>
      </c>
      <c r="F129" s="46">
        <v>2022</v>
      </c>
      <c r="G129" s="46" t="s">
        <v>50</v>
      </c>
      <c r="H129" s="43">
        <v>1228.1000000000001</v>
      </c>
      <c r="I129" s="43">
        <v>386.8</v>
      </c>
      <c r="J129" s="54">
        <v>707.40000000000009</v>
      </c>
    </row>
    <row r="130" spans="5:37" x14ac:dyDescent="0.3">
      <c r="E130" s="50" t="s">
        <v>35</v>
      </c>
      <c r="F130" s="43">
        <v>2022</v>
      </c>
      <c r="G130" s="43" t="s">
        <v>50</v>
      </c>
      <c r="H130" s="43">
        <v>1206.8000000000002</v>
      </c>
      <c r="I130" s="43">
        <v>381.8</v>
      </c>
      <c r="J130" s="54">
        <v>708.7</v>
      </c>
    </row>
    <row r="131" spans="5:37" hidden="1" x14ac:dyDescent="0.3">
      <c r="E131" s="49" t="s">
        <v>30</v>
      </c>
      <c r="F131" s="46">
        <v>2022</v>
      </c>
      <c r="G131" s="46" t="s">
        <v>53</v>
      </c>
      <c r="H131" s="43">
        <v>1188.0999999999999</v>
      </c>
      <c r="I131" s="43">
        <v>387.4</v>
      </c>
      <c r="J131" s="54">
        <v>712.2</v>
      </c>
    </row>
    <row r="132" spans="5:37" hidden="1" x14ac:dyDescent="0.3">
      <c r="E132" s="50" t="s">
        <v>33</v>
      </c>
      <c r="F132" s="43">
        <v>2022</v>
      </c>
      <c r="G132" s="43" t="s">
        <v>53</v>
      </c>
      <c r="H132" s="43">
        <v>1209.7</v>
      </c>
      <c r="I132" s="43">
        <v>396.6</v>
      </c>
      <c r="J132" s="54">
        <v>708.09999999999991</v>
      </c>
    </row>
    <row r="133" spans="5:37" x14ac:dyDescent="0.3">
      <c r="E133" s="49" t="s">
        <v>35</v>
      </c>
      <c r="F133" s="46">
        <v>2022</v>
      </c>
      <c r="G133" s="46" t="s">
        <v>53</v>
      </c>
      <c r="H133" s="43">
        <v>1195.5</v>
      </c>
      <c r="I133" s="43">
        <v>390.8</v>
      </c>
      <c r="J133" s="54">
        <v>710.5</v>
      </c>
    </row>
    <row r="134" spans="5:37" hidden="1" x14ac:dyDescent="0.3">
      <c r="E134" s="50" t="s">
        <v>30</v>
      </c>
      <c r="F134" s="43">
        <v>2022</v>
      </c>
      <c r="G134" s="43" t="s">
        <v>55</v>
      </c>
      <c r="H134" s="43">
        <v>1168.8000000000002</v>
      </c>
      <c r="I134" s="43">
        <v>396</v>
      </c>
      <c r="J134" s="54">
        <v>712.30000000000007</v>
      </c>
    </row>
    <row r="135" spans="5:37" hidden="1" x14ac:dyDescent="0.3">
      <c r="E135" s="49" t="s">
        <v>33</v>
      </c>
      <c r="F135" s="46">
        <v>2022</v>
      </c>
      <c r="G135" s="46" t="s">
        <v>55</v>
      </c>
      <c r="H135" s="43">
        <v>1182.4000000000001</v>
      </c>
      <c r="I135" s="43">
        <v>404.8</v>
      </c>
      <c r="J135" s="54">
        <v>708.6</v>
      </c>
    </row>
    <row r="136" spans="5:37" x14ac:dyDescent="0.3">
      <c r="E136" s="50" t="s">
        <v>35</v>
      </c>
      <c r="F136" s="43">
        <v>2022</v>
      </c>
      <c r="G136" s="43" t="s">
        <v>55</v>
      </c>
      <c r="H136" s="43">
        <v>1173.4000000000001</v>
      </c>
      <c r="I136" s="43">
        <v>399.2</v>
      </c>
      <c r="J136" s="54">
        <v>710.80000000000007</v>
      </c>
    </row>
    <row r="137" spans="5:37" hidden="1" x14ac:dyDescent="0.3">
      <c r="E137" s="49" t="s">
        <v>30</v>
      </c>
      <c r="F137" s="46">
        <v>2023</v>
      </c>
      <c r="G137" s="46" t="s">
        <v>31</v>
      </c>
      <c r="H137" s="43">
        <v>1167.3</v>
      </c>
      <c r="I137" s="43">
        <v>401.20000000000005</v>
      </c>
      <c r="J137" s="54">
        <v>714.7</v>
      </c>
    </row>
    <row r="138" spans="5:37" hidden="1" x14ac:dyDescent="0.3">
      <c r="E138" s="50" t="s">
        <v>33</v>
      </c>
      <c r="F138" s="43">
        <v>2023</v>
      </c>
      <c r="G138" s="43" t="s">
        <v>31</v>
      </c>
      <c r="H138" s="43">
        <v>1185.3</v>
      </c>
      <c r="I138" s="43">
        <v>412.2</v>
      </c>
      <c r="J138" s="54">
        <v>712.7</v>
      </c>
    </row>
    <row r="139" spans="5:37" x14ac:dyDescent="0.3">
      <c r="E139" s="49" t="s">
        <v>35</v>
      </c>
      <c r="F139" s="46">
        <v>2023</v>
      </c>
      <c r="G139" s="46" t="s">
        <v>31</v>
      </c>
      <c r="H139" s="43">
        <v>1173.6000000000001</v>
      </c>
      <c r="I139" s="43">
        <v>405.2</v>
      </c>
      <c r="J139" s="54">
        <v>713.90000000000009</v>
      </c>
    </row>
    <row r="140" spans="5:37" hidden="1" x14ac:dyDescent="0.3">
      <c r="E140" s="50" t="s">
        <v>30</v>
      </c>
      <c r="F140" s="43">
        <v>2023</v>
      </c>
      <c r="G140" s="43" t="s">
        <v>36</v>
      </c>
      <c r="H140" s="43">
        <v>1167.3</v>
      </c>
      <c r="I140" s="43">
        <v>379.1</v>
      </c>
      <c r="J140" s="54">
        <v>719.3</v>
      </c>
    </row>
    <row r="141" spans="5:37" hidden="1" x14ac:dyDescent="0.3">
      <c r="E141" s="49" t="s">
        <v>33</v>
      </c>
      <c r="F141" s="46">
        <v>2023</v>
      </c>
      <c r="G141" s="46" t="s">
        <v>36</v>
      </c>
      <c r="H141" s="43">
        <v>1193.6999999999998</v>
      </c>
      <c r="I141" s="43">
        <v>389.4</v>
      </c>
      <c r="J141" s="54">
        <v>720.09999999999991</v>
      </c>
    </row>
    <row r="142" spans="5:37" x14ac:dyDescent="0.3">
      <c r="E142" s="50" t="s">
        <v>35</v>
      </c>
      <c r="F142" s="43">
        <v>2023</v>
      </c>
      <c r="G142" s="43" t="s">
        <v>36</v>
      </c>
      <c r="H142" s="43">
        <v>1176.6000000000001</v>
      </c>
      <c r="I142" s="43">
        <v>382.9</v>
      </c>
      <c r="J142" s="54">
        <v>719.6</v>
      </c>
    </row>
    <row r="143" spans="5:37" hidden="1" x14ac:dyDescent="0.3">
      <c r="E143" s="49" t="s">
        <v>30</v>
      </c>
      <c r="F143" s="46">
        <v>2023</v>
      </c>
      <c r="G143" s="46" t="s">
        <v>38</v>
      </c>
      <c r="H143" s="43">
        <v>1167.4000000000001</v>
      </c>
      <c r="I143" s="43">
        <v>379.1</v>
      </c>
      <c r="J143" s="54">
        <v>719.3</v>
      </c>
    </row>
    <row r="144" spans="5:37" hidden="1" x14ac:dyDescent="0.3">
      <c r="E144" s="50" t="s">
        <v>33</v>
      </c>
      <c r="F144" s="43">
        <v>2023</v>
      </c>
      <c r="G144" s="43" t="s">
        <v>38</v>
      </c>
      <c r="H144" s="43">
        <v>1193.8</v>
      </c>
      <c r="I144" s="43">
        <v>389.4</v>
      </c>
      <c r="J144" s="54">
        <v>720.2</v>
      </c>
      <c r="Y144" s="45" t="s">
        <v>3</v>
      </c>
      <c r="Z144" s="45" t="s">
        <v>4</v>
      </c>
      <c r="AA144" s="45" t="s">
        <v>5</v>
      </c>
      <c r="AB144" s="45" t="s">
        <v>6</v>
      </c>
      <c r="AC144" s="45" t="s">
        <v>7</v>
      </c>
      <c r="AD144" s="45" t="s">
        <v>8</v>
      </c>
      <c r="AE144" s="45" t="s">
        <v>9</v>
      </c>
      <c r="AF144" s="45" t="s">
        <v>10</v>
      </c>
      <c r="AG144" s="45" t="s">
        <v>11</v>
      </c>
      <c r="AH144" s="45" t="s">
        <v>12</v>
      </c>
      <c r="AI144" s="45" t="s">
        <v>13</v>
      </c>
      <c r="AJ144" s="45" t="s">
        <v>14</v>
      </c>
      <c r="AK144" s="45" t="s">
        <v>15</v>
      </c>
    </row>
    <row r="145" spans="5:37" x14ac:dyDescent="0.3">
      <c r="E145" s="49" t="s">
        <v>35</v>
      </c>
      <c r="F145" s="46">
        <v>2023</v>
      </c>
      <c r="G145" s="46" t="s">
        <v>38</v>
      </c>
      <c r="H145" s="43">
        <v>1176.7</v>
      </c>
      <c r="I145" s="43">
        <v>382.9</v>
      </c>
      <c r="J145" s="54">
        <v>719.6</v>
      </c>
    </row>
    <row r="146" spans="5:37" hidden="1" x14ac:dyDescent="0.3">
      <c r="E146" s="50" t="s">
        <v>30</v>
      </c>
      <c r="F146" s="43">
        <v>2023</v>
      </c>
      <c r="G146" s="43" t="s">
        <v>39</v>
      </c>
      <c r="H146" s="43">
        <v>1177</v>
      </c>
      <c r="I146" s="43">
        <v>374.8</v>
      </c>
      <c r="J146" s="54">
        <v>722.4</v>
      </c>
    </row>
    <row r="147" spans="5:37" hidden="1" x14ac:dyDescent="0.3">
      <c r="E147" s="49" t="s">
        <v>33</v>
      </c>
      <c r="F147" s="46">
        <v>2023</v>
      </c>
      <c r="G147" s="46" t="s">
        <v>39</v>
      </c>
      <c r="H147" s="43">
        <v>1208.2</v>
      </c>
      <c r="I147" s="43">
        <v>386.1</v>
      </c>
      <c r="J147" s="54">
        <v>723.4</v>
      </c>
      <c r="X147" t="s">
        <v>243</v>
      </c>
      <c r="Y147" s="31">
        <v>0.13276651406147796</v>
      </c>
      <c r="Z147" s="31">
        <v>-1.4904517931998085E-2</v>
      </c>
      <c r="AA147" s="31">
        <v>5.9479553903345687E-2</v>
      </c>
      <c r="AB147" s="31">
        <v>9.1130012150668294E-2</v>
      </c>
      <c r="AC147" s="31">
        <v>-0.17436874702239158</v>
      </c>
      <c r="AD147" s="31">
        <v>5.9523809523809521E-3</v>
      </c>
      <c r="AE147" s="31">
        <v>-7.2942643391521303E-2</v>
      </c>
      <c r="AF147" s="31">
        <v>6.0000000000000032E-2</v>
      </c>
      <c r="AG147" s="31">
        <v>2.5231286795626577E-2</v>
      </c>
      <c r="AH147" s="31">
        <v>0.18435155412647378</v>
      </c>
      <c r="AI147" s="31">
        <v>3.1755196304849888E-2</v>
      </c>
      <c r="AJ147" s="31">
        <v>5.93126385809312E-2</v>
      </c>
      <c r="AK147" s="31">
        <v>3.5128805620608897E-2</v>
      </c>
    </row>
    <row r="148" spans="5:37" x14ac:dyDescent="0.3">
      <c r="E148" s="50" t="s">
        <v>35</v>
      </c>
      <c r="F148" s="43">
        <v>2023</v>
      </c>
      <c r="G148" s="43" t="s">
        <v>39</v>
      </c>
      <c r="H148" s="43">
        <v>1188</v>
      </c>
      <c r="I148" s="43">
        <v>378.9</v>
      </c>
      <c r="J148" s="54">
        <v>722.69999999999993</v>
      </c>
    </row>
    <row r="149" spans="5:37" hidden="1" x14ac:dyDescent="0.3">
      <c r="E149" s="49" t="s">
        <v>30</v>
      </c>
      <c r="F149" s="46">
        <v>2023</v>
      </c>
      <c r="G149" s="46" t="s">
        <v>41</v>
      </c>
      <c r="H149" s="43">
        <v>1182</v>
      </c>
      <c r="I149" s="43">
        <v>382.5</v>
      </c>
      <c r="J149" s="54">
        <v>726.2</v>
      </c>
    </row>
    <row r="150" spans="5:37" hidden="1" x14ac:dyDescent="0.3">
      <c r="E150" s="50" t="s">
        <v>33</v>
      </c>
      <c r="F150" s="43">
        <v>2023</v>
      </c>
      <c r="G150" s="43" t="s">
        <v>41</v>
      </c>
      <c r="H150" s="43">
        <v>1212.9000000000001</v>
      </c>
      <c r="I150" s="43">
        <v>396.1</v>
      </c>
      <c r="J150" s="54">
        <v>726.1</v>
      </c>
    </row>
    <row r="151" spans="5:37" x14ac:dyDescent="0.3">
      <c r="E151" s="55" t="s">
        <v>35</v>
      </c>
      <c r="F151" s="56">
        <v>2023</v>
      </c>
      <c r="G151" s="56" t="s">
        <v>41</v>
      </c>
      <c r="H151" s="57">
        <v>1193.2</v>
      </c>
      <c r="I151" s="57">
        <v>387.5</v>
      </c>
      <c r="J151" s="58">
        <v>726.19999999999993</v>
      </c>
    </row>
    <row r="193" spans="4:11" ht="20.399999999999999" thickBot="1" x14ac:dyDescent="0.45">
      <c r="D193" s="4" t="s">
        <v>244</v>
      </c>
    </row>
    <row r="194" spans="4:11" ht="15" thickTop="1" x14ac:dyDescent="0.3"/>
    <row r="196" spans="4:11" x14ac:dyDescent="0.3">
      <c r="F196" s="95" t="s">
        <v>211</v>
      </c>
      <c r="K196" s="95" t="s">
        <v>248</v>
      </c>
    </row>
    <row r="224" spans="4:4" ht="20.399999999999999" thickBot="1" x14ac:dyDescent="0.45">
      <c r="D224" s="4"/>
    </row>
    <row r="225" spans="4:4" ht="15" thickTop="1" x14ac:dyDescent="0.3"/>
    <row r="240" spans="4:4" ht="20.399999999999999" thickBot="1" x14ac:dyDescent="0.45">
      <c r="D240" s="4" t="s">
        <v>258</v>
      </c>
    </row>
    <row r="241" spans="14:16" ht="15" thickTop="1" x14ac:dyDescent="0.3"/>
    <row r="244" spans="14:16" x14ac:dyDescent="0.3">
      <c r="N244" s="86" t="s">
        <v>269</v>
      </c>
      <c r="O244" s="92"/>
      <c r="P244" s="87">
        <f>CORREL(Table17[Fuel and light],Table17[[Imported oil ]])</f>
        <v>0.4717530159851806</v>
      </c>
    </row>
    <row r="245" spans="14:16" x14ac:dyDescent="0.3">
      <c r="N245" s="88"/>
      <c r="O245" s="93"/>
      <c r="P245" s="89"/>
    </row>
    <row r="246" spans="14:16" x14ac:dyDescent="0.3">
      <c r="N246" s="88" t="s">
        <v>276</v>
      </c>
      <c r="O246" s="93"/>
      <c r="P246" s="89">
        <f>CORREL(Table17[Transport and communication],Table17[[Imported oil ]])</f>
        <v>0.59690542405530278</v>
      </c>
    </row>
    <row r="247" spans="14:16" x14ac:dyDescent="0.3">
      <c r="N247" s="88"/>
      <c r="O247" s="93"/>
      <c r="P247" s="89"/>
    </row>
    <row r="248" spans="14:16" x14ac:dyDescent="0.3">
      <c r="N248" s="90" t="s">
        <v>271</v>
      </c>
      <c r="O248" s="94"/>
      <c r="P248" s="91">
        <f>CORREL(Table17[General index],Table17[[Imported oil ]])</f>
        <v>0.48295593893194971</v>
      </c>
    </row>
    <row r="264" spans="6:6" x14ac:dyDescent="0.3">
      <c r="F264" t="s">
        <v>272</v>
      </c>
    </row>
    <row r="266" spans="6:6" x14ac:dyDescent="0.3">
      <c r="F266" t="s">
        <v>273</v>
      </c>
    </row>
    <row r="268" spans="6:6" x14ac:dyDescent="0.3">
      <c r="F268" t="s">
        <v>274</v>
      </c>
    </row>
    <row r="271" spans="6:6" x14ac:dyDescent="0.3">
      <c r="F271" t="s">
        <v>275</v>
      </c>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4FE63-8BD0-4BBA-A6AF-5D5426206BE3}">
  <dimension ref="A1:AG373"/>
  <sheetViews>
    <sheetView tabSelected="1" topLeftCell="A245" workbookViewId="0">
      <pane xSplit="1" topLeftCell="B1" activePane="topRight" state="frozen"/>
      <selection pane="topRight" activeCell="D269" sqref="D269"/>
    </sheetView>
  </sheetViews>
  <sheetFormatPr defaultRowHeight="14.4" x14ac:dyDescent="0.3"/>
  <cols>
    <col min="1" max="1" width="11.21875" bestFit="1" customWidth="1"/>
    <col min="2" max="2" width="6.88671875" bestFit="1" customWidth="1"/>
    <col min="3" max="3" width="15.6640625" customWidth="1"/>
    <col min="4" max="4" width="21" bestFit="1" customWidth="1"/>
    <col min="5" max="5" width="14.77734375" bestFit="1" customWidth="1"/>
    <col min="6" max="6" width="13.109375" customWidth="1"/>
    <col min="7" max="7" width="18.5546875" bestFit="1" customWidth="1"/>
    <col min="8" max="8" width="17.6640625" customWidth="1"/>
    <col min="9" max="9" width="13.6640625"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2.44140625"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 min="31" max="31" width="18.21875" customWidth="1"/>
    <col min="32" max="32" width="13.109375"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193</v>
      </c>
      <c r="AF1" t="s">
        <v>229</v>
      </c>
      <c r="AG1" t="s">
        <v>170</v>
      </c>
    </row>
    <row r="2" spans="1:33" hidden="1"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c r="AE2" s="8">
        <f>AVERAGE(original_data3[[#This Row],[Cereals and products]:[Food and beverages]])</f>
        <v>105.5153846153846</v>
      </c>
      <c r="AF2">
        <f>SUM(original_data3[[#This Row],[Cereals and products]:[Food and beverages]])</f>
        <v>1371.6999999999998</v>
      </c>
      <c r="AG2" s="8"/>
    </row>
    <row r="3" spans="1:33" hidden="1"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t="s">
        <v>34</v>
      </c>
      <c r="V3">
        <v>105.4</v>
      </c>
      <c r="W3">
        <v>104.8</v>
      </c>
      <c r="X3">
        <v>104.1</v>
      </c>
      <c r="Y3">
        <v>103.2</v>
      </c>
      <c r="Z3">
        <v>102.9</v>
      </c>
      <c r="AA3">
        <v>103.5</v>
      </c>
      <c r="AB3">
        <v>104.3</v>
      </c>
      <c r="AC3">
        <v>103.7</v>
      </c>
      <c r="AD3">
        <v>104</v>
      </c>
      <c r="AE3" s="8">
        <f>AVERAGE(original_data3[[#This Row],[Cereals and products]:[Food and beverages]])</f>
        <v>105.87692307692308</v>
      </c>
      <c r="AF3">
        <f>SUM(original_data3[[#This Row],[Cereals and products]:[Food and beverages]])</f>
        <v>1376.4</v>
      </c>
      <c r="AG3" s="8"/>
    </row>
    <row r="4" spans="1:33" hidden="1" x14ac:dyDescent="0.3">
      <c r="A4" t="s">
        <v>35</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t="s">
        <v>34</v>
      </c>
      <c r="V4">
        <v>105.5</v>
      </c>
      <c r="W4">
        <v>104.8</v>
      </c>
      <c r="X4">
        <v>104</v>
      </c>
      <c r="Y4">
        <v>103.2</v>
      </c>
      <c r="Z4">
        <v>103.1</v>
      </c>
      <c r="AA4">
        <v>103.6</v>
      </c>
      <c r="AB4">
        <v>104.5</v>
      </c>
      <c r="AC4">
        <v>103.9</v>
      </c>
      <c r="AD4">
        <v>104.6</v>
      </c>
      <c r="AE4" s="8">
        <f>AVERAGE(original_data3[[#This Row],[Cereals and products]:[Food and beverages]])</f>
        <v>105.63846153846156</v>
      </c>
      <c r="AF4">
        <f>SUM(original_data3[[#This Row],[Cereals and products]:[Food and beverages]])</f>
        <v>1373.3000000000002</v>
      </c>
      <c r="AG4" s="8"/>
    </row>
    <row r="5" spans="1:33" hidden="1" x14ac:dyDescent="0.3">
      <c r="A5" t="s">
        <v>30</v>
      </c>
      <c r="B5">
        <v>2013</v>
      </c>
      <c r="C5" t="s">
        <v>36</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c r="AE5" s="8">
        <f>AVERAGE(original_data3[[#This Row],[Cereals and products]:[Food and beverages]])</f>
        <v>106.18461538461537</v>
      </c>
      <c r="AF5">
        <f>SUM(original_data3[[#This Row],[Cereals and products]:[Food and beverages]])</f>
        <v>1380.3999999999999</v>
      </c>
      <c r="AG5" s="8"/>
    </row>
    <row r="6" spans="1:33" hidden="1" x14ac:dyDescent="0.3">
      <c r="A6" t="s">
        <v>33</v>
      </c>
      <c r="B6">
        <v>2013</v>
      </c>
      <c r="C6" t="s">
        <v>36</v>
      </c>
      <c r="D6">
        <v>112.9</v>
      </c>
      <c r="E6">
        <v>112.9</v>
      </c>
      <c r="F6">
        <v>116.9</v>
      </c>
      <c r="G6">
        <v>104</v>
      </c>
      <c r="H6">
        <v>103.5</v>
      </c>
      <c r="I6">
        <v>103.1</v>
      </c>
      <c r="J6">
        <v>104.9</v>
      </c>
      <c r="K6">
        <v>104.1</v>
      </c>
      <c r="L6">
        <v>103.8</v>
      </c>
      <c r="M6">
        <v>102.3</v>
      </c>
      <c r="N6">
        <v>106</v>
      </c>
      <c r="O6">
        <v>109</v>
      </c>
      <c r="P6">
        <v>107.2</v>
      </c>
      <c r="Q6">
        <v>106</v>
      </c>
      <c r="R6">
        <v>106.6</v>
      </c>
      <c r="S6">
        <v>105.5</v>
      </c>
      <c r="T6">
        <v>106.4</v>
      </c>
      <c r="U6" t="s">
        <v>37</v>
      </c>
      <c r="V6">
        <v>105.7</v>
      </c>
      <c r="W6">
        <v>105.2</v>
      </c>
      <c r="X6">
        <v>104.7</v>
      </c>
      <c r="Y6">
        <v>104.4</v>
      </c>
      <c r="Z6">
        <v>103.3</v>
      </c>
      <c r="AA6">
        <v>103.7</v>
      </c>
      <c r="AB6">
        <v>104.3</v>
      </c>
      <c r="AC6">
        <v>104.3</v>
      </c>
      <c r="AD6">
        <v>104.7</v>
      </c>
      <c r="AE6" s="8">
        <f>AVERAGE(original_data3[[#This Row],[Cereals and products]:[Food and beverages]])</f>
        <v>106.96923076923078</v>
      </c>
      <c r="AF6">
        <f>SUM(original_data3[[#This Row],[Cereals and products]:[Food and beverages]])</f>
        <v>1390.6000000000001</v>
      </c>
      <c r="AG6" s="8"/>
    </row>
    <row r="7" spans="1:33" hidden="1" x14ac:dyDescent="0.3">
      <c r="A7" t="s">
        <v>35</v>
      </c>
      <c r="B7">
        <v>2013</v>
      </c>
      <c r="C7" t="s">
        <v>36</v>
      </c>
      <c r="D7">
        <v>110.4</v>
      </c>
      <c r="E7">
        <v>110.2</v>
      </c>
      <c r="F7">
        <v>112.8</v>
      </c>
      <c r="G7">
        <v>104.9</v>
      </c>
      <c r="H7">
        <v>105.5</v>
      </c>
      <c r="I7">
        <v>103.6</v>
      </c>
      <c r="J7">
        <v>103.2</v>
      </c>
      <c r="K7">
        <v>105.3</v>
      </c>
      <c r="L7">
        <v>105.1</v>
      </c>
      <c r="M7">
        <v>102.8</v>
      </c>
      <c r="N7">
        <v>105.5</v>
      </c>
      <c r="O7">
        <v>108.3</v>
      </c>
      <c r="P7">
        <v>106.6</v>
      </c>
      <c r="Q7">
        <v>105.7</v>
      </c>
      <c r="R7">
        <v>106.9</v>
      </c>
      <c r="S7">
        <v>106</v>
      </c>
      <c r="T7">
        <v>106.8</v>
      </c>
      <c r="U7" t="s">
        <v>37</v>
      </c>
      <c r="V7">
        <v>106</v>
      </c>
      <c r="W7">
        <v>105.2</v>
      </c>
      <c r="X7">
        <v>104.5</v>
      </c>
      <c r="Y7">
        <v>104.2</v>
      </c>
      <c r="Z7">
        <v>103.6</v>
      </c>
      <c r="AA7">
        <v>103.9</v>
      </c>
      <c r="AB7">
        <v>104.5</v>
      </c>
      <c r="AC7">
        <v>104.4</v>
      </c>
      <c r="AD7">
        <v>105.3</v>
      </c>
      <c r="AE7" s="8">
        <f>AVERAGE(original_data3[[#This Row],[Cereals and products]:[Food and beverages]])</f>
        <v>106.47692307692309</v>
      </c>
      <c r="AF7">
        <f>SUM(original_data3[[#This Row],[Cereals and products]:[Food and beverages]])</f>
        <v>1384.2</v>
      </c>
      <c r="AG7" s="8"/>
    </row>
    <row r="8" spans="1:33" hidden="1" x14ac:dyDescent="0.3">
      <c r="A8" t="s">
        <v>30</v>
      </c>
      <c r="B8">
        <v>2013</v>
      </c>
      <c r="C8" t="s">
        <v>38</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c r="AE8" s="8">
        <f>AVERAGE(original_data3[[#This Row],[Cereals and products]:[Food and beverages]])</f>
        <v>106.32307692307693</v>
      </c>
      <c r="AF8">
        <f>SUM(original_data3[[#This Row],[Cereals and products]:[Food and beverages]])</f>
        <v>1382.2</v>
      </c>
      <c r="AG8" s="8"/>
    </row>
    <row r="9" spans="1:33" hidden="1" x14ac:dyDescent="0.3">
      <c r="A9" t="s">
        <v>33</v>
      </c>
      <c r="B9">
        <v>2013</v>
      </c>
      <c r="C9" t="s">
        <v>38</v>
      </c>
      <c r="D9">
        <v>113.9</v>
      </c>
      <c r="E9">
        <v>111.4</v>
      </c>
      <c r="F9">
        <v>113.2</v>
      </c>
      <c r="G9">
        <v>104.3</v>
      </c>
      <c r="H9">
        <v>102.7</v>
      </c>
      <c r="I9">
        <v>104.9</v>
      </c>
      <c r="J9">
        <v>103.8</v>
      </c>
      <c r="K9">
        <v>103.5</v>
      </c>
      <c r="L9">
        <v>102.6</v>
      </c>
      <c r="M9">
        <v>102.4</v>
      </c>
      <c r="N9">
        <v>107</v>
      </c>
      <c r="O9">
        <v>109.8</v>
      </c>
      <c r="P9">
        <v>107.3</v>
      </c>
      <c r="Q9">
        <v>106.8</v>
      </c>
      <c r="R9">
        <v>107.2</v>
      </c>
      <c r="S9">
        <v>106</v>
      </c>
      <c r="T9">
        <v>107</v>
      </c>
      <c r="U9" t="s">
        <v>37</v>
      </c>
      <c r="V9">
        <v>106</v>
      </c>
      <c r="W9">
        <v>105.7</v>
      </c>
      <c r="X9">
        <v>105.2</v>
      </c>
      <c r="Y9">
        <v>105.5</v>
      </c>
      <c r="Z9">
        <v>103.5</v>
      </c>
      <c r="AA9">
        <v>103.8</v>
      </c>
      <c r="AB9">
        <v>104.2</v>
      </c>
      <c r="AC9">
        <v>104.9</v>
      </c>
      <c r="AD9">
        <v>105</v>
      </c>
      <c r="AE9" s="8">
        <f>AVERAGE(original_data3[[#This Row],[Cereals and products]:[Food and beverages]])</f>
        <v>106.67692307692307</v>
      </c>
      <c r="AF9">
        <f>SUM(original_data3[[#This Row],[Cereals and products]:[Food and beverages]])</f>
        <v>1386.8</v>
      </c>
      <c r="AG9" s="8"/>
    </row>
    <row r="10" spans="1:33" hidden="1" x14ac:dyDescent="0.3">
      <c r="A10" t="s">
        <v>35</v>
      </c>
      <c r="B10">
        <v>2013</v>
      </c>
      <c r="C10"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t="s">
        <v>37</v>
      </c>
      <c r="V10">
        <v>106.1</v>
      </c>
      <c r="W10">
        <v>105.6</v>
      </c>
      <c r="X10">
        <v>104.9</v>
      </c>
      <c r="Y10">
        <v>105.1</v>
      </c>
      <c r="Z10">
        <v>103.7</v>
      </c>
      <c r="AA10">
        <v>104</v>
      </c>
      <c r="AB10">
        <v>104.3</v>
      </c>
      <c r="AC10">
        <v>104.7</v>
      </c>
      <c r="AD10">
        <v>105.5</v>
      </c>
      <c r="AE10" s="8">
        <f>AVERAGE(original_data3[[#This Row],[Cereals and products]:[Food and beverages]])</f>
        <v>106.46153846153848</v>
      </c>
      <c r="AF10">
        <f>SUM(original_data3[[#This Row],[Cereals and products]:[Food and beverages]])</f>
        <v>1384.0000000000002</v>
      </c>
      <c r="AG10" s="8"/>
    </row>
    <row r="11" spans="1:33" hidden="1" x14ac:dyDescent="0.3">
      <c r="A11" t="s">
        <v>30</v>
      </c>
      <c r="B11">
        <v>2013</v>
      </c>
      <c r="C1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c r="AE11" s="8">
        <f>AVERAGE(original_data3[[#This Row],[Cereals and products]:[Food and beverages]])</f>
        <v>106.6</v>
      </c>
      <c r="AF11">
        <f>SUM(original_data3[[#This Row],[Cereals and products]:[Food and beverages]])</f>
        <v>1385.8</v>
      </c>
      <c r="AG11" s="8"/>
    </row>
    <row r="12" spans="1:33" hidden="1" x14ac:dyDescent="0.3">
      <c r="A12" t="s">
        <v>33</v>
      </c>
      <c r="B12">
        <v>2013</v>
      </c>
      <c r="C12"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t="s">
        <v>40</v>
      </c>
      <c r="V12">
        <v>106.4</v>
      </c>
      <c r="W12">
        <v>106.5</v>
      </c>
      <c r="X12">
        <v>105.7</v>
      </c>
      <c r="Y12">
        <v>105</v>
      </c>
      <c r="Z12">
        <v>104</v>
      </c>
      <c r="AA12">
        <v>105.2</v>
      </c>
      <c r="AB12">
        <v>103.2</v>
      </c>
      <c r="AC12">
        <v>105.1</v>
      </c>
      <c r="AD12">
        <v>105.7</v>
      </c>
      <c r="AE12" s="8">
        <f>AVERAGE(original_data3[[#This Row],[Cereals and products]:[Food and beverages]])</f>
        <v>107.5153846153846</v>
      </c>
      <c r="AF12">
        <f>SUM(original_data3[[#This Row],[Cereals and products]:[Food and beverages]])</f>
        <v>1397.6999999999998</v>
      </c>
      <c r="AG12" s="8"/>
    </row>
    <row r="13" spans="1:33" hidden="1" x14ac:dyDescent="0.3">
      <c r="A13" t="s">
        <v>35</v>
      </c>
      <c r="B13">
        <v>2013</v>
      </c>
      <c r="C13"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t="s">
        <v>40</v>
      </c>
      <c r="V13">
        <v>106.5</v>
      </c>
      <c r="W13">
        <v>106.3</v>
      </c>
      <c r="X13">
        <v>105.3</v>
      </c>
      <c r="Y13">
        <v>104.7</v>
      </c>
      <c r="Z13">
        <v>104.2</v>
      </c>
      <c r="AA13">
        <v>105</v>
      </c>
      <c r="AB13">
        <v>102.9</v>
      </c>
      <c r="AC13">
        <v>104.8</v>
      </c>
      <c r="AD13">
        <v>106.1</v>
      </c>
      <c r="AE13" s="8">
        <f>AVERAGE(original_data3[[#This Row],[Cereals and products]:[Food and beverages]])</f>
        <v>106.93846153846154</v>
      </c>
      <c r="AF13">
        <f>SUM(original_data3[[#This Row],[Cereals and products]:[Food and beverages]])</f>
        <v>1390.2</v>
      </c>
      <c r="AG13" s="8"/>
    </row>
    <row r="14" spans="1:33" hidden="1" x14ac:dyDescent="0.3">
      <c r="A14" t="s">
        <v>30</v>
      </c>
      <c r="B14">
        <v>2013</v>
      </c>
      <c r="C14"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c r="AE14" s="8">
        <f>AVERAGE(original_data3[[#This Row],[Cereals and products]:[Food and beverages]])</f>
        <v>107.23076923076923</v>
      </c>
      <c r="AF14">
        <f>SUM(original_data3[[#This Row],[Cereals and products]:[Food and beverages]])</f>
        <v>1394</v>
      </c>
      <c r="AG14" s="8"/>
    </row>
    <row r="15" spans="1:33" hidden="1" x14ac:dyDescent="0.3">
      <c r="A15" t="s">
        <v>33</v>
      </c>
      <c r="B15">
        <v>2013</v>
      </c>
      <c r="C15"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t="s">
        <v>40</v>
      </c>
      <c r="V15">
        <v>107.2</v>
      </c>
      <c r="W15">
        <v>107.1</v>
      </c>
      <c r="X15">
        <v>106.2</v>
      </c>
      <c r="Y15">
        <v>103.9</v>
      </c>
      <c r="Z15">
        <v>104.6</v>
      </c>
      <c r="AA15">
        <v>105.7</v>
      </c>
      <c r="AB15">
        <v>102.6</v>
      </c>
      <c r="AC15">
        <v>104.9</v>
      </c>
      <c r="AD15">
        <v>106.6</v>
      </c>
      <c r="AE15" s="8">
        <f>AVERAGE(original_data3[[#This Row],[Cereals and products]:[Food and beverages]])</f>
        <v>109.0153846153846</v>
      </c>
      <c r="AF15">
        <f>SUM(original_data3[[#This Row],[Cereals and products]:[Food and beverages]])</f>
        <v>1417.1999999999998</v>
      </c>
      <c r="AG15" s="8"/>
    </row>
    <row r="16" spans="1:33" hidden="1" x14ac:dyDescent="0.3">
      <c r="A16" t="s">
        <v>35</v>
      </c>
      <c r="B16">
        <v>2013</v>
      </c>
      <c r="C16"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t="s">
        <v>40</v>
      </c>
      <c r="V16">
        <v>107.4</v>
      </c>
      <c r="W16">
        <v>106.9</v>
      </c>
      <c r="X16">
        <v>105.9</v>
      </c>
      <c r="Y16">
        <v>104</v>
      </c>
      <c r="Z16">
        <v>104.8</v>
      </c>
      <c r="AA16">
        <v>105.6</v>
      </c>
      <c r="AB16">
        <v>102.3</v>
      </c>
      <c r="AC16">
        <v>104.8</v>
      </c>
      <c r="AD16">
        <v>106.9</v>
      </c>
      <c r="AE16" s="8">
        <f>AVERAGE(original_data3[[#This Row],[Cereals and products]:[Food and beverages]])</f>
        <v>107.86153846153844</v>
      </c>
      <c r="AF16">
        <f>SUM(original_data3[[#This Row],[Cereals and products]:[Food and beverages]])</f>
        <v>1402.1999999999998</v>
      </c>
      <c r="AG16" s="8"/>
    </row>
    <row r="17" spans="1:33" hidden="1" x14ac:dyDescent="0.3">
      <c r="A17" t="s">
        <v>30</v>
      </c>
      <c r="B17">
        <v>2013</v>
      </c>
      <c r="C17"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c r="AE17" s="8">
        <f>AVERAGE(original_data3[[#This Row],[Cereals and products]:[Food and beverages]])</f>
        <v>109.23076923076923</v>
      </c>
      <c r="AF17">
        <f>SUM(original_data3[[#This Row],[Cereals and products]:[Food and beverages]])</f>
        <v>1420</v>
      </c>
      <c r="AG17" s="8"/>
    </row>
    <row r="18" spans="1:33" hidden="1" x14ac:dyDescent="0.3">
      <c r="A18" t="s">
        <v>33</v>
      </c>
      <c r="B18">
        <v>2013</v>
      </c>
      <c r="C18"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t="s">
        <v>43</v>
      </c>
      <c r="V18">
        <v>108</v>
      </c>
      <c r="W18">
        <v>107.7</v>
      </c>
      <c r="X18">
        <v>106.5</v>
      </c>
      <c r="Y18">
        <v>105.2</v>
      </c>
      <c r="Z18">
        <v>105.2</v>
      </c>
      <c r="AA18">
        <v>108.1</v>
      </c>
      <c r="AB18">
        <v>103.3</v>
      </c>
      <c r="AC18">
        <v>106.1</v>
      </c>
      <c r="AD18">
        <v>109.7</v>
      </c>
      <c r="AE18" s="8">
        <f>AVERAGE(original_data3[[#This Row],[Cereals and products]:[Food and beverages]])</f>
        <v>112.66153846153847</v>
      </c>
      <c r="AF18">
        <f>SUM(original_data3[[#This Row],[Cereals and products]:[Food and beverages]])</f>
        <v>1464.6000000000001</v>
      </c>
      <c r="AG18" s="8"/>
    </row>
    <row r="19" spans="1:33" hidden="1" x14ac:dyDescent="0.3">
      <c r="A19" t="s">
        <v>35</v>
      </c>
      <c r="B19">
        <v>2013</v>
      </c>
      <c r="C19"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t="s">
        <v>43</v>
      </c>
      <c r="V19">
        <v>108.3</v>
      </c>
      <c r="W19">
        <v>107.6</v>
      </c>
      <c r="X19">
        <v>106.4</v>
      </c>
      <c r="Y19">
        <v>105.1</v>
      </c>
      <c r="Z19">
        <v>105.4</v>
      </c>
      <c r="AA19">
        <v>107.4</v>
      </c>
      <c r="AB19">
        <v>102.8</v>
      </c>
      <c r="AC19">
        <v>105.8</v>
      </c>
      <c r="AD19">
        <v>109.3</v>
      </c>
      <c r="AE19" s="8">
        <f>AVERAGE(original_data3[[#This Row],[Cereals and products]:[Food and beverages]])</f>
        <v>110.46153846153847</v>
      </c>
      <c r="AF19">
        <f>SUM(original_data3[[#This Row],[Cereals and products]:[Food and beverages]])</f>
        <v>1436</v>
      </c>
      <c r="AG19" s="8"/>
    </row>
    <row r="20" spans="1:33" hidden="1" x14ac:dyDescent="0.3">
      <c r="A20" t="s">
        <v>30</v>
      </c>
      <c r="B20">
        <v>2013</v>
      </c>
      <c r="C20"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c r="AE20" s="8">
        <f>AVERAGE(original_data3[[#This Row],[Cereals and products]:[Food and beverages]])</f>
        <v>111.22307692307689</v>
      </c>
      <c r="AF20">
        <f>SUM(original_data3[[#This Row],[Cereals and products]:[Food and beverages]])</f>
        <v>1445.8999999999996</v>
      </c>
      <c r="AG20" s="8"/>
    </row>
    <row r="21" spans="1:33" hidden="1" x14ac:dyDescent="0.3">
      <c r="A21" t="s">
        <v>33</v>
      </c>
      <c r="B21">
        <v>2013</v>
      </c>
      <c r="C2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t="s">
        <v>45</v>
      </c>
      <c r="V21">
        <v>108.6</v>
      </c>
      <c r="W21">
        <v>108.1</v>
      </c>
      <c r="X21">
        <v>107.1</v>
      </c>
      <c r="Y21">
        <v>107.3</v>
      </c>
      <c r="Z21">
        <v>105.9</v>
      </c>
      <c r="AA21">
        <v>110.1</v>
      </c>
      <c r="AB21">
        <v>103.2</v>
      </c>
      <c r="AC21">
        <v>107.3</v>
      </c>
      <c r="AD21">
        <v>111.4</v>
      </c>
      <c r="AE21" s="8">
        <f>AVERAGE(original_data3[[#This Row],[Cereals and products]:[Food and beverages]])</f>
        <v>114.56923076923077</v>
      </c>
      <c r="AF21">
        <f>SUM(original_data3[[#This Row],[Cereals and products]:[Food and beverages]])</f>
        <v>1489.4</v>
      </c>
      <c r="AG21" s="8"/>
    </row>
    <row r="22" spans="1:33" hidden="1" x14ac:dyDescent="0.3">
      <c r="A22" t="s">
        <v>35</v>
      </c>
      <c r="B22">
        <v>2013</v>
      </c>
      <c r="C22"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t="s">
        <v>45</v>
      </c>
      <c r="V22">
        <v>109.2</v>
      </c>
      <c r="W22">
        <v>108.2</v>
      </c>
      <c r="X22">
        <v>107</v>
      </c>
      <c r="Y22">
        <v>107.1</v>
      </c>
      <c r="Z22">
        <v>106.1</v>
      </c>
      <c r="AA22">
        <v>109.1</v>
      </c>
      <c r="AB22">
        <v>102.8</v>
      </c>
      <c r="AC22">
        <v>106.9</v>
      </c>
      <c r="AD22">
        <v>111</v>
      </c>
      <c r="AE22" s="8">
        <f>AVERAGE(original_data3[[#This Row],[Cereals and products]:[Food and beverages]])</f>
        <v>112.41538461538461</v>
      </c>
      <c r="AF22">
        <f>SUM(original_data3[[#This Row],[Cereals and products]:[Food and beverages]])</f>
        <v>1461.3999999999999</v>
      </c>
      <c r="AG22" s="8"/>
    </row>
    <row r="23" spans="1:33" hidden="1" x14ac:dyDescent="0.3">
      <c r="A23" t="s">
        <v>30</v>
      </c>
      <c r="B23">
        <v>2013</v>
      </c>
      <c r="C23"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c r="AE23" s="8">
        <f>AVERAGE(original_data3[[#This Row],[Cereals and products]:[Food and beverages]])</f>
        <v>112.5</v>
      </c>
      <c r="AF23">
        <f>SUM(original_data3[[#This Row],[Cereals and products]:[Food and beverages]])</f>
        <v>1462.5</v>
      </c>
      <c r="AG23" s="8"/>
    </row>
    <row r="24" spans="1:33" hidden="1" x14ac:dyDescent="0.3">
      <c r="A24" t="s">
        <v>33</v>
      </c>
      <c r="B24">
        <v>2013</v>
      </c>
      <c r="C24"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t="s">
        <v>47</v>
      </c>
      <c r="V24">
        <v>109.3</v>
      </c>
      <c r="W24">
        <v>108.7</v>
      </c>
      <c r="X24">
        <v>107.6</v>
      </c>
      <c r="Y24">
        <v>108.1</v>
      </c>
      <c r="Z24">
        <v>106.5</v>
      </c>
      <c r="AA24">
        <v>110.8</v>
      </c>
      <c r="AB24">
        <v>106</v>
      </c>
      <c r="AC24">
        <v>108.3</v>
      </c>
      <c r="AD24">
        <v>112.7</v>
      </c>
      <c r="AE24" s="8">
        <f>AVERAGE(original_data3[[#This Row],[Cereals and products]:[Food and beverages]])</f>
        <v>115.85384615384616</v>
      </c>
      <c r="AF24">
        <f>SUM(original_data3[[#This Row],[Cereals and products]:[Food and beverages]])</f>
        <v>1506.1000000000001</v>
      </c>
      <c r="AG24" s="8"/>
    </row>
    <row r="25" spans="1:33" hidden="1" x14ac:dyDescent="0.3">
      <c r="A25" t="s">
        <v>35</v>
      </c>
      <c r="B25">
        <v>2013</v>
      </c>
      <c r="C25"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t="s">
        <v>47</v>
      </c>
      <c r="V25">
        <v>109.7</v>
      </c>
      <c r="W25">
        <v>108.7</v>
      </c>
      <c r="X25">
        <v>107.5</v>
      </c>
      <c r="Y25">
        <v>108</v>
      </c>
      <c r="Z25">
        <v>106.6</v>
      </c>
      <c r="AA25">
        <v>109.9</v>
      </c>
      <c r="AB25">
        <v>105.4</v>
      </c>
      <c r="AC25">
        <v>107.9</v>
      </c>
      <c r="AD25">
        <v>112.4</v>
      </c>
      <c r="AE25" s="8">
        <f>AVERAGE(original_data3[[#This Row],[Cereals and products]:[Food and beverages]])</f>
        <v>113.64615384615385</v>
      </c>
      <c r="AF25">
        <f>SUM(original_data3[[#This Row],[Cereals and products]:[Food and beverages]])</f>
        <v>1477.4</v>
      </c>
      <c r="AG25" s="8"/>
    </row>
    <row r="26" spans="1:33" hidden="1" x14ac:dyDescent="0.3">
      <c r="A26" t="s">
        <v>30</v>
      </c>
      <c r="B26">
        <v>2013</v>
      </c>
      <c r="C26"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c r="AE26" s="8">
        <f>AVERAGE(original_data3[[#This Row],[Cereals and products]:[Food and beverages]])</f>
        <v>114.50000000000001</v>
      </c>
      <c r="AF26">
        <f>SUM(original_data3[[#This Row],[Cereals and products]:[Food and beverages]])</f>
        <v>1488.5000000000002</v>
      </c>
      <c r="AG26" s="8"/>
    </row>
    <row r="27" spans="1:33" hidden="1" x14ac:dyDescent="0.3">
      <c r="A27" t="s">
        <v>33</v>
      </c>
      <c r="B27">
        <v>2013</v>
      </c>
      <c r="C27"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t="s">
        <v>49</v>
      </c>
      <c r="V27">
        <v>109.5</v>
      </c>
      <c r="W27">
        <v>109.6</v>
      </c>
      <c r="X27">
        <v>107.9</v>
      </c>
      <c r="Y27">
        <v>110.4</v>
      </c>
      <c r="Z27">
        <v>107.4</v>
      </c>
      <c r="AA27">
        <v>111.2</v>
      </c>
      <c r="AB27">
        <v>106.9</v>
      </c>
      <c r="AC27">
        <v>109.4</v>
      </c>
      <c r="AD27">
        <v>113.2</v>
      </c>
      <c r="AE27" s="8">
        <f>AVERAGE(original_data3[[#This Row],[Cereals and products]:[Food and beverages]])</f>
        <v>115.41538461538462</v>
      </c>
      <c r="AF27">
        <f>SUM(original_data3[[#This Row],[Cereals and products]:[Food and beverages]])</f>
        <v>1500.4</v>
      </c>
      <c r="AG27" s="8"/>
    </row>
    <row r="28" spans="1:33" hidden="1" x14ac:dyDescent="0.3">
      <c r="A28" t="s">
        <v>35</v>
      </c>
      <c r="B28">
        <v>2013</v>
      </c>
      <c r="C28"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t="s">
        <v>49</v>
      </c>
      <c r="V28">
        <v>110.5</v>
      </c>
      <c r="W28">
        <v>109.6</v>
      </c>
      <c r="X28">
        <v>108.1</v>
      </c>
      <c r="Y28">
        <v>109.9</v>
      </c>
      <c r="Z28">
        <v>107.5</v>
      </c>
      <c r="AA28">
        <v>110.6</v>
      </c>
      <c r="AB28">
        <v>106.8</v>
      </c>
      <c r="AC28">
        <v>109</v>
      </c>
      <c r="AD28">
        <v>113.7</v>
      </c>
      <c r="AE28" s="8">
        <f>AVERAGE(original_data3[[#This Row],[Cereals and products]:[Food and beverages]])</f>
        <v>114.74615384615383</v>
      </c>
      <c r="AF28">
        <f>SUM(original_data3[[#This Row],[Cereals and products]:[Food and beverages]])</f>
        <v>1491.6999999999998</v>
      </c>
      <c r="AG28" s="8"/>
    </row>
    <row r="29" spans="1:33" hidden="1" x14ac:dyDescent="0.3">
      <c r="A29" t="s">
        <v>30</v>
      </c>
      <c r="B29">
        <v>2013</v>
      </c>
      <c r="C29"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c r="AE29" s="8">
        <f>AVERAGE(original_data3[[#This Row],[Cereals and products]:[Food and beverages]])</f>
        <v>116</v>
      </c>
      <c r="AF29">
        <f>SUM(original_data3[[#This Row],[Cereals and products]:[Food and beverages]])</f>
        <v>1508</v>
      </c>
      <c r="AG29" s="8"/>
    </row>
    <row r="30" spans="1:33" hidden="1" x14ac:dyDescent="0.3">
      <c r="A30" t="s">
        <v>33</v>
      </c>
      <c r="B30">
        <v>2013</v>
      </c>
      <c r="C30"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t="s">
        <v>51</v>
      </c>
      <c r="V30">
        <v>109.7</v>
      </c>
      <c r="W30">
        <v>110.2</v>
      </c>
      <c r="X30">
        <v>108.2</v>
      </c>
      <c r="Y30">
        <v>109.7</v>
      </c>
      <c r="Z30">
        <v>108</v>
      </c>
      <c r="AA30">
        <v>111.3</v>
      </c>
      <c r="AB30">
        <v>107.3</v>
      </c>
      <c r="AC30">
        <v>109.4</v>
      </c>
      <c r="AD30">
        <v>114</v>
      </c>
      <c r="AE30" s="8">
        <f>AVERAGE(original_data3[[#This Row],[Cereals and products]:[Food and beverages]])</f>
        <v>116.7076923076923</v>
      </c>
      <c r="AF30">
        <f>SUM(original_data3[[#This Row],[Cereals and products]:[Food and beverages]])</f>
        <v>1517.1999999999998</v>
      </c>
      <c r="AG30" s="8"/>
    </row>
    <row r="31" spans="1:33" hidden="1" x14ac:dyDescent="0.3">
      <c r="A31" t="s">
        <v>35</v>
      </c>
      <c r="B31">
        <v>2013</v>
      </c>
      <c r="C3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t="s">
        <v>51</v>
      </c>
      <c r="V31">
        <v>110.9</v>
      </c>
      <c r="W31">
        <v>110.3</v>
      </c>
      <c r="X31">
        <v>108.6</v>
      </c>
      <c r="Y31">
        <v>109.5</v>
      </c>
      <c r="Z31">
        <v>108.1</v>
      </c>
      <c r="AA31">
        <v>110.8</v>
      </c>
      <c r="AB31">
        <v>107.4</v>
      </c>
      <c r="AC31">
        <v>109.2</v>
      </c>
      <c r="AD31">
        <v>114.8</v>
      </c>
      <c r="AE31" s="8">
        <f>AVERAGE(original_data3[[#This Row],[Cereals and products]:[Food and beverages]])</f>
        <v>116.16923076923079</v>
      </c>
      <c r="AF31">
        <f>SUM(original_data3[[#This Row],[Cereals and products]:[Food and beverages]])</f>
        <v>1510.2000000000003</v>
      </c>
      <c r="AG31" s="8"/>
    </row>
    <row r="32" spans="1:33" hidden="1" x14ac:dyDescent="0.3">
      <c r="A32" t="s">
        <v>30</v>
      </c>
      <c r="B32">
        <v>2013</v>
      </c>
      <c r="C32"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c r="AE32" s="8">
        <f>AVERAGE(original_data3[[#This Row],[Cereals and products]:[Food and beverages]])</f>
        <v>118.21538461538461</v>
      </c>
      <c r="AF32">
        <f>SUM(original_data3[[#This Row],[Cereals and products]:[Food and beverages]])</f>
        <v>1536.8</v>
      </c>
      <c r="AG32" s="8"/>
    </row>
    <row r="33" spans="1:33" hidden="1" x14ac:dyDescent="0.3">
      <c r="A33" t="s">
        <v>33</v>
      </c>
      <c r="B33">
        <v>2013</v>
      </c>
      <c r="C33"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t="s">
        <v>54</v>
      </c>
      <c r="V33">
        <v>110</v>
      </c>
      <c r="W33">
        <v>110.9</v>
      </c>
      <c r="X33">
        <v>108.6</v>
      </c>
      <c r="Y33">
        <v>109.5</v>
      </c>
      <c r="Z33">
        <v>108.5</v>
      </c>
      <c r="AA33">
        <v>111.3</v>
      </c>
      <c r="AB33">
        <v>107.9</v>
      </c>
      <c r="AC33">
        <v>109.6</v>
      </c>
      <c r="AD33">
        <v>115</v>
      </c>
      <c r="AE33" s="8">
        <f>AVERAGE(original_data3[[#This Row],[Cereals and products]:[Food and beverages]])</f>
        <v>118.8153846153846</v>
      </c>
      <c r="AF33">
        <f>SUM(original_data3[[#This Row],[Cereals and products]:[Food and beverages]])</f>
        <v>1544.6</v>
      </c>
      <c r="AG33" s="8"/>
    </row>
    <row r="34" spans="1:33" hidden="1" x14ac:dyDescent="0.3">
      <c r="A34" t="s">
        <v>35</v>
      </c>
      <c r="B34">
        <v>2013</v>
      </c>
      <c r="C34"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t="s">
        <v>54</v>
      </c>
      <c r="V34">
        <v>111.6</v>
      </c>
      <c r="W34">
        <v>111.1</v>
      </c>
      <c r="X34">
        <v>109.3</v>
      </c>
      <c r="Y34">
        <v>109.5</v>
      </c>
      <c r="Z34">
        <v>108.6</v>
      </c>
      <c r="AA34">
        <v>111.2</v>
      </c>
      <c r="AB34">
        <v>108.1</v>
      </c>
      <c r="AC34">
        <v>109.7</v>
      </c>
      <c r="AD34">
        <v>116.3</v>
      </c>
      <c r="AE34" s="8">
        <f>AVERAGE(original_data3[[#This Row],[Cereals and products]:[Food and beverages]])</f>
        <v>118.36923076923077</v>
      </c>
      <c r="AF34">
        <f>SUM(original_data3[[#This Row],[Cereals and products]:[Food and beverages]])</f>
        <v>1538.8</v>
      </c>
      <c r="AG34" s="8"/>
    </row>
    <row r="35" spans="1:33" hidden="1" x14ac:dyDescent="0.3">
      <c r="A35" t="s">
        <v>30</v>
      </c>
      <c r="B35">
        <v>2013</v>
      </c>
      <c r="C35"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c r="AE35" s="8">
        <f>AVERAGE(original_data3[[#This Row],[Cereals and products]:[Food and beverages]])</f>
        <v>116.07692307692308</v>
      </c>
      <c r="AF35">
        <f>SUM(original_data3[[#This Row],[Cereals and products]:[Food and beverages]])</f>
        <v>1509</v>
      </c>
      <c r="AG35" s="8"/>
    </row>
    <row r="36" spans="1:33" hidden="1" x14ac:dyDescent="0.3">
      <c r="A36" t="s">
        <v>33</v>
      </c>
      <c r="B36">
        <v>2013</v>
      </c>
      <c r="C36"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t="s">
        <v>56</v>
      </c>
      <c r="V36">
        <v>110.4</v>
      </c>
      <c r="W36">
        <v>111.3</v>
      </c>
      <c r="X36">
        <v>109</v>
      </c>
      <c r="Y36">
        <v>109.7</v>
      </c>
      <c r="Z36">
        <v>108.9</v>
      </c>
      <c r="AA36">
        <v>111.4</v>
      </c>
      <c r="AB36">
        <v>107.7</v>
      </c>
      <c r="AC36">
        <v>109.8</v>
      </c>
      <c r="AD36">
        <v>113.3</v>
      </c>
      <c r="AE36" s="8">
        <f>AVERAGE(original_data3[[#This Row],[Cereals and products]:[Food and beverages]])</f>
        <v>115.72307692307693</v>
      </c>
      <c r="AF36">
        <f>SUM(original_data3[[#This Row],[Cereals and products]:[Food and beverages]])</f>
        <v>1504.4</v>
      </c>
      <c r="AG36" s="8"/>
    </row>
    <row r="37" spans="1:33" hidden="1" x14ac:dyDescent="0.3">
      <c r="A37" t="s">
        <v>35</v>
      </c>
      <c r="B37">
        <v>2013</v>
      </c>
      <c r="C37"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t="s">
        <v>56</v>
      </c>
      <c r="V37">
        <v>111.9</v>
      </c>
      <c r="W37">
        <v>111.7</v>
      </c>
      <c r="X37">
        <v>109.7</v>
      </c>
      <c r="Y37">
        <v>109.8</v>
      </c>
      <c r="Z37">
        <v>109</v>
      </c>
      <c r="AA37">
        <v>111.5</v>
      </c>
      <c r="AB37">
        <v>107.9</v>
      </c>
      <c r="AC37">
        <v>110</v>
      </c>
      <c r="AD37">
        <v>114.5</v>
      </c>
      <c r="AE37" s="8">
        <f>AVERAGE(original_data3[[#This Row],[Cereals and products]:[Food and beverages]])</f>
        <v>115.94615384615386</v>
      </c>
      <c r="AF37">
        <f>SUM(original_data3[[#This Row],[Cereals and products]:[Food and beverages]])</f>
        <v>1507.3000000000002</v>
      </c>
      <c r="AG37" s="8"/>
    </row>
    <row r="38" spans="1:33" hidden="1"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c r="AE38" s="8">
        <f>AVERAGE(original_data3[[#This Row],[Cereals and products]:[Food and beverages]])</f>
        <v>114.35384615384616</v>
      </c>
      <c r="AF38">
        <f>SUM(original_data3[[#This Row],[Cereals and products]:[Food and beverages]])</f>
        <v>1486.6000000000001</v>
      </c>
      <c r="AG38" s="8"/>
    </row>
    <row r="39" spans="1:33" hidden="1"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t="s">
        <v>57</v>
      </c>
      <c r="V39">
        <v>111</v>
      </c>
      <c r="W39">
        <v>111.9</v>
      </c>
      <c r="X39">
        <v>109.7</v>
      </c>
      <c r="Y39">
        <v>110.8</v>
      </c>
      <c r="Z39">
        <v>109.8</v>
      </c>
      <c r="AA39">
        <v>111.5</v>
      </c>
      <c r="AB39">
        <v>108</v>
      </c>
      <c r="AC39">
        <v>110.5</v>
      </c>
      <c r="AD39">
        <v>112.9</v>
      </c>
      <c r="AE39" s="8">
        <f>AVERAGE(original_data3[[#This Row],[Cereals and products]:[Food and beverages]])</f>
        <v>114.17692307692307</v>
      </c>
      <c r="AF39">
        <f>SUM(original_data3[[#This Row],[Cereals and products]:[Food and beverages]])</f>
        <v>1484.3</v>
      </c>
      <c r="AG39" s="8"/>
    </row>
    <row r="40" spans="1:33" hidden="1" x14ac:dyDescent="0.3">
      <c r="A40" t="s">
        <v>35</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t="s">
        <v>57</v>
      </c>
      <c r="V40">
        <v>112.2</v>
      </c>
      <c r="W40">
        <v>112.3</v>
      </c>
      <c r="X40">
        <v>110.3</v>
      </c>
      <c r="Y40">
        <v>110.7</v>
      </c>
      <c r="Z40">
        <v>109.7</v>
      </c>
      <c r="AA40">
        <v>111.6</v>
      </c>
      <c r="AB40">
        <v>108.2</v>
      </c>
      <c r="AC40">
        <v>110.6</v>
      </c>
      <c r="AD40">
        <v>113.6</v>
      </c>
      <c r="AE40" s="8">
        <f>AVERAGE(original_data3[[#This Row],[Cereals and products]:[Food and beverages]])</f>
        <v>114.29230769230767</v>
      </c>
      <c r="AF40">
        <f>SUM(original_data3[[#This Row],[Cereals and products]:[Food and beverages]])</f>
        <v>1485.7999999999997</v>
      </c>
      <c r="AG40" s="8"/>
    </row>
    <row r="41" spans="1:33" hidden="1" x14ac:dyDescent="0.3">
      <c r="A41" t="s">
        <v>30</v>
      </c>
      <c r="B41">
        <v>2014</v>
      </c>
      <c r="C4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c r="AE41" s="8">
        <f>AVERAGE(original_data3[[#This Row],[Cereals and products]:[Food and beverages]])</f>
        <v>114.01538461538462</v>
      </c>
      <c r="AF41">
        <f>SUM(original_data3[[#This Row],[Cereals and products]:[Food and beverages]])</f>
        <v>1482.2</v>
      </c>
      <c r="AG41" s="8"/>
    </row>
    <row r="42" spans="1:33" hidden="1" x14ac:dyDescent="0.3">
      <c r="A42" t="s">
        <v>33</v>
      </c>
      <c r="B42">
        <v>2014</v>
      </c>
      <c r="C42"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t="s">
        <v>58</v>
      </c>
      <c r="V42">
        <v>111.1</v>
      </c>
      <c r="W42">
        <v>112.6</v>
      </c>
      <c r="X42">
        <v>110.4</v>
      </c>
      <c r="Y42">
        <v>111.3</v>
      </c>
      <c r="Z42">
        <v>110.3</v>
      </c>
      <c r="AA42">
        <v>111.6</v>
      </c>
      <c r="AB42">
        <v>108.7</v>
      </c>
      <c r="AC42">
        <v>111</v>
      </c>
      <c r="AD42">
        <v>113.1</v>
      </c>
      <c r="AE42" s="8">
        <f>AVERAGE(original_data3[[#This Row],[Cereals and products]:[Food and beverages]])</f>
        <v>113.53846153846153</v>
      </c>
      <c r="AF42">
        <f>SUM(original_data3[[#This Row],[Cereals and products]:[Food and beverages]])</f>
        <v>1476</v>
      </c>
      <c r="AG42" s="8"/>
    </row>
    <row r="43" spans="1:33" hidden="1" x14ac:dyDescent="0.3">
      <c r="A43" t="s">
        <v>35</v>
      </c>
      <c r="B43">
        <v>2014</v>
      </c>
      <c r="C43"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t="s">
        <v>58</v>
      </c>
      <c r="V43">
        <v>112.4</v>
      </c>
      <c r="W43">
        <v>112.8</v>
      </c>
      <c r="X43">
        <v>110.7</v>
      </c>
      <c r="Y43">
        <v>111.1</v>
      </c>
      <c r="Z43">
        <v>110.1</v>
      </c>
      <c r="AA43">
        <v>111.8</v>
      </c>
      <c r="AB43">
        <v>108.7</v>
      </c>
      <c r="AC43">
        <v>110.9</v>
      </c>
      <c r="AD43">
        <v>113.6</v>
      </c>
      <c r="AE43" s="8">
        <f>AVERAGE(original_data3[[#This Row],[Cereals and products]:[Food and beverages]])</f>
        <v>113.85384615384615</v>
      </c>
      <c r="AF43">
        <f>SUM(original_data3[[#This Row],[Cereals and products]:[Food and beverages]])</f>
        <v>1480.1</v>
      </c>
      <c r="AG43" s="8"/>
    </row>
    <row r="44" spans="1:33" hidden="1" x14ac:dyDescent="0.3">
      <c r="A44" t="s">
        <v>30</v>
      </c>
      <c r="B44">
        <v>2014</v>
      </c>
      <c r="C44"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c r="AE44" s="8">
        <f>AVERAGE(original_data3[[#This Row],[Cereals and products]:[Food and beverages]])</f>
        <v>114.72307692307693</v>
      </c>
      <c r="AF44">
        <f>SUM(original_data3[[#This Row],[Cereals and products]:[Food and beverages]])</f>
        <v>1491.4</v>
      </c>
      <c r="AG44" s="8"/>
    </row>
    <row r="45" spans="1:33" hidden="1" x14ac:dyDescent="0.3">
      <c r="A45" t="s">
        <v>33</v>
      </c>
      <c r="B45">
        <v>2014</v>
      </c>
      <c r="C45"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t="s">
        <v>59</v>
      </c>
      <c r="V45">
        <v>110.9</v>
      </c>
      <c r="W45">
        <v>113</v>
      </c>
      <c r="X45">
        <v>110.8</v>
      </c>
      <c r="Y45">
        <v>111.6</v>
      </c>
      <c r="Z45">
        <v>110.9</v>
      </c>
      <c r="AA45">
        <v>111.8</v>
      </c>
      <c r="AB45">
        <v>109.2</v>
      </c>
      <c r="AC45">
        <v>111.4</v>
      </c>
      <c r="AD45">
        <v>113.7</v>
      </c>
      <c r="AE45" s="8">
        <f>AVERAGE(original_data3[[#This Row],[Cereals and products]:[Food and beverages]])</f>
        <v>114.07692307692308</v>
      </c>
      <c r="AF45">
        <f>SUM(original_data3[[#This Row],[Cereals and products]:[Food and beverages]])</f>
        <v>1483</v>
      </c>
      <c r="AG45" s="8"/>
    </row>
    <row r="46" spans="1:33" hidden="1" x14ac:dyDescent="0.3">
      <c r="A46" t="s">
        <v>35</v>
      </c>
      <c r="B46">
        <v>2014</v>
      </c>
      <c r="C46" t="s">
        <v>38</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t="s">
        <v>59</v>
      </c>
      <c r="V46">
        <v>112.5</v>
      </c>
      <c r="W46">
        <v>113.2</v>
      </c>
      <c r="X46">
        <v>111.2</v>
      </c>
      <c r="Y46">
        <v>111.4</v>
      </c>
      <c r="Z46">
        <v>110.6</v>
      </c>
      <c r="AA46">
        <v>112</v>
      </c>
      <c r="AB46">
        <v>109</v>
      </c>
      <c r="AC46">
        <v>111.3</v>
      </c>
      <c r="AD46">
        <v>114.2</v>
      </c>
      <c r="AE46" s="8">
        <f>AVERAGE(original_data3[[#This Row],[Cereals and products]:[Food and beverages]])</f>
        <v>114.48461538461537</v>
      </c>
      <c r="AF46">
        <f>SUM(original_data3[[#This Row],[Cereals and products]:[Food and beverages]])</f>
        <v>1488.2999999999997</v>
      </c>
      <c r="AG46" s="8"/>
    </row>
    <row r="47" spans="1:33" hidden="1" x14ac:dyDescent="0.3">
      <c r="A47" t="s">
        <v>30</v>
      </c>
      <c r="B47">
        <v>2014</v>
      </c>
      <c r="C47"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c r="AE47" s="8">
        <f>AVERAGE(original_data3[[#This Row],[Cereals and products]:[Food and beverages]])</f>
        <v>115.70000000000002</v>
      </c>
      <c r="AF47">
        <f>SUM(original_data3[[#This Row],[Cereals and products]:[Food and beverages]])</f>
        <v>1504.1000000000001</v>
      </c>
      <c r="AG47" s="8"/>
    </row>
    <row r="48" spans="1:33" hidden="1" x14ac:dyDescent="0.3">
      <c r="A48" t="s">
        <v>33</v>
      </c>
      <c r="B48">
        <v>2014</v>
      </c>
      <c r="C48"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t="s">
        <v>61</v>
      </c>
      <c r="V48">
        <v>110.9</v>
      </c>
      <c r="W48">
        <v>113.4</v>
      </c>
      <c r="X48">
        <v>111</v>
      </c>
      <c r="Y48">
        <v>111.2</v>
      </c>
      <c r="Z48">
        <v>111.2</v>
      </c>
      <c r="AA48">
        <v>112.5</v>
      </c>
      <c r="AB48">
        <v>109.1</v>
      </c>
      <c r="AC48">
        <v>111.4</v>
      </c>
      <c r="AD48">
        <v>114.7</v>
      </c>
      <c r="AE48" s="8">
        <f>AVERAGE(original_data3[[#This Row],[Cereals and products]:[Food and beverages]])</f>
        <v>115.69230769230771</v>
      </c>
      <c r="AF48">
        <f>SUM(original_data3[[#This Row],[Cereals and products]:[Food and beverages]])</f>
        <v>1504.0000000000002</v>
      </c>
      <c r="AG48" s="8"/>
    </row>
    <row r="49" spans="1:33" hidden="1" x14ac:dyDescent="0.3">
      <c r="A49" t="s">
        <v>35</v>
      </c>
      <c r="B49">
        <v>2014</v>
      </c>
      <c r="C49"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t="s">
        <v>61</v>
      </c>
      <c r="V49">
        <v>112.5</v>
      </c>
      <c r="W49">
        <v>113.6</v>
      </c>
      <c r="X49">
        <v>111.5</v>
      </c>
      <c r="Y49">
        <v>111.2</v>
      </c>
      <c r="Z49">
        <v>110.9</v>
      </c>
      <c r="AA49">
        <v>112.7</v>
      </c>
      <c r="AB49">
        <v>109</v>
      </c>
      <c r="AC49">
        <v>111.5</v>
      </c>
      <c r="AD49">
        <v>115.1</v>
      </c>
      <c r="AE49" s="8">
        <f>AVERAGE(original_data3[[#This Row],[Cereals and products]:[Food and beverages]])</f>
        <v>115.69999999999999</v>
      </c>
      <c r="AF49">
        <f>SUM(original_data3[[#This Row],[Cereals and products]:[Food and beverages]])</f>
        <v>1504.1</v>
      </c>
      <c r="AG49" s="8"/>
    </row>
    <row r="50" spans="1:33" hidden="1" x14ac:dyDescent="0.3">
      <c r="A50" t="s">
        <v>30</v>
      </c>
      <c r="B50">
        <v>2014</v>
      </c>
      <c r="C50"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c r="AE50" s="8">
        <f>AVERAGE(original_data3[[#This Row],[Cereals and products]:[Food and beverages]])</f>
        <v>116.45384615384614</v>
      </c>
      <c r="AF50">
        <f>SUM(original_data3[[#This Row],[Cereals and products]:[Food and beverages]])</f>
        <v>1513.8999999999999</v>
      </c>
      <c r="AG50" s="8"/>
    </row>
    <row r="51" spans="1:33" hidden="1" x14ac:dyDescent="0.3">
      <c r="A51" t="s">
        <v>33</v>
      </c>
      <c r="B51">
        <v>2014</v>
      </c>
      <c r="C5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t="s">
        <v>62</v>
      </c>
      <c r="V51">
        <v>111.1</v>
      </c>
      <c r="W51">
        <v>114.1</v>
      </c>
      <c r="X51">
        <v>111.2</v>
      </c>
      <c r="Y51">
        <v>111.3</v>
      </c>
      <c r="Z51">
        <v>111.5</v>
      </c>
      <c r="AA51">
        <v>112.9</v>
      </c>
      <c r="AB51">
        <v>109.3</v>
      </c>
      <c r="AC51">
        <v>111.7</v>
      </c>
      <c r="AD51">
        <v>115.6</v>
      </c>
      <c r="AE51" s="8">
        <f>AVERAGE(original_data3[[#This Row],[Cereals and products]:[Food and beverages]])</f>
        <v>117.33076923076925</v>
      </c>
      <c r="AF51">
        <f>SUM(original_data3[[#This Row],[Cereals and products]:[Food and beverages]])</f>
        <v>1525.3000000000002</v>
      </c>
      <c r="AG51" s="8"/>
    </row>
    <row r="52" spans="1:33" hidden="1" x14ac:dyDescent="0.3">
      <c r="A52" t="s">
        <v>35</v>
      </c>
      <c r="B52">
        <v>2014</v>
      </c>
      <c r="C52"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t="s">
        <v>62</v>
      </c>
      <c r="V52">
        <v>112.5</v>
      </c>
      <c r="W52">
        <v>114.1</v>
      </c>
      <c r="X52">
        <v>111.8</v>
      </c>
      <c r="Y52">
        <v>111.3</v>
      </c>
      <c r="Z52">
        <v>111.2</v>
      </c>
      <c r="AA52">
        <v>113</v>
      </c>
      <c r="AB52">
        <v>109.1</v>
      </c>
      <c r="AC52">
        <v>111.8</v>
      </c>
      <c r="AD52">
        <v>115.8</v>
      </c>
      <c r="AE52" s="8">
        <f>AVERAGE(original_data3[[#This Row],[Cereals and products]:[Food and beverages]])</f>
        <v>116.80769230769235</v>
      </c>
      <c r="AF52">
        <f>SUM(original_data3[[#This Row],[Cereals and products]:[Food and beverages]])</f>
        <v>1518.5000000000005</v>
      </c>
      <c r="AG52" s="8"/>
    </row>
    <row r="53" spans="1:33" hidden="1" x14ac:dyDescent="0.3">
      <c r="A53" t="s">
        <v>30</v>
      </c>
      <c r="B53">
        <v>2014</v>
      </c>
      <c r="C53"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c r="AE53" s="8">
        <f>AVERAGE(original_data3[[#This Row],[Cereals and products]:[Food and beverages]])</f>
        <v>117.36153846153844</v>
      </c>
      <c r="AF53">
        <f>SUM(original_data3[[#This Row],[Cereals and products]:[Food and beverages]])</f>
        <v>1525.6999999999998</v>
      </c>
      <c r="AG53" s="8"/>
    </row>
    <row r="54" spans="1:33" hidden="1" x14ac:dyDescent="0.3">
      <c r="A54" t="s">
        <v>33</v>
      </c>
      <c r="B54">
        <v>2014</v>
      </c>
      <c r="C54"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t="s">
        <v>61</v>
      </c>
      <c r="V54">
        <v>111.2</v>
      </c>
      <c r="W54">
        <v>114.3</v>
      </c>
      <c r="X54">
        <v>111.4</v>
      </c>
      <c r="Y54">
        <v>111.5</v>
      </c>
      <c r="Z54">
        <v>111.8</v>
      </c>
      <c r="AA54">
        <v>115.1</v>
      </c>
      <c r="AB54">
        <v>108.7</v>
      </c>
      <c r="AC54">
        <v>112.2</v>
      </c>
      <c r="AD54">
        <v>116.4</v>
      </c>
      <c r="AE54" s="8">
        <f>AVERAGE(original_data3[[#This Row],[Cereals and products]:[Food and beverages]])</f>
        <v>119</v>
      </c>
      <c r="AF54">
        <f>SUM(original_data3[[#This Row],[Cereals and products]:[Food and beverages]])</f>
        <v>1547</v>
      </c>
      <c r="AG54" s="8"/>
    </row>
    <row r="55" spans="1:33" hidden="1" x14ac:dyDescent="0.3">
      <c r="A55" t="s">
        <v>35</v>
      </c>
      <c r="B55">
        <v>2014</v>
      </c>
      <c r="C55"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t="s">
        <v>61</v>
      </c>
      <c r="V55">
        <v>113.2</v>
      </c>
      <c r="W55">
        <v>114.6</v>
      </c>
      <c r="X55">
        <v>112.3</v>
      </c>
      <c r="Y55">
        <v>111.8</v>
      </c>
      <c r="Z55">
        <v>111.6</v>
      </c>
      <c r="AA55">
        <v>114.8</v>
      </c>
      <c r="AB55">
        <v>108.3</v>
      </c>
      <c r="AC55">
        <v>112.3</v>
      </c>
      <c r="AD55">
        <v>116.7</v>
      </c>
      <c r="AE55" s="8">
        <f>AVERAGE(original_data3[[#This Row],[Cereals and products]:[Food and beverages]])</f>
        <v>117.9769230769231</v>
      </c>
      <c r="AF55">
        <f>SUM(original_data3[[#This Row],[Cereals and products]:[Food and beverages]])</f>
        <v>1533.7000000000003</v>
      </c>
      <c r="AG55" s="8"/>
    </row>
    <row r="56" spans="1:33" hidden="1" x14ac:dyDescent="0.3">
      <c r="A56" t="s">
        <v>30</v>
      </c>
      <c r="B56">
        <v>2014</v>
      </c>
      <c r="C56"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c r="AE56" s="8">
        <f>AVERAGE(original_data3[[#This Row],[Cereals and products]:[Food and beverages]])</f>
        <v>120.24615384615385</v>
      </c>
      <c r="AF56">
        <f>SUM(original_data3[[#This Row],[Cereals and products]:[Food and beverages]])</f>
        <v>1563.2</v>
      </c>
      <c r="AG56" s="8"/>
    </row>
    <row r="57" spans="1:33" hidden="1" x14ac:dyDescent="0.3">
      <c r="A57" t="s">
        <v>33</v>
      </c>
      <c r="B57">
        <v>2014</v>
      </c>
      <c r="C57"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t="s">
        <v>63</v>
      </c>
      <c r="V57">
        <v>111.6</v>
      </c>
      <c r="W57">
        <v>114.9</v>
      </c>
      <c r="X57">
        <v>111.5</v>
      </c>
      <c r="Y57">
        <v>113</v>
      </c>
      <c r="Z57">
        <v>112.4</v>
      </c>
      <c r="AA57">
        <v>117.8</v>
      </c>
      <c r="AB57">
        <v>109.7</v>
      </c>
      <c r="AC57">
        <v>113.5</v>
      </c>
      <c r="AD57">
        <v>118.9</v>
      </c>
      <c r="AE57" s="8">
        <f>AVERAGE(original_data3[[#This Row],[Cereals and products]:[Food and beverages]])</f>
        <v>123.03846153846153</v>
      </c>
      <c r="AF57">
        <f>SUM(original_data3[[#This Row],[Cereals and products]:[Food and beverages]])</f>
        <v>1599.5</v>
      </c>
      <c r="AG57" s="8"/>
    </row>
    <row r="58" spans="1:33" hidden="1" x14ac:dyDescent="0.3">
      <c r="A58" t="s">
        <v>35</v>
      </c>
      <c r="B58">
        <v>2014</v>
      </c>
      <c r="C58"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t="s">
        <v>63</v>
      </c>
      <c r="V58">
        <v>113.9</v>
      </c>
      <c r="W58">
        <v>115.2</v>
      </c>
      <c r="X58">
        <v>112.7</v>
      </c>
      <c r="Y58">
        <v>113.1</v>
      </c>
      <c r="Z58">
        <v>112.1</v>
      </c>
      <c r="AA58">
        <v>116.8</v>
      </c>
      <c r="AB58">
        <v>109.2</v>
      </c>
      <c r="AC58">
        <v>113.3</v>
      </c>
      <c r="AD58">
        <v>119.2</v>
      </c>
      <c r="AE58" s="8">
        <f>AVERAGE(original_data3[[#This Row],[Cereals and products]:[Food and beverages]])</f>
        <v>121.25384615384615</v>
      </c>
      <c r="AF58">
        <f>SUM(original_data3[[#This Row],[Cereals and products]:[Food and beverages]])</f>
        <v>1576.3</v>
      </c>
      <c r="AG58" s="8"/>
    </row>
    <row r="59" spans="1:33" hidden="1" x14ac:dyDescent="0.3">
      <c r="A59" t="s">
        <v>30</v>
      </c>
      <c r="B59">
        <v>2014</v>
      </c>
      <c r="C59"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c r="AE59" s="8">
        <f>AVERAGE(original_data3[[#This Row],[Cereals and products]:[Food and beverages]])</f>
        <v>121.71538461538459</v>
      </c>
      <c r="AF59">
        <f>SUM(original_data3[[#This Row],[Cereals and products]:[Food and beverages]])</f>
        <v>1582.2999999999997</v>
      </c>
      <c r="AG59" s="8"/>
    </row>
    <row r="60" spans="1:33" hidden="1" x14ac:dyDescent="0.3">
      <c r="A60" t="s">
        <v>33</v>
      </c>
      <c r="B60">
        <v>2014</v>
      </c>
      <c r="C60"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t="s">
        <v>64</v>
      </c>
      <c r="V60">
        <v>111.8</v>
      </c>
      <c r="W60">
        <v>115.3</v>
      </c>
      <c r="X60">
        <v>112.2</v>
      </c>
      <c r="Y60">
        <v>112.5</v>
      </c>
      <c r="Z60">
        <v>112.9</v>
      </c>
      <c r="AA60">
        <v>119.2</v>
      </c>
      <c r="AB60">
        <v>110.5</v>
      </c>
      <c r="AC60">
        <v>113.9</v>
      </c>
      <c r="AD60">
        <v>119.9</v>
      </c>
      <c r="AE60" s="8">
        <f>AVERAGE(original_data3[[#This Row],[Cereals and products]:[Food and beverages]])</f>
        <v>124.38461538461539</v>
      </c>
      <c r="AF60">
        <f>SUM(original_data3[[#This Row],[Cereals and products]:[Food and beverages]])</f>
        <v>1617</v>
      </c>
      <c r="AG60" s="8"/>
    </row>
    <row r="61" spans="1:33" hidden="1" x14ac:dyDescent="0.3">
      <c r="A61" t="s">
        <v>35</v>
      </c>
      <c r="B61">
        <v>2014</v>
      </c>
      <c r="C6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t="s">
        <v>64</v>
      </c>
      <c r="V61">
        <v>114</v>
      </c>
      <c r="W61">
        <v>115.6</v>
      </c>
      <c r="X61">
        <v>113.3</v>
      </c>
      <c r="Y61">
        <v>112.8</v>
      </c>
      <c r="Z61">
        <v>112.6</v>
      </c>
      <c r="AA61">
        <v>118</v>
      </c>
      <c r="AB61">
        <v>109.9</v>
      </c>
      <c r="AC61">
        <v>113.7</v>
      </c>
      <c r="AD61">
        <v>120.3</v>
      </c>
      <c r="AE61" s="8">
        <f>AVERAGE(original_data3[[#This Row],[Cereals and products]:[Food and beverages]])</f>
        <v>122.65384615384613</v>
      </c>
      <c r="AF61">
        <f>SUM(original_data3[[#This Row],[Cereals and products]:[Food and beverages]])</f>
        <v>1594.4999999999998</v>
      </c>
      <c r="AG61" s="8"/>
    </row>
    <row r="62" spans="1:33" hidden="1" x14ac:dyDescent="0.3">
      <c r="A62" t="s">
        <v>30</v>
      </c>
      <c r="B62">
        <v>2014</v>
      </c>
      <c r="C62"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c r="AE62" s="8">
        <f>AVERAGE(original_data3[[#This Row],[Cereals and products]:[Food and beverages]])</f>
        <v>121.78461538461539</v>
      </c>
      <c r="AF62">
        <f>SUM(original_data3[[#This Row],[Cereals and products]:[Food and beverages]])</f>
        <v>1583.2</v>
      </c>
      <c r="AG62" s="8"/>
    </row>
    <row r="63" spans="1:33" hidden="1" x14ac:dyDescent="0.3">
      <c r="A63" t="s">
        <v>33</v>
      </c>
      <c r="B63">
        <v>2014</v>
      </c>
      <c r="C63"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t="s">
        <v>65</v>
      </c>
      <c r="V63">
        <v>111.8</v>
      </c>
      <c r="W63">
        <v>115.5</v>
      </c>
      <c r="X63">
        <v>112.3</v>
      </c>
      <c r="Y63">
        <v>111.2</v>
      </c>
      <c r="Z63">
        <v>113.4</v>
      </c>
      <c r="AA63">
        <v>120</v>
      </c>
      <c r="AB63">
        <v>110</v>
      </c>
      <c r="AC63">
        <v>113.6</v>
      </c>
      <c r="AD63">
        <v>119.2</v>
      </c>
      <c r="AE63" s="8">
        <f>AVERAGE(original_data3[[#This Row],[Cereals and products]:[Food and beverages]])</f>
        <v>122.59230769230771</v>
      </c>
      <c r="AF63">
        <f>SUM(original_data3[[#This Row],[Cereals and products]:[Food and beverages]])</f>
        <v>1593.7000000000003</v>
      </c>
      <c r="AG63" s="8"/>
    </row>
    <row r="64" spans="1:33" hidden="1" x14ac:dyDescent="0.3">
      <c r="A64" t="s">
        <v>35</v>
      </c>
      <c r="B64">
        <v>2014</v>
      </c>
      <c r="C64"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t="s">
        <v>65</v>
      </c>
      <c r="V64">
        <v>114.3</v>
      </c>
      <c r="W64">
        <v>116.1</v>
      </c>
      <c r="X64">
        <v>113.7</v>
      </c>
      <c r="Y64">
        <v>112</v>
      </c>
      <c r="Z64">
        <v>113.1</v>
      </c>
      <c r="AA64">
        <v>118.6</v>
      </c>
      <c r="AB64">
        <v>109.5</v>
      </c>
      <c r="AC64">
        <v>113.7</v>
      </c>
      <c r="AD64">
        <v>120.1</v>
      </c>
      <c r="AE64" s="8">
        <f>AVERAGE(original_data3[[#This Row],[Cereals and products]:[Food and beverages]])</f>
        <v>122.00769230769228</v>
      </c>
      <c r="AF64">
        <f>SUM(original_data3[[#This Row],[Cereals and products]:[Food and beverages]])</f>
        <v>1586.0999999999997</v>
      </c>
      <c r="AG64" s="8"/>
    </row>
    <row r="65" spans="1:33" hidden="1" x14ac:dyDescent="0.3">
      <c r="A65" t="s">
        <v>30</v>
      </c>
      <c r="B65">
        <v>2014</v>
      </c>
      <c r="C65"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c r="AE65" s="8">
        <f>AVERAGE(original_data3[[#This Row],[Cereals and products]:[Food and beverages]])</f>
        <v>121.63076923076922</v>
      </c>
      <c r="AF65">
        <f>SUM(original_data3[[#This Row],[Cereals and products]:[Food and beverages]])</f>
        <v>1581.1999999999998</v>
      </c>
      <c r="AG65" s="8"/>
    </row>
    <row r="66" spans="1:33" hidden="1" x14ac:dyDescent="0.3">
      <c r="A66" t="s">
        <v>33</v>
      </c>
      <c r="B66">
        <v>2014</v>
      </c>
      <c r="C66"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t="s">
        <v>66</v>
      </c>
      <c r="V66">
        <v>112</v>
      </c>
      <c r="W66">
        <v>115.8</v>
      </c>
      <c r="X66">
        <v>112.6</v>
      </c>
      <c r="Y66">
        <v>111</v>
      </c>
      <c r="Z66">
        <v>113.6</v>
      </c>
      <c r="AA66">
        <v>120.2</v>
      </c>
      <c r="AB66">
        <v>110.1</v>
      </c>
      <c r="AC66">
        <v>113.7</v>
      </c>
      <c r="AD66">
        <v>119.1</v>
      </c>
      <c r="AE66" s="8">
        <f>AVERAGE(original_data3[[#This Row],[Cereals and products]:[Food and beverages]])</f>
        <v>122.11538461538461</v>
      </c>
      <c r="AF66">
        <f>SUM(original_data3[[#This Row],[Cereals and products]:[Food and beverages]])</f>
        <v>1587.5</v>
      </c>
      <c r="AG66" s="8"/>
    </row>
    <row r="67" spans="1:33" hidden="1" x14ac:dyDescent="0.3">
      <c r="A67" t="s">
        <v>35</v>
      </c>
      <c r="B67">
        <v>2014</v>
      </c>
      <c r="C67"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t="s">
        <v>66</v>
      </c>
      <c r="V67">
        <v>114.7</v>
      </c>
      <c r="W67">
        <v>116.7</v>
      </c>
      <c r="X67">
        <v>114.3</v>
      </c>
      <c r="Y67">
        <v>111.8</v>
      </c>
      <c r="Z67">
        <v>113.3</v>
      </c>
      <c r="AA67">
        <v>118.8</v>
      </c>
      <c r="AB67">
        <v>109.6</v>
      </c>
      <c r="AC67">
        <v>113.9</v>
      </c>
      <c r="AD67">
        <v>120.1</v>
      </c>
      <c r="AE67" s="8">
        <f>AVERAGE(original_data3[[#This Row],[Cereals and products]:[Food and beverages]])</f>
        <v>121.74615384615385</v>
      </c>
      <c r="AF67">
        <f>SUM(original_data3[[#This Row],[Cereals and products]:[Food and beverages]])</f>
        <v>1582.7</v>
      </c>
      <c r="AG67" s="8"/>
    </row>
    <row r="68" spans="1:33" hidden="1" x14ac:dyDescent="0.3">
      <c r="A68" t="s">
        <v>30</v>
      </c>
      <c r="B68">
        <v>2014</v>
      </c>
      <c r="C68"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c r="AE68" s="8">
        <f>AVERAGE(original_data3[[#This Row],[Cereals and products]:[Food and beverages]])</f>
        <v>121.69230769230769</v>
      </c>
      <c r="AF68">
        <f>SUM(original_data3[[#This Row],[Cereals and products]:[Food and beverages]])</f>
        <v>1582</v>
      </c>
      <c r="AG68" s="8"/>
    </row>
    <row r="69" spans="1:33" hidden="1" x14ac:dyDescent="0.3">
      <c r="A69" t="s">
        <v>33</v>
      </c>
      <c r="B69">
        <v>2014</v>
      </c>
      <c r="C69"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t="s">
        <v>67</v>
      </c>
      <c r="V69">
        <v>112.6</v>
      </c>
      <c r="W69">
        <v>116.4</v>
      </c>
      <c r="X69">
        <v>113</v>
      </c>
      <c r="Y69">
        <v>109.7</v>
      </c>
      <c r="Z69">
        <v>114</v>
      </c>
      <c r="AA69">
        <v>120.3</v>
      </c>
      <c r="AB69">
        <v>109.6</v>
      </c>
      <c r="AC69">
        <v>113.4</v>
      </c>
      <c r="AD69">
        <v>119</v>
      </c>
      <c r="AE69" s="8">
        <f>AVERAGE(original_data3[[#This Row],[Cereals and products]:[Food and beverages]])</f>
        <v>122.13846153846154</v>
      </c>
      <c r="AF69">
        <f>SUM(original_data3[[#This Row],[Cereals and products]:[Food and beverages]])</f>
        <v>1587.8</v>
      </c>
      <c r="AG69" s="8"/>
    </row>
    <row r="70" spans="1:33" hidden="1" x14ac:dyDescent="0.3">
      <c r="A70" t="s">
        <v>35</v>
      </c>
      <c r="B70">
        <v>2014</v>
      </c>
      <c r="C70"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t="s">
        <v>67</v>
      </c>
      <c r="V70">
        <v>115.5</v>
      </c>
      <c r="W70">
        <v>117.3</v>
      </c>
      <c r="X70">
        <v>114.8</v>
      </c>
      <c r="Y70">
        <v>110.8</v>
      </c>
      <c r="Z70">
        <v>113.7</v>
      </c>
      <c r="AA70">
        <v>119</v>
      </c>
      <c r="AB70">
        <v>109.1</v>
      </c>
      <c r="AC70">
        <v>113.8</v>
      </c>
      <c r="AD70">
        <v>120.1</v>
      </c>
      <c r="AE70" s="8">
        <f>AVERAGE(original_data3[[#This Row],[Cereals and products]:[Food and beverages]])</f>
        <v>121.78461538461539</v>
      </c>
      <c r="AF70">
        <f>SUM(original_data3[[#This Row],[Cereals and products]:[Food and beverages]])</f>
        <v>1583.2</v>
      </c>
      <c r="AG70" s="8"/>
    </row>
    <row r="71" spans="1:33" hidden="1" x14ac:dyDescent="0.3">
      <c r="A71" t="s">
        <v>30</v>
      </c>
      <c r="B71">
        <v>2014</v>
      </c>
      <c r="C7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c r="AE71" s="8">
        <f>AVERAGE(original_data3[[#This Row],[Cereals and products]:[Food and beverages]])</f>
        <v>120.73846153846154</v>
      </c>
      <c r="AF71">
        <f>SUM(original_data3[[#This Row],[Cereals and products]:[Food and beverages]])</f>
        <v>1569.6</v>
      </c>
      <c r="AG71" s="8"/>
    </row>
    <row r="72" spans="1:33" hidden="1" x14ac:dyDescent="0.3">
      <c r="A72" t="s">
        <v>33</v>
      </c>
      <c r="B72">
        <v>2014</v>
      </c>
      <c r="C72"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t="s">
        <v>68</v>
      </c>
      <c r="V72">
        <v>113</v>
      </c>
      <c r="W72">
        <v>116.8</v>
      </c>
      <c r="X72">
        <v>113.2</v>
      </c>
      <c r="Y72">
        <v>108.8</v>
      </c>
      <c r="Z72">
        <v>114.3</v>
      </c>
      <c r="AA72">
        <v>120.7</v>
      </c>
      <c r="AB72">
        <v>110.4</v>
      </c>
      <c r="AC72">
        <v>113.4</v>
      </c>
      <c r="AD72">
        <v>118.4</v>
      </c>
      <c r="AE72" s="8">
        <f>AVERAGE(original_data3[[#This Row],[Cereals and products]:[Food and beverages]])</f>
        <v>121.32307692307691</v>
      </c>
      <c r="AF72">
        <f>SUM(original_data3[[#This Row],[Cereals and products]:[Food and beverages]])</f>
        <v>1577.1999999999998</v>
      </c>
      <c r="AG72" s="8"/>
    </row>
    <row r="73" spans="1:33" hidden="1" x14ac:dyDescent="0.3">
      <c r="A73" t="s">
        <v>35</v>
      </c>
      <c r="B73">
        <v>2014</v>
      </c>
      <c r="C73"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t="s">
        <v>68</v>
      </c>
      <c r="V73">
        <v>115.7</v>
      </c>
      <c r="W73">
        <v>117.5</v>
      </c>
      <c r="X73">
        <v>115.1</v>
      </c>
      <c r="Y73">
        <v>110.1</v>
      </c>
      <c r="Z73">
        <v>113.9</v>
      </c>
      <c r="AA73">
        <v>119.5</v>
      </c>
      <c r="AB73">
        <v>109.8</v>
      </c>
      <c r="AC73">
        <v>113.8</v>
      </c>
      <c r="AD73">
        <v>119.4</v>
      </c>
      <c r="AE73" s="8">
        <f>AVERAGE(original_data3[[#This Row],[Cereals and products]:[Food and beverages]])</f>
        <v>120.89999999999999</v>
      </c>
      <c r="AF73">
        <f>SUM(original_data3[[#This Row],[Cereals and products]:[Food and beverages]])</f>
        <v>1571.6999999999998</v>
      </c>
      <c r="AG73" s="8"/>
    </row>
    <row r="74" spans="1:33" hidden="1"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c r="AE74" s="8">
        <f>AVERAGE(original_data3[[#This Row],[Cereals and products]:[Food and beverages]])</f>
        <v>120.62307692307692</v>
      </c>
      <c r="AF74">
        <f>SUM(original_data3[[#This Row],[Cereals and products]:[Food and beverages]])</f>
        <v>1568.1</v>
      </c>
      <c r="AG74" s="8"/>
    </row>
    <row r="75" spans="1:33" hidden="1"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t="s">
        <v>69</v>
      </c>
      <c r="V75">
        <v>113.4</v>
      </c>
      <c r="W75">
        <v>117.2</v>
      </c>
      <c r="X75">
        <v>113.7</v>
      </c>
      <c r="Y75">
        <v>107.9</v>
      </c>
      <c r="Z75">
        <v>114.6</v>
      </c>
      <c r="AA75">
        <v>120.8</v>
      </c>
      <c r="AB75">
        <v>111.4</v>
      </c>
      <c r="AC75">
        <v>113.4</v>
      </c>
      <c r="AD75">
        <v>118.5</v>
      </c>
      <c r="AE75" s="8">
        <f>AVERAGE(original_data3[[#This Row],[Cereals and products]:[Food and beverages]])</f>
        <v>121.14615384615384</v>
      </c>
      <c r="AF75">
        <f>SUM(original_data3[[#This Row],[Cereals and products]:[Food and beverages]])</f>
        <v>1574.8999999999999</v>
      </c>
      <c r="AG75" s="8"/>
    </row>
    <row r="76" spans="1:33" hidden="1" x14ac:dyDescent="0.3">
      <c r="A76" t="s">
        <v>35</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t="s">
        <v>69</v>
      </c>
      <c r="V76">
        <v>116.5</v>
      </c>
      <c r="W76">
        <v>118.1</v>
      </c>
      <c r="X76">
        <v>115.5</v>
      </c>
      <c r="Y76">
        <v>109.4</v>
      </c>
      <c r="Z76">
        <v>114.3</v>
      </c>
      <c r="AA76">
        <v>119.7</v>
      </c>
      <c r="AB76">
        <v>110.7</v>
      </c>
      <c r="AC76">
        <v>114</v>
      </c>
      <c r="AD76">
        <v>119.5</v>
      </c>
      <c r="AE76" s="8">
        <f>AVERAGE(original_data3[[#This Row],[Cereals and products]:[Food and beverages]])</f>
        <v>120.71538461538461</v>
      </c>
      <c r="AF76">
        <f>SUM(original_data3[[#This Row],[Cereals and products]:[Food and beverages]])</f>
        <v>1569.3</v>
      </c>
      <c r="AG76" s="8"/>
    </row>
    <row r="77" spans="1:33" hidden="1" x14ac:dyDescent="0.3">
      <c r="A77" t="s">
        <v>30</v>
      </c>
      <c r="B77">
        <v>2015</v>
      </c>
      <c r="C77"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c r="AE77" s="8">
        <f>AVERAGE(original_data3[[#This Row],[Cereals and products]:[Food and beverages]])</f>
        <v>120.81538461538459</v>
      </c>
      <c r="AF77">
        <f>SUM(original_data3[[#This Row],[Cereals and products]:[Food and beverages]])</f>
        <v>1570.5999999999997</v>
      </c>
      <c r="AG77" s="8"/>
    </row>
    <row r="78" spans="1:33" hidden="1" x14ac:dyDescent="0.3">
      <c r="A78" t="s">
        <v>33</v>
      </c>
      <c r="B78">
        <v>2015</v>
      </c>
      <c r="C78"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t="s">
        <v>70</v>
      </c>
      <c r="V78">
        <v>114</v>
      </c>
      <c r="W78">
        <v>117.7</v>
      </c>
      <c r="X78">
        <v>114.1</v>
      </c>
      <c r="Y78">
        <v>106.8</v>
      </c>
      <c r="Z78">
        <v>114.9</v>
      </c>
      <c r="AA78">
        <v>120.4</v>
      </c>
      <c r="AB78">
        <v>111.7</v>
      </c>
      <c r="AC78">
        <v>113.2</v>
      </c>
      <c r="AD78">
        <v>118.7</v>
      </c>
      <c r="AE78" s="8">
        <f>AVERAGE(original_data3[[#This Row],[Cereals and products]:[Food and beverages]])</f>
        <v>120.85384615384616</v>
      </c>
      <c r="AF78">
        <f>SUM(original_data3[[#This Row],[Cereals and products]:[Food and beverages]])</f>
        <v>1571.1000000000001</v>
      </c>
      <c r="AG78" s="8"/>
    </row>
    <row r="79" spans="1:33" hidden="1" x14ac:dyDescent="0.3">
      <c r="A79" t="s">
        <v>35</v>
      </c>
      <c r="B79">
        <v>2015</v>
      </c>
      <c r="C79"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t="s">
        <v>70</v>
      </c>
      <c r="V79">
        <v>117.7</v>
      </c>
      <c r="W79">
        <v>118.7</v>
      </c>
      <c r="X79">
        <v>116.3</v>
      </c>
      <c r="Y79">
        <v>108.7</v>
      </c>
      <c r="Z79">
        <v>114.9</v>
      </c>
      <c r="AA79">
        <v>119.7</v>
      </c>
      <c r="AB79">
        <v>111.2</v>
      </c>
      <c r="AC79">
        <v>114.1</v>
      </c>
      <c r="AD79">
        <v>119.7</v>
      </c>
      <c r="AE79" s="8">
        <f>AVERAGE(original_data3[[#This Row],[Cereals and products]:[Food and beverages]])</f>
        <v>120.72307692307689</v>
      </c>
      <c r="AF79">
        <f>SUM(original_data3[[#This Row],[Cereals and products]:[Food and beverages]])</f>
        <v>1569.3999999999996</v>
      </c>
      <c r="AG79" s="8"/>
    </row>
    <row r="80" spans="1:33" hidden="1" x14ac:dyDescent="0.3">
      <c r="A80" t="s">
        <v>30</v>
      </c>
      <c r="B80">
        <v>2015</v>
      </c>
      <c r="C80"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c r="AE80" s="8">
        <f>AVERAGE(original_data3[[#This Row],[Cereals and products]:[Food and beverages]])</f>
        <v>120.88461538461539</v>
      </c>
      <c r="AF80">
        <f>SUM(original_data3[[#This Row],[Cereals and products]:[Food and beverages]])</f>
        <v>1571.5</v>
      </c>
      <c r="AG80" s="8"/>
    </row>
    <row r="81" spans="1:33" hidden="1" x14ac:dyDescent="0.3">
      <c r="A81" t="s">
        <v>33</v>
      </c>
      <c r="B81">
        <v>2015</v>
      </c>
      <c r="C8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t="s">
        <v>71</v>
      </c>
      <c r="V81">
        <v>114.4</v>
      </c>
      <c r="W81">
        <v>118</v>
      </c>
      <c r="X81">
        <v>114.3</v>
      </c>
      <c r="Y81">
        <v>108.4</v>
      </c>
      <c r="Z81">
        <v>115.4</v>
      </c>
      <c r="AA81">
        <v>120.6</v>
      </c>
      <c r="AB81">
        <v>111.3</v>
      </c>
      <c r="AC81">
        <v>113.8</v>
      </c>
      <c r="AD81">
        <v>119.1</v>
      </c>
      <c r="AE81" s="8">
        <f>AVERAGE(original_data3[[#This Row],[Cereals and products]:[Food and beverages]])</f>
        <v>120.61538461538463</v>
      </c>
      <c r="AF81">
        <f>SUM(original_data3[[#This Row],[Cereals and products]:[Food and beverages]])</f>
        <v>1568.0000000000002</v>
      </c>
      <c r="AG81" s="8"/>
    </row>
    <row r="82" spans="1:33" hidden="1" x14ac:dyDescent="0.3">
      <c r="A82" t="s">
        <v>35</v>
      </c>
      <c r="B82">
        <v>2015</v>
      </c>
      <c r="C82"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t="s">
        <v>71</v>
      </c>
      <c r="V82">
        <v>118.3</v>
      </c>
      <c r="W82">
        <v>119.2</v>
      </c>
      <c r="X82">
        <v>116.7</v>
      </c>
      <c r="Y82">
        <v>109.9</v>
      </c>
      <c r="Z82">
        <v>115.4</v>
      </c>
      <c r="AA82">
        <v>120.1</v>
      </c>
      <c r="AB82">
        <v>111</v>
      </c>
      <c r="AC82">
        <v>114.7</v>
      </c>
      <c r="AD82">
        <v>120.2</v>
      </c>
      <c r="AE82" s="8">
        <f>AVERAGE(original_data3[[#This Row],[Cereals and products]:[Food and beverages]])</f>
        <v>120.69999999999999</v>
      </c>
      <c r="AF82">
        <f>SUM(original_data3[[#This Row],[Cereals and products]:[Food and beverages]])</f>
        <v>1569.1</v>
      </c>
      <c r="AG82" s="8"/>
    </row>
    <row r="83" spans="1:33" hidden="1" x14ac:dyDescent="0.3">
      <c r="A83" t="s">
        <v>30</v>
      </c>
      <c r="B83">
        <v>2015</v>
      </c>
      <c r="C83"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c r="AE83" s="8">
        <f>AVERAGE(original_data3[[#This Row],[Cereals and products]:[Food and beverages]])</f>
        <v>121.32307692307693</v>
      </c>
      <c r="AF83">
        <f>SUM(original_data3[[#This Row],[Cereals and products]:[Food and beverages]])</f>
        <v>1577.2</v>
      </c>
      <c r="AG83" s="8"/>
    </row>
    <row r="84" spans="1:33" hidden="1" x14ac:dyDescent="0.3">
      <c r="A84" t="s">
        <v>33</v>
      </c>
      <c r="B84">
        <v>2015</v>
      </c>
      <c r="C84"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t="s">
        <v>72</v>
      </c>
      <c r="V84">
        <v>114.7</v>
      </c>
      <c r="W84">
        <v>118.4</v>
      </c>
      <c r="X84">
        <v>114.6</v>
      </c>
      <c r="Y84">
        <v>108.4</v>
      </c>
      <c r="Z84">
        <v>115.6</v>
      </c>
      <c r="AA84">
        <v>121.7</v>
      </c>
      <c r="AB84">
        <v>111.8</v>
      </c>
      <c r="AC84">
        <v>114.2</v>
      </c>
      <c r="AD84">
        <v>119.7</v>
      </c>
      <c r="AE84" s="8">
        <f>AVERAGE(original_data3[[#This Row],[Cereals and products]:[Food and beverages]])</f>
        <v>121.23846153846154</v>
      </c>
      <c r="AF84">
        <f>SUM(original_data3[[#This Row],[Cereals and products]:[Food and beverages]])</f>
        <v>1576.1</v>
      </c>
      <c r="AG84" s="8"/>
    </row>
    <row r="85" spans="1:33" hidden="1" x14ac:dyDescent="0.3">
      <c r="A85" t="s">
        <v>35</v>
      </c>
      <c r="B85">
        <v>2015</v>
      </c>
      <c r="C85"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t="s">
        <v>72</v>
      </c>
      <c r="V85">
        <v>118.7</v>
      </c>
      <c r="W85">
        <v>119.7</v>
      </c>
      <c r="X85">
        <v>117.1</v>
      </c>
      <c r="Y85">
        <v>110.1</v>
      </c>
      <c r="Z85">
        <v>115.9</v>
      </c>
      <c r="AA85">
        <v>121</v>
      </c>
      <c r="AB85">
        <v>111.7</v>
      </c>
      <c r="AC85">
        <v>115.1</v>
      </c>
      <c r="AD85">
        <v>120.7</v>
      </c>
      <c r="AE85" s="8">
        <f>AVERAGE(original_data3[[#This Row],[Cereals and products]:[Food and beverages]])</f>
        <v>121.20769230769231</v>
      </c>
      <c r="AF85">
        <f>SUM(original_data3[[#This Row],[Cereals and products]:[Food and beverages]])</f>
        <v>1575.7</v>
      </c>
      <c r="AG85" s="8"/>
    </row>
    <row r="86" spans="1:33" hidden="1" x14ac:dyDescent="0.3">
      <c r="A86" t="s">
        <v>30</v>
      </c>
      <c r="B86">
        <v>2015</v>
      </c>
      <c r="C86"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c r="AE86" s="8">
        <f>AVERAGE(original_data3[[#This Row],[Cereals and products]:[Food and beverages]])</f>
        <v>122.13076923076923</v>
      </c>
      <c r="AF86">
        <f>SUM(original_data3[[#This Row],[Cereals and products]:[Food and beverages]])</f>
        <v>1587.7</v>
      </c>
      <c r="AG86" s="8"/>
    </row>
    <row r="87" spans="1:33" hidden="1" x14ac:dyDescent="0.3">
      <c r="A87" t="s">
        <v>33</v>
      </c>
      <c r="B87">
        <v>2015</v>
      </c>
      <c r="C87"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t="s">
        <v>73</v>
      </c>
      <c r="V87">
        <v>114.9</v>
      </c>
      <c r="W87">
        <v>118.7</v>
      </c>
      <c r="X87">
        <v>114.9</v>
      </c>
      <c r="Y87">
        <v>110.8</v>
      </c>
      <c r="Z87">
        <v>116</v>
      </c>
      <c r="AA87">
        <v>122</v>
      </c>
      <c r="AB87">
        <v>112.4</v>
      </c>
      <c r="AC87">
        <v>115.2</v>
      </c>
      <c r="AD87">
        <v>120.7</v>
      </c>
      <c r="AE87" s="8">
        <f>AVERAGE(original_data3[[#This Row],[Cereals and products]:[Food and beverages]])</f>
        <v>122.9923076923077</v>
      </c>
      <c r="AF87">
        <f>SUM(original_data3[[#This Row],[Cereals and products]:[Food and beverages]])</f>
        <v>1598.9</v>
      </c>
      <c r="AG87" s="8"/>
    </row>
    <row r="88" spans="1:33" hidden="1" x14ac:dyDescent="0.3">
      <c r="A88" t="s">
        <v>35</v>
      </c>
      <c r="B88">
        <v>2015</v>
      </c>
      <c r="C88"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t="s">
        <v>73</v>
      </c>
      <c r="V88">
        <v>119.2</v>
      </c>
      <c r="W88">
        <v>120.2</v>
      </c>
      <c r="X88">
        <v>117.7</v>
      </c>
      <c r="Y88">
        <v>112</v>
      </c>
      <c r="Z88">
        <v>116.3</v>
      </c>
      <c r="AA88">
        <v>121.4</v>
      </c>
      <c r="AB88">
        <v>112.3</v>
      </c>
      <c r="AC88">
        <v>116.1</v>
      </c>
      <c r="AD88">
        <v>121.6</v>
      </c>
      <c r="AE88" s="8">
        <f>AVERAGE(original_data3[[#This Row],[Cereals and products]:[Food and beverages]])</f>
        <v>122.33846153846154</v>
      </c>
      <c r="AF88">
        <f>SUM(original_data3[[#This Row],[Cereals and products]:[Food and beverages]])</f>
        <v>1590.4</v>
      </c>
      <c r="AG88" s="8"/>
    </row>
    <row r="89" spans="1:33" hidden="1" x14ac:dyDescent="0.3">
      <c r="A89" t="s">
        <v>30</v>
      </c>
      <c r="B89">
        <v>2015</v>
      </c>
      <c r="C89"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c r="AE89" s="8">
        <f>AVERAGE(original_data3[[#This Row],[Cereals and products]:[Food and beverages]])</f>
        <v>124.45384615384614</v>
      </c>
      <c r="AF89">
        <f>SUM(original_data3[[#This Row],[Cereals and products]:[Food and beverages]])</f>
        <v>1617.8999999999999</v>
      </c>
      <c r="AG89" s="8"/>
    </row>
    <row r="90" spans="1:33" hidden="1" x14ac:dyDescent="0.3">
      <c r="A90" t="s">
        <v>33</v>
      </c>
      <c r="B90">
        <v>2015</v>
      </c>
      <c r="C90"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t="s">
        <v>74</v>
      </c>
      <c r="V90">
        <v>115.1</v>
      </c>
      <c r="W90">
        <v>119.2</v>
      </c>
      <c r="X90">
        <v>115.4</v>
      </c>
      <c r="Y90">
        <v>111.7</v>
      </c>
      <c r="Z90">
        <v>116.2</v>
      </c>
      <c r="AA90">
        <v>123.8</v>
      </c>
      <c r="AB90">
        <v>112.5</v>
      </c>
      <c r="AC90">
        <v>116</v>
      </c>
      <c r="AD90">
        <v>121.7</v>
      </c>
      <c r="AE90" s="8">
        <f>AVERAGE(original_data3[[#This Row],[Cereals and products]:[Food and beverages]])</f>
        <v>125.89230769230768</v>
      </c>
      <c r="AF90">
        <f>SUM(original_data3[[#This Row],[Cereals and products]:[Food and beverages]])</f>
        <v>1636.6</v>
      </c>
      <c r="AG90" s="8"/>
    </row>
    <row r="91" spans="1:33" hidden="1" x14ac:dyDescent="0.3">
      <c r="A91" t="s">
        <v>35</v>
      </c>
      <c r="B91">
        <v>2015</v>
      </c>
      <c r="C9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t="s">
        <v>74</v>
      </c>
      <c r="V91">
        <v>119.8</v>
      </c>
      <c r="W91">
        <v>121.1</v>
      </c>
      <c r="X91">
        <v>118.5</v>
      </c>
      <c r="Y91">
        <v>112.9</v>
      </c>
      <c r="Z91">
        <v>116.9</v>
      </c>
      <c r="AA91">
        <v>123.1</v>
      </c>
      <c r="AB91">
        <v>112.8</v>
      </c>
      <c r="AC91">
        <v>117</v>
      </c>
      <c r="AD91">
        <v>123</v>
      </c>
      <c r="AE91" s="8">
        <f>AVERAGE(original_data3[[#This Row],[Cereals and products]:[Food and beverages]])</f>
        <v>124.88461538461539</v>
      </c>
      <c r="AF91">
        <f>SUM(original_data3[[#This Row],[Cereals and products]:[Food and beverages]])</f>
        <v>1623.5</v>
      </c>
      <c r="AG91" s="8"/>
    </row>
    <row r="92" spans="1:33" hidden="1" x14ac:dyDescent="0.3">
      <c r="A92" t="s">
        <v>30</v>
      </c>
      <c r="B92">
        <v>2015</v>
      </c>
      <c r="C92"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c r="AE92" s="8">
        <f>AVERAGE(original_data3[[#This Row],[Cereals and products]:[Food and beverages]])</f>
        <v>125.02307692307691</v>
      </c>
      <c r="AF92">
        <f>SUM(original_data3[[#This Row],[Cereals and products]:[Food and beverages]])</f>
        <v>1625.3</v>
      </c>
      <c r="AG92" s="8"/>
    </row>
    <row r="93" spans="1:33" hidden="1" x14ac:dyDescent="0.3">
      <c r="A93" t="s">
        <v>33</v>
      </c>
      <c r="B93">
        <v>2015</v>
      </c>
      <c r="C93"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t="s">
        <v>75</v>
      </c>
      <c r="V93">
        <v>115.3</v>
      </c>
      <c r="W93">
        <v>119.5</v>
      </c>
      <c r="X93">
        <v>116</v>
      </c>
      <c r="Y93">
        <v>111.5</v>
      </c>
      <c r="Z93">
        <v>116.6</v>
      </c>
      <c r="AA93">
        <v>125.4</v>
      </c>
      <c r="AB93">
        <v>111.7</v>
      </c>
      <c r="AC93">
        <v>116.3</v>
      </c>
      <c r="AD93">
        <v>122.4</v>
      </c>
      <c r="AE93" s="8">
        <f>AVERAGE(original_data3[[#This Row],[Cereals and products]:[Food and beverages]])</f>
        <v>126.37692307692306</v>
      </c>
      <c r="AF93">
        <f>SUM(original_data3[[#This Row],[Cereals and products]:[Food and beverages]])</f>
        <v>1642.8999999999999</v>
      </c>
      <c r="AG93" s="8"/>
    </row>
    <row r="94" spans="1:33" hidden="1" x14ac:dyDescent="0.3">
      <c r="A94" t="s">
        <v>35</v>
      </c>
      <c r="B94">
        <v>2015</v>
      </c>
      <c r="C94"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t="s">
        <v>75</v>
      </c>
      <c r="V94">
        <v>120.1</v>
      </c>
      <c r="W94">
        <v>121.3</v>
      </c>
      <c r="X94">
        <v>119</v>
      </c>
      <c r="Y94">
        <v>112.7</v>
      </c>
      <c r="Z94">
        <v>117.2</v>
      </c>
      <c r="AA94">
        <v>124.4</v>
      </c>
      <c r="AB94">
        <v>112.3</v>
      </c>
      <c r="AC94">
        <v>117.2</v>
      </c>
      <c r="AD94">
        <v>123.6</v>
      </c>
      <c r="AE94" s="8">
        <f>AVERAGE(original_data3[[#This Row],[Cereals and products]:[Food and beverages]])</f>
        <v>125.43076923076924</v>
      </c>
      <c r="AF94">
        <f>SUM(original_data3[[#This Row],[Cereals and products]:[Food and beverages]])</f>
        <v>1630.6000000000001</v>
      </c>
      <c r="AG94" s="8"/>
    </row>
    <row r="95" spans="1:33" hidden="1" x14ac:dyDescent="0.3">
      <c r="A95" t="s">
        <v>30</v>
      </c>
      <c r="B95">
        <v>2015</v>
      </c>
      <c r="C95"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c r="AE95" s="8">
        <f>AVERAGE(original_data3[[#This Row],[Cereals and products]:[Food and beverages]])</f>
        <v>126.66153846153846</v>
      </c>
      <c r="AF95">
        <f>SUM(original_data3[[#This Row],[Cereals and products]:[Food and beverages]])</f>
        <v>1646.6</v>
      </c>
      <c r="AG95" s="8"/>
    </row>
    <row r="96" spans="1:33" hidden="1" x14ac:dyDescent="0.3">
      <c r="A96" t="s">
        <v>33</v>
      </c>
      <c r="B96">
        <v>2015</v>
      </c>
      <c r="C96"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t="s">
        <v>76</v>
      </c>
      <c r="V96">
        <v>115.3</v>
      </c>
      <c r="W96">
        <v>120</v>
      </c>
      <c r="X96">
        <v>116.6</v>
      </c>
      <c r="Y96">
        <v>109.9</v>
      </c>
      <c r="Z96">
        <v>117.2</v>
      </c>
      <c r="AA96">
        <v>126.2</v>
      </c>
      <c r="AB96">
        <v>112</v>
      </c>
      <c r="AC96">
        <v>116.2</v>
      </c>
      <c r="AD96">
        <v>123.2</v>
      </c>
      <c r="AE96" s="8">
        <f>AVERAGE(original_data3[[#This Row],[Cereals and products]:[Food and beverages]])</f>
        <v>127.6076923076923</v>
      </c>
      <c r="AF96">
        <f>SUM(original_data3[[#This Row],[Cereals and products]:[Food and beverages]])</f>
        <v>1658.8999999999999</v>
      </c>
      <c r="AG96" s="8"/>
    </row>
    <row r="97" spans="1:33" hidden="1" x14ac:dyDescent="0.3">
      <c r="A97" t="s">
        <v>35</v>
      </c>
      <c r="B97">
        <v>2015</v>
      </c>
      <c r="C97"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t="s">
        <v>76</v>
      </c>
      <c r="V97">
        <v>120.6</v>
      </c>
      <c r="W97">
        <v>122</v>
      </c>
      <c r="X97">
        <v>119.4</v>
      </c>
      <c r="Y97">
        <v>111.7</v>
      </c>
      <c r="Z97">
        <v>117.8</v>
      </c>
      <c r="AA97">
        <v>125.1</v>
      </c>
      <c r="AB97">
        <v>112.3</v>
      </c>
      <c r="AC97">
        <v>117.2</v>
      </c>
      <c r="AD97">
        <v>124.8</v>
      </c>
      <c r="AE97" s="8">
        <f>AVERAGE(original_data3[[#This Row],[Cereals and products]:[Food and beverages]])</f>
        <v>126.89230769230768</v>
      </c>
      <c r="AF97">
        <f>SUM(original_data3[[#This Row],[Cereals and products]:[Food and beverages]])</f>
        <v>1649.6</v>
      </c>
      <c r="AG97" s="8"/>
    </row>
    <row r="98" spans="1:33" hidden="1" x14ac:dyDescent="0.3">
      <c r="A98" t="s">
        <v>30</v>
      </c>
      <c r="B98">
        <v>2015</v>
      </c>
      <c r="C98"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c r="AE98" s="8">
        <f>AVERAGE(original_data3[[#This Row],[Cereals and products]:[Food and beverages]])</f>
        <v>127.50769230769232</v>
      </c>
      <c r="AF98">
        <f>SUM(original_data3[[#This Row],[Cereals and products]:[Food and beverages]])</f>
        <v>1657.6000000000001</v>
      </c>
      <c r="AG98" s="8"/>
    </row>
    <row r="99" spans="1:33" hidden="1" x14ac:dyDescent="0.3">
      <c r="A99" t="s">
        <v>33</v>
      </c>
      <c r="B99">
        <v>2015</v>
      </c>
      <c r="C99"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t="s">
        <v>77</v>
      </c>
      <c r="V99">
        <v>115.1</v>
      </c>
      <c r="W99">
        <v>120.4</v>
      </c>
      <c r="X99">
        <v>117.1</v>
      </c>
      <c r="Y99">
        <v>109.1</v>
      </c>
      <c r="Z99">
        <v>117.3</v>
      </c>
      <c r="AA99">
        <v>126.5</v>
      </c>
      <c r="AB99">
        <v>112.9</v>
      </c>
      <c r="AC99">
        <v>116.2</v>
      </c>
      <c r="AD99">
        <v>123.5</v>
      </c>
      <c r="AE99" s="8">
        <f>AVERAGE(original_data3[[#This Row],[Cereals and products]:[Food and beverages]])</f>
        <v>128.06153846153845</v>
      </c>
      <c r="AF99">
        <f>SUM(original_data3[[#This Row],[Cereals and products]:[Food and beverages]])</f>
        <v>1664.8</v>
      </c>
      <c r="AG99" s="8"/>
    </row>
    <row r="100" spans="1:33" hidden="1" x14ac:dyDescent="0.3">
      <c r="A100" t="s">
        <v>35</v>
      </c>
      <c r="B100">
        <v>2015</v>
      </c>
      <c r="C100"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t="s">
        <v>77</v>
      </c>
      <c r="V100">
        <v>120.4</v>
      </c>
      <c r="W100">
        <v>122.6</v>
      </c>
      <c r="X100">
        <v>119.8</v>
      </c>
      <c r="Y100">
        <v>111.3</v>
      </c>
      <c r="Z100">
        <v>118.3</v>
      </c>
      <c r="AA100">
        <v>125.7</v>
      </c>
      <c r="AB100">
        <v>113.4</v>
      </c>
      <c r="AC100">
        <v>117.5</v>
      </c>
      <c r="AD100">
        <v>125.4</v>
      </c>
      <c r="AE100" s="8">
        <f>AVERAGE(original_data3[[#This Row],[Cereals and products]:[Food and beverages]])</f>
        <v>127.56153846153848</v>
      </c>
      <c r="AF100">
        <f>SUM(original_data3[[#This Row],[Cereals and products]:[Food and beverages]])</f>
        <v>1658.3000000000002</v>
      </c>
      <c r="AG100" s="8"/>
    </row>
    <row r="101" spans="1:33" hidden="1" x14ac:dyDescent="0.3">
      <c r="A101" t="s">
        <v>30</v>
      </c>
      <c r="B101">
        <v>2015</v>
      </c>
      <c r="C10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c r="AE101" s="8">
        <f>AVERAGE(original_data3[[#This Row],[Cereals and products]:[Food and beverages]])</f>
        <v>128.8153846153846</v>
      </c>
      <c r="AF101">
        <f>SUM(original_data3[[#This Row],[Cereals and products]:[Food and beverages]])</f>
        <v>1674.6</v>
      </c>
      <c r="AG101" s="8"/>
    </row>
    <row r="102" spans="1:33" hidden="1" x14ac:dyDescent="0.3">
      <c r="A102" t="s">
        <v>33</v>
      </c>
      <c r="B102">
        <v>2015</v>
      </c>
      <c r="C102"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t="s">
        <v>78</v>
      </c>
      <c r="V102">
        <v>114.9</v>
      </c>
      <c r="W102">
        <v>120.7</v>
      </c>
      <c r="X102">
        <v>117.7</v>
      </c>
      <c r="Y102">
        <v>109.3</v>
      </c>
      <c r="Z102">
        <v>117.7</v>
      </c>
      <c r="AA102">
        <v>126.5</v>
      </c>
      <c r="AB102">
        <v>113.5</v>
      </c>
      <c r="AC102">
        <v>116.5</v>
      </c>
      <c r="AD102">
        <v>124.2</v>
      </c>
      <c r="AE102" s="8">
        <f>AVERAGE(original_data3[[#This Row],[Cereals and products]:[Food and beverages]])</f>
        <v>130.21538461538464</v>
      </c>
      <c r="AF102">
        <f>SUM(original_data3[[#This Row],[Cereals and products]:[Food and beverages]])</f>
        <v>1692.8000000000002</v>
      </c>
      <c r="AG102" s="8"/>
    </row>
    <row r="103" spans="1:33" hidden="1" x14ac:dyDescent="0.3">
      <c r="A103" t="s">
        <v>35</v>
      </c>
      <c r="B103">
        <v>2015</v>
      </c>
      <c r="C103"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t="s">
        <v>78</v>
      </c>
      <c r="V103">
        <v>120.8</v>
      </c>
      <c r="W103">
        <v>123</v>
      </c>
      <c r="X103">
        <v>120.4</v>
      </c>
      <c r="Y103">
        <v>111.4</v>
      </c>
      <c r="Z103">
        <v>118.7</v>
      </c>
      <c r="AA103">
        <v>125.9</v>
      </c>
      <c r="AB103">
        <v>113.9</v>
      </c>
      <c r="AC103">
        <v>117.9</v>
      </c>
      <c r="AD103">
        <v>126.1</v>
      </c>
      <c r="AE103" s="8">
        <f>AVERAGE(original_data3[[#This Row],[Cereals and products]:[Food and beverages]])</f>
        <v>129.15384615384613</v>
      </c>
      <c r="AF103">
        <f>SUM(original_data3[[#This Row],[Cereals and products]:[Food and beverages]])</f>
        <v>1678.9999999999998</v>
      </c>
      <c r="AG103" s="8"/>
    </row>
    <row r="104" spans="1:33" hidden="1" x14ac:dyDescent="0.3">
      <c r="A104" t="s">
        <v>30</v>
      </c>
      <c r="B104">
        <v>2015</v>
      </c>
      <c r="C104"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c r="AE104" s="8">
        <f>AVERAGE(original_data3[[#This Row],[Cereals and products]:[Food and beverages]])</f>
        <v>129.71538461538461</v>
      </c>
      <c r="AF104">
        <f>SUM(original_data3[[#This Row],[Cereals and products]:[Food and beverages]])</f>
        <v>1686.3</v>
      </c>
      <c r="AG104" s="8"/>
    </row>
    <row r="105" spans="1:33" hidden="1" x14ac:dyDescent="0.3">
      <c r="A105" t="s">
        <v>33</v>
      </c>
      <c r="B105">
        <v>2015</v>
      </c>
      <c r="C105"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t="s">
        <v>79</v>
      </c>
      <c r="V105">
        <v>115.1</v>
      </c>
      <c r="W105">
        <v>121</v>
      </c>
      <c r="X105">
        <v>118.1</v>
      </c>
      <c r="Y105">
        <v>109.3</v>
      </c>
      <c r="Z105">
        <v>117.9</v>
      </c>
      <c r="AA105">
        <v>126.6</v>
      </c>
      <c r="AB105">
        <v>113.3</v>
      </c>
      <c r="AC105">
        <v>116.6</v>
      </c>
      <c r="AD105">
        <v>124.6</v>
      </c>
      <c r="AE105" s="8">
        <f>AVERAGE(original_data3[[#This Row],[Cereals and products]:[Food and beverages]])</f>
        <v>131.42307692307691</v>
      </c>
      <c r="AF105">
        <f>SUM(original_data3[[#This Row],[Cereals and products]:[Food and beverages]])</f>
        <v>1708.4999999999998</v>
      </c>
      <c r="AG105" s="8"/>
    </row>
    <row r="106" spans="1:33" hidden="1" x14ac:dyDescent="0.3">
      <c r="A106" t="s">
        <v>35</v>
      </c>
      <c r="B106">
        <v>2015</v>
      </c>
      <c r="C106"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t="s">
        <v>79</v>
      </c>
      <c r="V106">
        <v>121.6</v>
      </c>
      <c r="W106">
        <v>123.4</v>
      </c>
      <c r="X106">
        <v>120.9</v>
      </c>
      <c r="Y106">
        <v>111.5</v>
      </c>
      <c r="Z106">
        <v>119.2</v>
      </c>
      <c r="AA106">
        <v>126.3</v>
      </c>
      <c r="AB106">
        <v>113.8</v>
      </c>
      <c r="AC106">
        <v>118.1</v>
      </c>
      <c r="AD106">
        <v>126.6</v>
      </c>
      <c r="AE106" s="8">
        <f>AVERAGE(original_data3[[#This Row],[Cereals and products]:[Food and beverages]])</f>
        <v>130.16153846153844</v>
      </c>
      <c r="AF106">
        <f>SUM(original_data3[[#This Row],[Cereals and products]:[Food and beverages]])</f>
        <v>1692.1</v>
      </c>
      <c r="AG106" s="8"/>
    </row>
    <row r="107" spans="1:33" hidden="1" x14ac:dyDescent="0.3">
      <c r="A107" t="s">
        <v>30</v>
      </c>
      <c r="B107">
        <v>2015</v>
      </c>
      <c r="C107"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c r="AE107" s="8">
        <f>AVERAGE(original_data3[[#This Row],[Cereals and products]:[Food and beverages]])</f>
        <v>129.40769230769232</v>
      </c>
      <c r="AF107">
        <f>SUM(original_data3[[#This Row],[Cereals and products]:[Food and beverages]])</f>
        <v>1682.3000000000002</v>
      </c>
      <c r="AG107" s="8"/>
    </row>
    <row r="108" spans="1:33" hidden="1" x14ac:dyDescent="0.3">
      <c r="A108" t="s">
        <v>33</v>
      </c>
      <c r="B108">
        <v>2015</v>
      </c>
      <c r="C108"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t="s">
        <v>78</v>
      </c>
      <c r="V108">
        <v>116</v>
      </c>
      <c r="W108">
        <v>121</v>
      </c>
      <c r="X108">
        <v>118.6</v>
      </c>
      <c r="Y108">
        <v>109.3</v>
      </c>
      <c r="Z108">
        <v>118.1</v>
      </c>
      <c r="AA108">
        <v>126.6</v>
      </c>
      <c r="AB108">
        <v>113.2</v>
      </c>
      <c r="AC108">
        <v>116.7</v>
      </c>
      <c r="AD108">
        <v>124</v>
      </c>
      <c r="AE108" s="8">
        <f>AVERAGE(original_data3[[#This Row],[Cereals and products]:[Food and beverages]])</f>
        <v>130.67692307692306</v>
      </c>
      <c r="AF108">
        <f>SUM(original_data3[[#This Row],[Cereals and products]:[Food and beverages]])</f>
        <v>1698.8</v>
      </c>
      <c r="AG108" s="8"/>
    </row>
    <row r="109" spans="1:33" hidden="1" x14ac:dyDescent="0.3">
      <c r="A109" t="s">
        <v>35</v>
      </c>
      <c r="B109">
        <v>2015</v>
      </c>
      <c r="C109"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t="s">
        <v>78</v>
      </c>
      <c r="V109">
        <v>122</v>
      </c>
      <c r="W109">
        <v>123.6</v>
      </c>
      <c r="X109">
        <v>121.4</v>
      </c>
      <c r="Y109">
        <v>111.5</v>
      </c>
      <c r="Z109">
        <v>119.6</v>
      </c>
      <c r="AA109">
        <v>126.2</v>
      </c>
      <c r="AB109">
        <v>113.7</v>
      </c>
      <c r="AC109">
        <v>118.3</v>
      </c>
      <c r="AD109">
        <v>126.1</v>
      </c>
      <c r="AE109" s="8">
        <f>AVERAGE(original_data3[[#This Row],[Cereals and products]:[Food and beverages]])</f>
        <v>129.70000000000002</v>
      </c>
      <c r="AF109">
        <f>SUM(original_data3[[#This Row],[Cereals and products]:[Food and beverages]])</f>
        <v>1686.1000000000001</v>
      </c>
      <c r="AG109" s="8"/>
    </row>
    <row r="110" spans="1:33" hidden="1"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c r="AE110" s="8">
        <f>AVERAGE(original_data3[[#This Row],[Cereals and products]:[Food and beverages]])</f>
        <v>130.00769230769231</v>
      </c>
      <c r="AF110">
        <f>SUM(original_data3[[#This Row],[Cereals and products]:[Food and beverages]])</f>
        <v>1690.1000000000001</v>
      </c>
      <c r="AG110" s="8"/>
    </row>
    <row r="111" spans="1:33" hidden="1"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t="s">
        <v>80</v>
      </c>
      <c r="V111">
        <v>116.9</v>
      </c>
      <c r="W111">
        <v>121.6</v>
      </c>
      <c r="X111">
        <v>119.1</v>
      </c>
      <c r="Y111">
        <v>108.9</v>
      </c>
      <c r="Z111">
        <v>118.5</v>
      </c>
      <c r="AA111">
        <v>126.4</v>
      </c>
      <c r="AB111">
        <v>114</v>
      </c>
      <c r="AC111">
        <v>116.8</v>
      </c>
      <c r="AD111">
        <v>124.2</v>
      </c>
      <c r="AE111" s="8">
        <f>AVERAGE(original_data3[[#This Row],[Cereals and products]:[Food and beverages]])</f>
        <v>130.87692307692308</v>
      </c>
      <c r="AF111">
        <f>SUM(original_data3[[#This Row],[Cereals and products]:[Food and beverages]])</f>
        <v>1701.4</v>
      </c>
      <c r="AG111" s="8"/>
    </row>
    <row r="112" spans="1:33" hidden="1" x14ac:dyDescent="0.3">
      <c r="A112" t="s">
        <v>35</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t="s">
        <v>80</v>
      </c>
      <c r="V112">
        <v>122.7</v>
      </c>
      <c r="W112">
        <v>124.2</v>
      </c>
      <c r="X112">
        <v>122</v>
      </c>
      <c r="Y112">
        <v>111.1</v>
      </c>
      <c r="Z112">
        <v>119.8</v>
      </c>
      <c r="AA112">
        <v>126.3</v>
      </c>
      <c r="AB112">
        <v>114.5</v>
      </c>
      <c r="AC112">
        <v>118.5</v>
      </c>
      <c r="AD112">
        <v>126.3</v>
      </c>
      <c r="AE112" s="8">
        <f>AVERAGE(original_data3[[#This Row],[Cereals and products]:[Food and beverages]])</f>
        <v>130.13076923076923</v>
      </c>
      <c r="AF112">
        <f>SUM(original_data3[[#This Row],[Cereals and products]:[Food and beverages]])</f>
        <v>1691.7</v>
      </c>
      <c r="AG112" s="8"/>
    </row>
    <row r="113" spans="1:33" hidden="1" x14ac:dyDescent="0.3">
      <c r="A113" t="s">
        <v>30</v>
      </c>
      <c r="B113">
        <v>2016</v>
      </c>
      <c r="C113"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c r="AE113" s="8">
        <f>AVERAGE(original_data3[[#This Row],[Cereals and products]:[Food and beverages]])</f>
        <v>129.43076923076922</v>
      </c>
      <c r="AF113">
        <f>SUM(original_data3[[#This Row],[Cereals and products]:[Food and beverages]])</f>
        <v>1682.6</v>
      </c>
      <c r="AG113" s="8"/>
    </row>
    <row r="114" spans="1:33" hidden="1" x14ac:dyDescent="0.3">
      <c r="A114" t="s">
        <v>33</v>
      </c>
      <c r="B114">
        <v>2016</v>
      </c>
      <c r="C114"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t="s">
        <v>81</v>
      </c>
      <c r="V114">
        <v>116</v>
      </c>
      <c r="W114">
        <v>121.8</v>
      </c>
      <c r="X114">
        <v>119.5</v>
      </c>
      <c r="Y114">
        <v>109.1</v>
      </c>
      <c r="Z114">
        <v>118.8</v>
      </c>
      <c r="AA114">
        <v>126.3</v>
      </c>
      <c r="AB114">
        <v>116.2</v>
      </c>
      <c r="AC114">
        <v>117.2</v>
      </c>
      <c r="AD114">
        <v>123.8</v>
      </c>
      <c r="AE114" s="8">
        <f>AVERAGE(original_data3[[#This Row],[Cereals and products]:[Food and beverages]])</f>
        <v>128.93076923076922</v>
      </c>
      <c r="AF114">
        <f>SUM(original_data3[[#This Row],[Cereals and products]:[Food and beverages]])</f>
        <v>1676.1</v>
      </c>
      <c r="AG114" s="8"/>
    </row>
    <row r="115" spans="1:33" hidden="1" x14ac:dyDescent="0.3">
      <c r="A115" t="s">
        <v>35</v>
      </c>
      <c r="B115">
        <v>2016</v>
      </c>
      <c r="C115"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t="s">
        <v>81</v>
      </c>
      <c r="V115">
        <v>123.1</v>
      </c>
      <c r="W115">
        <v>124.6</v>
      </c>
      <c r="X115">
        <v>122.5</v>
      </c>
      <c r="Y115">
        <v>111.4</v>
      </c>
      <c r="Z115">
        <v>120.3</v>
      </c>
      <c r="AA115">
        <v>126.6</v>
      </c>
      <c r="AB115">
        <v>116.6</v>
      </c>
      <c r="AC115">
        <v>119.1</v>
      </c>
      <c r="AD115">
        <v>126</v>
      </c>
      <c r="AE115" s="8">
        <f>AVERAGE(original_data3[[#This Row],[Cereals and products]:[Food and beverages]])</f>
        <v>129.08461538461538</v>
      </c>
      <c r="AF115">
        <f>SUM(original_data3[[#This Row],[Cereals and products]:[Food and beverages]])</f>
        <v>1678.1</v>
      </c>
      <c r="AG115" s="8"/>
    </row>
    <row r="116" spans="1:33" hidden="1" x14ac:dyDescent="0.3">
      <c r="A116" t="s">
        <v>30</v>
      </c>
      <c r="B116">
        <v>2016</v>
      </c>
      <c r="C116"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c r="AE116" s="8">
        <f>AVERAGE(original_data3[[#This Row],[Cereals and products]:[Food and beverages]])</f>
        <v>129.43846153846155</v>
      </c>
      <c r="AF116">
        <f>SUM(original_data3[[#This Row],[Cereals and products]:[Food and beverages]])</f>
        <v>1682.7000000000003</v>
      </c>
      <c r="AG116" s="8"/>
    </row>
    <row r="117" spans="1:33" hidden="1" x14ac:dyDescent="0.3">
      <c r="A117" t="s">
        <v>33</v>
      </c>
      <c r="B117">
        <v>2016</v>
      </c>
      <c r="C117"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t="s">
        <v>82</v>
      </c>
      <c r="V117">
        <v>114.8</v>
      </c>
      <c r="W117">
        <v>122.3</v>
      </c>
      <c r="X117">
        <v>119.7</v>
      </c>
      <c r="Y117">
        <v>108.5</v>
      </c>
      <c r="Z117">
        <v>119.1</v>
      </c>
      <c r="AA117">
        <v>126.4</v>
      </c>
      <c r="AB117">
        <v>117.1</v>
      </c>
      <c r="AC117">
        <v>117.3</v>
      </c>
      <c r="AD117">
        <v>123.8</v>
      </c>
      <c r="AE117" s="8">
        <f>AVERAGE(original_data3[[#This Row],[Cereals and products]:[Food and beverages]])</f>
        <v>128.27692307692308</v>
      </c>
      <c r="AF117">
        <f>SUM(original_data3[[#This Row],[Cereals and products]:[Food and beverages]])</f>
        <v>1667.6000000000001</v>
      </c>
      <c r="AG117" s="8"/>
    </row>
    <row r="118" spans="1:33" hidden="1" x14ac:dyDescent="0.3">
      <c r="A118" t="s">
        <v>35</v>
      </c>
      <c r="B118">
        <v>2016</v>
      </c>
      <c r="C118"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t="s">
        <v>82</v>
      </c>
      <c r="V118">
        <v>122.4</v>
      </c>
      <c r="W118">
        <v>125.1</v>
      </c>
      <c r="X118">
        <v>122.9</v>
      </c>
      <c r="Y118">
        <v>110.9</v>
      </c>
      <c r="Z118">
        <v>120.6</v>
      </c>
      <c r="AA118">
        <v>126.9</v>
      </c>
      <c r="AB118">
        <v>117.3</v>
      </c>
      <c r="AC118">
        <v>119.3</v>
      </c>
      <c r="AD118">
        <v>126</v>
      </c>
      <c r="AE118" s="8">
        <f>AVERAGE(original_data3[[#This Row],[Cereals and products]:[Food and beverages]])</f>
        <v>128.86153846153846</v>
      </c>
      <c r="AF118">
        <f>SUM(original_data3[[#This Row],[Cereals and products]:[Food and beverages]])</f>
        <v>1675.2</v>
      </c>
      <c r="AG118" s="8"/>
    </row>
    <row r="119" spans="1:33" hidden="1" x14ac:dyDescent="0.3">
      <c r="A119" t="s">
        <v>30</v>
      </c>
      <c r="B119">
        <v>2016</v>
      </c>
      <c r="C119"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c r="AE119" s="8">
        <f>AVERAGE(original_data3[[#This Row],[Cereals and products]:[Food and beverages]])</f>
        <v>130.89230769230772</v>
      </c>
      <c r="AF119">
        <f>SUM(original_data3[[#This Row],[Cereals and products]:[Food and beverages]])</f>
        <v>1701.6000000000004</v>
      </c>
      <c r="AG119" s="8"/>
    </row>
    <row r="120" spans="1:33" hidden="1" x14ac:dyDescent="0.3">
      <c r="A120" t="s">
        <v>33</v>
      </c>
      <c r="B120">
        <v>2016</v>
      </c>
      <c r="C120"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t="s">
        <v>83</v>
      </c>
      <c r="V120">
        <v>114.6</v>
      </c>
      <c r="W120">
        <v>122.8</v>
      </c>
      <c r="X120">
        <v>120</v>
      </c>
      <c r="Y120">
        <v>110</v>
      </c>
      <c r="Z120">
        <v>119.5</v>
      </c>
      <c r="AA120">
        <v>127.6</v>
      </c>
      <c r="AB120">
        <v>117.6</v>
      </c>
      <c r="AC120">
        <v>118.2</v>
      </c>
      <c r="AD120">
        <v>125.3</v>
      </c>
      <c r="AE120" s="8">
        <f>AVERAGE(original_data3[[#This Row],[Cereals and products]:[Food and beverages]])</f>
        <v>131.25384615384615</v>
      </c>
      <c r="AF120">
        <f>SUM(original_data3[[#This Row],[Cereals and products]:[Food and beverages]])</f>
        <v>1706.3</v>
      </c>
      <c r="AG120" s="8"/>
    </row>
    <row r="121" spans="1:33" hidden="1" x14ac:dyDescent="0.3">
      <c r="A121" t="s">
        <v>35</v>
      </c>
      <c r="B121">
        <v>2016</v>
      </c>
      <c r="C12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t="s">
        <v>83</v>
      </c>
      <c r="V121">
        <v>122.3</v>
      </c>
      <c r="W121">
        <v>125.5</v>
      </c>
      <c r="X121">
        <v>123.2</v>
      </c>
      <c r="Y121">
        <v>112.1</v>
      </c>
      <c r="Z121">
        <v>121.1</v>
      </c>
      <c r="AA121">
        <v>127.7</v>
      </c>
      <c r="AB121">
        <v>118.1</v>
      </c>
      <c r="AC121">
        <v>120</v>
      </c>
      <c r="AD121">
        <v>127.3</v>
      </c>
      <c r="AE121" s="8">
        <f>AVERAGE(original_data3[[#This Row],[Cereals and products]:[Food and beverages]])</f>
        <v>130.86923076923077</v>
      </c>
      <c r="AF121">
        <f>SUM(original_data3[[#This Row],[Cereals and products]:[Food and beverages]])</f>
        <v>1701.3</v>
      </c>
      <c r="AG121" s="8"/>
    </row>
    <row r="122" spans="1:33" hidden="1" x14ac:dyDescent="0.3">
      <c r="A122" t="s">
        <v>30</v>
      </c>
      <c r="B122">
        <v>2016</v>
      </c>
      <c r="C122"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c r="AE122" s="8">
        <f>AVERAGE(original_data3[[#This Row],[Cereals and products]:[Food and beverages]])</f>
        <v>132.59230769230768</v>
      </c>
      <c r="AF122">
        <f>SUM(original_data3[[#This Row],[Cereals and products]:[Food and beverages]])</f>
        <v>1723.6999999999998</v>
      </c>
      <c r="AG122" s="8"/>
    </row>
    <row r="123" spans="1:33" hidden="1" x14ac:dyDescent="0.3">
      <c r="A123" t="s">
        <v>33</v>
      </c>
      <c r="B123">
        <v>2016</v>
      </c>
      <c r="C123"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t="s">
        <v>84</v>
      </c>
      <c r="V123">
        <v>115</v>
      </c>
      <c r="W123">
        <v>123.2</v>
      </c>
      <c r="X123">
        <v>120.3</v>
      </c>
      <c r="Y123">
        <v>110.7</v>
      </c>
      <c r="Z123">
        <v>119.8</v>
      </c>
      <c r="AA123">
        <v>128</v>
      </c>
      <c r="AB123">
        <v>118.5</v>
      </c>
      <c r="AC123">
        <v>118.7</v>
      </c>
      <c r="AD123">
        <v>126.6</v>
      </c>
      <c r="AE123" s="8">
        <f>AVERAGE(original_data3[[#This Row],[Cereals and products]:[Food and beverages]])</f>
        <v>134.36923076923074</v>
      </c>
      <c r="AF123">
        <f>SUM(original_data3[[#This Row],[Cereals and products]:[Food and beverages]])</f>
        <v>1746.7999999999997</v>
      </c>
      <c r="AG123" s="8"/>
    </row>
    <row r="124" spans="1:33" hidden="1" x14ac:dyDescent="0.3">
      <c r="A124" t="s">
        <v>35</v>
      </c>
      <c r="B124">
        <v>2016</v>
      </c>
      <c r="C124"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t="s">
        <v>84</v>
      </c>
      <c r="V124">
        <v>122.7</v>
      </c>
      <c r="W124">
        <v>126</v>
      </c>
      <c r="X124">
        <v>123.7</v>
      </c>
      <c r="Y124">
        <v>112.8</v>
      </c>
      <c r="Z124">
        <v>121.5</v>
      </c>
      <c r="AA124">
        <v>128.5</v>
      </c>
      <c r="AB124">
        <v>119.2</v>
      </c>
      <c r="AC124">
        <v>120.7</v>
      </c>
      <c r="AD124">
        <v>128.6</v>
      </c>
      <c r="AE124" s="8">
        <f>AVERAGE(original_data3[[#This Row],[Cereals and products]:[Food and beverages]])</f>
        <v>133.1076923076923</v>
      </c>
      <c r="AF124">
        <f>SUM(original_data3[[#This Row],[Cereals and products]:[Food and beverages]])</f>
        <v>1730.4</v>
      </c>
      <c r="AG124" s="8"/>
    </row>
    <row r="125" spans="1:33" hidden="1" x14ac:dyDescent="0.3">
      <c r="A125" t="s">
        <v>30</v>
      </c>
      <c r="B125">
        <v>2016</v>
      </c>
      <c r="C125"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c r="AE125" s="8">
        <f>AVERAGE(original_data3[[#This Row],[Cereals and products]:[Food and beverages]])</f>
        <v>134.50769230769231</v>
      </c>
      <c r="AF125">
        <f>SUM(original_data3[[#This Row],[Cereals and products]:[Food and beverages]])</f>
        <v>1748.6</v>
      </c>
      <c r="AG125" s="8"/>
    </row>
    <row r="126" spans="1:33" hidden="1" x14ac:dyDescent="0.3">
      <c r="A126" t="s">
        <v>33</v>
      </c>
      <c r="B126">
        <v>2016</v>
      </c>
      <c r="C126"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t="s">
        <v>85</v>
      </c>
      <c r="V126">
        <v>115.5</v>
      </c>
      <c r="W126">
        <v>123.2</v>
      </c>
      <c r="X126">
        <v>120.6</v>
      </c>
      <c r="Y126">
        <v>112.3</v>
      </c>
      <c r="Z126">
        <v>119.9</v>
      </c>
      <c r="AA126">
        <v>129.30000000000001</v>
      </c>
      <c r="AB126">
        <v>118.8</v>
      </c>
      <c r="AC126">
        <v>119.6</v>
      </c>
      <c r="AD126">
        <v>128.1</v>
      </c>
      <c r="AE126" s="8">
        <f>AVERAGE(original_data3[[#This Row],[Cereals and products]:[Food and beverages]])</f>
        <v>137.46153846153848</v>
      </c>
      <c r="AF126">
        <f>SUM(original_data3[[#This Row],[Cereals and products]:[Food and beverages]])</f>
        <v>1787.0000000000002</v>
      </c>
      <c r="AG126" s="8"/>
    </row>
    <row r="127" spans="1:33" hidden="1" x14ac:dyDescent="0.3">
      <c r="A127" t="s">
        <v>35</v>
      </c>
      <c r="B127">
        <v>2016</v>
      </c>
      <c r="C127"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t="s">
        <v>85</v>
      </c>
      <c r="V127">
        <v>123.3</v>
      </c>
      <c r="W127">
        <v>126.4</v>
      </c>
      <c r="X127">
        <v>124.1</v>
      </c>
      <c r="Y127">
        <v>114.2</v>
      </c>
      <c r="Z127">
        <v>121.7</v>
      </c>
      <c r="AA127">
        <v>129.69999999999999</v>
      </c>
      <c r="AB127">
        <v>119.4</v>
      </c>
      <c r="AC127">
        <v>121.5</v>
      </c>
      <c r="AD127">
        <v>130.1</v>
      </c>
      <c r="AE127" s="8">
        <f>AVERAGE(original_data3[[#This Row],[Cereals and products]:[Food and beverages]])</f>
        <v>135.43076923076922</v>
      </c>
      <c r="AF127">
        <f>SUM(original_data3[[#This Row],[Cereals and products]:[Food and beverages]])</f>
        <v>1760.6</v>
      </c>
      <c r="AG127" s="8"/>
    </row>
    <row r="128" spans="1:33" hidden="1" x14ac:dyDescent="0.3">
      <c r="A128" t="s">
        <v>30</v>
      </c>
      <c r="B128">
        <v>2016</v>
      </c>
      <c r="C128"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c r="AE128" s="8">
        <f>AVERAGE(original_data3[[#This Row],[Cereals and products]:[Food and beverages]])</f>
        <v>136.17692307692306</v>
      </c>
      <c r="AF128">
        <f>SUM(original_data3[[#This Row],[Cereals and products]:[Food and beverages]])</f>
        <v>1770.2999999999997</v>
      </c>
      <c r="AG128" s="8"/>
    </row>
    <row r="129" spans="1:33" hidden="1" x14ac:dyDescent="0.3">
      <c r="A129" t="s">
        <v>33</v>
      </c>
      <c r="B129">
        <v>2016</v>
      </c>
      <c r="C129"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t="s">
        <v>86</v>
      </c>
      <c r="V129">
        <v>115.5</v>
      </c>
      <c r="W129">
        <v>123.5</v>
      </c>
      <c r="X129">
        <v>120.9</v>
      </c>
      <c r="Y129">
        <v>111.7</v>
      </c>
      <c r="Z129">
        <v>120.3</v>
      </c>
      <c r="AA129">
        <v>130.80000000000001</v>
      </c>
      <c r="AB129">
        <v>120</v>
      </c>
      <c r="AC129">
        <v>119.9</v>
      </c>
      <c r="AD129">
        <v>129</v>
      </c>
      <c r="AE129" s="8">
        <f>AVERAGE(original_data3[[#This Row],[Cereals and products]:[Food and beverages]])</f>
        <v>139.34615384615387</v>
      </c>
      <c r="AF129">
        <f>SUM(original_data3[[#This Row],[Cereals and products]:[Food and beverages]])</f>
        <v>1811.5000000000002</v>
      </c>
      <c r="AG129" s="8"/>
    </row>
    <row r="130" spans="1:33" hidden="1" x14ac:dyDescent="0.3">
      <c r="A130" t="s">
        <v>35</v>
      </c>
      <c r="B130">
        <v>2016</v>
      </c>
      <c r="C130"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t="s">
        <v>86</v>
      </c>
      <c r="V130">
        <v>123.4</v>
      </c>
      <c r="W130">
        <v>126.9</v>
      </c>
      <c r="X130">
        <v>124.5</v>
      </c>
      <c r="Y130">
        <v>113.9</v>
      </c>
      <c r="Z130">
        <v>122.4</v>
      </c>
      <c r="AA130">
        <v>130.80000000000001</v>
      </c>
      <c r="AB130">
        <v>120.5</v>
      </c>
      <c r="AC130">
        <v>121.9</v>
      </c>
      <c r="AD130">
        <v>131.1</v>
      </c>
      <c r="AE130" s="8">
        <f>AVERAGE(original_data3[[#This Row],[Cereals and products]:[Food and beverages]])</f>
        <v>137.19230769230768</v>
      </c>
      <c r="AF130">
        <f>SUM(original_data3[[#This Row],[Cereals and products]:[Food and beverages]])</f>
        <v>1783.5</v>
      </c>
      <c r="AG130" s="8"/>
    </row>
    <row r="131" spans="1:33" hidden="1" x14ac:dyDescent="0.3">
      <c r="A131" t="s">
        <v>30</v>
      </c>
      <c r="B131">
        <v>2016</v>
      </c>
      <c r="C13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c r="AE131" s="8">
        <f>AVERAGE(original_data3[[#This Row],[Cereals and products]:[Food and beverages]])</f>
        <v>136.73076923076923</v>
      </c>
      <c r="AF131">
        <f>SUM(original_data3[[#This Row],[Cereals and products]:[Food and beverages]])</f>
        <v>1777.4999999999998</v>
      </c>
      <c r="AG131" s="8"/>
    </row>
    <row r="132" spans="1:33" hidden="1" x14ac:dyDescent="0.3">
      <c r="A132" t="s">
        <v>33</v>
      </c>
      <c r="B132">
        <v>2016</v>
      </c>
      <c r="C132"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t="s">
        <v>87</v>
      </c>
      <c r="V132">
        <v>114.7</v>
      </c>
      <c r="W132">
        <v>123.9</v>
      </c>
      <c r="X132">
        <v>121.2</v>
      </c>
      <c r="Y132">
        <v>110.4</v>
      </c>
      <c r="Z132">
        <v>120.6</v>
      </c>
      <c r="AA132">
        <v>131.5</v>
      </c>
      <c r="AB132">
        <v>120.9</v>
      </c>
      <c r="AC132">
        <v>119.9</v>
      </c>
      <c r="AD132">
        <v>128.4</v>
      </c>
      <c r="AE132" s="8">
        <f>AVERAGE(original_data3[[#This Row],[Cereals and products]:[Food and beverages]])</f>
        <v>137.2307692307692</v>
      </c>
      <c r="AF132">
        <f>SUM(original_data3[[#This Row],[Cereals and products]:[Food and beverages]])</f>
        <v>1783.9999999999995</v>
      </c>
      <c r="AG132" s="8"/>
    </row>
    <row r="133" spans="1:33" hidden="1" x14ac:dyDescent="0.3">
      <c r="A133" t="s">
        <v>35</v>
      </c>
      <c r="B133">
        <v>2016</v>
      </c>
      <c r="C133"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t="s">
        <v>87</v>
      </c>
      <c r="V133">
        <v>123.6</v>
      </c>
      <c r="W133">
        <v>127.4</v>
      </c>
      <c r="X133">
        <v>124.8</v>
      </c>
      <c r="Y133">
        <v>113.1</v>
      </c>
      <c r="Z133">
        <v>122.7</v>
      </c>
      <c r="AA133">
        <v>131.69999999999999</v>
      </c>
      <c r="AB133">
        <v>121.5</v>
      </c>
      <c r="AC133">
        <v>122.1</v>
      </c>
      <c r="AD133">
        <v>131.1</v>
      </c>
      <c r="AE133" s="8">
        <f>AVERAGE(original_data3[[#This Row],[Cereals and products]:[Food and beverages]])</f>
        <v>136.76153846153846</v>
      </c>
      <c r="AF133">
        <f>SUM(original_data3[[#This Row],[Cereals and products]:[Food and beverages]])</f>
        <v>1777.9</v>
      </c>
      <c r="AG133" s="8"/>
    </row>
    <row r="134" spans="1:33" hidden="1" x14ac:dyDescent="0.3">
      <c r="A134" t="s">
        <v>30</v>
      </c>
      <c r="B134">
        <v>2016</v>
      </c>
      <c r="C134"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c r="AE134" s="8">
        <f>AVERAGE(original_data3[[#This Row],[Cereals and products]:[Food and beverages]])</f>
        <v>136.2076923076923</v>
      </c>
      <c r="AF134">
        <f>SUM(original_data3[[#This Row],[Cereals and products]:[Food and beverages]])</f>
        <v>1770.7</v>
      </c>
      <c r="AG134" s="8"/>
    </row>
    <row r="135" spans="1:33" hidden="1" x14ac:dyDescent="0.3">
      <c r="A135" t="s">
        <v>33</v>
      </c>
      <c r="B135">
        <v>2016</v>
      </c>
      <c r="C135"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t="s">
        <v>88</v>
      </c>
      <c r="V135">
        <v>114.8</v>
      </c>
      <c r="W135">
        <v>124.3</v>
      </c>
      <c r="X135">
        <v>121.4</v>
      </c>
      <c r="Y135">
        <v>111.8</v>
      </c>
      <c r="Z135">
        <v>120.8</v>
      </c>
      <c r="AA135">
        <v>131.6</v>
      </c>
      <c r="AB135">
        <v>121.2</v>
      </c>
      <c r="AC135">
        <v>120.5</v>
      </c>
      <c r="AD135">
        <v>128</v>
      </c>
      <c r="AE135" s="8">
        <f>AVERAGE(original_data3[[#This Row],[Cereals and products]:[Food and beverages]])</f>
        <v>135.10769230769228</v>
      </c>
      <c r="AF135">
        <f>SUM(original_data3[[#This Row],[Cereals and products]:[Food and beverages]])</f>
        <v>1756.3999999999996</v>
      </c>
      <c r="AG135" s="8"/>
    </row>
    <row r="136" spans="1:33" hidden="1" x14ac:dyDescent="0.3">
      <c r="A136" t="s">
        <v>35</v>
      </c>
      <c r="B136">
        <v>2016</v>
      </c>
      <c r="C136"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t="s">
        <v>88</v>
      </c>
      <c r="V136">
        <v>124.1</v>
      </c>
      <c r="W136">
        <v>127.9</v>
      </c>
      <c r="X136">
        <v>125.4</v>
      </c>
      <c r="Y136">
        <v>114.3</v>
      </c>
      <c r="Z136">
        <v>122.9</v>
      </c>
      <c r="AA136">
        <v>131.80000000000001</v>
      </c>
      <c r="AB136">
        <v>122.1</v>
      </c>
      <c r="AC136">
        <v>122.8</v>
      </c>
      <c r="AD136">
        <v>130.9</v>
      </c>
      <c r="AE136" s="8">
        <f>AVERAGE(original_data3[[#This Row],[Cereals and products]:[Food and beverages]])</f>
        <v>135.66923076923075</v>
      </c>
      <c r="AF136">
        <f>SUM(original_data3[[#This Row],[Cereals and products]:[Food and beverages]])</f>
        <v>1763.6999999999998</v>
      </c>
      <c r="AG136" s="8"/>
    </row>
    <row r="137" spans="1:33" hidden="1" x14ac:dyDescent="0.3">
      <c r="A137" t="s">
        <v>30</v>
      </c>
      <c r="B137">
        <v>2016</v>
      </c>
      <c r="C137"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c r="AE137" s="8">
        <f>AVERAGE(original_data3[[#This Row],[Cereals and products]:[Food and beverages]])</f>
        <v>136.2923076923077</v>
      </c>
      <c r="AF137">
        <f>SUM(original_data3[[#This Row],[Cereals and products]:[Food and beverages]])</f>
        <v>1771.8000000000002</v>
      </c>
      <c r="AG137" s="8"/>
    </row>
    <row r="138" spans="1:33" hidden="1" x14ac:dyDescent="0.3">
      <c r="A138" t="s">
        <v>33</v>
      </c>
      <c r="B138">
        <v>2016</v>
      </c>
      <c r="C138"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t="s">
        <v>89</v>
      </c>
      <c r="V138">
        <v>115.2</v>
      </c>
      <c r="W138">
        <v>124.5</v>
      </c>
      <c r="X138">
        <v>121.8</v>
      </c>
      <c r="Y138">
        <v>112.8</v>
      </c>
      <c r="Z138">
        <v>121.2</v>
      </c>
      <c r="AA138">
        <v>131.9</v>
      </c>
      <c r="AB138">
        <v>120.8</v>
      </c>
      <c r="AC138">
        <v>120.9</v>
      </c>
      <c r="AD138">
        <v>128.6</v>
      </c>
      <c r="AE138" s="8">
        <f>AVERAGE(original_data3[[#This Row],[Cereals and products]:[Food and beverages]])</f>
        <v>135.6076923076923</v>
      </c>
      <c r="AF138">
        <f>SUM(original_data3[[#This Row],[Cereals and products]:[Food and beverages]])</f>
        <v>1762.8999999999999</v>
      </c>
      <c r="AG138" s="8"/>
    </row>
    <row r="139" spans="1:33" hidden="1" x14ac:dyDescent="0.3">
      <c r="A139" t="s">
        <v>35</v>
      </c>
      <c r="B139">
        <v>2016</v>
      </c>
      <c r="C139"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t="s">
        <v>89</v>
      </c>
      <c r="V139">
        <v>124.3</v>
      </c>
      <c r="W139">
        <v>128.4</v>
      </c>
      <c r="X139">
        <v>126.1</v>
      </c>
      <c r="Y139">
        <v>115.2</v>
      </c>
      <c r="Z139">
        <v>123.5</v>
      </c>
      <c r="AA139">
        <v>132.4</v>
      </c>
      <c r="AB139">
        <v>122.1</v>
      </c>
      <c r="AC139">
        <v>123.4</v>
      </c>
      <c r="AD139">
        <v>131.4</v>
      </c>
      <c r="AE139" s="8">
        <f>AVERAGE(original_data3[[#This Row],[Cereals and products]:[Food and beverages]])</f>
        <v>135.90769230769226</v>
      </c>
      <c r="AF139">
        <f>SUM(original_data3[[#This Row],[Cereals and products]:[Food and beverages]])</f>
        <v>1766.7999999999995</v>
      </c>
      <c r="AG139" s="8"/>
    </row>
    <row r="140" spans="1:33" hidden="1" x14ac:dyDescent="0.3">
      <c r="A140" t="s">
        <v>30</v>
      </c>
      <c r="B140">
        <v>2016</v>
      </c>
      <c r="C140"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c r="AE140" s="8">
        <f>AVERAGE(original_data3[[#This Row],[Cereals and products]:[Food and beverages]])</f>
        <v>135.73846153846154</v>
      </c>
      <c r="AF140">
        <f>SUM(original_data3[[#This Row],[Cereals and products]:[Food and beverages]])</f>
        <v>1764.6</v>
      </c>
      <c r="AG140" s="8"/>
    </row>
    <row r="141" spans="1:33" hidden="1" x14ac:dyDescent="0.3">
      <c r="A141" t="s">
        <v>33</v>
      </c>
      <c r="B141">
        <v>2016</v>
      </c>
      <c r="C14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t="s">
        <v>90</v>
      </c>
      <c r="V141">
        <v>116.2</v>
      </c>
      <c r="W141">
        <v>124.7</v>
      </c>
      <c r="X141">
        <v>122.1</v>
      </c>
      <c r="Y141">
        <v>113.4</v>
      </c>
      <c r="Z141">
        <v>121.7</v>
      </c>
      <c r="AA141">
        <v>132.1</v>
      </c>
      <c r="AB141">
        <v>121.3</v>
      </c>
      <c r="AC141">
        <v>121.3</v>
      </c>
      <c r="AD141">
        <v>128.5</v>
      </c>
      <c r="AE141" s="8">
        <f>AVERAGE(original_data3[[#This Row],[Cereals and products]:[Food and beverages]])</f>
        <v>135.01538461538462</v>
      </c>
      <c r="AF141">
        <f>SUM(original_data3[[#This Row],[Cereals and products]:[Food and beverages]])</f>
        <v>1755.2</v>
      </c>
      <c r="AG141" s="8"/>
    </row>
    <row r="142" spans="1:33" hidden="1" x14ac:dyDescent="0.3">
      <c r="A142" t="s">
        <v>35</v>
      </c>
      <c r="B142">
        <v>2016</v>
      </c>
      <c r="C142"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t="s">
        <v>90</v>
      </c>
      <c r="V142">
        <v>125</v>
      </c>
      <c r="W142">
        <v>128.6</v>
      </c>
      <c r="X142">
        <v>126.4</v>
      </c>
      <c r="Y142">
        <v>115.7</v>
      </c>
      <c r="Z142">
        <v>124</v>
      </c>
      <c r="AA142">
        <v>132.80000000000001</v>
      </c>
      <c r="AB142">
        <v>122.6</v>
      </c>
      <c r="AC142">
        <v>123.8</v>
      </c>
      <c r="AD142">
        <v>131.19999999999999</v>
      </c>
      <c r="AE142" s="8">
        <f>AVERAGE(original_data3[[#This Row],[Cereals and products]:[Food and beverages]])</f>
        <v>135.36923076923077</v>
      </c>
      <c r="AF142">
        <f>SUM(original_data3[[#This Row],[Cereals and products]:[Food and beverages]])</f>
        <v>1759.8</v>
      </c>
      <c r="AG142" s="8"/>
    </row>
    <row r="143" spans="1:33" hidden="1" x14ac:dyDescent="0.3">
      <c r="A143" t="s">
        <v>30</v>
      </c>
      <c r="B143">
        <v>2016</v>
      </c>
      <c r="C143"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c r="AE143" s="8">
        <f>AVERAGE(original_data3[[#This Row],[Cereals and products]:[Food and beverages]])</f>
        <v>134.54615384615383</v>
      </c>
      <c r="AF143">
        <f>SUM(original_data3[[#This Row],[Cereals and products]:[Food and beverages]])</f>
        <v>1749.1</v>
      </c>
      <c r="AG143" s="8"/>
    </row>
    <row r="144" spans="1:33" hidden="1" x14ac:dyDescent="0.3">
      <c r="A144" t="s">
        <v>33</v>
      </c>
      <c r="B144">
        <v>2016</v>
      </c>
      <c r="C144"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t="s">
        <v>91</v>
      </c>
      <c r="V144">
        <v>117.8</v>
      </c>
      <c r="W144">
        <v>125</v>
      </c>
      <c r="X144">
        <v>122.3</v>
      </c>
      <c r="Y144">
        <v>113.7</v>
      </c>
      <c r="Z144">
        <v>121.8</v>
      </c>
      <c r="AA144">
        <v>132.30000000000001</v>
      </c>
      <c r="AB144">
        <v>119.9</v>
      </c>
      <c r="AC144">
        <v>121.4</v>
      </c>
      <c r="AD144">
        <v>127.6</v>
      </c>
      <c r="AE144" s="8">
        <f>AVERAGE(original_data3[[#This Row],[Cereals and products]:[Food and beverages]])</f>
        <v>133.06153846153845</v>
      </c>
      <c r="AF144">
        <f>SUM(original_data3[[#This Row],[Cereals and products]:[Food and beverages]])</f>
        <v>1729.8</v>
      </c>
      <c r="AG144" s="8"/>
    </row>
    <row r="145" spans="1:33" hidden="1" x14ac:dyDescent="0.3">
      <c r="A145" t="s">
        <v>35</v>
      </c>
      <c r="B145">
        <v>2016</v>
      </c>
      <c r="C145"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t="s">
        <v>91</v>
      </c>
      <c r="V145">
        <v>126.6</v>
      </c>
      <c r="W145">
        <v>129.19999999999999</v>
      </c>
      <c r="X145">
        <v>126.9</v>
      </c>
      <c r="Y145">
        <v>116</v>
      </c>
      <c r="Z145">
        <v>124.2</v>
      </c>
      <c r="AA145">
        <v>133.1</v>
      </c>
      <c r="AB145">
        <v>121.1</v>
      </c>
      <c r="AC145">
        <v>123.9</v>
      </c>
      <c r="AD145">
        <v>130.4</v>
      </c>
      <c r="AE145" s="8">
        <f>AVERAGE(original_data3[[#This Row],[Cereals and products]:[Food and beverages]])</f>
        <v>133.9</v>
      </c>
      <c r="AF145">
        <f>SUM(original_data3[[#This Row],[Cereals and products]:[Food and beverages]])</f>
        <v>1740.7</v>
      </c>
      <c r="AG145" s="8"/>
    </row>
    <row r="146" spans="1:33" hidden="1"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c r="AE146" s="8">
        <f>AVERAGE(original_data3[[#This Row],[Cereals and products]:[Food and beverages]])</f>
        <v>133.63846153846154</v>
      </c>
      <c r="AF146">
        <f>SUM(original_data3[[#This Row],[Cereals and products]:[Food and beverages]])</f>
        <v>1737.3000000000002</v>
      </c>
      <c r="AG146" s="8"/>
    </row>
    <row r="147" spans="1:33" hidden="1"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t="s">
        <v>92</v>
      </c>
      <c r="V147">
        <v>118</v>
      </c>
      <c r="W147">
        <v>125.1</v>
      </c>
      <c r="X147">
        <v>122.6</v>
      </c>
      <c r="Y147">
        <v>115.2</v>
      </c>
      <c r="Z147">
        <v>122</v>
      </c>
      <c r="AA147">
        <v>132.4</v>
      </c>
      <c r="AB147">
        <v>120.9</v>
      </c>
      <c r="AC147">
        <v>122.1</v>
      </c>
      <c r="AD147">
        <v>127.8</v>
      </c>
      <c r="AE147" s="8">
        <f>AVERAGE(original_data3[[#This Row],[Cereals and products]:[Food and beverages]])</f>
        <v>131.78461538461539</v>
      </c>
      <c r="AF147">
        <f>SUM(original_data3[[#This Row],[Cereals and products]:[Food and beverages]])</f>
        <v>1713.2</v>
      </c>
      <c r="AG147" s="8"/>
    </row>
    <row r="148" spans="1:33" hidden="1" x14ac:dyDescent="0.3">
      <c r="A148" t="s">
        <v>35</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t="s">
        <v>92</v>
      </c>
      <c r="V148">
        <v>126.8</v>
      </c>
      <c r="W148">
        <v>129.4</v>
      </c>
      <c r="X148">
        <v>127.1</v>
      </c>
      <c r="Y148">
        <v>117</v>
      </c>
      <c r="Z148">
        <v>124.2</v>
      </c>
      <c r="AA148">
        <v>133.30000000000001</v>
      </c>
      <c r="AB148">
        <v>121.7</v>
      </c>
      <c r="AC148">
        <v>124.4</v>
      </c>
      <c r="AD148">
        <v>130.30000000000001</v>
      </c>
      <c r="AE148" s="8">
        <f>AVERAGE(original_data3[[#This Row],[Cereals and products]:[Food and beverages]])</f>
        <v>132.86923076923074</v>
      </c>
      <c r="AF148">
        <f>SUM(original_data3[[#This Row],[Cereals and products]:[Food and beverages]])</f>
        <v>1727.2999999999995</v>
      </c>
      <c r="AG148" s="8"/>
    </row>
    <row r="149" spans="1:33" hidden="1" x14ac:dyDescent="0.3">
      <c r="A149" t="s">
        <v>30</v>
      </c>
      <c r="B149">
        <v>2017</v>
      </c>
      <c r="C149"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c r="AE149" s="8">
        <f>AVERAGE(original_data3[[#This Row],[Cereals and products]:[Food and beverages]])</f>
        <v>133.42307692307693</v>
      </c>
      <c r="AF149">
        <f>SUM(original_data3[[#This Row],[Cereals and products]:[Food and beverages]])</f>
        <v>1734.5000000000002</v>
      </c>
      <c r="AG149" s="8"/>
    </row>
    <row r="150" spans="1:33" hidden="1" x14ac:dyDescent="0.3">
      <c r="A150" t="s">
        <v>33</v>
      </c>
      <c r="B150">
        <v>2017</v>
      </c>
      <c r="C150"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t="s">
        <v>93</v>
      </c>
      <c r="V150">
        <v>119.2</v>
      </c>
      <c r="W150">
        <v>125.3</v>
      </c>
      <c r="X150">
        <v>122.9</v>
      </c>
      <c r="Y150">
        <v>115.5</v>
      </c>
      <c r="Z150">
        <v>122.2</v>
      </c>
      <c r="AA150">
        <v>132.4</v>
      </c>
      <c r="AB150">
        <v>121.7</v>
      </c>
      <c r="AC150">
        <v>122.4</v>
      </c>
      <c r="AD150">
        <v>128.19999999999999</v>
      </c>
      <c r="AE150" s="8">
        <f>AVERAGE(original_data3[[#This Row],[Cereals and products]:[Food and beverages]])</f>
        <v>131.17692307692309</v>
      </c>
      <c r="AF150">
        <f>SUM(original_data3[[#This Row],[Cereals and products]:[Food and beverages]])</f>
        <v>1705.3000000000002</v>
      </c>
      <c r="AG150" s="8"/>
    </row>
    <row r="151" spans="1:33" hidden="1" x14ac:dyDescent="0.3">
      <c r="A151" t="s">
        <v>35</v>
      </c>
      <c r="B151">
        <v>2017</v>
      </c>
      <c r="C15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t="s">
        <v>93</v>
      </c>
      <c r="V151">
        <v>127.9</v>
      </c>
      <c r="W151">
        <v>129.69999999999999</v>
      </c>
      <c r="X151">
        <v>127.4</v>
      </c>
      <c r="Y151">
        <v>117.4</v>
      </c>
      <c r="Z151">
        <v>124.6</v>
      </c>
      <c r="AA151">
        <v>133.4</v>
      </c>
      <c r="AB151">
        <v>122.6</v>
      </c>
      <c r="AC151">
        <v>124.8</v>
      </c>
      <c r="AD151">
        <v>130.6</v>
      </c>
      <c r="AE151" s="8">
        <f>AVERAGE(original_data3[[#This Row],[Cereals and products]:[Food and beverages]])</f>
        <v>132.48461538461541</v>
      </c>
      <c r="AF151">
        <f>SUM(original_data3[[#This Row],[Cereals and products]:[Food and beverages]])</f>
        <v>1722.3000000000002</v>
      </c>
      <c r="AG151" s="8"/>
    </row>
    <row r="152" spans="1:33" hidden="1" x14ac:dyDescent="0.3">
      <c r="A152" t="s">
        <v>30</v>
      </c>
      <c r="B152">
        <v>2017</v>
      </c>
      <c r="C152"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c r="AE152" s="8">
        <f>AVERAGE(original_data3[[#This Row],[Cereals and products]:[Food and beverages]])</f>
        <v>132.96153846153848</v>
      </c>
      <c r="AF152">
        <f>SUM(original_data3[[#This Row],[Cereals and products]:[Food and beverages]])</f>
        <v>1728.5000000000002</v>
      </c>
      <c r="AG152" s="8"/>
    </row>
    <row r="153" spans="1:33" hidden="1" x14ac:dyDescent="0.3">
      <c r="A153" t="s">
        <v>33</v>
      </c>
      <c r="B153">
        <v>2017</v>
      </c>
      <c r="C153"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t="s">
        <v>94</v>
      </c>
      <c r="V153">
        <v>120.8</v>
      </c>
      <c r="W153">
        <v>125.6</v>
      </c>
      <c r="X153">
        <v>123.1</v>
      </c>
      <c r="Y153">
        <v>115.6</v>
      </c>
      <c r="Z153">
        <v>122.4</v>
      </c>
      <c r="AA153">
        <v>132.80000000000001</v>
      </c>
      <c r="AB153">
        <v>121.7</v>
      </c>
      <c r="AC153">
        <v>122.6</v>
      </c>
      <c r="AD153">
        <v>128.69999999999999</v>
      </c>
      <c r="AE153" s="8">
        <f>AVERAGE(original_data3[[#This Row],[Cereals and products]:[Food and beverages]])</f>
        <v>131.2076923076923</v>
      </c>
      <c r="AF153">
        <f>SUM(original_data3[[#This Row],[Cereals and products]:[Food and beverages]])</f>
        <v>1705.6999999999998</v>
      </c>
      <c r="AG153" s="8"/>
    </row>
    <row r="154" spans="1:33" hidden="1" x14ac:dyDescent="0.3">
      <c r="A154" t="s">
        <v>35</v>
      </c>
      <c r="B154">
        <v>2017</v>
      </c>
      <c r="C154"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t="s">
        <v>94</v>
      </c>
      <c r="V154">
        <v>129.1</v>
      </c>
      <c r="W154">
        <v>130.1</v>
      </c>
      <c r="X154">
        <v>127.8</v>
      </c>
      <c r="Y154">
        <v>117.6</v>
      </c>
      <c r="Z154">
        <v>125</v>
      </c>
      <c r="AA154">
        <v>133.80000000000001</v>
      </c>
      <c r="AB154">
        <v>122.6</v>
      </c>
      <c r="AC154">
        <v>125.1</v>
      </c>
      <c r="AD154">
        <v>130.9</v>
      </c>
      <c r="AE154" s="8">
        <f>AVERAGE(original_data3[[#This Row],[Cereals and products]:[Food and beverages]])</f>
        <v>132.22307692307692</v>
      </c>
      <c r="AF154">
        <f>SUM(original_data3[[#This Row],[Cereals and products]:[Food and beverages]])</f>
        <v>1718.9</v>
      </c>
      <c r="AG154" s="8"/>
    </row>
    <row r="155" spans="1:33" hidden="1" x14ac:dyDescent="0.3">
      <c r="A155" t="s">
        <v>30</v>
      </c>
      <c r="B155">
        <v>2017</v>
      </c>
      <c r="C155"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c r="AE155" s="8">
        <f>AVERAGE(original_data3[[#This Row],[Cereals and products]:[Food and beverages]])</f>
        <v>132.7923076923077</v>
      </c>
      <c r="AF155">
        <f>SUM(original_data3[[#This Row],[Cereals and products]:[Food and beverages]])</f>
        <v>1726.3</v>
      </c>
      <c r="AG155" s="8"/>
    </row>
    <row r="156" spans="1:33" hidden="1" x14ac:dyDescent="0.3">
      <c r="A156" t="s">
        <v>33</v>
      </c>
      <c r="B156">
        <v>2017</v>
      </c>
      <c r="C156"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t="s">
        <v>95</v>
      </c>
      <c r="V156">
        <v>121.4</v>
      </c>
      <c r="W156">
        <v>126</v>
      </c>
      <c r="X156">
        <v>123.4</v>
      </c>
      <c r="Y156">
        <v>114.3</v>
      </c>
      <c r="Z156">
        <v>122.6</v>
      </c>
      <c r="AA156">
        <v>133.6</v>
      </c>
      <c r="AB156">
        <v>122.2</v>
      </c>
      <c r="AC156">
        <v>122.5</v>
      </c>
      <c r="AD156">
        <v>129.1</v>
      </c>
      <c r="AE156" s="8">
        <f>AVERAGE(original_data3[[#This Row],[Cereals and products]:[Food and beverages]])</f>
        <v>131.3923076923077</v>
      </c>
      <c r="AF156">
        <f>SUM(original_data3[[#This Row],[Cereals and products]:[Food and beverages]])</f>
        <v>1708.1</v>
      </c>
      <c r="AG156" s="8"/>
    </row>
    <row r="157" spans="1:33" hidden="1" x14ac:dyDescent="0.3">
      <c r="A157" t="s">
        <v>35</v>
      </c>
      <c r="B157">
        <v>2017</v>
      </c>
      <c r="C157"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t="s">
        <v>95</v>
      </c>
      <c r="V157">
        <v>129.80000000000001</v>
      </c>
      <c r="W157">
        <v>130.4</v>
      </c>
      <c r="X157">
        <v>128.1</v>
      </c>
      <c r="Y157">
        <v>116.6</v>
      </c>
      <c r="Z157">
        <v>125.1</v>
      </c>
      <c r="AA157">
        <v>134.5</v>
      </c>
      <c r="AB157">
        <v>123.1</v>
      </c>
      <c r="AC157">
        <v>125.1</v>
      </c>
      <c r="AD157">
        <v>131.1</v>
      </c>
      <c r="AE157" s="8">
        <f>AVERAGE(original_data3[[#This Row],[Cereals and products]:[Food and beverages]])</f>
        <v>132.1846153846154</v>
      </c>
      <c r="AF157">
        <f>SUM(original_data3[[#This Row],[Cereals and products]:[Food and beverages]])</f>
        <v>1718.4</v>
      </c>
      <c r="AG157" s="8"/>
    </row>
    <row r="158" spans="1:33" hidden="1" x14ac:dyDescent="0.3">
      <c r="A158" t="s">
        <v>30</v>
      </c>
      <c r="B158">
        <v>2017</v>
      </c>
      <c r="C158"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c r="AE158" s="8">
        <f>AVERAGE(original_data3[[#This Row],[Cereals and products]:[Food and beverages]])</f>
        <v>132.88461538461536</v>
      </c>
      <c r="AF158">
        <f>SUM(original_data3[[#This Row],[Cereals and products]:[Food and beverages]])</f>
        <v>1727.4999999999995</v>
      </c>
      <c r="AG158" s="8"/>
    </row>
    <row r="159" spans="1:33" hidden="1" x14ac:dyDescent="0.3">
      <c r="A159" t="s">
        <v>33</v>
      </c>
      <c r="B159">
        <v>2017</v>
      </c>
      <c r="C159"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t="s">
        <v>96</v>
      </c>
      <c r="V159">
        <v>120.1</v>
      </c>
      <c r="W159">
        <v>126.5</v>
      </c>
      <c r="X159">
        <v>123.6</v>
      </c>
      <c r="Y159">
        <v>114.3</v>
      </c>
      <c r="Z159">
        <v>122.8</v>
      </c>
      <c r="AA159">
        <v>133.80000000000001</v>
      </c>
      <c r="AB159">
        <v>122</v>
      </c>
      <c r="AC159">
        <v>122.6</v>
      </c>
      <c r="AD159">
        <v>129.30000000000001</v>
      </c>
      <c r="AE159" s="8">
        <f>AVERAGE(original_data3[[#This Row],[Cereals and products]:[Food and beverages]])</f>
        <v>131.50769230769231</v>
      </c>
      <c r="AF159">
        <f>SUM(original_data3[[#This Row],[Cereals and products]:[Food and beverages]])</f>
        <v>1709.6</v>
      </c>
      <c r="AG159" s="8"/>
    </row>
    <row r="160" spans="1:33" hidden="1" x14ac:dyDescent="0.3">
      <c r="A160" t="s">
        <v>35</v>
      </c>
      <c r="B160">
        <v>2017</v>
      </c>
      <c r="C160"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t="s">
        <v>96</v>
      </c>
      <c r="V160">
        <v>129.4</v>
      </c>
      <c r="W160">
        <v>130.9</v>
      </c>
      <c r="X160">
        <v>128.4</v>
      </c>
      <c r="Y160">
        <v>116.7</v>
      </c>
      <c r="Z160">
        <v>125.7</v>
      </c>
      <c r="AA160">
        <v>134.80000000000001</v>
      </c>
      <c r="AB160">
        <v>123</v>
      </c>
      <c r="AC160">
        <v>125.3</v>
      </c>
      <c r="AD160">
        <v>131.4</v>
      </c>
      <c r="AE160" s="8">
        <f>AVERAGE(original_data3[[#This Row],[Cereals and products]:[Food and beverages]])</f>
        <v>132.27692307692308</v>
      </c>
      <c r="AF160">
        <f>SUM(original_data3[[#This Row],[Cereals and products]:[Food and beverages]])</f>
        <v>1719.6000000000001</v>
      </c>
      <c r="AG160" s="8"/>
    </row>
    <row r="161" spans="1:33" hidden="1" x14ac:dyDescent="0.3">
      <c r="A161" t="s">
        <v>30</v>
      </c>
      <c r="B161">
        <v>2017</v>
      </c>
      <c r="C16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c r="AE161" s="8">
        <f>AVERAGE(original_data3[[#This Row],[Cereals and products]:[Food and beverages]])</f>
        <v>133.75384615384615</v>
      </c>
      <c r="AF161">
        <f>SUM(original_data3[[#This Row],[Cereals and products]:[Food and beverages]])</f>
        <v>1738.8000000000002</v>
      </c>
      <c r="AG161" s="8"/>
    </row>
    <row r="162" spans="1:33" hidden="1" x14ac:dyDescent="0.3">
      <c r="A162" t="s">
        <v>33</v>
      </c>
      <c r="B162">
        <v>2017</v>
      </c>
      <c r="C162"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t="s">
        <v>97</v>
      </c>
      <c r="V162">
        <v>119</v>
      </c>
      <c r="W162">
        <v>126.8</v>
      </c>
      <c r="X162">
        <v>123.8</v>
      </c>
      <c r="Y162">
        <v>113.9</v>
      </c>
      <c r="Z162">
        <v>122.9</v>
      </c>
      <c r="AA162">
        <v>134.30000000000001</v>
      </c>
      <c r="AB162">
        <v>122.5</v>
      </c>
      <c r="AC162">
        <v>122.7</v>
      </c>
      <c r="AD162">
        <v>129.9</v>
      </c>
      <c r="AE162" s="8">
        <f>AVERAGE(original_data3[[#This Row],[Cereals and products]:[Food and beverages]])</f>
        <v>133.15384615384616</v>
      </c>
      <c r="AF162">
        <f>SUM(original_data3[[#This Row],[Cereals and products]:[Food and beverages]])</f>
        <v>1731.0000000000002</v>
      </c>
      <c r="AG162" s="8"/>
    </row>
    <row r="163" spans="1:33" hidden="1" x14ac:dyDescent="0.3">
      <c r="A163" t="s">
        <v>35</v>
      </c>
      <c r="B163">
        <v>2017</v>
      </c>
      <c r="C163"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t="s">
        <v>97</v>
      </c>
      <c r="V163">
        <v>128.80000000000001</v>
      </c>
      <c r="W163">
        <v>131.19999999999999</v>
      </c>
      <c r="X163">
        <v>128.5</v>
      </c>
      <c r="Y163">
        <v>116.5</v>
      </c>
      <c r="Z163">
        <v>125.9</v>
      </c>
      <c r="AA163">
        <v>135.4</v>
      </c>
      <c r="AB163">
        <v>123.4</v>
      </c>
      <c r="AC163">
        <v>125.5</v>
      </c>
      <c r="AD163">
        <v>132</v>
      </c>
      <c r="AE163" s="8">
        <f>AVERAGE(original_data3[[#This Row],[Cereals and products]:[Food and beverages]])</f>
        <v>133.43846153846155</v>
      </c>
      <c r="AF163">
        <f>SUM(original_data3[[#This Row],[Cereals and products]:[Food and beverages]])</f>
        <v>1734.7</v>
      </c>
      <c r="AG163" s="8"/>
    </row>
    <row r="164" spans="1:33" hidden="1" x14ac:dyDescent="0.3">
      <c r="A164" t="s">
        <v>30</v>
      </c>
      <c r="B164">
        <v>2017</v>
      </c>
      <c r="C164"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c r="AE164" s="8">
        <f>AVERAGE(original_data3[[#This Row],[Cereals and products]:[Food and beverages]])</f>
        <v>136.37692307692308</v>
      </c>
      <c r="AF164">
        <f>SUM(original_data3[[#This Row],[Cereals and products]:[Food and beverages]])</f>
        <v>1772.9</v>
      </c>
      <c r="AG164" s="8"/>
    </row>
    <row r="165" spans="1:33" hidden="1" x14ac:dyDescent="0.3">
      <c r="A165" t="s">
        <v>33</v>
      </c>
      <c r="B165">
        <v>2017</v>
      </c>
      <c r="C165"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t="s">
        <v>98</v>
      </c>
      <c r="V165">
        <v>119.7</v>
      </c>
      <c r="W165">
        <v>127.2</v>
      </c>
      <c r="X165">
        <v>125</v>
      </c>
      <c r="Y165">
        <v>113.2</v>
      </c>
      <c r="Z165">
        <v>123.5</v>
      </c>
      <c r="AA165">
        <v>135.5</v>
      </c>
      <c r="AB165">
        <v>122.4</v>
      </c>
      <c r="AC165">
        <v>123</v>
      </c>
      <c r="AD165">
        <v>131.80000000000001</v>
      </c>
      <c r="AE165" s="8">
        <f>AVERAGE(original_data3[[#This Row],[Cereals and products]:[Food and beverages]])</f>
        <v>136.00769230769231</v>
      </c>
      <c r="AF165">
        <f>SUM(original_data3[[#This Row],[Cereals and products]:[Food and beverages]])</f>
        <v>1768.1</v>
      </c>
      <c r="AG165" s="8"/>
    </row>
    <row r="166" spans="1:33" hidden="1" x14ac:dyDescent="0.3">
      <c r="A166" t="s">
        <v>35</v>
      </c>
      <c r="B166">
        <v>2017</v>
      </c>
      <c r="C166"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t="s">
        <v>98</v>
      </c>
      <c r="V166">
        <v>129.4</v>
      </c>
      <c r="W166">
        <v>131.9</v>
      </c>
      <c r="X166">
        <v>129.4</v>
      </c>
      <c r="Y166">
        <v>116</v>
      </c>
      <c r="Z166">
        <v>126.6</v>
      </c>
      <c r="AA166">
        <v>136.80000000000001</v>
      </c>
      <c r="AB166">
        <v>123.6</v>
      </c>
      <c r="AC166">
        <v>125.9</v>
      </c>
      <c r="AD166">
        <v>134.19999999999999</v>
      </c>
      <c r="AE166" s="8">
        <f>AVERAGE(original_data3[[#This Row],[Cereals and products]:[Food and beverages]])</f>
        <v>136.1076923076923</v>
      </c>
      <c r="AF166">
        <f>SUM(original_data3[[#This Row],[Cereals and products]:[Food and beverages]])</f>
        <v>1769.3999999999999</v>
      </c>
      <c r="AG166" s="8"/>
    </row>
    <row r="167" spans="1:33" hidden="1" x14ac:dyDescent="0.3">
      <c r="A167" t="s">
        <v>30</v>
      </c>
      <c r="B167">
        <v>2017</v>
      </c>
      <c r="C167"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c r="AE167" s="8">
        <f>AVERAGE(original_data3[[#This Row],[Cereals and products]:[Food and beverages]])</f>
        <v>137.88461538461536</v>
      </c>
      <c r="AF167">
        <f>SUM(original_data3[[#This Row],[Cereals and products]:[Food and beverages]])</f>
        <v>1792.4999999999998</v>
      </c>
      <c r="AG167" s="8"/>
    </row>
    <row r="168" spans="1:33" hidden="1" x14ac:dyDescent="0.3">
      <c r="A168" t="s">
        <v>33</v>
      </c>
      <c r="B168">
        <v>2017</v>
      </c>
      <c r="C168"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t="s">
        <v>99</v>
      </c>
      <c r="V168">
        <v>118.9</v>
      </c>
      <c r="W168">
        <v>127.7</v>
      </c>
      <c r="X168">
        <v>125.7</v>
      </c>
      <c r="Y168">
        <v>114.6</v>
      </c>
      <c r="Z168">
        <v>124.1</v>
      </c>
      <c r="AA168">
        <v>135.69999999999999</v>
      </c>
      <c r="AB168">
        <v>123.3</v>
      </c>
      <c r="AC168">
        <v>123.8</v>
      </c>
      <c r="AD168">
        <v>132.69999999999999</v>
      </c>
      <c r="AE168" s="8">
        <f>AVERAGE(original_data3[[#This Row],[Cereals and products]:[Food and beverages]])</f>
        <v>136.38461538461536</v>
      </c>
      <c r="AF168">
        <f>SUM(original_data3[[#This Row],[Cereals and products]:[Food and beverages]])</f>
        <v>1772.9999999999998</v>
      </c>
      <c r="AG168" s="8"/>
    </row>
    <row r="169" spans="1:33" hidden="1" x14ac:dyDescent="0.3">
      <c r="A169" t="s">
        <v>35</v>
      </c>
      <c r="B169">
        <v>2017</v>
      </c>
      <c r="C169"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t="s">
        <v>99</v>
      </c>
      <c r="V169">
        <v>129.80000000000001</v>
      </c>
      <c r="W169">
        <v>132.80000000000001</v>
      </c>
      <c r="X169">
        <v>130.19999999999999</v>
      </c>
      <c r="Y169">
        <v>117.3</v>
      </c>
      <c r="Z169">
        <v>127.3</v>
      </c>
      <c r="AA169">
        <v>137.6</v>
      </c>
      <c r="AB169">
        <v>124.5</v>
      </c>
      <c r="AC169">
        <v>126.8</v>
      </c>
      <c r="AD169">
        <v>135.4</v>
      </c>
      <c r="AE169" s="8">
        <f>AVERAGE(original_data3[[#This Row],[Cereals and products]:[Food and beverages]])</f>
        <v>137.21538461538461</v>
      </c>
      <c r="AF169">
        <f>SUM(original_data3[[#This Row],[Cereals and products]:[Food and beverages]])</f>
        <v>1783.8</v>
      </c>
      <c r="AG169" s="8"/>
    </row>
    <row r="170" spans="1:33" hidden="1" x14ac:dyDescent="0.3">
      <c r="A170" t="s">
        <v>30</v>
      </c>
      <c r="B170">
        <v>2017</v>
      </c>
      <c r="C170"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c r="AE170" s="8">
        <f>AVERAGE(original_data3[[#This Row],[Cereals and products]:[Food and beverages]])</f>
        <v>137.25384615384615</v>
      </c>
      <c r="AF170">
        <f>SUM(original_data3[[#This Row],[Cereals and products]:[Food and beverages]])</f>
        <v>1784.3</v>
      </c>
      <c r="AG170" s="8"/>
    </row>
    <row r="171" spans="1:33" hidden="1" x14ac:dyDescent="0.3">
      <c r="A171" t="s">
        <v>33</v>
      </c>
      <c r="B171">
        <v>2017</v>
      </c>
      <c r="C17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t="s">
        <v>100</v>
      </c>
      <c r="V171">
        <v>120.6</v>
      </c>
      <c r="W171">
        <v>128.1</v>
      </c>
      <c r="X171">
        <v>126.1</v>
      </c>
      <c r="Y171">
        <v>115.7</v>
      </c>
      <c r="Z171">
        <v>124.5</v>
      </c>
      <c r="AA171">
        <v>135.9</v>
      </c>
      <c r="AB171">
        <v>124.4</v>
      </c>
      <c r="AC171">
        <v>124.5</v>
      </c>
      <c r="AD171">
        <v>132.4</v>
      </c>
      <c r="AE171" s="8">
        <f>AVERAGE(original_data3[[#This Row],[Cereals and products]:[Food and beverages]])</f>
        <v>134.59230769230768</v>
      </c>
      <c r="AF171">
        <f>SUM(original_data3[[#This Row],[Cereals and products]:[Food and beverages]])</f>
        <v>1749.7</v>
      </c>
      <c r="AG171" s="8"/>
    </row>
    <row r="172" spans="1:33" hidden="1" x14ac:dyDescent="0.3">
      <c r="A172" t="s">
        <v>35</v>
      </c>
      <c r="B172">
        <v>2017</v>
      </c>
      <c r="C172"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t="s">
        <v>100</v>
      </c>
      <c r="V172">
        <v>131</v>
      </c>
      <c r="W172">
        <v>133.30000000000001</v>
      </c>
      <c r="X172">
        <v>130.6</v>
      </c>
      <c r="Y172">
        <v>118.3</v>
      </c>
      <c r="Z172">
        <v>127.9</v>
      </c>
      <c r="AA172">
        <v>137.4</v>
      </c>
      <c r="AB172">
        <v>125.7</v>
      </c>
      <c r="AC172">
        <v>127.5</v>
      </c>
      <c r="AD172">
        <v>135.19999999999999</v>
      </c>
      <c r="AE172" s="8">
        <f>AVERAGE(original_data3[[#This Row],[Cereals and products]:[Food and beverages]])</f>
        <v>136.15384615384613</v>
      </c>
      <c r="AF172">
        <f>SUM(original_data3[[#This Row],[Cereals and products]:[Food and beverages]])</f>
        <v>1769.9999999999998</v>
      </c>
      <c r="AG172" s="8"/>
    </row>
    <row r="173" spans="1:33" hidden="1" x14ac:dyDescent="0.3">
      <c r="A173" t="s">
        <v>30</v>
      </c>
      <c r="B173">
        <v>2017</v>
      </c>
      <c r="C173"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c r="AE173" s="8">
        <f>AVERAGE(original_data3[[#This Row],[Cereals and products]:[Food and beverages]])</f>
        <v>137.76153846153846</v>
      </c>
      <c r="AF173">
        <f>SUM(original_data3[[#This Row],[Cereals and products]:[Food and beverages]])</f>
        <v>1790.8999999999999</v>
      </c>
      <c r="AG173" s="8"/>
    </row>
    <row r="174" spans="1:33" hidden="1" x14ac:dyDescent="0.3">
      <c r="A174" t="s">
        <v>33</v>
      </c>
      <c r="B174">
        <v>2017</v>
      </c>
      <c r="C174"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t="s">
        <v>101</v>
      </c>
      <c r="V174">
        <v>122.6</v>
      </c>
      <c r="W174">
        <v>128.30000000000001</v>
      </c>
      <c r="X174">
        <v>126.6</v>
      </c>
      <c r="Y174">
        <v>115</v>
      </c>
      <c r="Z174">
        <v>124.8</v>
      </c>
      <c r="AA174">
        <v>136.30000000000001</v>
      </c>
      <c r="AB174">
        <v>124.6</v>
      </c>
      <c r="AC174">
        <v>124.5</v>
      </c>
      <c r="AD174">
        <v>133.5</v>
      </c>
      <c r="AE174" s="8">
        <f>AVERAGE(original_data3[[#This Row],[Cereals and products]:[Food and beverages]])</f>
        <v>135.82307692307691</v>
      </c>
      <c r="AF174">
        <f>SUM(original_data3[[#This Row],[Cereals and products]:[Food and beverages]])</f>
        <v>1765.6999999999998</v>
      </c>
      <c r="AG174" s="8"/>
    </row>
    <row r="175" spans="1:33" hidden="1" x14ac:dyDescent="0.3">
      <c r="A175" t="s">
        <v>35</v>
      </c>
      <c r="B175">
        <v>2017</v>
      </c>
      <c r="C175"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t="s">
        <v>101</v>
      </c>
      <c r="V175">
        <v>132.19999999999999</v>
      </c>
      <c r="W175">
        <v>133.6</v>
      </c>
      <c r="X175">
        <v>131.30000000000001</v>
      </c>
      <c r="Y175">
        <v>117.8</v>
      </c>
      <c r="Z175">
        <v>128.4</v>
      </c>
      <c r="AA175">
        <v>137.9</v>
      </c>
      <c r="AB175">
        <v>126.2</v>
      </c>
      <c r="AC175">
        <v>127.7</v>
      </c>
      <c r="AD175">
        <v>136.1</v>
      </c>
      <c r="AE175" s="8">
        <f>AVERAGE(original_data3[[#This Row],[Cereals and products]:[Food and beverages]])</f>
        <v>136.89999999999998</v>
      </c>
      <c r="AF175">
        <f>SUM(original_data3[[#This Row],[Cereals and products]:[Food and beverages]])</f>
        <v>1779.6999999999998</v>
      </c>
      <c r="AG175" s="8"/>
    </row>
    <row r="176" spans="1:33" hidden="1" x14ac:dyDescent="0.3">
      <c r="A176" t="s">
        <v>30</v>
      </c>
      <c r="B176">
        <v>2017</v>
      </c>
      <c r="C176"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c r="AE176" s="8">
        <f>AVERAGE(original_data3[[#This Row],[Cereals and products]:[Food and beverages]])</f>
        <v>139.82307692307694</v>
      </c>
      <c r="AF176">
        <f>SUM(original_data3[[#This Row],[Cereals and products]:[Food and beverages]])</f>
        <v>1817.7000000000003</v>
      </c>
      <c r="AG176" s="8"/>
    </row>
    <row r="177" spans="1:33" hidden="1" x14ac:dyDescent="0.3">
      <c r="A177" t="s">
        <v>33</v>
      </c>
      <c r="B177">
        <v>2017</v>
      </c>
      <c r="C177"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t="s">
        <v>102</v>
      </c>
      <c r="V177">
        <v>125.7</v>
      </c>
      <c r="W177">
        <v>128.80000000000001</v>
      </c>
      <c r="X177">
        <v>127.4</v>
      </c>
      <c r="Y177">
        <v>115.3</v>
      </c>
      <c r="Z177">
        <v>125.1</v>
      </c>
      <c r="AA177">
        <v>136.6</v>
      </c>
      <c r="AB177">
        <v>124.9</v>
      </c>
      <c r="AC177">
        <v>124.9</v>
      </c>
      <c r="AD177">
        <v>134.80000000000001</v>
      </c>
      <c r="AE177" s="8">
        <f>AVERAGE(original_data3[[#This Row],[Cereals and products]:[Food and beverages]])</f>
        <v>138.2076923076923</v>
      </c>
      <c r="AF177">
        <f>SUM(original_data3[[#This Row],[Cereals and products]:[Food and beverages]])</f>
        <v>1796.7</v>
      </c>
      <c r="AG177" s="8"/>
    </row>
    <row r="178" spans="1:33" hidden="1" x14ac:dyDescent="0.3">
      <c r="A178" t="s">
        <v>35</v>
      </c>
      <c r="B178">
        <v>2017</v>
      </c>
      <c r="C178"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t="s">
        <v>102</v>
      </c>
      <c r="V178">
        <v>135.30000000000001</v>
      </c>
      <c r="W178">
        <v>134.4</v>
      </c>
      <c r="X178">
        <v>132.6</v>
      </c>
      <c r="Y178">
        <v>118.3</v>
      </c>
      <c r="Z178">
        <v>128.9</v>
      </c>
      <c r="AA178">
        <v>138.6</v>
      </c>
      <c r="AB178">
        <v>126.8</v>
      </c>
      <c r="AC178">
        <v>128.4</v>
      </c>
      <c r="AD178">
        <v>137.6</v>
      </c>
      <c r="AE178" s="8">
        <f>AVERAGE(original_data3[[#This Row],[Cereals and products]:[Food and beverages]])</f>
        <v>139.09230769230768</v>
      </c>
      <c r="AF178">
        <f>SUM(original_data3[[#This Row],[Cereals and products]:[Food and beverages]])</f>
        <v>1808.2</v>
      </c>
      <c r="AG178" s="8"/>
    </row>
    <row r="179" spans="1:33" hidden="1" x14ac:dyDescent="0.3">
      <c r="A179" t="s">
        <v>30</v>
      </c>
      <c r="B179">
        <v>2017</v>
      </c>
      <c r="C179"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c r="AE179" s="8">
        <f>AVERAGE(original_data3[[#This Row],[Cereals and products]:[Food and beverages]])</f>
        <v>139.50769230769231</v>
      </c>
      <c r="AF179">
        <f>SUM(original_data3[[#This Row],[Cereals and products]:[Food and beverages]])</f>
        <v>1813.6000000000001</v>
      </c>
      <c r="AG179" s="8"/>
    </row>
    <row r="180" spans="1:33" hidden="1" x14ac:dyDescent="0.3">
      <c r="A180" t="s">
        <v>33</v>
      </c>
      <c r="B180">
        <v>2017</v>
      </c>
      <c r="C180"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t="s">
        <v>103</v>
      </c>
      <c r="V180">
        <v>126.8</v>
      </c>
      <c r="W180">
        <v>129.30000000000001</v>
      </c>
      <c r="X180">
        <v>128.19999999999999</v>
      </c>
      <c r="Y180">
        <v>115.3</v>
      </c>
      <c r="Z180">
        <v>125.6</v>
      </c>
      <c r="AA180">
        <v>136.69999999999999</v>
      </c>
      <c r="AB180">
        <v>124.6</v>
      </c>
      <c r="AC180">
        <v>125.1</v>
      </c>
      <c r="AD180">
        <v>134.1</v>
      </c>
      <c r="AE180" s="8">
        <f>AVERAGE(original_data3[[#This Row],[Cereals and products]:[Food and beverages]])</f>
        <v>135.96153846153845</v>
      </c>
      <c r="AF180">
        <f>SUM(original_data3[[#This Row],[Cereals and products]:[Food and beverages]])</f>
        <v>1767.5</v>
      </c>
      <c r="AG180" s="8"/>
    </row>
    <row r="181" spans="1:33" hidden="1" x14ac:dyDescent="0.3">
      <c r="A181" t="s">
        <v>35</v>
      </c>
      <c r="B181">
        <v>2017</v>
      </c>
      <c r="C18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t="s">
        <v>103</v>
      </c>
      <c r="V181">
        <v>136.6</v>
      </c>
      <c r="W181">
        <v>134.69999999999999</v>
      </c>
      <c r="X181">
        <v>133.1</v>
      </c>
      <c r="Y181">
        <v>118.5</v>
      </c>
      <c r="Z181">
        <v>129</v>
      </c>
      <c r="AA181">
        <v>138.5</v>
      </c>
      <c r="AB181">
        <v>126.5</v>
      </c>
      <c r="AC181">
        <v>128.6</v>
      </c>
      <c r="AD181">
        <v>137.19999999999999</v>
      </c>
      <c r="AE181" s="8">
        <f>AVERAGE(original_data3[[#This Row],[Cereals and products]:[Food and beverages]])</f>
        <v>138.07692307692307</v>
      </c>
      <c r="AF181">
        <f>SUM(original_data3[[#This Row],[Cereals and products]:[Food and beverages]])</f>
        <v>1794.9999999999998</v>
      </c>
      <c r="AG181" s="8"/>
    </row>
    <row r="182" spans="1:33" hidden="1"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c r="AE182" s="8">
        <f>AVERAGE(original_data3[[#This Row],[Cereals and products]:[Food and beverages]])</f>
        <v>138.51538461538462</v>
      </c>
      <c r="AF182">
        <f>SUM(original_data3[[#This Row],[Cereals and products]:[Food and beverages]])</f>
        <v>1800.7</v>
      </c>
      <c r="AG182" s="8"/>
    </row>
    <row r="183" spans="1:33" hidden="1"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t="s">
        <v>104</v>
      </c>
      <c r="V183">
        <v>127.3</v>
      </c>
      <c r="W183">
        <v>129.5</v>
      </c>
      <c r="X183">
        <v>129</v>
      </c>
      <c r="Y183">
        <v>116.3</v>
      </c>
      <c r="Z183">
        <v>126.2</v>
      </c>
      <c r="AA183">
        <v>137.1</v>
      </c>
      <c r="AB183">
        <v>125.5</v>
      </c>
      <c r="AC183">
        <v>125.8</v>
      </c>
      <c r="AD183">
        <v>134.1</v>
      </c>
      <c r="AE183" s="8">
        <f>AVERAGE(original_data3[[#This Row],[Cereals and products]:[Food and beverages]])</f>
        <v>134.48461538461541</v>
      </c>
      <c r="AF183">
        <f>SUM(original_data3[[#This Row],[Cereals and products]:[Food and beverages]])</f>
        <v>1748.3000000000002</v>
      </c>
      <c r="AG183" s="8"/>
    </row>
    <row r="184" spans="1:33" hidden="1" x14ac:dyDescent="0.3">
      <c r="A184" t="s">
        <v>35</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t="s">
        <v>104</v>
      </c>
      <c r="V184">
        <v>136.6</v>
      </c>
      <c r="W184">
        <v>134.9</v>
      </c>
      <c r="X184">
        <v>133.30000000000001</v>
      </c>
      <c r="Y184">
        <v>119.3</v>
      </c>
      <c r="Z184">
        <v>129.69999999999999</v>
      </c>
      <c r="AA184">
        <v>139</v>
      </c>
      <c r="AB184">
        <v>127.3</v>
      </c>
      <c r="AC184">
        <v>129.1</v>
      </c>
      <c r="AD184">
        <v>136.9</v>
      </c>
      <c r="AE184" s="8">
        <f>AVERAGE(original_data3[[#This Row],[Cereals and products]:[Food and beverages]])</f>
        <v>136.91538461538462</v>
      </c>
      <c r="AF184">
        <f>SUM(original_data3[[#This Row],[Cereals and products]:[Food and beverages]])</f>
        <v>1779.9</v>
      </c>
      <c r="AG184" s="8"/>
    </row>
    <row r="185" spans="1:33" hidden="1" x14ac:dyDescent="0.3">
      <c r="A185" t="s">
        <v>30</v>
      </c>
      <c r="B185">
        <v>2018</v>
      </c>
      <c r="C185"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c r="AE185" s="8">
        <f>AVERAGE(original_data3[[#This Row],[Cereals and products]:[Food and beverages]])</f>
        <v>137.03846153846155</v>
      </c>
      <c r="AF185">
        <f>SUM(original_data3[[#This Row],[Cereals and products]:[Food and beverages]])</f>
        <v>1781.5</v>
      </c>
      <c r="AG185" s="8"/>
    </row>
    <row r="186" spans="1:33" hidden="1" x14ac:dyDescent="0.3">
      <c r="A186" t="s">
        <v>33</v>
      </c>
      <c r="B186">
        <v>2018</v>
      </c>
      <c r="C186"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t="s">
        <v>105</v>
      </c>
      <c r="V186">
        <v>127.3</v>
      </c>
      <c r="W186">
        <v>129.9</v>
      </c>
      <c r="X186">
        <v>129.80000000000001</v>
      </c>
      <c r="Y186">
        <v>117.4</v>
      </c>
      <c r="Z186">
        <v>126.5</v>
      </c>
      <c r="AA186">
        <v>137.19999999999999</v>
      </c>
      <c r="AB186">
        <v>126.2</v>
      </c>
      <c r="AC186">
        <v>126.5</v>
      </c>
      <c r="AD186">
        <v>134</v>
      </c>
      <c r="AE186" s="8">
        <f>AVERAGE(original_data3[[#This Row],[Cereals and products]:[Food and beverages]])</f>
        <v>132.91538461538462</v>
      </c>
      <c r="AF186">
        <f>SUM(original_data3[[#This Row],[Cereals and products]:[Food and beverages]])</f>
        <v>1727.9</v>
      </c>
      <c r="AG186" s="8"/>
    </row>
    <row r="187" spans="1:33" hidden="1" x14ac:dyDescent="0.3">
      <c r="A187" t="s">
        <v>35</v>
      </c>
      <c r="B187">
        <v>2018</v>
      </c>
      <c r="C187"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t="s">
        <v>105</v>
      </c>
      <c r="V187">
        <v>136.69999999999999</v>
      </c>
      <c r="W187">
        <v>135.19999999999999</v>
      </c>
      <c r="X187">
        <v>133.80000000000001</v>
      </c>
      <c r="Y187">
        <v>120.2</v>
      </c>
      <c r="Z187">
        <v>129.9</v>
      </c>
      <c r="AA187">
        <v>139</v>
      </c>
      <c r="AB187">
        <v>127.7</v>
      </c>
      <c r="AC187">
        <v>129.6</v>
      </c>
      <c r="AD187">
        <v>136.4</v>
      </c>
      <c r="AE187" s="8">
        <f>AVERAGE(original_data3[[#This Row],[Cereals and products]:[Food and beverages]])</f>
        <v>135.4153846153846</v>
      </c>
      <c r="AF187">
        <f>SUM(original_data3[[#This Row],[Cereals and products]:[Food and beverages]])</f>
        <v>1760.3999999999996</v>
      </c>
      <c r="AG187" s="8"/>
    </row>
    <row r="188" spans="1:33" hidden="1" x14ac:dyDescent="0.3">
      <c r="A188" t="s">
        <v>30</v>
      </c>
      <c r="B188">
        <v>2018</v>
      </c>
      <c r="C188"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c r="AE188" s="8">
        <f>AVERAGE(original_data3[[#This Row],[Cereals and products]:[Food and beverages]])</f>
        <v>137.07692307692307</v>
      </c>
      <c r="AF188">
        <f>SUM(original_data3[[#This Row],[Cereals and products]:[Food and beverages]])</f>
        <v>1781.9999999999998</v>
      </c>
      <c r="AG188" s="8"/>
    </row>
    <row r="189" spans="1:33" hidden="1" x14ac:dyDescent="0.3">
      <c r="A189" t="s">
        <v>33</v>
      </c>
      <c r="B189">
        <v>2018</v>
      </c>
      <c r="C189"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t="s">
        <v>106</v>
      </c>
      <c r="V189">
        <v>126.4</v>
      </c>
      <c r="W189">
        <v>130.80000000000001</v>
      </c>
      <c r="X189">
        <v>130.5</v>
      </c>
      <c r="Y189">
        <v>117.8</v>
      </c>
      <c r="Z189">
        <v>126.8</v>
      </c>
      <c r="AA189">
        <v>137.80000000000001</v>
      </c>
      <c r="AB189">
        <v>126.7</v>
      </c>
      <c r="AC189">
        <v>127.1</v>
      </c>
      <c r="AD189">
        <v>134</v>
      </c>
      <c r="AE189" s="8">
        <f>AVERAGE(original_data3[[#This Row],[Cereals and products]:[Food and beverages]])</f>
        <v>131.96153846153845</v>
      </c>
      <c r="AF189">
        <f>SUM(original_data3[[#This Row],[Cereals and products]:[Food and beverages]])</f>
        <v>1715.5</v>
      </c>
      <c r="AG189" s="8"/>
    </row>
    <row r="190" spans="1:33" hidden="1" x14ac:dyDescent="0.3">
      <c r="A190" t="s">
        <v>35</v>
      </c>
      <c r="B190">
        <v>2018</v>
      </c>
      <c r="C190"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t="s">
        <v>106</v>
      </c>
      <c r="V190">
        <v>136.5</v>
      </c>
      <c r="W190">
        <v>135.6</v>
      </c>
      <c r="X190">
        <v>134.30000000000001</v>
      </c>
      <c r="Y190">
        <v>121</v>
      </c>
      <c r="Z190">
        <v>130.4</v>
      </c>
      <c r="AA190">
        <v>139.80000000000001</v>
      </c>
      <c r="AB190">
        <v>128.19999999999999</v>
      </c>
      <c r="AC190">
        <v>130.30000000000001</v>
      </c>
      <c r="AD190">
        <v>136.5</v>
      </c>
      <c r="AE190" s="8">
        <f>AVERAGE(original_data3[[#This Row],[Cereals and products]:[Food and beverages]])</f>
        <v>135.07692307692307</v>
      </c>
      <c r="AF190">
        <f>SUM(original_data3[[#This Row],[Cereals and products]:[Food and beverages]])</f>
        <v>1756</v>
      </c>
      <c r="AG190" s="8"/>
    </row>
    <row r="191" spans="1:33" hidden="1" x14ac:dyDescent="0.3">
      <c r="A191" t="s">
        <v>30</v>
      </c>
      <c r="B191">
        <v>2018</v>
      </c>
      <c r="C19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c r="AE191" s="8">
        <f>AVERAGE(original_data3[[#This Row],[Cereals and products]:[Food and beverages]])</f>
        <v>136.92307692307693</v>
      </c>
      <c r="AF191">
        <f>SUM(original_data3[[#This Row],[Cereals and products]:[Food and beverages]])</f>
        <v>1780</v>
      </c>
      <c r="AG191" s="8"/>
    </row>
    <row r="192" spans="1:33" hidden="1" x14ac:dyDescent="0.3">
      <c r="A192" t="s">
        <v>33</v>
      </c>
      <c r="B192">
        <v>2018</v>
      </c>
      <c r="C192"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t="s">
        <v>107</v>
      </c>
      <c r="V192">
        <v>124.6</v>
      </c>
      <c r="W192">
        <v>131.80000000000001</v>
      </c>
      <c r="X192">
        <v>131.30000000000001</v>
      </c>
      <c r="Y192">
        <v>118.9</v>
      </c>
      <c r="Z192">
        <v>127.6</v>
      </c>
      <c r="AA192">
        <v>139.69999999999999</v>
      </c>
      <c r="AB192">
        <v>127.6</v>
      </c>
      <c r="AC192">
        <v>128.19999999999999</v>
      </c>
      <c r="AD192">
        <v>134.80000000000001</v>
      </c>
      <c r="AE192" s="8">
        <f>AVERAGE(original_data3[[#This Row],[Cereals and products]:[Food and beverages]])</f>
        <v>132.30769230769232</v>
      </c>
      <c r="AF192">
        <f>SUM(original_data3[[#This Row],[Cereals and products]:[Food and beverages]])</f>
        <v>1720.0000000000002</v>
      </c>
      <c r="AG192" s="8"/>
    </row>
    <row r="193" spans="1:33" hidden="1" x14ac:dyDescent="0.3">
      <c r="A193" t="s">
        <v>35</v>
      </c>
      <c r="B193">
        <v>2018</v>
      </c>
      <c r="C193"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t="s">
        <v>107</v>
      </c>
      <c r="V193">
        <v>136.5</v>
      </c>
      <c r="W193">
        <v>136.6</v>
      </c>
      <c r="X193">
        <v>135.19999999999999</v>
      </c>
      <c r="Y193">
        <v>121.9</v>
      </c>
      <c r="Z193">
        <v>131.30000000000001</v>
      </c>
      <c r="AA193">
        <v>141.4</v>
      </c>
      <c r="AB193">
        <v>129.19999999999999</v>
      </c>
      <c r="AC193">
        <v>131.30000000000001</v>
      </c>
      <c r="AD193">
        <v>137.1</v>
      </c>
      <c r="AE193" s="8">
        <f>AVERAGE(original_data3[[#This Row],[Cereals and products]:[Food and beverages]])</f>
        <v>135.16153846153847</v>
      </c>
      <c r="AF193">
        <f>SUM(original_data3[[#This Row],[Cereals and products]:[Food and beverages]])</f>
        <v>1757.1000000000001</v>
      </c>
      <c r="AG193" s="8"/>
    </row>
    <row r="194" spans="1:33" hidden="1" x14ac:dyDescent="0.3">
      <c r="A194" t="s">
        <v>30</v>
      </c>
      <c r="B194">
        <v>2018</v>
      </c>
      <c r="C194"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c r="AE194" s="8">
        <f>AVERAGE(original_data3[[#This Row],[Cereals and products]:[Food and beverages]])</f>
        <v>137.1076923076923</v>
      </c>
      <c r="AF194">
        <f>SUM(original_data3[[#This Row],[Cereals and products]:[Food and beverages]])</f>
        <v>1782.4</v>
      </c>
      <c r="AG194" s="8"/>
    </row>
    <row r="195" spans="1:33" hidden="1" x14ac:dyDescent="0.3">
      <c r="A195" t="s">
        <v>33</v>
      </c>
      <c r="B195">
        <v>2018</v>
      </c>
      <c r="C195"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t="s">
        <v>108</v>
      </c>
      <c r="V195">
        <v>124.7</v>
      </c>
      <c r="W195">
        <v>132.5</v>
      </c>
      <c r="X195">
        <v>132</v>
      </c>
      <c r="Y195">
        <v>119.8</v>
      </c>
      <c r="Z195">
        <v>128</v>
      </c>
      <c r="AA195">
        <v>140.4</v>
      </c>
      <c r="AB195">
        <v>128.1</v>
      </c>
      <c r="AC195">
        <v>128.9</v>
      </c>
      <c r="AD195">
        <v>135.4</v>
      </c>
      <c r="AE195" s="8">
        <f>AVERAGE(original_data3[[#This Row],[Cereals and products]:[Food and beverages]])</f>
        <v>132.53076923076921</v>
      </c>
      <c r="AF195">
        <f>SUM(original_data3[[#This Row],[Cereals and products]:[Food and beverages]])</f>
        <v>1722.8999999999999</v>
      </c>
      <c r="AG195" s="8"/>
    </row>
    <row r="196" spans="1:33" hidden="1" x14ac:dyDescent="0.3">
      <c r="A196" t="s">
        <v>35</v>
      </c>
      <c r="B196">
        <v>2018</v>
      </c>
      <c r="C196"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t="s">
        <v>108</v>
      </c>
      <c r="V196">
        <v>136.9</v>
      </c>
      <c r="W196">
        <v>137.4</v>
      </c>
      <c r="X196">
        <v>136</v>
      </c>
      <c r="Y196">
        <v>122.9</v>
      </c>
      <c r="Z196">
        <v>131.80000000000001</v>
      </c>
      <c r="AA196">
        <v>142.1</v>
      </c>
      <c r="AB196">
        <v>129.9</v>
      </c>
      <c r="AC196">
        <v>132.1</v>
      </c>
      <c r="AD196">
        <v>137.80000000000001</v>
      </c>
      <c r="AE196" s="8">
        <f>AVERAGE(original_data3[[#This Row],[Cereals and products]:[Food and beverages]])</f>
        <v>135.36923076923077</v>
      </c>
      <c r="AF196">
        <f>SUM(original_data3[[#This Row],[Cereals and products]:[Food and beverages]])</f>
        <v>1759.8</v>
      </c>
      <c r="AG196" s="8"/>
    </row>
    <row r="197" spans="1:33" hidden="1" x14ac:dyDescent="0.3">
      <c r="A197" t="s">
        <v>30</v>
      </c>
      <c r="B197">
        <v>2018</v>
      </c>
      <c r="C197"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c r="AE197" s="8">
        <f>AVERAGE(original_data3[[#This Row],[Cereals and products]:[Food and beverages]])</f>
        <v>137.71538461538461</v>
      </c>
      <c r="AF197">
        <f>SUM(original_data3[[#This Row],[Cereals and products]:[Food and beverages]])</f>
        <v>1790.2999999999997</v>
      </c>
      <c r="AG197" s="8"/>
    </row>
    <row r="198" spans="1:33" hidden="1" x14ac:dyDescent="0.3">
      <c r="A198" t="s">
        <v>33</v>
      </c>
      <c r="B198">
        <v>2018</v>
      </c>
      <c r="C198"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t="s">
        <v>109</v>
      </c>
      <c r="V198">
        <v>126.5</v>
      </c>
      <c r="W198">
        <v>133.1</v>
      </c>
      <c r="X198">
        <v>132.6</v>
      </c>
      <c r="Y198">
        <v>120.4</v>
      </c>
      <c r="Z198">
        <v>128.5</v>
      </c>
      <c r="AA198">
        <v>141.19999999999999</v>
      </c>
      <c r="AB198">
        <v>128.19999999999999</v>
      </c>
      <c r="AC198">
        <v>129.5</v>
      </c>
      <c r="AD198">
        <v>136.19999999999999</v>
      </c>
      <c r="AE198" s="8">
        <f>AVERAGE(original_data3[[#This Row],[Cereals and products]:[Food and beverages]])</f>
        <v>134.40769230769232</v>
      </c>
      <c r="AF198">
        <f>SUM(original_data3[[#This Row],[Cereals and products]:[Food and beverages]])</f>
        <v>1747.3000000000002</v>
      </c>
      <c r="AG198" s="8"/>
    </row>
    <row r="199" spans="1:33" hidden="1" x14ac:dyDescent="0.3">
      <c r="A199" t="s">
        <v>35</v>
      </c>
      <c r="B199">
        <v>2018</v>
      </c>
      <c r="C199"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t="s">
        <v>109</v>
      </c>
      <c r="V199">
        <v>138.1</v>
      </c>
      <c r="W199">
        <v>137.9</v>
      </c>
      <c r="X199">
        <v>136.19999999999999</v>
      </c>
      <c r="Y199">
        <v>123.7</v>
      </c>
      <c r="Z199">
        <v>132.6</v>
      </c>
      <c r="AA199">
        <v>142.80000000000001</v>
      </c>
      <c r="AB199">
        <v>130.1</v>
      </c>
      <c r="AC199">
        <v>132.6</v>
      </c>
      <c r="AD199">
        <v>138.5</v>
      </c>
      <c r="AE199" s="8">
        <f>AVERAGE(original_data3[[#This Row],[Cereals and products]:[Food and beverages]])</f>
        <v>136.46923076923079</v>
      </c>
      <c r="AF199">
        <f>SUM(original_data3[[#This Row],[Cereals and products]:[Food and beverages]])</f>
        <v>1774.1000000000001</v>
      </c>
      <c r="AG199" s="8"/>
    </row>
    <row r="200" spans="1:33" hidden="1" x14ac:dyDescent="0.3">
      <c r="A200" t="s">
        <v>30</v>
      </c>
      <c r="B200">
        <v>2018</v>
      </c>
      <c r="C200"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c r="AE200" s="8">
        <f>AVERAGE(original_data3[[#This Row],[Cereals and products]:[Food and beverages]])</f>
        <v>139.26923076923077</v>
      </c>
      <c r="AF200">
        <f>SUM(original_data3[[#This Row],[Cereals and products]:[Food and beverages]])</f>
        <v>1810.5000000000002</v>
      </c>
      <c r="AG200" s="8"/>
    </row>
    <row r="201" spans="1:33" hidden="1" x14ac:dyDescent="0.3">
      <c r="A201" t="s">
        <v>33</v>
      </c>
      <c r="B201">
        <v>2018</v>
      </c>
      <c r="C20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t="s">
        <v>110</v>
      </c>
      <c r="V201">
        <v>128.1</v>
      </c>
      <c r="W201">
        <v>133.6</v>
      </c>
      <c r="X201">
        <v>133.6</v>
      </c>
      <c r="Y201">
        <v>120.1</v>
      </c>
      <c r="Z201">
        <v>129</v>
      </c>
      <c r="AA201">
        <v>144</v>
      </c>
      <c r="AB201">
        <v>128.19999999999999</v>
      </c>
      <c r="AC201">
        <v>130.19999999999999</v>
      </c>
      <c r="AD201">
        <v>137.5</v>
      </c>
      <c r="AE201" s="8">
        <f>AVERAGE(original_data3[[#This Row],[Cereals and products]:[Food and beverages]])</f>
        <v>136.23846153846154</v>
      </c>
      <c r="AF201">
        <f>SUM(original_data3[[#This Row],[Cereals and products]:[Food and beverages]])</f>
        <v>1771.1</v>
      </c>
      <c r="AG201" s="8"/>
    </row>
    <row r="202" spans="1:33" hidden="1" x14ac:dyDescent="0.3">
      <c r="A202" t="s">
        <v>35</v>
      </c>
      <c r="B202">
        <v>2018</v>
      </c>
      <c r="C202"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t="s">
        <v>110</v>
      </c>
      <c r="V202">
        <v>139.69999999999999</v>
      </c>
      <c r="W202">
        <v>138.6</v>
      </c>
      <c r="X202">
        <v>137</v>
      </c>
      <c r="Y202">
        <v>123.6</v>
      </c>
      <c r="Z202">
        <v>133.1</v>
      </c>
      <c r="AA202">
        <v>144.69999999999999</v>
      </c>
      <c r="AB202">
        <v>130.1</v>
      </c>
      <c r="AC202">
        <v>133.19999999999999</v>
      </c>
      <c r="AD202">
        <v>139.80000000000001</v>
      </c>
      <c r="AE202" s="8">
        <f>AVERAGE(original_data3[[#This Row],[Cereals and products]:[Food and beverages]])</f>
        <v>138.1</v>
      </c>
      <c r="AF202">
        <f>SUM(original_data3[[#This Row],[Cereals and products]:[Food and beverages]])</f>
        <v>1795.3</v>
      </c>
      <c r="AG202" s="8"/>
    </row>
    <row r="203" spans="1:33" hidden="1" x14ac:dyDescent="0.3">
      <c r="A203" t="s">
        <v>30</v>
      </c>
      <c r="B203">
        <v>2018</v>
      </c>
      <c r="C203"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c r="AE203" s="8">
        <f>AVERAGE(original_data3[[#This Row],[Cereals and products]:[Food and beverages]])</f>
        <v>139.90769230769232</v>
      </c>
      <c r="AF203">
        <f>SUM(original_data3[[#This Row],[Cereals and products]:[Food and beverages]])</f>
        <v>1818.8</v>
      </c>
      <c r="AG203" s="8"/>
    </row>
    <row r="204" spans="1:33" hidden="1" x14ac:dyDescent="0.3">
      <c r="A204" t="s">
        <v>33</v>
      </c>
      <c r="B204">
        <v>2018</v>
      </c>
      <c r="C204"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t="s">
        <v>111</v>
      </c>
      <c r="V204">
        <v>129.80000000000001</v>
      </c>
      <c r="W204">
        <v>134.4</v>
      </c>
      <c r="X204">
        <v>134.9</v>
      </c>
      <c r="Y204">
        <v>120.7</v>
      </c>
      <c r="Z204">
        <v>129.80000000000001</v>
      </c>
      <c r="AA204">
        <v>145.30000000000001</v>
      </c>
      <c r="AB204">
        <v>128.30000000000001</v>
      </c>
      <c r="AC204">
        <v>131</v>
      </c>
      <c r="AD204">
        <v>138</v>
      </c>
      <c r="AE204" s="8">
        <f>AVERAGE(original_data3[[#This Row],[Cereals and products]:[Food and beverages]])</f>
        <v>135.96923076923076</v>
      </c>
      <c r="AF204">
        <f>SUM(original_data3[[#This Row],[Cereals and products]:[Food and beverages]])</f>
        <v>1767.6</v>
      </c>
      <c r="AG204" s="8"/>
    </row>
    <row r="205" spans="1:33" hidden="1" x14ac:dyDescent="0.3">
      <c r="A205" t="s">
        <v>35</v>
      </c>
      <c r="B205">
        <v>2018</v>
      </c>
      <c r="C205"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t="s">
        <v>111</v>
      </c>
      <c r="V205">
        <v>140.9</v>
      </c>
      <c r="W205">
        <v>139.4</v>
      </c>
      <c r="X205">
        <v>137.69999999999999</v>
      </c>
      <c r="Y205">
        <v>124.3</v>
      </c>
      <c r="Z205">
        <v>133.6</v>
      </c>
      <c r="AA205">
        <v>146</v>
      </c>
      <c r="AB205">
        <v>130.1</v>
      </c>
      <c r="AC205">
        <v>133.9</v>
      </c>
      <c r="AD205">
        <v>140.4</v>
      </c>
      <c r="AE205" s="8">
        <f>AVERAGE(original_data3[[#This Row],[Cereals and products]:[Food and beverages]])</f>
        <v>138.36153846153849</v>
      </c>
      <c r="AF205">
        <f>SUM(original_data3[[#This Row],[Cereals and products]:[Food and beverages]])</f>
        <v>1798.7000000000003</v>
      </c>
      <c r="AG205" s="8"/>
    </row>
    <row r="206" spans="1:33" hidden="1" x14ac:dyDescent="0.3">
      <c r="A206" t="s">
        <v>30</v>
      </c>
      <c r="B206">
        <v>2018</v>
      </c>
      <c r="C206"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c r="AE206" s="8">
        <f>AVERAGE(original_data3[[#This Row],[Cereals and products]:[Food and beverages]])</f>
        <v>138.44615384615386</v>
      </c>
      <c r="AF206">
        <f>SUM(original_data3[[#This Row],[Cereals and products]:[Food and beverages]])</f>
        <v>1799.8000000000002</v>
      </c>
      <c r="AG206" s="8"/>
    </row>
    <row r="207" spans="1:33" hidden="1" x14ac:dyDescent="0.3">
      <c r="A207" t="s">
        <v>33</v>
      </c>
      <c r="B207">
        <v>2018</v>
      </c>
      <c r="C207"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t="s">
        <v>112</v>
      </c>
      <c r="V207">
        <v>131.19999999999999</v>
      </c>
      <c r="W207">
        <v>134.9</v>
      </c>
      <c r="X207">
        <v>135.69999999999999</v>
      </c>
      <c r="Y207">
        <v>122.5</v>
      </c>
      <c r="Z207">
        <v>130.19999999999999</v>
      </c>
      <c r="AA207">
        <v>145.19999999999999</v>
      </c>
      <c r="AB207">
        <v>129.30000000000001</v>
      </c>
      <c r="AC207">
        <v>131.9</v>
      </c>
      <c r="AD207">
        <v>138.1</v>
      </c>
      <c r="AE207" s="8">
        <f>AVERAGE(original_data3[[#This Row],[Cereals and products]:[Food and beverages]])</f>
        <v>134.49230769230769</v>
      </c>
      <c r="AF207">
        <f>SUM(original_data3[[#This Row],[Cereals and products]:[Food and beverages]])</f>
        <v>1748.4</v>
      </c>
      <c r="AG207" s="8"/>
    </row>
    <row r="208" spans="1:33" hidden="1" x14ac:dyDescent="0.3">
      <c r="A208" t="s">
        <v>35</v>
      </c>
      <c r="B208">
        <v>2018</v>
      </c>
      <c r="C208"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t="s">
        <v>112</v>
      </c>
      <c r="V208">
        <v>142.30000000000001</v>
      </c>
      <c r="W208">
        <v>139.69999999999999</v>
      </c>
      <c r="X208">
        <v>138.4</v>
      </c>
      <c r="Y208">
        <v>126</v>
      </c>
      <c r="Z208">
        <v>134.5</v>
      </c>
      <c r="AA208">
        <v>146.19999999999999</v>
      </c>
      <c r="AB208">
        <v>130.9</v>
      </c>
      <c r="AC208">
        <v>134.69999999999999</v>
      </c>
      <c r="AD208">
        <v>140.19999999999999</v>
      </c>
      <c r="AE208" s="8">
        <f>AVERAGE(original_data3[[#This Row],[Cereals and products]:[Food and beverages]])</f>
        <v>136.88461538461539</v>
      </c>
      <c r="AF208">
        <f>SUM(original_data3[[#This Row],[Cereals and products]:[Food and beverages]])</f>
        <v>1779.5</v>
      </c>
      <c r="AG208" s="8"/>
    </row>
    <row r="209" spans="1:33" hidden="1" x14ac:dyDescent="0.3">
      <c r="A209" t="s">
        <v>30</v>
      </c>
      <c r="B209">
        <v>2018</v>
      </c>
      <c r="C209"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c r="AE209" s="8">
        <f>AVERAGE(original_data3[[#This Row],[Cereals and products]:[Food and beverages]])</f>
        <v>137.09230769230768</v>
      </c>
      <c r="AF209">
        <f>SUM(original_data3[[#This Row],[Cereals and products]:[Food and beverages]])</f>
        <v>1782.2</v>
      </c>
      <c r="AG209" s="8"/>
    </row>
    <row r="210" spans="1:33" hidden="1" x14ac:dyDescent="0.3">
      <c r="A210" t="s">
        <v>33</v>
      </c>
      <c r="B210">
        <v>2018</v>
      </c>
      <c r="C210"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t="s">
        <v>113</v>
      </c>
      <c r="V210">
        <v>133.4</v>
      </c>
      <c r="W210">
        <v>135.1</v>
      </c>
      <c r="X210">
        <v>136.19999999999999</v>
      </c>
      <c r="Y210">
        <v>123.3</v>
      </c>
      <c r="Z210">
        <v>130.69999999999999</v>
      </c>
      <c r="AA210">
        <v>145.5</v>
      </c>
      <c r="AB210">
        <v>130.4</v>
      </c>
      <c r="AC210">
        <v>132.5</v>
      </c>
      <c r="AD210">
        <v>138.9</v>
      </c>
      <c r="AE210" s="8">
        <f>AVERAGE(original_data3[[#This Row],[Cereals and products]:[Food and beverages]])</f>
        <v>134.93076923076922</v>
      </c>
      <c r="AF210">
        <f>SUM(original_data3[[#This Row],[Cereals and products]:[Food and beverages]])</f>
        <v>1754.1</v>
      </c>
      <c r="AG210" s="8"/>
    </row>
    <row r="211" spans="1:33" hidden="1" x14ac:dyDescent="0.3">
      <c r="A211" t="s">
        <v>35</v>
      </c>
      <c r="B211">
        <v>2018</v>
      </c>
      <c r="C21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t="s">
        <v>114</v>
      </c>
      <c r="V211">
        <v>145.30000000000001</v>
      </c>
      <c r="W211">
        <v>142.19999999999999</v>
      </c>
      <c r="X211">
        <v>142.1</v>
      </c>
      <c r="Y211">
        <v>125.5</v>
      </c>
      <c r="Z211">
        <v>136.5</v>
      </c>
      <c r="AA211">
        <v>147.80000000000001</v>
      </c>
      <c r="AB211">
        <v>132</v>
      </c>
      <c r="AC211">
        <v>136.30000000000001</v>
      </c>
      <c r="AD211">
        <v>140.80000000000001</v>
      </c>
      <c r="AE211" s="8">
        <f>AVERAGE(original_data3[[#This Row],[Cereals and products]:[Food and beverages]])</f>
        <v>136.63076923076923</v>
      </c>
      <c r="AF211">
        <f>SUM(original_data3[[#This Row],[Cereals and products]:[Food and beverages]])</f>
        <v>1776.2</v>
      </c>
      <c r="AG211" s="8"/>
    </row>
    <row r="212" spans="1:33" hidden="1" x14ac:dyDescent="0.3">
      <c r="A212" t="s">
        <v>30</v>
      </c>
      <c r="B212">
        <v>2018</v>
      </c>
      <c r="C212"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c r="AE212" s="8">
        <f>AVERAGE(original_data3[[#This Row],[Cereals and products]:[Food and beverages]])</f>
        <v>137.49999999999997</v>
      </c>
      <c r="AF212">
        <f>SUM(original_data3[[#This Row],[Cereals and products]:[Food and beverages]])</f>
        <v>1787.4999999999995</v>
      </c>
      <c r="AG212" s="8"/>
    </row>
    <row r="213" spans="1:33" hidden="1" x14ac:dyDescent="0.3">
      <c r="A213" t="s">
        <v>33</v>
      </c>
      <c r="B213">
        <v>2018</v>
      </c>
      <c r="C213"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t="s">
        <v>114</v>
      </c>
      <c r="V213">
        <v>136.69999999999999</v>
      </c>
      <c r="W213">
        <v>135.80000000000001</v>
      </c>
      <c r="X213">
        <v>136.80000000000001</v>
      </c>
      <c r="Y213">
        <v>121.2</v>
      </c>
      <c r="Z213">
        <v>131.30000000000001</v>
      </c>
      <c r="AA213">
        <v>146.1</v>
      </c>
      <c r="AB213">
        <v>130.5</v>
      </c>
      <c r="AC213">
        <v>132.19999999999999</v>
      </c>
      <c r="AD213">
        <v>139</v>
      </c>
      <c r="AE213" s="8">
        <f>AVERAGE(original_data3[[#This Row],[Cereals and products]:[Food and beverages]])</f>
        <v>135.19230769230768</v>
      </c>
      <c r="AF213">
        <f>SUM(original_data3[[#This Row],[Cereals and products]:[Food and beverages]])</f>
        <v>1757.4999999999998</v>
      </c>
      <c r="AG213" s="8"/>
    </row>
    <row r="214" spans="1:33" hidden="1" x14ac:dyDescent="0.3">
      <c r="A214" t="s">
        <v>35</v>
      </c>
      <c r="B214">
        <v>2018</v>
      </c>
      <c r="C214"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t="s">
        <v>114</v>
      </c>
      <c r="V214">
        <v>145.1</v>
      </c>
      <c r="W214">
        <v>142.19999999999999</v>
      </c>
      <c r="X214">
        <v>142.1</v>
      </c>
      <c r="Y214">
        <v>125.5</v>
      </c>
      <c r="Z214">
        <v>136.5</v>
      </c>
      <c r="AA214">
        <v>147.80000000000001</v>
      </c>
      <c r="AB214">
        <v>132</v>
      </c>
      <c r="AC214">
        <v>136.30000000000001</v>
      </c>
      <c r="AD214">
        <v>140.80000000000001</v>
      </c>
      <c r="AE214" s="8">
        <f>AVERAGE(original_data3[[#This Row],[Cereals and products]:[Food and beverages]])</f>
        <v>136.59230769230771</v>
      </c>
      <c r="AF214">
        <f>SUM(original_data3[[#This Row],[Cereals and products]:[Food and beverages]])</f>
        <v>1775.7000000000003</v>
      </c>
      <c r="AG214" s="8"/>
    </row>
    <row r="215" spans="1:33" hidden="1" x14ac:dyDescent="0.3">
      <c r="A215" t="s">
        <v>30</v>
      </c>
      <c r="B215">
        <v>2018</v>
      </c>
      <c r="C215"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c r="AE215" s="8">
        <f>AVERAGE(original_data3[[#This Row],[Cereals and products]:[Food and beverages]])</f>
        <v>136.3923076923077</v>
      </c>
      <c r="AF215">
        <f>SUM(original_data3[[#This Row],[Cereals and products]:[Food and beverages]])</f>
        <v>1773.1000000000001</v>
      </c>
      <c r="AG215" s="8"/>
    </row>
    <row r="216" spans="1:33" hidden="1" x14ac:dyDescent="0.3">
      <c r="A216" t="s">
        <v>33</v>
      </c>
      <c r="B216">
        <v>2018</v>
      </c>
      <c r="C216"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t="s">
        <v>115</v>
      </c>
      <c r="V216">
        <v>132.4</v>
      </c>
      <c r="W216">
        <v>136.19999999999999</v>
      </c>
      <c r="X216">
        <v>137.30000000000001</v>
      </c>
      <c r="Y216">
        <v>118.8</v>
      </c>
      <c r="Z216">
        <v>131.69999999999999</v>
      </c>
      <c r="AA216">
        <v>146.5</v>
      </c>
      <c r="AB216">
        <v>130.80000000000001</v>
      </c>
      <c r="AC216">
        <v>131.69999999999999</v>
      </c>
      <c r="AD216">
        <v>138</v>
      </c>
      <c r="AE216" s="8">
        <f>AVERAGE(original_data3[[#This Row],[Cereals and products]:[Food and beverages]])</f>
        <v>134.35384615384615</v>
      </c>
      <c r="AF216">
        <f>SUM(original_data3[[#This Row],[Cereals and products]:[Food and beverages]])</f>
        <v>1746.6</v>
      </c>
      <c r="AG216" s="8"/>
    </row>
    <row r="217" spans="1:33" hidden="1" x14ac:dyDescent="0.3">
      <c r="A217" t="s">
        <v>35</v>
      </c>
      <c r="B217">
        <v>2018</v>
      </c>
      <c r="C217"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t="s">
        <v>115</v>
      </c>
      <c r="V217">
        <v>142.69999999999999</v>
      </c>
      <c r="W217">
        <v>143.19999999999999</v>
      </c>
      <c r="X217">
        <v>144.9</v>
      </c>
      <c r="Y217">
        <v>123.6</v>
      </c>
      <c r="Z217">
        <v>136.80000000000001</v>
      </c>
      <c r="AA217">
        <v>150.1</v>
      </c>
      <c r="AB217">
        <v>132.19999999999999</v>
      </c>
      <c r="AC217">
        <v>136.80000000000001</v>
      </c>
      <c r="AD217">
        <v>140.1</v>
      </c>
      <c r="AE217" s="8">
        <f>AVERAGE(original_data3[[#This Row],[Cereals and products]:[Food and beverages]])</f>
        <v>135.59999999999997</v>
      </c>
      <c r="AF217">
        <f>SUM(original_data3[[#This Row],[Cereals and products]:[Food and beverages]])</f>
        <v>1762.7999999999997</v>
      </c>
      <c r="AG217" s="8"/>
    </row>
    <row r="218" spans="1:33"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c r="AE218" s="8">
        <f>AVERAGE(original_data3[[#This Row],[Cereals and products]:[Food and beverages]])</f>
        <v>135.35384615384618</v>
      </c>
      <c r="AF218">
        <f>SUM(original_data3[[#This Row],[Cereals and products]:[Food and beverages]])</f>
        <v>1759.6000000000001</v>
      </c>
      <c r="AG218" s="8"/>
    </row>
    <row r="219" spans="1:33" hidden="1"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t="s">
        <v>116</v>
      </c>
      <c r="V219">
        <v>128.6</v>
      </c>
      <c r="W219">
        <v>136.30000000000001</v>
      </c>
      <c r="X219">
        <v>137.80000000000001</v>
      </c>
      <c r="Y219">
        <v>118.6</v>
      </c>
      <c r="Z219">
        <v>131.9</v>
      </c>
      <c r="AA219">
        <v>146.6</v>
      </c>
      <c r="AB219">
        <v>131.69999999999999</v>
      </c>
      <c r="AC219">
        <v>131.80000000000001</v>
      </c>
      <c r="AD219">
        <v>138</v>
      </c>
      <c r="AE219" s="8">
        <f>AVERAGE(original_data3[[#This Row],[Cereals and products]:[Food and beverages]])</f>
        <v>134.17692307692309</v>
      </c>
      <c r="AF219">
        <f>SUM(original_data3[[#This Row],[Cereals and products]:[Food and beverages]])</f>
        <v>1744.3000000000002</v>
      </c>
      <c r="AG219" s="8"/>
    </row>
    <row r="220" spans="1:33" x14ac:dyDescent="0.3">
      <c r="A220" t="s">
        <v>35</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t="s">
        <v>116</v>
      </c>
      <c r="V220">
        <v>139.5</v>
      </c>
      <c r="W220">
        <v>143.6</v>
      </c>
      <c r="X220">
        <v>145.1</v>
      </c>
      <c r="Y220">
        <v>123.3</v>
      </c>
      <c r="Z220">
        <v>136.69999999999999</v>
      </c>
      <c r="AA220">
        <v>150.19999999999999</v>
      </c>
      <c r="AB220">
        <v>132.80000000000001</v>
      </c>
      <c r="AC220">
        <v>136.9</v>
      </c>
      <c r="AD220">
        <v>139.6</v>
      </c>
      <c r="AE220" s="8">
        <f>AVERAGE(original_data3[[#This Row],[Cereals and products]:[Food and beverages]])</f>
        <v>134.87692307692308</v>
      </c>
      <c r="AF220">
        <f>SUM(original_data3[[#This Row],[Cereals and products]:[Food and beverages]])</f>
        <v>1753.3999999999999</v>
      </c>
      <c r="AG220" s="8"/>
    </row>
    <row r="221" spans="1:33" x14ac:dyDescent="0.3">
      <c r="A221" t="s">
        <v>30</v>
      </c>
      <c r="B221">
        <v>2019</v>
      </c>
      <c r="C22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c r="AE221" s="8">
        <f>AVERAGE(original_data3[[#This Row],[Cereals and products]:[Food and beverages]])</f>
        <v>135.3692307692308</v>
      </c>
      <c r="AF221">
        <f>SUM(original_data3[[#This Row],[Cereals and products]:[Food and beverages]])</f>
        <v>1759.8000000000002</v>
      </c>
      <c r="AG221" s="8"/>
    </row>
    <row r="222" spans="1:33" hidden="1" x14ac:dyDescent="0.3">
      <c r="A222" t="s">
        <v>33</v>
      </c>
      <c r="B222">
        <v>2019</v>
      </c>
      <c r="C222"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t="s">
        <v>117</v>
      </c>
      <c r="V222">
        <v>127.1</v>
      </c>
      <c r="W222">
        <v>136.6</v>
      </c>
      <c r="X222">
        <v>138.5</v>
      </c>
      <c r="Y222">
        <v>119.2</v>
      </c>
      <c r="Z222">
        <v>132.19999999999999</v>
      </c>
      <c r="AA222">
        <v>146.6</v>
      </c>
      <c r="AB222">
        <v>133</v>
      </c>
      <c r="AC222">
        <v>132.4</v>
      </c>
      <c r="AD222">
        <v>138.6</v>
      </c>
      <c r="AE222" s="8">
        <f>AVERAGE(original_data3[[#This Row],[Cereals and products]:[Food and beverages]])</f>
        <v>134.95384615384617</v>
      </c>
      <c r="AF222">
        <f>SUM(original_data3[[#This Row],[Cereals and products]:[Food and beverages]])</f>
        <v>1754.4</v>
      </c>
      <c r="AG222" s="8"/>
    </row>
    <row r="223" spans="1:33" x14ac:dyDescent="0.3">
      <c r="A223" t="s">
        <v>35</v>
      </c>
      <c r="B223">
        <v>2019</v>
      </c>
      <c r="C223"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t="s">
        <v>117</v>
      </c>
      <c r="V223">
        <v>138.4</v>
      </c>
      <c r="W223">
        <v>143.69999999999999</v>
      </c>
      <c r="X223">
        <v>145.6</v>
      </c>
      <c r="Y223">
        <v>123.9</v>
      </c>
      <c r="Z223">
        <v>137.1</v>
      </c>
      <c r="AA223">
        <v>150.30000000000001</v>
      </c>
      <c r="AB223">
        <v>134.1</v>
      </c>
      <c r="AC223">
        <v>137.4</v>
      </c>
      <c r="AD223">
        <v>139.9</v>
      </c>
      <c r="AE223" s="8">
        <f>AVERAGE(original_data3[[#This Row],[Cereals and products]:[Food and beverages]])</f>
        <v>135.16153846153844</v>
      </c>
      <c r="AF223">
        <f>SUM(original_data3[[#This Row],[Cereals and products]:[Food and beverages]])</f>
        <v>1757.1</v>
      </c>
      <c r="AG223" s="8"/>
    </row>
    <row r="224" spans="1:33" x14ac:dyDescent="0.3">
      <c r="A224" t="s">
        <v>30</v>
      </c>
      <c r="B224">
        <v>2019</v>
      </c>
      <c r="C224"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c r="AE224" s="8">
        <f>AVERAGE(original_data3[[#This Row],[Cereals and products]:[Food and beverages]])</f>
        <v>135.4769230769231</v>
      </c>
      <c r="AF224">
        <f>SUM(original_data3[[#This Row],[Cereals and products]:[Food and beverages]])</f>
        <v>1761.2000000000003</v>
      </c>
      <c r="AG224" s="8"/>
    </row>
    <row r="225" spans="1:33" hidden="1" x14ac:dyDescent="0.3">
      <c r="A225" t="s">
        <v>33</v>
      </c>
      <c r="B225">
        <v>2019</v>
      </c>
      <c r="C225"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t="s">
        <v>118</v>
      </c>
      <c r="V225">
        <v>128.80000000000001</v>
      </c>
      <c r="W225">
        <v>136.80000000000001</v>
      </c>
      <c r="X225">
        <v>139.19999999999999</v>
      </c>
      <c r="Y225">
        <v>119.9</v>
      </c>
      <c r="Z225">
        <v>133</v>
      </c>
      <c r="AA225">
        <v>146.69999999999999</v>
      </c>
      <c r="AB225">
        <v>132.5</v>
      </c>
      <c r="AC225">
        <v>132.80000000000001</v>
      </c>
      <c r="AD225">
        <v>139.5</v>
      </c>
      <c r="AE225" s="8">
        <f>AVERAGE(original_data3[[#This Row],[Cereals and products]:[Food and beverages]])</f>
        <v>136.03076923076924</v>
      </c>
      <c r="AF225">
        <f>SUM(original_data3[[#This Row],[Cereals and products]:[Food and beverages]])</f>
        <v>1768.4</v>
      </c>
      <c r="AG225" s="8"/>
    </row>
    <row r="226" spans="1:33" x14ac:dyDescent="0.3">
      <c r="A226" t="s">
        <v>35</v>
      </c>
      <c r="B226">
        <v>2019</v>
      </c>
      <c r="C226"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t="s">
        <v>118</v>
      </c>
      <c r="V226">
        <v>139.69999999999999</v>
      </c>
      <c r="W226">
        <v>143.80000000000001</v>
      </c>
      <c r="X226">
        <v>146.19999999999999</v>
      </c>
      <c r="Y226">
        <v>124.6</v>
      </c>
      <c r="Z226">
        <v>137.69999999999999</v>
      </c>
      <c r="AA226">
        <v>150.30000000000001</v>
      </c>
      <c r="AB226">
        <v>133.4</v>
      </c>
      <c r="AC226">
        <v>137.69999999999999</v>
      </c>
      <c r="AD226">
        <v>140.4</v>
      </c>
      <c r="AE226" s="8">
        <f>AVERAGE(original_data3[[#This Row],[Cereals and products]:[Food and beverages]])</f>
        <v>135.6076923076923</v>
      </c>
      <c r="AF226">
        <f>SUM(original_data3[[#This Row],[Cereals and products]:[Food and beverages]])</f>
        <v>1762.9</v>
      </c>
      <c r="AG226" s="8"/>
    </row>
    <row r="227" spans="1:33" x14ac:dyDescent="0.3">
      <c r="A227" t="s">
        <v>30</v>
      </c>
      <c r="B227">
        <v>2019</v>
      </c>
      <c r="C227"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c r="AE227" s="8">
        <f>AVERAGE(original_data3[[#This Row],[Cereals and products]:[Food and beverages]])</f>
        <v>137.0846153846154</v>
      </c>
      <c r="AF227">
        <f>SUM(original_data3[[#This Row],[Cereals and products]:[Food and beverages]])</f>
        <v>1782.1000000000001</v>
      </c>
      <c r="AG227" s="8"/>
    </row>
    <row r="228" spans="1:33" hidden="1" x14ac:dyDescent="0.3">
      <c r="A228" t="s">
        <v>33</v>
      </c>
      <c r="B228">
        <v>2019</v>
      </c>
      <c r="C228"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t="s">
        <v>119</v>
      </c>
      <c r="V228">
        <v>129.4</v>
      </c>
      <c r="W228">
        <v>137.19999999999999</v>
      </c>
      <c r="X228">
        <v>139.80000000000001</v>
      </c>
      <c r="Y228">
        <v>120.1</v>
      </c>
      <c r="Z228">
        <v>134</v>
      </c>
      <c r="AA228">
        <v>148</v>
      </c>
      <c r="AB228">
        <v>132.6</v>
      </c>
      <c r="AC228">
        <v>133.30000000000001</v>
      </c>
      <c r="AD228">
        <v>141.5</v>
      </c>
      <c r="AE228" s="8">
        <f>AVERAGE(original_data3[[#This Row],[Cereals and products]:[Food and beverages]])</f>
        <v>139.34615384615387</v>
      </c>
      <c r="AF228">
        <f>SUM(original_data3[[#This Row],[Cereals and products]:[Food and beverages]])</f>
        <v>1811.5000000000002</v>
      </c>
      <c r="AG228" s="8"/>
    </row>
    <row r="229" spans="1:33" x14ac:dyDescent="0.3">
      <c r="A229" t="s">
        <v>35</v>
      </c>
      <c r="B229">
        <v>2019</v>
      </c>
      <c r="C229"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t="s">
        <v>119</v>
      </c>
      <c r="V229">
        <v>140.30000000000001</v>
      </c>
      <c r="W229">
        <v>143.69999999999999</v>
      </c>
      <c r="X229">
        <v>146.9</v>
      </c>
      <c r="Y229">
        <v>124.9</v>
      </c>
      <c r="Z229">
        <v>139.19999999999999</v>
      </c>
      <c r="AA229">
        <v>151.6</v>
      </c>
      <c r="AB229">
        <v>133.4</v>
      </c>
      <c r="AC229">
        <v>138.19999999999999</v>
      </c>
      <c r="AD229">
        <v>142</v>
      </c>
      <c r="AE229" s="8">
        <f>AVERAGE(original_data3[[#This Row],[Cereals and products]:[Food and beverages]])</f>
        <v>137.83846153846156</v>
      </c>
      <c r="AF229">
        <f>SUM(original_data3[[#This Row],[Cereals and products]:[Food and beverages]])</f>
        <v>1791.9000000000003</v>
      </c>
      <c r="AG229" s="8"/>
    </row>
    <row r="230" spans="1:33" x14ac:dyDescent="0.3">
      <c r="A230" t="s">
        <v>30</v>
      </c>
      <c r="B230">
        <v>2019</v>
      </c>
      <c r="C230"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c r="AE230" s="8">
        <f>AVERAGE(original_data3[[#This Row],[Cereals and products]:[Food and beverages]])</f>
        <v>138.78461538461536</v>
      </c>
      <c r="AF230">
        <f>SUM(original_data3[[#This Row],[Cereals and products]:[Food and beverages]])</f>
        <v>1804.1999999999998</v>
      </c>
      <c r="AG230" s="8"/>
    </row>
    <row r="231" spans="1:33" hidden="1" x14ac:dyDescent="0.3">
      <c r="A231" t="s">
        <v>33</v>
      </c>
      <c r="B231">
        <v>2019</v>
      </c>
      <c r="C23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t="s">
        <v>120</v>
      </c>
      <c r="V231">
        <v>130.5</v>
      </c>
      <c r="W231">
        <v>137.4</v>
      </c>
      <c r="X231">
        <v>140.30000000000001</v>
      </c>
      <c r="Y231">
        <v>119.6</v>
      </c>
      <c r="Z231">
        <v>134.30000000000001</v>
      </c>
      <c r="AA231">
        <v>148.9</v>
      </c>
      <c r="AB231">
        <v>133.69999999999999</v>
      </c>
      <c r="AC231">
        <v>133.6</v>
      </c>
      <c r="AD231">
        <v>142.1</v>
      </c>
      <c r="AE231" s="8">
        <f>AVERAGE(original_data3[[#This Row],[Cereals and products]:[Food and beverages]])</f>
        <v>141.0230769230769</v>
      </c>
      <c r="AF231">
        <f>SUM(original_data3[[#This Row],[Cereals and products]:[Food and beverages]])</f>
        <v>1833.2999999999997</v>
      </c>
      <c r="AG231" s="8"/>
    </row>
    <row r="232" spans="1:33" x14ac:dyDescent="0.3">
      <c r="A232" t="s">
        <v>35</v>
      </c>
      <c r="B232">
        <v>2019</v>
      </c>
      <c r="C232"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t="s">
        <v>120</v>
      </c>
      <c r="V232">
        <v>141.19999999999999</v>
      </c>
      <c r="W232">
        <v>143.80000000000001</v>
      </c>
      <c r="X232">
        <v>147.4</v>
      </c>
      <c r="Y232">
        <v>124.6</v>
      </c>
      <c r="Z232">
        <v>139.6</v>
      </c>
      <c r="AA232">
        <v>152.5</v>
      </c>
      <c r="AB232">
        <v>134.30000000000001</v>
      </c>
      <c r="AC232">
        <v>138.6</v>
      </c>
      <c r="AD232">
        <v>142.9</v>
      </c>
      <c r="AE232" s="8">
        <f>AVERAGE(original_data3[[#This Row],[Cereals and products]:[Food and beverages]])</f>
        <v>139.54615384615386</v>
      </c>
      <c r="AF232">
        <f>SUM(original_data3[[#This Row],[Cereals and products]:[Food and beverages]])</f>
        <v>1814.1000000000001</v>
      </c>
      <c r="AG232" s="8"/>
    </row>
    <row r="233" spans="1:33" x14ac:dyDescent="0.3">
      <c r="A233" t="s">
        <v>30</v>
      </c>
      <c r="B233">
        <v>2019</v>
      </c>
      <c r="C233"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c r="AE233" s="8">
        <f>AVERAGE(original_data3[[#This Row],[Cereals and products]:[Food and beverages]])</f>
        <v>140.53076923076921</v>
      </c>
      <c r="AF233">
        <f>SUM(original_data3[[#This Row],[Cereals and products]:[Food and beverages]])</f>
        <v>1826.8999999999999</v>
      </c>
      <c r="AG233" s="8"/>
    </row>
    <row r="234" spans="1:33" hidden="1" x14ac:dyDescent="0.3">
      <c r="A234" t="s">
        <v>33</v>
      </c>
      <c r="B234">
        <v>2019</v>
      </c>
      <c r="C234"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t="s">
        <v>121</v>
      </c>
      <c r="V234">
        <v>127</v>
      </c>
      <c r="W234">
        <v>137.69999999999999</v>
      </c>
      <c r="X234">
        <v>140.80000000000001</v>
      </c>
      <c r="Y234">
        <v>120.6</v>
      </c>
      <c r="Z234">
        <v>135</v>
      </c>
      <c r="AA234">
        <v>150.4</v>
      </c>
      <c r="AB234">
        <v>135.1</v>
      </c>
      <c r="AC234">
        <v>134.5</v>
      </c>
      <c r="AD234">
        <v>143.30000000000001</v>
      </c>
      <c r="AE234" s="8">
        <f>AVERAGE(original_data3[[#This Row],[Cereals and products]:[Food and beverages]])</f>
        <v>142.87692307692308</v>
      </c>
      <c r="AF234">
        <f>SUM(original_data3[[#This Row],[Cereals and products]:[Food and beverages]])</f>
        <v>1857.3999999999999</v>
      </c>
      <c r="AG234" s="8"/>
    </row>
    <row r="235" spans="1:33" x14ac:dyDescent="0.3">
      <c r="A235" t="s">
        <v>35</v>
      </c>
      <c r="B235">
        <v>2019</v>
      </c>
      <c r="C235"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t="s">
        <v>121</v>
      </c>
      <c r="V235">
        <v>139.30000000000001</v>
      </c>
      <c r="W235">
        <v>144.19999999999999</v>
      </c>
      <c r="X235">
        <v>147.9</v>
      </c>
      <c r="Y235">
        <v>125.6</v>
      </c>
      <c r="Z235">
        <v>140.5</v>
      </c>
      <c r="AA235">
        <v>154</v>
      </c>
      <c r="AB235">
        <v>135.69999999999999</v>
      </c>
      <c r="AC235">
        <v>139.5</v>
      </c>
      <c r="AD235">
        <v>144.19999999999999</v>
      </c>
      <c r="AE235" s="8">
        <f>AVERAGE(original_data3[[#This Row],[Cereals and products]:[Food and beverages]])</f>
        <v>141.34615384615384</v>
      </c>
      <c r="AF235">
        <f>SUM(original_data3[[#This Row],[Cereals and products]:[Food and beverages]])</f>
        <v>1837.5</v>
      </c>
      <c r="AG235" s="8"/>
    </row>
    <row r="236" spans="1:33" x14ac:dyDescent="0.3">
      <c r="A236" t="s">
        <v>30</v>
      </c>
      <c r="B236">
        <v>2019</v>
      </c>
      <c r="C236"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c r="AE236" s="8">
        <f>AVERAGE(original_data3[[#This Row],[Cereals and products]:[Food and beverages]])</f>
        <v>141.11538461538464</v>
      </c>
      <c r="AF236">
        <f>SUM(original_data3[[#This Row],[Cereals and products]:[Food and beverages]])</f>
        <v>1834.5000000000002</v>
      </c>
      <c r="AG236" s="8"/>
    </row>
    <row r="237" spans="1:33" hidden="1" x14ac:dyDescent="0.3">
      <c r="A237" t="s">
        <v>33</v>
      </c>
      <c r="B237">
        <v>2019</v>
      </c>
      <c r="C237"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t="s">
        <v>122</v>
      </c>
      <c r="V237">
        <v>125.5</v>
      </c>
      <c r="W237">
        <v>138.1</v>
      </c>
      <c r="X237">
        <v>141.5</v>
      </c>
      <c r="Y237">
        <v>120.8</v>
      </c>
      <c r="Z237">
        <v>135.4</v>
      </c>
      <c r="AA237">
        <v>151.5</v>
      </c>
      <c r="AB237">
        <v>137.80000000000001</v>
      </c>
      <c r="AC237">
        <v>135.30000000000001</v>
      </c>
      <c r="AD237">
        <v>144.19999999999999</v>
      </c>
      <c r="AE237" s="8">
        <f>AVERAGE(original_data3[[#This Row],[Cereals and products]:[Food and beverages]])</f>
        <v>143.77692307692308</v>
      </c>
      <c r="AF237">
        <f>SUM(original_data3[[#This Row],[Cereals and products]:[Food and beverages]])</f>
        <v>1869.1</v>
      </c>
      <c r="AG237" s="8"/>
    </row>
    <row r="238" spans="1:33" x14ac:dyDescent="0.3">
      <c r="A238" t="s">
        <v>35</v>
      </c>
      <c r="B238">
        <v>2019</v>
      </c>
      <c r="C238"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t="s">
        <v>122</v>
      </c>
      <c r="V238">
        <v>138.5</v>
      </c>
      <c r="W238">
        <v>144.5</v>
      </c>
      <c r="X238">
        <v>148.5</v>
      </c>
      <c r="Y238">
        <v>125.8</v>
      </c>
      <c r="Z238">
        <v>140.9</v>
      </c>
      <c r="AA238">
        <v>154.9</v>
      </c>
      <c r="AB238">
        <v>138.4</v>
      </c>
      <c r="AC238">
        <v>140.19999999999999</v>
      </c>
      <c r="AD238">
        <v>145</v>
      </c>
      <c r="AE238" s="8">
        <f>AVERAGE(original_data3[[#This Row],[Cereals and products]:[Food and beverages]])</f>
        <v>142.03846153846155</v>
      </c>
      <c r="AF238">
        <f>SUM(original_data3[[#This Row],[Cereals and products]:[Food and beverages]])</f>
        <v>1846.5</v>
      </c>
      <c r="AG238" s="8"/>
    </row>
    <row r="239" spans="1:33" x14ac:dyDescent="0.3">
      <c r="A239" t="s">
        <v>30</v>
      </c>
      <c r="B239">
        <v>2019</v>
      </c>
      <c r="C239"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c r="AE239" s="8">
        <f>AVERAGE(original_data3[[#This Row],[Cereals and products]:[Food and beverages]])</f>
        <v>142.2076923076923</v>
      </c>
      <c r="AF239">
        <f>SUM(original_data3[[#This Row],[Cereals and products]:[Food and beverages]])</f>
        <v>1848.7</v>
      </c>
      <c r="AG239" s="8"/>
    </row>
    <row r="240" spans="1:33" hidden="1" x14ac:dyDescent="0.3">
      <c r="A240" t="s">
        <v>33</v>
      </c>
      <c r="B240">
        <v>2019</v>
      </c>
      <c r="C240"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t="s">
        <v>123</v>
      </c>
      <c r="V240">
        <v>126.6</v>
      </c>
      <c r="W240">
        <v>138.30000000000001</v>
      </c>
      <c r="X240">
        <v>141.9</v>
      </c>
      <c r="Y240">
        <v>121.2</v>
      </c>
      <c r="Z240">
        <v>135.9</v>
      </c>
      <c r="AA240">
        <v>151.6</v>
      </c>
      <c r="AB240">
        <v>139</v>
      </c>
      <c r="AC240">
        <v>135.69999999999999</v>
      </c>
      <c r="AD240">
        <v>144.69999999999999</v>
      </c>
      <c r="AE240" s="8">
        <f>AVERAGE(original_data3[[#This Row],[Cereals and products]:[Food and beverages]])</f>
        <v>144.22307692307692</v>
      </c>
      <c r="AF240">
        <f>SUM(original_data3[[#This Row],[Cereals and products]:[Food and beverages]])</f>
        <v>1874.9</v>
      </c>
      <c r="AG240" s="8"/>
    </row>
    <row r="241" spans="1:33" x14ac:dyDescent="0.3">
      <c r="A241" t="s">
        <v>35</v>
      </c>
      <c r="B241">
        <v>2019</v>
      </c>
      <c r="C24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t="s">
        <v>123</v>
      </c>
      <c r="V241">
        <v>139.19999999999999</v>
      </c>
      <c r="W241">
        <v>144.6</v>
      </c>
      <c r="X241">
        <v>149</v>
      </c>
      <c r="Y241">
        <v>126.1</v>
      </c>
      <c r="Z241">
        <v>141.30000000000001</v>
      </c>
      <c r="AA241">
        <v>155.19999999999999</v>
      </c>
      <c r="AB241">
        <v>139.69999999999999</v>
      </c>
      <c r="AC241">
        <v>140.69999999999999</v>
      </c>
      <c r="AD241">
        <v>145.80000000000001</v>
      </c>
      <c r="AE241" s="8">
        <f>AVERAGE(original_data3[[#This Row],[Cereals and products]:[Food and beverages]])</f>
        <v>142.89999999999998</v>
      </c>
      <c r="AF241">
        <f>SUM(original_data3[[#This Row],[Cereals and products]:[Food and beverages]])</f>
        <v>1857.6999999999998</v>
      </c>
      <c r="AG241" s="8"/>
    </row>
    <row r="242" spans="1:33" x14ac:dyDescent="0.3">
      <c r="A242" t="s">
        <v>30</v>
      </c>
      <c r="B242">
        <v>2019</v>
      </c>
      <c r="C242"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c r="AE242" s="8">
        <f>AVERAGE(original_data3[[#This Row],[Cereals and products]:[Food and beverages]])</f>
        <v>144.37692307692305</v>
      </c>
      <c r="AF242">
        <f>SUM(original_data3[[#This Row],[Cereals and products]:[Food and beverages]])</f>
        <v>1876.8999999999996</v>
      </c>
      <c r="AG242" s="8"/>
    </row>
    <row r="243" spans="1:33" hidden="1" x14ac:dyDescent="0.3">
      <c r="A243" t="s">
        <v>33</v>
      </c>
      <c r="B243">
        <v>2019</v>
      </c>
      <c r="C243"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t="s">
        <v>124</v>
      </c>
      <c r="V243">
        <v>128.9</v>
      </c>
      <c r="W243">
        <v>138.69999999999999</v>
      </c>
      <c r="X243">
        <v>142.4</v>
      </c>
      <c r="Y243">
        <v>121.5</v>
      </c>
      <c r="Z243">
        <v>136.19999999999999</v>
      </c>
      <c r="AA243">
        <v>151.69999999999999</v>
      </c>
      <c r="AB243">
        <v>139.5</v>
      </c>
      <c r="AC243">
        <v>136</v>
      </c>
      <c r="AD243">
        <v>146</v>
      </c>
      <c r="AE243" s="8">
        <f>AVERAGE(original_data3[[#This Row],[Cereals and products]:[Food and beverages]])</f>
        <v>146.35384615384618</v>
      </c>
      <c r="AF243">
        <f>SUM(original_data3[[#This Row],[Cereals and products]:[Food and beverages]])</f>
        <v>1902.6000000000001</v>
      </c>
      <c r="AG243" s="8"/>
    </row>
    <row r="244" spans="1:33" x14ac:dyDescent="0.3">
      <c r="A244" t="s">
        <v>35</v>
      </c>
      <c r="B244">
        <v>2019</v>
      </c>
      <c r="C244"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t="s">
        <v>124</v>
      </c>
      <c r="V244">
        <v>140.6</v>
      </c>
      <c r="W244">
        <v>145</v>
      </c>
      <c r="X244">
        <v>149.4</v>
      </c>
      <c r="Y244">
        <v>126.3</v>
      </c>
      <c r="Z244">
        <v>141.69999999999999</v>
      </c>
      <c r="AA244">
        <v>155.4</v>
      </c>
      <c r="AB244">
        <v>140</v>
      </c>
      <c r="AC244">
        <v>141</v>
      </c>
      <c r="AD244">
        <v>147.19999999999999</v>
      </c>
      <c r="AE244" s="8">
        <f>AVERAGE(original_data3[[#This Row],[Cereals and products]:[Food and beverages]])</f>
        <v>145.04615384615383</v>
      </c>
      <c r="AF244">
        <f>SUM(original_data3[[#This Row],[Cereals and products]:[Food and beverages]])</f>
        <v>1885.5999999999997</v>
      </c>
      <c r="AG244" s="8"/>
    </row>
    <row r="245" spans="1:33" x14ac:dyDescent="0.3">
      <c r="A245" t="s">
        <v>30</v>
      </c>
      <c r="B245">
        <v>2019</v>
      </c>
      <c r="C245"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c r="AE245" s="8">
        <f>AVERAGE(original_data3[[#This Row],[Cereals and products]:[Food and beverages]])</f>
        <v>146.50769230769231</v>
      </c>
      <c r="AF245">
        <f>SUM(original_data3[[#This Row],[Cereals and products]:[Food and beverages]])</f>
        <v>1904.6000000000001</v>
      </c>
      <c r="AG245" s="8"/>
    </row>
    <row r="246" spans="1:33" hidden="1" x14ac:dyDescent="0.3">
      <c r="A246" t="s">
        <v>33</v>
      </c>
      <c r="B246">
        <v>2019</v>
      </c>
      <c r="C246"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t="s">
        <v>125</v>
      </c>
      <c r="V246">
        <v>132.19999999999999</v>
      </c>
      <c r="W246">
        <v>139.1</v>
      </c>
      <c r="X246">
        <v>142.80000000000001</v>
      </c>
      <c r="Y246">
        <v>121.7</v>
      </c>
      <c r="Z246">
        <v>136.69999999999999</v>
      </c>
      <c r="AA246">
        <v>151.80000000000001</v>
      </c>
      <c r="AB246">
        <v>139.80000000000001</v>
      </c>
      <c r="AC246">
        <v>136.30000000000001</v>
      </c>
      <c r="AD246">
        <v>147</v>
      </c>
      <c r="AE246" s="8">
        <f>AVERAGE(original_data3[[#This Row],[Cereals and products]:[Food and beverages]])</f>
        <v>147.99999999999997</v>
      </c>
      <c r="AF246">
        <f>SUM(original_data3[[#This Row],[Cereals and products]:[Food and beverages]])</f>
        <v>1923.9999999999998</v>
      </c>
      <c r="AG246" s="8"/>
    </row>
    <row r="247" spans="1:33" x14ac:dyDescent="0.3">
      <c r="A247" t="s">
        <v>35</v>
      </c>
      <c r="B247">
        <v>2019</v>
      </c>
      <c r="C247"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t="s">
        <v>125</v>
      </c>
      <c r="V247">
        <v>142.30000000000001</v>
      </c>
      <c r="W247">
        <v>145.30000000000001</v>
      </c>
      <c r="X247">
        <v>149.9</v>
      </c>
      <c r="Y247">
        <v>126.6</v>
      </c>
      <c r="Z247">
        <v>142.1</v>
      </c>
      <c r="AA247">
        <v>155.5</v>
      </c>
      <c r="AB247">
        <v>140.30000000000001</v>
      </c>
      <c r="AC247">
        <v>141.30000000000001</v>
      </c>
      <c r="AD247">
        <v>148.6</v>
      </c>
      <c r="AE247" s="8">
        <f>AVERAGE(original_data3[[#This Row],[Cereals and products]:[Food and beverages]])</f>
        <v>146.99230769230769</v>
      </c>
      <c r="AF247">
        <f>SUM(original_data3[[#This Row],[Cereals and products]:[Food and beverages]])</f>
        <v>1910.9</v>
      </c>
      <c r="AG247" s="8"/>
    </row>
    <row r="248" spans="1:33" x14ac:dyDescent="0.3">
      <c r="A248" t="s">
        <v>30</v>
      </c>
      <c r="B248">
        <v>2019</v>
      </c>
      <c r="C248"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c r="AE248" s="8">
        <f>AVERAGE(original_data3[[#This Row],[Cereals and products]:[Food and beverages]])</f>
        <v>149.30769230769226</v>
      </c>
      <c r="AF248">
        <f>SUM(original_data3[[#This Row],[Cereals and products]:[Food and beverages]])</f>
        <v>1940.9999999999995</v>
      </c>
      <c r="AG248" s="8"/>
    </row>
    <row r="249" spans="1:33" hidden="1" x14ac:dyDescent="0.3">
      <c r="A249" t="s">
        <v>33</v>
      </c>
      <c r="B249">
        <v>2019</v>
      </c>
      <c r="C249"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t="s">
        <v>126</v>
      </c>
      <c r="V249">
        <v>133.6</v>
      </c>
      <c r="W249">
        <v>139.80000000000001</v>
      </c>
      <c r="X249">
        <v>143.19999999999999</v>
      </c>
      <c r="Y249">
        <v>125.2</v>
      </c>
      <c r="Z249">
        <v>136.80000000000001</v>
      </c>
      <c r="AA249">
        <v>151.9</v>
      </c>
      <c r="AB249">
        <v>140.19999999999999</v>
      </c>
      <c r="AC249">
        <v>137.69999999999999</v>
      </c>
      <c r="AD249">
        <v>148.30000000000001</v>
      </c>
      <c r="AE249" s="8">
        <f>AVERAGE(original_data3[[#This Row],[Cereals and products]:[Food and beverages]])</f>
        <v>150.51538461538462</v>
      </c>
      <c r="AF249">
        <f>SUM(original_data3[[#This Row],[Cereals and products]:[Food and beverages]])</f>
        <v>1956.7</v>
      </c>
      <c r="AG249" s="8"/>
    </row>
    <row r="250" spans="1:33" x14ac:dyDescent="0.3">
      <c r="A250" t="s">
        <v>35</v>
      </c>
      <c r="B250">
        <v>2019</v>
      </c>
      <c r="C250"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t="s">
        <v>126</v>
      </c>
      <c r="V250">
        <v>143.69999999999999</v>
      </c>
      <c r="W250">
        <v>145.80000000000001</v>
      </c>
      <c r="X250">
        <v>150.4</v>
      </c>
      <c r="Y250">
        <v>129.80000000000001</v>
      </c>
      <c r="Z250">
        <v>142.30000000000001</v>
      </c>
      <c r="AA250">
        <v>155.69999999999999</v>
      </c>
      <c r="AB250">
        <v>140.4</v>
      </c>
      <c r="AC250">
        <v>142.5</v>
      </c>
      <c r="AD250">
        <v>150.4</v>
      </c>
      <c r="AE250" s="8">
        <f>AVERAGE(original_data3[[#This Row],[Cereals and products]:[Food and beverages]])</f>
        <v>149.70000000000002</v>
      </c>
      <c r="AF250">
        <f>SUM(original_data3[[#This Row],[Cereals and products]:[Food and beverages]])</f>
        <v>1946.1000000000001</v>
      </c>
      <c r="AG250" s="8"/>
    </row>
    <row r="251" spans="1:33"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c r="AE251" s="8">
        <f>AVERAGE(original_data3[[#This Row],[Cereals and products]:[Food and beverages]])</f>
        <v>149.12307692307692</v>
      </c>
      <c r="AF251">
        <f>SUM(original_data3[[#This Row],[Cereals and products]:[Food and beverages]])</f>
        <v>1938.6</v>
      </c>
      <c r="AG251" s="8"/>
    </row>
    <row r="252" spans="1:33" hidden="1"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t="s">
        <v>127</v>
      </c>
      <c r="V252">
        <v>135.1</v>
      </c>
      <c r="W252">
        <v>140.1</v>
      </c>
      <c r="X252">
        <v>143.80000000000001</v>
      </c>
      <c r="Y252">
        <v>126.1</v>
      </c>
      <c r="Z252">
        <v>137.19999999999999</v>
      </c>
      <c r="AA252">
        <v>152.1</v>
      </c>
      <c r="AB252">
        <v>142.1</v>
      </c>
      <c r="AC252">
        <v>138.4</v>
      </c>
      <c r="AD252">
        <v>148.19999999999999</v>
      </c>
      <c r="AE252" s="8">
        <f>AVERAGE(original_data3[[#This Row],[Cereals and products]:[Food and beverages]])</f>
        <v>149.64615384615382</v>
      </c>
      <c r="AF252">
        <f>SUM(original_data3[[#This Row],[Cereals and products]:[Food and beverages]])</f>
        <v>1945.3999999999999</v>
      </c>
      <c r="AG252" s="8"/>
    </row>
    <row r="253" spans="1:33" x14ac:dyDescent="0.3">
      <c r="A253" t="s">
        <v>35</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t="s">
        <v>127</v>
      </c>
      <c r="V253">
        <v>144.6</v>
      </c>
      <c r="W253">
        <v>146.19999999999999</v>
      </c>
      <c r="X253">
        <v>151.19999999999999</v>
      </c>
      <c r="Y253">
        <v>130.9</v>
      </c>
      <c r="Z253">
        <v>142.80000000000001</v>
      </c>
      <c r="AA253">
        <v>156.1</v>
      </c>
      <c r="AB253">
        <v>142.30000000000001</v>
      </c>
      <c r="AC253">
        <v>143.4</v>
      </c>
      <c r="AD253">
        <v>150.19999999999999</v>
      </c>
      <c r="AE253" s="8">
        <f>AVERAGE(original_data3[[#This Row],[Cereals and products]:[Food and beverages]])</f>
        <v>149.26153846153846</v>
      </c>
      <c r="AF253">
        <f>SUM(original_data3[[#This Row],[Cereals and products]:[Food and beverages]])</f>
        <v>1940.3999999999999</v>
      </c>
      <c r="AG253" s="8"/>
    </row>
    <row r="254" spans="1:33" x14ac:dyDescent="0.3">
      <c r="A254" t="s">
        <v>30</v>
      </c>
      <c r="B254">
        <v>2020</v>
      </c>
      <c r="C254"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c r="AE254" s="8">
        <f>AVERAGE(original_data3[[#This Row],[Cereals and products]:[Food and beverages]])</f>
        <v>146.90769230769229</v>
      </c>
      <c r="AF254">
        <f>SUM(original_data3[[#This Row],[Cereals and products]:[Food and beverages]])</f>
        <v>1909.7999999999997</v>
      </c>
      <c r="AG254" s="8"/>
    </row>
    <row r="255" spans="1:33" hidden="1" x14ac:dyDescent="0.3">
      <c r="A255" t="s">
        <v>33</v>
      </c>
      <c r="B255">
        <v>2020</v>
      </c>
      <c r="C255"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t="s">
        <v>128</v>
      </c>
      <c r="V255">
        <v>138.9</v>
      </c>
      <c r="W255">
        <v>140.4</v>
      </c>
      <c r="X255">
        <v>144.4</v>
      </c>
      <c r="Y255">
        <v>125.2</v>
      </c>
      <c r="Z255">
        <v>137.69999999999999</v>
      </c>
      <c r="AA255">
        <v>152.19999999999999</v>
      </c>
      <c r="AB255">
        <v>143.5</v>
      </c>
      <c r="AC255">
        <v>138.4</v>
      </c>
      <c r="AD255">
        <v>147.69999999999999</v>
      </c>
      <c r="AE255" s="8">
        <f>AVERAGE(original_data3[[#This Row],[Cereals and products]:[Food and beverages]])</f>
        <v>147.43076923076922</v>
      </c>
      <c r="AF255">
        <f>SUM(original_data3[[#This Row],[Cereals and products]:[Food and beverages]])</f>
        <v>1916.6</v>
      </c>
      <c r="AG255" s="8"/>
    </row>
    <row r="256" spans="1:33" x14ac:dyDescent="0.3">
      <c r="A256" t="s">
        <v>35</v>
      </c>
      <c r="B256">
        <v>2020</v>
      </c>
      <c r="C256"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t="s">
        <v>128</v>
      </c>
      <c r="V256">
        <v>147.19999999999999</v>
      </c>
      <c r="W256">
        <v>146.4</v>
      </c>
      <c r="X256">
        <v>151.69999999999999</v>
      </c>
      <c r="Y256">
        <v>130.30000000000001</v>
      </c>
      <c r="Z256">
        <v>143.19999999999999</v>
      </c>
      <c r="AA256">
        <v>156.19999999999999</v>
      </c>
      <c r="AB256">
        <v>143.4</v>
      </c>
      <c r="AC256">
        <v>143.6</v>
      </c>
      <c r="AD256">
        <v>149.1</v>
      </c>
      <c r="AE256" s="8">
        <f>AVERAGE(original_data3[[#This Row],[Cereals and products]:[Food and beverages]])</f>
        <v>147.04615384615383</v>
      </c>
      <c r="AF256">
        <f>SUM(original_data3[[#This Row],[Cereals and products]:[Food and beverages]])</f>
        <v>1911.6</v>
      </c>
      <c r="AG256" s="8"/>
    </row>
    <row r="257" spans="1:33" x14ac:dyDescent="0.3">
      <c r="A257" t="s">
        <v>30</v>
      </c>
      <c r="B257">
        <v>2020</v>
      </c>
      <c r="C257"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c r="AE257" s="8">
        <f>AVERAGE(original_data3[[#This Row],[Cereals and products]:[Food and beverages]])</f>
        <v>145.73846153846151</v>
      </c>
      <c r="AF257">
        <f>SUM(original_data3[[#This Row],[Cereals and products]:[Food and beverages]])</f>
        <v>1894.5999999999997</v>
      </c>
      <c r="AG257" s="8"/>
    </row>
    <row r="258" spans="1:33" hidden="1" x14ac:dyDescent="0.3">
      <c r="A258" t="s">
        <v>33</v>
      </c>
      <c r="B258">
        <v>2020</v>
      </c>
      <c r="C258"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t="s">
        <v>129</v>
      </c>
      <c r="V258">
        <v>141.4</v>
      </c>
      <c r="W258">
        <v>140.80000000000001</v>
      </c>
      <c r="X258">
        <v>145</v>
      </c>
      <c r="Y258">
        <v>124.6</v>
      </c>
      <c r="Z258">
        <v>137.9</v>
      </c>
      <c r="AA258">
        <v>152.5</v>
      </c>
      <c r="AB258">
        <v>145.30000000000001</v>
      </c>
      <c r="AC258">
        <v>138.69999999999999</v>
      </c>
      <c r="AD258">
        <v>147.30000000000001</v>
      </c>
      <c r="AE258" s="8">
        <f>AVERAGE(original_data3[[#This Row],[Cereals and products]:[Food and beverages]])</f>
        <v>146.03846153846155</v>
      </c>
      <c r="AF258">
        <f>SUM(original_data3[[#This Row],[Cereals and products]:[Food and beverages]])</f>
        <v>1898.5</v>
      </c>
      <c r="AG258" s="8"/>
    </row>
    <row r="259" spans="1:33" x14ac:dyDescent="0.3">
      <c r="A259" t="s">
        <v>35</v>
      </c>
      <c r="B259">
        <v>2020</v>
      </c>
      <c r="C259"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t="s">
        <v>129</v>
      </c>
      <c r="V259">
        <v>148.9</v>
      </c>
      <c r="W259">
        <v>146.4</v>
      </c>
      <c r="X259">
        <v>152.30000000000001</v>
      </c>
      <c r="Y259">
        <v>129.9</v>
      </c>
      <c r="Z259">
        <v>143.69999999999999</v>
      </c>
      <c r="AA259">
        <v>156.1</v>
      </c>
      <c r="AB259">
        <v>145.19999999999999</v>
      </c>
      <c r="AC259">
        <v>143.80000000000001</v>
      </c>
      <c r="AD259">
        <v>148.6</v>
      </c>
      <c r="AE259" s="8">
        <f>AVERAGE(original_data3[[#This Row],[Cereals and products]:[Food and beverages]])</f>
        <v>145.80000000000001</v>
      </c>
      <c r="AF259">
        <f>SUM(original_data3[[#This Row],[Cereals and products]:[Food and beverages]])</f>
        <v>1895.4</v>
      </c>
      <c r="AG259" s="8"/>
    </row>
    <row r="260" spans="1:33" hidden="1" x14ac:dyDescent="0.3">
      <c r="A260" s="8" t="s">
        <v>30</v>
      </c>
      <c r="B260" s="8">
        <v>2020</v>
      </c>
      <c r="C260" s="8" t="s">
        <v>39</v>
      </c>
      <c r="D260" s="8">
        <v>147.19999999999999</v>
      </c>
      <c r="E260" s="27">
        <f>AVERAGE(AVERAGE(E257,E266),E257)</f>
        <v>172.67500000000001</v>
      </c>
      <c r="F260" s="8">
        <v>146.9</v>
      </c>
      <c r="G260" s="8">
        <v>155.6</v>
      </c>
      <c r="H260" s="8">
        <v>137.1</v>
      </c>
      <c r="I260" s="8">
        <v>147.30000000000001</v>
      </c>
      <c r="J260" s="8">
        <v>162.69999999999999</v>
      </c>
      <c r="K260" s="8">
        <v>150.19999999999999</v>
      </c>
      <c r="L260" s="8">
        <v>119.8</v>
      </c>
      <c r="M260" s="8">
        <v>158.69999999999999</v>
      </c>
      <c r="N260" s="8">
        <v>139.19999999999999</v>
      </c>
      <c r="O260" s="8">
        <f>AVERAGE(AVERAGE(O257,O266),O257)</f>
        <v>160.44999999999999</v>
      </c>
      <c r="P260" s="8">
        <v>150.1</v>
      </c>
      <c r="Q260" s="8">
        <f>AVERAGE(AVERAGE(Q257,Q266),Q257)</f>
        <v>173.47499999999999</v>
      </c>
      <c r="R260" s="8">
        <f>AVERAGE(AVERAGE(R257,R266),R257)</f>
        <v>153.72500000000002</v>
      </c>
      <c r="S260" s="8">
        <f>AVERAGE(AVERAGE(S257,S266),S257)</f>
        <v>148.19999999999999</v>
      </c>
      <c r="T260" s="8">
        <f>AVERAGE(AVERAGE(T257,T266),T257)</f>
        <v>152.9</v>
      </c>
      <c r="U260" s="8" t="s">
        <v>32</v>
      </c>
      <c r="V260" s="8">
        <v>148.4</v>
      </c>
      <c r="W260" s="8">
        <f>AVERAGE(AVERAGE(W257,W266),W257)</f>
        <v>151.55000000000001</v>
      </c>
      <c r="X260" s="8">
        <v>154.30000000000001</v>
      </c>
      <c r="Y260" s="8">
        <f>AVERAGE(AVERAGE(Y257,Y266),Y257)</f>
        <v>137.20000000000002</v>
      </c>
      <c r="Z260" s="8">
        <f t="shared" ref="Z260:AD260" si="0">AVERAGE(AVERAGE(Z257,Z266),Z257)</f>
        <v>151.69999999999999</v>
      </c>
      <c r="AA260" s="8">
        <f t="shared" si="0"/>
        <v>161.35</v>
      </c>
      <c r="AB260" s="8">
        <f t="shared" si="0"/>
        <v>146.625</v>
      </c>
      <c r="AC260" s="8">
        <f t="shared" si="0"/>
        <v>149.375</v>
      </c>
      <c r="AD260" s="8">
        <f t="shared" si="0"/>
        <v>150.52500000000001</v>
      </c>
      <c r="AE260" s="8">
        <f>AVERAGE(original_data3[[#This Row],[Cereals and products]:[Food and beverages]])</f>
        <v>149.84038461538464</v>
      </c>
      <c r="AF260" s="8">
        <f>SUM(original_data3[[#This Row],[Cereals and products]:[Food and beverages]])</f>
        <v>1947.9250000000002</v>
      </c>
      <c r="AG260" s="8"/>
    </row>
    <row r="261" spans="1:33" hidden="1" x14ac:dyDescent="0.3">
      <c r="A261" t="s">
        <v>33</v>
      </c>
      <c r="B261">
        <v>2020</v>
      </c>
      <c r="C261" t="s">
        <v>39</v>
      </c>
      <c r="D261">
        <v>151.80000000000001</v>
      </c>
      <c r="E261" s="27">
        <f>AVERAGE(AVERAGE(E258,E267),E258)</f>
        <v>174.875</v>
      </c>
      <c r="F261">
        <v>151.9</v>
      </c>
      <c r="G261">
        <v>155.5</v>
      </c>
      <c r="H261">
        <v>131.6</v>
      </c>
      <c r="I261">
        <v>152.9</v>
      </c>
      <c r="J261">
        <v>180</v>
      </c>
      <c r="K261">
        <v>150.80000000000001</v>
      </c>
      <c r="L261">
        <v>121.2</v>
      </c>
      <c r="M261">
        <v>154</v>
      </c>
      <c r="N261">
        <v>133.5</v>
      </c>
      <c r="O261" s="27">
        <f>AVERAGE(AVERAGE(O258,O267),O258)</f>
        <v>159.75</v>
      </c>
      <c r="P261">
        <v>153.5</v>
      </c>
      <c r="Q261" s="27">
        <f>AVERAGE(AVERAGE(Q258,Q267),Q258)</f>
        <v>176.65</v>
      </c>
      <c r="R261" s="27">
        <f>AVERAGE(AVERAGE(R258,R267),R258)</f>
        <v>148.04999999999998</v>
      </c>
      <c r="S261" s="27">
        <f>AVERAGE(AVERAGE(S258,S267),S258)</f>
        <v>134.5</v>
      </c>
      <c r="U261" t="s">
        <v>130</v>
      </c>
      <c r="V261">
        <v>137.1</v>
      </c>
      <c r="W261" s="27">
        <f>AVERAGE(AVERAGE(W258,W267),W258)</f>
        <v>140.70000000000002</v>
      </c>
      <c r="X261">
        <v>144.80000000000001</v>
      </c>
      <c r="Y261" s="27">
        <f>AVERAGE(AVERAGE(Y258,Y267),Y258)</f>
        <v>125.77500000000001</v>
      </c>
      <c r="Z261" s="27">
        <f>AVERAGE(AVERAGE(Z258,Z267),Z258)</f>
        <v>139.55000000000001</v>
      </c>
      <c r="AA261" s="27">
        <f>AVERAGE(AVERAGE(AA258,AA267),AA258)</f>
        <v>152.5</v>
      </c>
      <c r="AB261" s="27">
        <f>AVERAGE(AVERAGE(AB258,AB267),AB258)</f>
        <v>147.02500000000001</v>
      </c>
      <c r="AC261" s="27">
        <f t="shared" ref="AC261:AD261" si="1">AVERAGE(AVERAGE(AC258,AC267),AC258)</f>
        <v>139.52499999999998</v>
      </c>
      <c r="AD261" s="27">
        <f t="shared" si="1"/>
        <v>148.17500000000001</v>
      </c>
      <c r="AE261" s="8">
        <f>AVERAGE(original_data3[[#This Row],[Cereals and products]:[Food and beverages]])</f>
        <v>151.64038461538462</v>
      </c>
      <c r="AF261">
        <f>SUM(original_data3[[#This Row],[Cereals and products]:[Food and beverages]])</f>
        <v>1971.325</v>
      </c>
      <c r="AG261" s="8"/>
    </row>
    <row r="262" spans="1:33" x14ac:dyDescent="0.3">
      <c r="A262" t="s">
        <v>35</v>
      </c>
      <c r="B262">
        <v>2020</v>
      </c>
      <c r="C262" t="s">
        <v>39</v>
      </c>
      <c r="D262">
        <v>148.69999999999999</v>
      </c>
      <c r="E262" s="8">
        <f>AVERAGE(AVERAGE(E259,E268),E259)</f>
        <v>173.42500000000001</v>
      </c>
      <c r="F262">
        <v>148.80000000000001</v>
      </c>
      <c r="G262">
        <v>155.6</v>
      </c>
      <c r="H262">
        <v>135.1</v>
      </c>
      <c r="I262">
        <v>149.9</v>
      </c>
      <c r="J262">
        <v>168.6</v>
      </c>
      <c r="K262">
        <v>150.4</v>
      </c>
      <c r="L262">
        <v>120.3</v>
      </c>
      <c r="M262">
        <v>157.1</v>
      </c>
      <c r="N262">
        <v>136.80000000000001</v>
      </c>
      <c r="O262" s="27">
        <f>AVERAGE(AVERAGE(O259,O268),O259)</f>
        <v>160.14999999999998</v>
      </c>
      <c r="P262">
        <v>151.4</v>
      </c>
      <c r="Q262" s="27">
        <f>AVERAGE(AVERAGE(Q259,Q268),Q259)</f>
        <v>174.27499999999998</v>
      </c>
      <c r="R262" s="27">
        <f t="shared" ref="R262:T262" si="2">AVERAGE(AVERAGE(R259,R268),R259)</f>
        <v>151.52499999999998</v>
      </c>
      <c r="S262" s="27">
        <f t="shared" si="2"/>
        <v>142.52500000000001</v>
      </c>
      <c r="T262" s="27">
        <f t="shared" si="2"/>
        <v>150.20000000000002</v>
      </c>
      <c r="U262" t="s">
        <v>130</v>
      </c>
      <c r="V262">
        <v>144.1</v>
      </c>
      <c r="W262">
        <f>AVERAGE(AVERAGE(W259,W268),W259)</f>
        <v>146.4</v>
      </c>
      <c r="X262">
        <v>150.69999999999999</v>
      </c>
      <c r="Y262">
        <f>AVERAGE(AVERAGE(Y259,Y268),Y259)</f>
        <v>131.17500000000001</v>
      </c>
      <c r="Z262">
        <f t="shared" ref="Z262:AD262" si="3">AVERAGE(AVERAGE(Z259,Z268),Z259)</f>
        <v>144.85</v>
      </c>
      <c r="AA262">
        <f t="shared" si="3"/>
        <v>156.17500000000001</v>
      </c>
      <c r="AB262">
        <f t="shared" si="3"/>
        <v>146.79999999999998</v>
      </c>
      <c r="AC262">
        <f t="shared" si="3"/>
        <v>144.60000000000002</v>
      </c>
      <c r="AD262">
        <f t="shared" si="3"/>
        <v>149.39999999999998</v>
      </c>
      <c r="AE262" s="8">
        <f>AVERAGE(original_data3[[#This Row],[Cereals and products]:[Food and beverages]])</f>
        <v>150.4826923076923</v>
      </c>
      <c r="AF262">
        <f>SUM(original_data3[[#This Row],[Cereals and products]:[Food and beverages]])</f>
        <v>1956.2750000000001</v>
      </c>
      <c r="AG262" s="8"/>
    </row>
    <row r="263" spans="1:33" s="26" customFormat="1" x14ac:dyDescent="0.3">
      <c r="A263" s="26" t="s">
        <v>30</v>
      </c>
      <c r="B263" s="26">
        <v>2020</v>
      </c>
      <c r="C263" s="26" t="s">
        <v>41</v>
      </c>
      <c r="D263" s="26">
        <f t="shared" ref="D263:E265" si="4">AVERAGE(D260,D266)</f>
        <v>147.69999999999999</v>
      </c>
      <c r="E263" s="27">
        <f t="shared" si="4"/>
        <v>181.48750000000001</v>
      </c>
      <c r="F263" s="27">
        <f t="shared" ref="F263:P263" si="5">AVERAGE(F260,F266)</f>
        <v>148.15</v>
      </c>
      <c r="G263" s="27">
        <f t="shared" si="5"/>
        <v>154.44999999999999</v>
      </c>
      <c r="H263" s="27">
        <f t="shared" si="5"/>
        <v>137.64999999999998</v>
      </c>
      <c r="I263" s="27">
        <f t="shared" si="5"/>
        <v>145.25</v>
      </c>
      <c r="J263" s="27">
        <f t="shared" si="5"/>
        <v>155.80000000000001</v>
      </c>
      <c r="K263" s="27">
        <f t="shared" si="5"/>
        <v>150.25</v>
      </c>
      <c r="L263" s="26">
        <f t="shared" si="5"/>
        <v>116.5</v>
      </c>
      <c r="M263" s="27">
        <f t="shared" si="5"/>
        <v>159.25</v>
      </c>
      <c r="N263" s="27">
        <f t="shared" si="5"/>
        <v>140.64999999999998</v>
      </c>
      <c r="O263" s="27">
        <f t="shared" si="5"/>
        <v>161.125</v>
      </c>
      <c r="P263" s="27">
        <f t="shared" si="5"/>
        <v>151.19999999999999</v>
      </c>
      <c r="Q263" s="27">
        <f>AVERAGE(AVERAGE(Q260,Q269),Q260)</f>
        <v>175.70625000000001</v>
      </c>
      <c r="R263" s="27">
        <f>AVERAGE(R260,R266)</f>
        <v>154.21250000000001</v>
      </c>
      <c r="S263" s="26">
        <f>AVERAGE(S260,S266)</f>
        <v>149.1</v>
      </c>
      <c r="T263" s="26">
        <f>AVERAGE(T260,T266)</f>
        <v>153.5</v>
      </c>
      <c r="U263" s="26" t="s">
        <v>32</v>
      </c>
      <c r="V263" s="27">
        <f>AVERAGE(V260,V266)</f>
        <v>146.65</v>
      </c>
      <c r="W263" s="27">
        <f t="shared" ref="W263:AD263" si="6">AVERAGE(W260,W266)</f>
        <v>151.625</v>
      </c>
      <c r="X263" s="27">
        <f t="shared" si="6"/>
        <v>156.25</v>
      </c>
      <c r="Y263" s="27">
        <f t="shared" si="6"/>
        <v>139.30000000000001</v>
      </c>
      <c r="Z263" s="27">
        <f t="shared" si="6"/>
        <v>152.44999999999999</v>
      </c>
      <c r="AA263" s="27">
        <f t="shared" si="6"/>
        <v>161.57499999999999</v>
      </c>
      <c r="AB263" s="27">
        <f t="shared" si="6"/>
        <v>148.91249999999999</v>
      </c>
      <c r="AC263" s="27">
        <f t="shared" si="6"/>
        <v>150.53749999999999</v>
      </c>
      <c r="AD263" s="27">
        <f t="shared" si="6"/>
        <v>151.61250000000001</v>
      </c>
      <c r="AE263" s="27">
        <f>AVERAGE(original_data3[[#This Row],[Cereals and products]:[Food and beverages]])</f>
        <v>149.95865384615382</v>
      </c>
      <c r="AF263" s="27">
        <f>SUM(original_data3[[#This Row],[Cereals and products]:[Food and beverages]])</f>
        <v>1949.4624999999999</v>
      </c>
      <c r="AG263" s="27"/>
    </row>
    <row r="264" spans="1:33" hidden="1" x14ac:dyDescent="0.3">
      <c r="A264" s="26" t="s">
        <v>33</v>
      </c>
      <c r="B264" s="26">
        <v>2020</v>
      </c>
      <c r="C264" s="26" t="s">
        <v>41</v>
      </c>
      <c r="D264" s="27">
        <f t="shared" si="4"/>
        <v>152.25</v>
      </c>
      <c r="E264" s="27">
        <f t="shared" si="4"/>
        <v>185.9375</v>
      </c>
      <c r="F264" s="27">
        <f>AVERAGE(F261,F267)</f>
        <v>153.25</v>
      </c>
      <c r="G264" s="27">
        <f t="shared" ref="G264:S264" si="7">AVERAGE(G261,G267)</f>
        <v>154.44999999999999</v>
      </c>
      <c r="H264" s="27">
        <f t="shared" si="7"/>
        <v>132.25</v>
      </c>
      <c r="I264" s="27">
        <f t="shared" si="7"/>
        <v>152.35000000000002</v>
      </c>
      <c r="J264" s="26">
        <f t="shared" si="7"/>
        <v>175.6</v>
      </c>
      <c r="K264" s="26">
        <f t="shared" si="7"/>
        <v>151.4</v>
      </c>
      <c r="L264" s="26">
        <f t="shared" si="7"/>
        <v>118.75</v>
      </c>
      <c r="M264" s="26">
        <f t="shared" si="7"/>
        <v>156.4</v>
      </c>
      <c r="N264" s="26">
        <f t="shared" si="7"/>
        <v>134.55000000000001</v>
      </c>
      <c r="O264" s="26">
        <f t="shared" si="7"/>
        <v>160.72499999999999</v>
      </c>
      <c r="P264" s="27">
        <f t="shared" si="7"/>
        <v>155.25</v>
      </c>
      <c r="Q264" s="27">
        <f t="shared" si="7"/>
        <v>181.67500000000001</v>
      </c>
      <c r="R264" s="27">
        <f t="shared" si="7"/>
        <v>148.57499999999999</v>
      </c>
      <c r="S264" s="27">
        <f t="shared" si="7"/>
        <v>135.55000000000001</v>
      </c>
      <c r="T264" s="26"/>
      <c r="U264" s="26" t="s">
        <v>32</v>
      </c>
      <c r="V264" s="27">
        <f t="shared" ref="V264:AD264" si="8">AVERAGE(V261,V267)</f>
        <v>137.1</v>
      </c>
      <c r="W264" s="27">
        <f t="shared" si="8"/>
        <v>140.55000000000001</v>
      </c>
      <c r="X264" s="27">
        <f t="shared" si="8"/>
        <v>146.44999999999999</v>
      </c>
      <c r="Y264" s="27">
        <f t="shared" si="8"/>
        <v>127.53750000000001</v>
      </c>
      <c r="Z264" s="27">
        <f t="shared" si="8"/>
        <v>142.02500000000001</v>
      </c>
      <c r="AA264" s="27">
        <f t="shared" si="8"/>
        <v>152.5</v>
      </c>
      <c r="AB264" s="27">
        <f t="shared" si="8"/>
        <v>149.61250000000001</v>
      </c>
      <c r="AC264" s="27">
        <f t="shared" si="8"/>
        <v>140.76249999999999</v>
      </c>
      <c r="AD264" s="27">
        <f t="shared" si="8"/>
        <v>149.48750000000001</v>
      </c>
      <c r="AE264" s="27">
        <f>AVERAGE(original_data3[[#This Row],[Cereals and products]:[Food and beverages]])</f>
        <v>152.55096153846154</v>
      </c>
      <c r="AF264" s="26">
        <f>SUM(original_data3[[#This Row],[Cereals and products]:[Food and beverages]])</f>
        <v>1983.1625000000001</v>
      </c>
      <c r="AG264" s="27"/>
    </row>
    <row r="265" spans="1:33" s="26" customFormat="1" x14ac:dyDescent="0.3">
      <c r="A265" s="26" t="s">
        <v>35</v>
      </c>
      <c r="B265" s="26">
        <v>2020</v>
      </c>
      <c r="C265" s="26" t="s">
        <v>41</v>
      </c>
      <c r="D265" s="26">
        <f t="shared" si="4"/>
        <v>149.14999999999998</v>
      </c>
      <c r="E265" s="27">
        <f t="shared" si="4"/>
        <v>183.0625</v>
      </c>
      <c r="F265" s="26">
        <f t="shared" ref="F265:P265" si="9">AVERAGE(F262,F268)</f>
        <v>150.10000000000002</v>
      </c>
      <c r="G265" s="26">
        <f t="shared" si="9"/>
        <v>154.44999999999999</v>
      </c>
      <c r="H265" s="26">
        <f t="shared" si="9"/>
        <v>135.69999999999999</v>
      </c>
      <c r="I265" s="26">
        <f t="shared" si="9"/>
        <v>148.55000000000001</v>
      </c>
      <c r="J265" s="26">
        <f t="shared" si="9"/>
        <v>162.55000000000001</v>
      </c>
      <c r="K265" s="26">
        <f t="shared" si="9"/>
        <v>150.65</v>
      </c>
      <c r="L265" s="26">
        <f t="shared" si="9"/>
        <v>117.25</v>
      </c>
      <c r="M265" s="26">
        <f t="shared" si="9"/>
        <v>158.30000000000001</v>
      </c>
      <c r="N265" s="26">
        <f t="shared" si="9"/>
        <v>138.10000000000002</v>
      </c>
      <c r="O265" s="26">
        <f t="shared" si="9"/>
        <v>160.97499999999999</v>
      </c>
      <c r="P265" s="26">
        <f t="shared" si="9"/>
        <v>152.69999999999999</v>
      </c>
      <c r="Q265" s="27">
        <f>AVERAGE(Q262,Q268)</f>
        <v>178.88749999999999</v>
      </c>
      <c r="R265" s="27">
        <f t="shared" ref="R265:V265" si="10">AVERAGE(R262,R268)</f>
        <v>152.01249999999999</v>
      </c>
      <c r="S265" s="27">
        <f t="shared" si="10"/>
        <v>143.46250000000001</v>
      </c>
      <c r="T265" s="27">
        <f t="shared" si="10"/>
        <v>150.80000000000001</v>
      </c>
      <c r="U265" s="27" t="s">
        <v>324</v>
      </c>
      <c r="V265" s="27">
        <f t="shared" si="10"/>
        <v>143</v>
      </c>
      <c r="W265" s="26">
        <f>AVERAGE(W262,W268)</f>
        <v>146.4</v>
      </c>
      <c r="X265" s="26">
        <f t="shared" ref="X265:AD265" si="11">AVERAGE(X262,X268)</f>
        <v>152.55000000000001</v>
      </c>
      <c r="Y265" s="26">
        <f t="shared" si="11"/>
        <v>133.08750000000001</v>
      </c>
      <c r="Z265" s="26">
        <f t="shared" si="11"/>
        <v>146.57499999999999</v>
      </c>
      <c r="AA265" s="26">
        <f t="shared" si="11"/>
        <v>156.28750000000002</v>
      </c>
      <c r="AB265" s="26">
        <f t="shared" si="11"/>
        <v>149.19999999999999</v>
      </c>
      <c r="AC265" s="26">
        <f t="shared" si="11"/>
        <v>145.80000000000001</v>
      </c>
      <c r="AD265" s="26">
        <f t="shared" si="11"/>
        <v>150.6</v>
      </c>
      <c r="AE265" s="27">
        <f>AVERAGE(original_data3[[#This Row],[Cereals and products]:[Food and beverages]])</f>
        <v>150.88750000000002</v>
      </c>
      <c r="AF265" s="26">
        <f>SUM(original_data3[[#This Row],[Cereals and products]:[Food and beverages]])</f>
        <v>1961.5375000000001</v>
      </c>
      <c r="AG265" s="27"/>
    </row>
    <row r="266" spans="1:33" x14ac:dyDescent="0.3">
      <c r="A266" t="s">
        <v>30</v>
      </c>
      <c r="B266">
        <v>2020</v>
      </c>
      <c r="C266"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c r="AE266" s="8">
        <f>AVERAGE(original_data3[[#This Row],[Cereals and products]:[Food and beverages]])</f>
        <v>150.07692307692307</v>
      </c>
      <c r="AF266">
        <f>SUM(original_data3[[#This Row],[Cereals and products]:[Food and beverages]])</f>
        <v>1951</v>
      </c>
      <c r="AG266" s="8"/>
    </row>
    <row r="267" spans="1:33" hidden="1" x14ac:dyDescent="0.3">
      <c r="A267" t="s">
        <v>33</v>
      </c>
      <c r="B267">
        <v>2020</v>
      </c>
      <c r="C267"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t="s">
        <v>131</v>
      </c>
      <c r="V267">
        <v>137.1</v>
      </c>
      <c r="W267">
        <v>140.4</v>
      </c>
      <c r="X267">
        <v>148.1</v>
      </c>
      <c r="Y267">
        <v>129.30000000000001</v>
      </c>
      <c r="Z267">
        <v>144.5</v>
      </c>
      <c r="AA267">
        <v>152.5</v>
      </c>
      <c r="AB267">
        <v>152.19999999999999</v>
      </c>
      <c r="AC267">
        <v>142</v>
      </c>
      <c r="AD267">
        <v>150.80000000000001</v>
      </c>
      <c r="AE267" s="8">
        <f>AVERAGE(original_data3[[#This Row],[Cereals and products]:[Food and beverages]])</f>
        <v>153.46153846153845</v>
      </c>
      <c r="AF267">
        <f>SUM(original_data3[[#This Row],[Cereals and products]:[Food and beverages]])</f>
        <v>1994.9999999999998</v>
      </c>
      <c r="AG267" s="8"/>
    </row>
    <row r="268" spans="1:33" x14ac:dyDescent="0.3">
      <c r="A268" t="s">
        <v>35</v>
      </c>
      <c r="B268">
        <v>2020</v>
      </c>
      <c r="C268"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t="s">
        <v>131</v>
      </c>
      <c r="V268">
        <v>141.9</v>
      </c>
      <c r="W268">
        <v>146.4</v>
      </c>
      <c r="X268">
        <v>154.4</v>
      </c>
      <c r="Y268">
        <v>135</v>
      </c>
      <c r="Z268">
        <v>148.30000000000001</v>
      </c>
      <c r="AA268">
        <v>156.4</v>
      </c>
      <c r="AB268">
        <v>151.6</v>
      </c>
      <c r="AC268">
        <v>147</v>
      </c>
      <c r="AD268">
        <v>151.80000000000001</v>
      </c>
      <c r="AE268" s="8">
        <f>AVERAGE(original_data3[[#This Row],[Cereals and products]:[Food and beverages]])</f>
        <v>151.2923076923077</v>
      </c>
      <c r="AF268">
        <f>SUM(original_data3[[#This Row],[Cereals and products]:[Food and beverages]])</f>
        <v>1966.8000000000002</v>
      </c>
      <c r="AG268" s="8"/>
    </row>
    <row r="269" spans="1:33" x14ac:dyDescent="0.3">
      <c r="A269" t="s">
        <v>30</v>
      </c>
      <c r="B269">
        <v>2020</v>
      </c>
      <c r="C269"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c r="AE269" s="8">
        <f>AVERAGE(original_data3[[#This Row],[Cereals and products]:[Food and beverages]])</f>
        <v>150.07692307692307</v>
      </c>
      <c r="AF269">
        <f>SUM(original_data3[[#This Row],[Cereals and products]:[Food and beverages]])</f>
        <v>1951</v>
      </c>
      <c r="AG269" s="8"/>
    </row>
    <row r="270" spans="1:33" hidden="1" x14ac:dyDescent="0.3">
      <c r="A270" t="s">
        <v>33</v>
      </c>
      <c r="B270">
        <v>2020</v>
      </c>
      <c r="C270"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t="s">
        <v>131</v>
      </c>
      <c r="V270">
        <v>137.1</v>
      </c>
      <c r="W270">
        <v>140.4</v>
      </c>
      <c r="X270">
        <v>148.1</v>
      </c>
      <c r="Y270">
        <v>129.30000000000001</v>
      </c>
      <c r="Z270">
        <v>144.5</v>
      </c>
      <c r="AA270">
        <v>152.5</v>
      </c>
      <c r="AB270">
        <v>152.19999999999999</v>
      </c>
      <c r="AC270">
        <v>142</v>
      </c>
      <c r="AD270">
        <v>150.80000000000001</v>
      </c>
      <c r="AE270" s="8">
        <f>AVERAGE(original_data3[[#This Row],[Cereals and products]:[Food and beverages]])</f>
        <v>153.46153846153845</v>
      </c>
      <c r="AF270">
        <f>SUM(original_data3[[#This Row],[Cereals and products]:[Food and beverages]])</f>
        <v>1994.9999999999998</v>
      </c>
      <c r="AG270" s="8"/>
    </row>
    <row r="271" spans="1:33" x14ac:dyDescent="0.3">
      <c r="A271" t="s">
        <v>35</v>
      </c>
      <c r="B271">
        <v>2020</v>
      </c>
      <c r="C27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t="s">
        <v>131</v>
      </c>
      <c r="V271">
        <v>141.9</v>
      </c>
      <c r="W271">
        <v>146.4</v>
      </c>
      <c r="X271">
        <v>154.4</v>
      </c>
      <c r="Y271">
        <v>135</v>
      </c>
      <c r="Z271">
        <v>148.30000000000001</v>
      </c>
      <c r="AA271">
        <v>156.4</v>
      </c>
      <c r="AB271">
        <v>151.6</v>
      </c>
      <c r="AC271">
        <v>147</v>
      </c>
      <c r="AD271">
        <v>151.80000000000001</v>
      </c>
      <c r="AE271" s="8">
        <f>AVERAGE(original_data3[[#This Row],[Cereals and products]:[Food and beverages]])</f>
        <v>151.2923076923077</v>
      </c>
      <c r="AF271">
        <f>SUM(original_data3[[#This Row],[Cereals and products]:[Food and beverages]])</f>
        <v>1966.8000000000002</v>
      </c>
      <c r="AG271" s="8"/>
    </row>
    <row r="272" spans="1:33" x14ac:dyDescent="0.3">
      <c r="A272" t="s">
        <v>30</v>
      </c>
      <c r="B272">
        <v>2020</v>
      </c>
      <c r="C272"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c r="AE272" s="8">
        <f>AVERAGE(original_data3[[#This Row],[Cereals and products]:[Food and beverages]])</f>
        <v>152.19999999999999</v>
      </c>
      <c r="AF272">
        <f>SUM(original_data3[[#This Row],[Cereals and products]:[Food and beverages]])</f>
        <v>1978.6</v>
      </c>
      <c r="AG272" s="8"/>
    </row>
    <row r="273" spans="1:33" hidden="1" x14ac:dyDescent="0.3">
      <c r="A273" t="s">
        <v>33</v>
      </c>
      <c r="B273">
        <v>2020</v>
      </c>
      <c r="C273"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t="s">
        <v>132</v>
      </c>
      <c r="V273">
        <v>138.30000000000001</v>
      </c>
      <c r="W273">
        <v>144.5</v>
      </c>
      <c r="X273">
        <v>148.69999999999999</v>
      </c>
      <c r="Y273">
        <v>133.9</v>
      </c>
      <c r="Z273">
        <v>141.19999999999999</v>
      </c>
      <c r="AA273">
        <v>155.5</v>
      </c>
      <c r="AB273">
        <v>155.19999999999999</v>
      </c>
      <c r="AC273">
        <v>144.80000000000001</v>
      </c>
      <c r="AD273">
        <v>152.9</v>
      </c>
      <c r="AE273" s="8">
        <f>AVERAGE(original_data3[[#This Row],[Cereals and products]:[Food and beverages]])</f>
        <v>155.76153846153846</v>
      </c>
      <c r="AF273">
        <f>SUM(original_data3[[#This Row],[Cereals and products]:[Food and beverages]])</f>
        <v>2024.8999999999999</v>
      </c>
      <c r="AG273" s="8"/>
    </row>
    <row r="274" spans="1:33" x14ac:dyDescent="0.3">
      <c r="A274" t="s">
        <v>35</v>
      </c>
      <c r="B274">
        <v>2020</v>
      </c>
      <c r="C274"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t="s">
        <v>132</v>
      </c>
      <c r="V274">
        <v>143</v>
      </c>
      <c r="W274">
        <v>148.4</v>
      </c>
      <c r="X274">
        <v>155</v>
      </c>
      <c r="Y274">
        <v>138.5</v>
      </c>
      <c r="Z274">
        <v>146</v>
      </c>
      <c r="AA274">
        <v>158.5</v>
      </c>
      <c r="AB274">
        <v>154.30000000000001</v>
      </c>
      <c r="AC274">
        <v>149</v>
      </c>
      <c r="AD274">
        <v>153.9</v>
      </c>
      <c r="AE274" s="8">
        <f>AVERAGE(original_data3[[#This Row],[Cereals and products]:[Food and beverages]])</f>
        <v>153.47692307692307</v>
      </c>
      <c r="AF274">
        <f>SUM(original_data3[[#This Row],[Cereals and products]:[Food and beverages]])</f>
        <v>1995.1999999999998</v>
      </c>
      <c r="AG274" s="8"/>
    </row>
    <row r="275" spans="1:33" x14ac:dyDescent="0.3">
      <c r="A275" t="s">
        <v>30</v>
      </c>
      <c r="B275">
        <v>2020</v>
      </c>
      <c r="C275"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c r="AE275" s="8">
        <f>AVERAGE(original_data3[[#This Row],[Cereals and products]:[Food and beverages]])</f>
        <v>152.87692307692308</v>
      </c>
      <c r="AF275">
        <f>SUM(original_data3[[#This Row],[Cereals and products]:[Food and beverages]])</f>
        <v>1987.3999999999999</v>
      </c>
      <c r="AG275" s="8"/>
    </row>
    <row r="276" spans="1:33" hidden="1" x14ac:dyDescent="0.3">
      <c r="A276" t="s">
        <v>33</v>
      </c>
      <c r="B276">
        <v>2020</v>
      </c>
      <c r="C276"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t="s">
        <v>133</v>
      </c>
      <c r="V276">
        <v>137.19999999999999</v>
      </c>
      <c r="W276">
        <v>145.4</v>
      </c>
      <c r="X276">
        <v>150</v>
      </c>
      <c r="Y276">
        <v>135.1</v>
      </c>
      <c r="Z276">
        <v>141.80000000000001</v>
      </c>
      <c r="AA276">
        <v>154.9</v>
      </c>
      <c r="AB276">
        <v>159.80000000000001</v>
      </c>
      <c r="AC276">
        <v>146</v>
      </c>
      <c r="AD276">
        <v>154</v>
      </c>
      <c r="AE276" s="8">
        <f>AVERAGE(original_data3[[#This Row],[Cereals and products]:[Food and beverages]])</f>
        <v>157.04615384615386</v>
      </c>
      <c r="AF276">
        <f>SUM(original_data3[[#This Row],[Cereals and products]:[Food and beverages]])</f>
        <v>2041.6000000000001</v>
      </c>
      <c r="AG276" s="8"/>
    </row>
    <row r="277" spans="1:33" x14ac:dyDescent="0.3">
      <c r="A277" t="s">
        <v>35</v>
      </c>
      <c r="B277">
        <v>2020</v>
      </c>
      <c r="C277"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t="s">
        <v>133</v>
      </c>
      <c r="V277">
        <v>142.9</v>
      </c>
      <c r="W277">
        <v>148.69999999999999</v>
      </c>
      <c r="X277">
        <v>155.6</v>
      </c>
      <c r="Y277">
        <v>139.6</v>
      </c>
      <c r="Z277">
        <v>146.6</v>
      </c>
      <c r="AA277">
        <v>157.5</v>
      </c>
      <c r="AB277">
        <v>158.4</v>
      </c>
      <c r="AC277">
        <v>150</v>
      </c>
      <c r="AD277">
        <v>154.69999999999999</v>
      </c>
      <c r="AE277" s="8">
        <f>AVERAGE(original_data3[[#This Row],[Cereals and products]:[Food and beverages]])</f>
        <v>154.38461538461539</v>
      </c>
      <c r="AF277">
        <f>SUM(original_data3[[#This Row],[Cereals and products]:[Food and beverages]])</f>
        <v>2007</v>
      </c>
      <c r="AG277" s="8"/>
    </row>
    <row r="278" spans="1:33" x14ac:dyDescent="0.3">
      <c r="A278" t="s">
        <v>30</v>
      </c>
      <c r="B278">
        <v>2020</v>
      </c>
      <c r="C278"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c r="AE278" s="8">
        <f>AVERAGE(original_data3[[#This Row],[Cereals and products]:[Food and beverages]])</f>
        <v>156.22307692307692</v>
      </c>
      <c r="AF278">
        <f>SUM(original_data3[[#This Row],[Cereals and products]:[Food and beverages]])</f>
        <v>2030.9</v>
      </c>
      <c r="AG278" s="8"/>
    </row>
    <row r="279" spans="1:33" hidden="1" x14ac:dyDescent="0.3">
      <c r="A279" t="s">
        <v>33</v>
      </c>
      <c r="B279">
        <v>2020</v>
      </c>
      <c r="C279"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t="s">
        <v>134</v>
      </c>
      <c r="V279">
        <v>137.1</v>
      </c>
      <c r="W279">
        <v>145.1</v>
      </c>
      <c r="X279">
        <v>151</v>
      </c>
      <c r="Y279">
        <v>135.4</v>
      </c>
      <c r="Z279">
        <v>142</v>
      </c>
      <c r="AA279">
        <v>155.69999999999999</v>
      </c>
      <c r="AB279">
        <v>158.1</v>
      </c>
      <c r="AC279">
        <v>146.19999999999999</v>
      </c>
      <c r="AD279">
        <v>155.19999999999999</v>
      </c>
      <c r="AE279" s="8">
        <f>AVERAGE(original_data3[[#This Row],[Cereals and products]:[Food and beverages]])</f>
        <v>160.01538461538459</v>
      </c>
      <c r="AF279">
        <f>SUM(original_data3[[#This Row],[Cereals and products]:[Food and beverages]])</f>
        <v>2080.1999999999998</v>
      </c>
      <c r="AG279" s="8"/>
    </row>
    <row r="280" spans="1:33" x14ac:dyDescent="0.3">
      <c r="A280" t="s">
        <v>35</v>
      </c>
      <c r="B280">
        <v>2020</v>
      </c>
      <c r="C280"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t="s">
        <v>134</v>
      </c>
      <c r="V280">
        <v>143.1</v>
      </c>
      <c r="W280">
        <v>148.69999999999999</v>
      </c>
      <c r="X280">
        <v>156.30000000000001</v>
      </c>
      <c r="Y280">
        <v>140.6</v>
      </c>
      <c r="Z280">
        <v>146.5</v>
      </c>
      <c r="AA280">
        <v>158.5</v>
      </c>
      <c r="AB280">
        <v>157</v>
      </c>
      <c r="AC280">
        <v>150.4</v>
      </c>
      <c r="AD280">
        <v>156.4</v>
      </c>
      <c r="AE280" s="8">
        <f>AVERAGE(original_data3[[#This Row],[Cereals and products]:[Food and beverages]])</f>
        <v>157.5846153846154</v>
      </c>
      <c r="AF280">
        <f>SUM(original_data3[[#This Row],[Cereals and products]:[Food and beverages]])</f>
        <v>2048.6000000000004</v>
      </c>
      <c r="AG280" s="8"/>
    </row>
    <row r="281" spans="1:33" x14ac:dyDescent="0.3">
      <c r="A281" t="s">
        <v>30</v>
      </c>
      <c r="B281">
        <v>2020</v>
      </c>
      <c r="C28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c r="AE281" s="8">
        <f>AVERAGE(original_data3[[#This Row],[Cereals and products]:[Food and beverages]])</f>
        <v>160.1846153846154</v>
      </c>
      <c r="AF281">
        <f>SUM(original_data3[[#This Row],[Cereals and products]:[Food and beverages]])</f>
        <v>2082.4</v>
      </c>
      <c r="AG281" s="8"/>
    </row>
    <row r="282" spans="1:33" hidden="1" x14ac:dyDescent="0.3">
      <c r="A282" t="s">
        <v>33</v>
      </c>
      <c r="B282">
        <v>2020</v>
      </c>
      <c r="C282"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t="s">
        <v>135</v>
      </c>
      <c r="V282">
        <v>137.30000000000001</v>
      </c>
      <c r="W282">
        <v>145.1</v>
      </c>
      <c r="X282">
        <v>152</v>
      </c>
      <c r="Y282">
        <v>135.19999999999999</v>
      </c>
      <c r="Z282">
        <v>144.4</v>
      </c>
      <c r="AA282">
        <v>156.4</v>
      </c>
      <c r="AB282">
        <v>157.9</v>
      </c>
      <c r="AC282">
        <v>146.6</v>
      </c>
      <c r="AD282">
        <v>156.69999999999999</v>
      </c>
      <c r="AE282" s="8">
        <f>AVERAGE(original_data3[[#This Row],[Cereals and products]:[Food and beverages]])</f>
        <v>163.1307692307692</v>
      </c>
      <c r="AF282">
        <f>SUM(original_data3[[#This Row],[Cereals and products]:[Food and beverages]])</f>
        <v>2120.6999999999998</v>
      </c>
      <c r="AG282" s="8"/>
    </row>
    <row r="283" spans="1:33" x14ac:dyDescent="0.3">
      <c r="A283" t="s">
        <v>35</v>
      </c>
      <c r="B283">
        <v>2020</v>
      </c>
      <c r="C283"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t="s">
        <v>135</v>
      </c>
      <c r="V283">
        <v>143.6</v>
      </c>
      <c r="W283">
        <v>149.19999999999999</v>
      </c>
      <c r="X283">
        <v>157.19999999999999</v>
      </c>
      <c r="Y283">
        <v>140.4</v>
      </c>
      <c r="Z283">
        <v>148.4</v>
      </c>
      <c r="AA283">
        <v>158.6</v>
      </c>
      <c r="AB283">
        <v>156.9</v>
      </c>
      <c r="AC283">
        <v>150.69999999999999</v>
      </c>
      <c r="AD283">
        <v>158.4</v>
      </c>
      <c r="AE283" s="8">
        <f>AVERAGE(original_data3[[#This Row],[Cereals and products]:[Food and beverages]])</f>
        <v>161.19999999999999</v>
      </c>
      <c r="AF283">
        <f>SUM(original_data3[[#This Row],[Cereals and products]:[Food and beverages]])</f>
        <v>2095.6</v>
      </c>
      <c r="AG283" s="8"/>
    </row>
    <row r="284" spans="1:33" x14ac:dyDescent="0.3">
      <c r="A284" t="s">
        <v>30</v>
      </c>
      <c r="B284">
        <v>2020</v>
      </c>
      <c r="C284"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c r="AE284" s="8">
        <f>AVERAGE(original_data3[[#This Row],[Cereals and products]:[Food and beverages]])</f>
        <v>161.57692307692307</v>
      </c>
      <c r="AF284">
        <f>SUM(original_data3[[#This Row],[Cereals and products]:[Food and beverages]])</f>
        <v>2100.5</v>
      </c>
      <c r="AG284" s="8"/>
    </row>
    <row r="285" spans="1:33" hidden="1" x14ac:dyDescent="0.3">
      <c r="A285" t="s">
        <v>33</v>
      </c>
      <c r="B285">
        <v>2020</v>
      </c>
      <c r="C285"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t="s">
        <v>136</v>
      </c>
      <c r="V285">
        <v>137.9</v>
      </c>
      <c r="W285">
        <v>145.5</v>
      </c>
      <c r="X285">
        <v>152.9</v>
      </c>
      <c r="Y285">
        <v>135.5</v>
      </c>
      <c r="Z285">
        <v>144.30000000000001</v>
      </c>
      <c r="AA285">
        <v>156.9</v>
      </c>
      <c r="AB285">
        <v>157.9</v>
      </c>
      <c r="AC285">
        <v>146.9</v>
      </c>
      <c r="AD285">
        <v>156.9</v>
      </c>
      <c r="AE285" s="8">
        <f>AVERAGE(original_data3[[#This Row],[Cereals and products]:[Food and beverages]])</f>
        <v>163.49230769230769</v>
      </c>
      <c r="AF285">
        <f>SUM(original_data3[[#This Row],[Cereals and products]:[Food and beverages]])</f>
        <v>2125.4</v>
      </c>
      <c r="AG285" s="8"/>
    </row>
    <row r="286" spans="1:33" x14ac:dyDescent="0.3">
      <c r="A286" t="s">
        <v>35</v>
      </c>
      <c r="B286">
        <v>2020</v>
      </c>
      <c r="C286"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t="s">
        <v>136</v>
      </c>
      <c r="V286">
        <v>144.6</v>
      </c>
      <c r="W286">
        <v>149.69999999999999</v>
      </c>
      <c r="X286">
        <v>158.30000000000001</v>
      </c>
      <c r="Y286">
        <v>140.69999999999999</v>
      </c>
      <c r="Z286">
        <v>148.5</v>
      </c>
      <c r="AA286">
        <v>159.4</v>
      </c>
      <c r="AB286">
        <v>157.1</v>
      </c>
      <c r="AC286">
        <v>151.19999999999999</v>
      </c>
      <c r="AD286">
        <v>158.9</v>
      </c>
      <c r="AE286" s="8">
        <f>AVERAGE(original_data3[[#This Row],[Cereals and products]:[Food and beverages]])</f>
        <v>162.23846153846154</v>
      </c>
      <c r="AF286">
        <f>SUM(original_data3[[#This Row],[Cereals and products]:[Food and beverages]])</f>
        <v>2109.1</v>
      </c>
      <c r="AG286" s="8"/>
    </row>
    <row r="287" spans="1:33"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c r="AE287" s="8">
        <f>AVERAGE(original_data3[[#This Row],[Cereals and products]:[Food and beverages]])</f>
        <v>158.89999999999998</v>
      </c>
      <c r="AF287">
        <f>SUM(original_data3[[#This Row],[Cereals and products]:[Food and beverages]])</f>
        <v>2065.6999999999998</v>
      </c>
      <c r="AG287" s="8"/>
    </row>
    <row r="288" spans="1:33" hidden="1"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t="s">
        <v>137</v>
      </c>
      <c r="V288">
        <v>142.9</v>
      </c>
      <c r="W288">
        <v>145.69999999999999</v>
      </c>
      <c r="X288">
        <v>154.1</v>
      </c>
      <c r="Y288">
        <v>136.9</v>
      </c>
      <c r="Z288">
        <v>145.4</v>
      </c>
      <c r="AA288">
        <v>156.1</v>
      </c>
      <c r="AB288">
        <v>157.69999999999999</v>
      </c>
      <c r="AC288">
        <v>147.6</v>
      </c>
      <c r="AD288">
        <v>156</v>
      </c>
      <c r="AE288" s="8">
        <f>AVERAGE(original_data3[[#This Row],[Cereals and products]:[Food and beverages]])</f>
        <v>161.30769230769232</v>
      </c>
      <c r="AF288">
        <f>SUM(original_data3[[#This Row],[Cereals and products]:[Food and beverages]])</f>
        <v>2097</v>
      </c>
      <c r="AG288" s="8"/>
    </row>
    <row r="289" spans="1:33" x14ac:dyDescent="0.3">
      <c r="A289" t="s">
        <v>35</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t="s">
        <v>137</v>
      </c>
      <c r="V289">
        <v>147.9</v>
      </c>
      <c r="W289">
        <v>150</v>
      </c>
      <c r="X289">
        <v>159.30000000000001</v>
      </c>
      <c r="Y289">
        <v>141.9</v>
      </c>
      <c r="Z289">
        <v>149.6</v>
      </c>
      <c r="AA289">
        <v>159.19999999999999</v>
      </c>
      <c r="AB289">
        <v>156.80000000000001</v>
      </c>
      <c r="AC289">
        <v>151.9</v>
      </c>
      <c r="AD289">
        <v>157.30000000000001</v>
      </c>
      <c r="AE289" s="8">
        <f>AVERAGE(original_data3[[#This Row],[Cereals and products]:[Food and beverages]])</f>
        <v>159.73076923076923</v>
      </c>
      <c r="AF289">
        <f>SUM(original_data3[[#This Row],[Cereals and products]:[Food and beverages]])</f>
        <v>2076.5</v>
      </c>
      <c r="AG289" s="8"/>
    </row>
    <row r="290" spans="1:33" x14ac:dyDescent="0.3">
      <c r="A290" t="s">
        <v>30</v>
      </c>
      <c r="B290">
        <v>2021</v>
      </c>
      <c r="C290"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c r="AE290" s="8">
        <f>AVERAGE(original_data3[[#This Row],[Cereals and products]:[Food and beverages]])</f>
        <v>155.7923076923077</v>
      </c>
      <c r="AF290">
        <f>SUM(original_data3[[#This Row],[Cereals and products]:[Food and beverages]])</f>
        <v>2025.3</v>
      </c>
      <c r="AG290" s="8"/>
    </row>
    <row r="291" spans="1:33" hidden="1" x14ac:dyDescent="0.3">
      <c r="A291" t="s">
        <v>33</v>
      </c>
      <c r="B291">
        <v>2021</v>
      </c>
      <c r="C29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t="s">
        <v>138</v>
      </c>
      <c r="V291">
        <v>149.1</v>
      </c>
      <c r="W291">
        <v>146.5</v>
      </c>
      <c r="X291">
        <v>156.30000000000001</v>
      </c>
      <c r="Y291">
        <v>140.5</v>
      </c>
      <c r="Z291">
        <v>147.30000000000001</v>
      </c>
      <c r="AA291">
        <v>156.6</v>
      </c>
      <c r="AB291">
        <v>156.69999999999999</v>
      </c>
      <c r="AC291">
        <v>149.30000000000001</v>
      </c>
      <c r="AD291">
        <v>156.5</v>
      </c>
      <c r="AE291" s="8">
        <f>AVERAGE(original_data3[[#This Row],[Cereals and products]:[Food and beverages]])</f>
        <v>158.92307692307693</v>
      </c>
      <c r="AF291">
        <f>SUM(original_data3[[#This Row],[Cereals and products]:[Food and beverages]])</f>
        <v>2066</v>
      </c>
      <c r="AG291" s="8"/>
    </row>
    <row r="292" spans="1:33" x14ac:dyDescent="0.3">
      <c r="A292" t="s">
        <v>35</v>
      </c>
      <c r="B292">
        <v>2021</v>
      </c>
      <c r="C292"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t="s">
        <v>138</v>
      </c>
      <c r="V292">
        <v>152.4</v>
      </c>
      <c r="W292">
        <v>150.9</v>
      </c>
      <c r="X292">
        <v>161.30000000000001</v>
      </c>
      <c r="Y292">
        <v>145.1</v>
      </c>
      <c r="Z292">
        <v>151.5</v>
      </c>
      <c r="AA292">
        <v>159.5</v>
      </c>
      <c r="AB292">
        <v>155.80000000000001</v>
      </c>
      <c r="AC292">
        <v>153.4</v>
      </c>
      <c r="AD292">
        <v>156.6</v>
      </c>
      <c r="AE292" s="8">
        <f>AVERAGE(original_data3[[#This Row],[Cereals and products]:[Food and beverages]])</f>
        <v>156.8692307692308</v>
      </c>
      <c r="AF292">
        <f>SUM(original_data3[[#This Row],[Cereals and products]:[Food and beverages]])</f>
        <v>2039.3000000000002</v>
      </c>
      <c r="AG292" s="8"/>
    </row>
    <row r="293" spans="1:33" x14ac:dyDescent="0.3">
      <c r="A293" t="s">
        <v>30</v>
      </c>
      <c r="B293">
        <v>2021</v>
      </c>
      <c r="C293"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139</v>
      </c>
      <c r="V293">
        <v>156</v>
      </c>
      <c r="W293">
        <v>154.80000000000001</v>
      </c>
      <c r="X293">
        <v>164.6</v>
      </c>
      <c r="Y293">
        <v>151.30000000000001</v>
      </c>
      <c r="Z293">
        <v>157.80000000000001</v>
      </c>
      <c r="AA293">
        <v>163.80000000000001</v>
      </c>
      <c r="AB293">
        <v>153.1</v>
      </c>
      <c r="AC293">
        <v>157.30000000000001</v>
      </c>
      <c r="AD293">
        <v>156.69999999999999</v>
      </c>
      <c r="AE293" s="8">
        <f>AVERAGE(original_data3[[#This Row],[Cereals and products]:[Food and beverages]])</f>
        <v>155.82307692307694</v>
      </c>
      <c r="AF293">
        <f>SUM(original_data3[[#This Row],[Cereals and products]:[Food and beverages]])</f>
        <v>2025.7</v>
      </c>
      <c r="AG293" s="8"/>
    </row>
    <row r="294" spans="1:33" hidden="1" x14ac:dyDescent="0.3">
      <c r="A294" t="s">
        <v>33</v>
      </c>
      <c r="B294">
        <v>2021</v>
      </c>
      <c r="C294"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t="s">
        <v>140</v>
      </c>
      <c r="V294">
        <v>154.80000000000001</v>
      </c>
      <c r="W294">
        <v>147.19999999999999</v>
      </c>
      <c r="X294">
        <v>156.9</v>
      </c>
      <c r="Y294">
        <v>141.69999999999999</v>
      </c>
      <c r="Z294">
        <v>148.6</v>
      </c>
      <c r="AA294">
        <v>157.6</v>
      </c>
      <c r="AB294">
        <v>154.9</v>
      </c>
      <c r="AC294">
        <v>150</v>
      </c>
      <c r="AD294">
        <v>156.9</v>
      </c>
      <c r="AE294" s="8">
        <f>AVERAGE(original_data3[[#This Row],[Cereals and products]:[Food and beverages]])</f>
        <v>158.80769230769226</v>
      </c>
      <c r="AF294">
        <f>SUM(original_data3[[#This Row],[Cereals and products]:[Food and beverages]])</f>
        <v>2064.4999999999995</v>
      </c>
      <c r="AG294" s="8"/>
    </row>
    <row r="295" spans="1:33" x14ac:dyDescent="0.3">
      <c r="A295" t="s">
        <v>35</v>
      </c>
      <c r="B295">
        <v>2021</v>
      </c>
      <c r="C295"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t="s">
        <v>140</v>
      </c>
      <c r="V295">
        <v>155.5</v>
      </c>
      <c r="W295">
        <v>151.19999999999999</v>
      </c>
      <c r="X295">
        <v>161.69999999999999</v>
      </c>
      <c r="Y295">
        <v>146.19999999999999</v>
      </c>
      <c r="Z295">
        <v>152.6</v>
      </c>
      <c r="AA295">
        <v>160.19999999999999</v>
      </c>
      <c r="AB295">
        <v>153.80000000000001</v>
      </c>
      <c r="AC295">
        <v>153.80000000000001</v>
      </c>
      <c r="AD295">
        <v>156.80000000000001</v>
      </c>
      <c r="AE295" s="8">
        <f>AVERAGE(original_data3[[#This Row],[Cereals and products]:[Food and beverages]])</f>
        <v>156.87692307692308</v>
      </c>
      <c r="AF295">
        <f>SUM(original_data3[[#This Row],[Cereals and products]:[Food and beverages]])</f>
        <v>2039.3999999999999</v>
      </c>
      <c r="AG295" s="8"/>
    </row>
    <row r="296" spans="1:33" x14ac:dyDescent="0.3">
      <c r="A296" t="s">
        <v>30</v>
      </c>
      <c r="B296">
        <v>2021</v>
      </c>
      <c r="C296"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139</v>
      </c>
      <c r="V296">
        <v>156</v>
      </c>
      <c r="W296">
        <v>155.5</v>
      </c>
      <c r="X296">
        <v>165.3</v>
      </c>
      <c r="Y296">
        <v>151.69999999999999</v>
      </c>
      <c r="Z296">
        <v>158.6</v>
      </c>
      <c r="AA296">
        <v>164.1</v>
      </c>
      <c r="AB296">
        <v>154.6</v>
      </c>
      <c r="AC296">
        <v>158</v>
      </c>
      <c r="AD296">
        <v>157.6</v>
      </c>
      <c r="AE296" s="8">
        <f>AVERAGE(original_data3[[#This Row],[Cereals and products]:[Food and beverages]])</f>
        <v>157.65384615384616</v>
      </c>
      <c r="AF296">
        <f>SUM(original_data3[[#This Row],[Cereals and products]:[Food and beverages]])</f>
        <v>2049.5</v>
      </c>
      <c r="AG296" s="8"/>
    </row>
    <row r="297" spans="1:33" hidden="1" x14ac:dyDescent="0.3">
      <c r="A297" t="s">
        <v>33</v>
      </c>
      <c r="B297">
        <v>2021</v>
      </c>
      <c r="C297"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t="s">
        <v>141</v>
      </c>
      <c r="V297">
        <v>154.9</v>
      </c>
      <c r="W297">
        <v>147.6</v>
      </c>
      <c r="X297">
        <v>157.5</v>
      </c>
      <c r="Y297">
        <v>142.1</v>
      </c>
      <c r="Z297">
        <v>149.1</v>
      </c>
      <c r="AA297">
        <v>157.6</v>
      </c>
      <c r="AB297">
        <v>156.6</v>
      </c>
      <c r="AC297">
        <v>150.5</v>
      </c>
      <c r="AD297">
        <v>158</v>
      </c>
      <c r="AE297" s="8">
        <f>AVERAGE(original_data3[[#This Row],[Cereals and products]:[Food and beverages]])</f>
        <v>160.73846153846154</v>
      </c>
      <c r="AF297">
        <f>SUM(original_data3[[#This Row],[Cereals and products]:[Food and beverages]])</f>
        <v>2089.6</v>
      </c>
      <c r="AG297" s="8"/>
    </row>
    <row r="298" spans="1:33" x14ac:dyDescent="0.3">
      <c r="A298" t="s">
        <v>35</v>
      </c>
      <c r="B298">
        <v>2021</v>
      </c>
      <c r="C298"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t="s">
        <v>141</v>
      </c>
      <c r="V298">
        <v>155.6</v>
      </c>
      <c r="W298">
        <v>151.80000000000001</v>
      </c>
      <c r="X298">
        <v>162.30000000000001</v>
      </c>
      <c r="Y298">
        <v>146.6</v>
      </c>
      <c r="Z298">
        <v>153.19999999999999</v>
      </c>
      <c r="AA298">
        <v>160.30000000000001</v>
      </c>
      <c r="AB298">
        <v>155.4</v>
      </c>
      <c r="AC298">
        <v>154.4</v>
      </c>
      <c r="AD298">
        <v>157.80000000000001</v>
      </c>
      <c r="AE298" s="8">
        <f>AVERAGE(original_data3[[#This Row],[Cereals and products]:[Food and beverages]])</f>
        <v>158.77692307692308</v>
      </c>
      <c r="AF298">
        <f>SUM(original_data3[[#This Row],[Cereals and products]:[Food and beverages]])</f>
        <v>2064.1</v>
      </c>
      <c r="AG298" s="8"/>
    </row>
    <row r="299" spans="1:33" x14ac:dyDescent="0.3">
      <c r="A299" t="s">
        <v>30</v>
      </c>
      <c r="B299">
        <v>2021</v>
      </c>
      <c r="C299"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c r="AE299" s="8">
        <f>AVERAGE(original_data3[[#This Row],[Cereals and products]:[Food and beverages]])</f>
        <v>161.17692307692306</v>
      </c>
      <c r="AF299">
        <f>SUM(original_data3[[#This Row],[Cereals and products]:[Food and beverages]])</f>
        <v>2095.2999999999997</v>
      </c>
      <c r="AG299" s="8"/>
    </row>
    <row r="300" spans="1:33" hidden="1" x14ac:dyDescent="0.3">
      <c r="A300" t="s">
        <v>33</v>
      </c>
      <c r="B300">
        <v>2021</v>
      </c>
      <c r="C300"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t="s">
        <v>142</v>
      </c>
      <c r="V300">
        <v>155.5</v>
      </c>
      <c r="W300">
        <v>150.1</v>
      </c>
      <c r="X300">
        <v>160.4</v>
      </c>
      <c r="Y300">
        <v>145</v>
      </c>
      <c r="Z300">
        <v>152.6</v>
      </c>
      <c r="AA300">
        <v>156.6</v>
      </c>
      <c r="AB300">
        <v>157.5</v>
      </c>
      <c r="AC300">
        <v>152.30000000000001</v>
      </c>
      <c r="AD300">
        <v>159.5</v>
      </c>
      <c r="AE300" s="8">
        <f>AVERAGE(original_data3[[#This Row],[Cereals and products]:[Food and beverages]])</f>
        <v>163.43846153846155</v>
      </c>
      <c r="AF300">
        <f>SUM(original_data3[[#This Row],[Cereals and products]:[Food and beverages]])</f>
        <v>2124.7000000000003</v>
      </c>
      <c r="AG300" s="8"/>
    </row>
    <row r="301" spans="1:33" x14ac:dyDescent="0.3">
      <c r="A301" t="s">
        <v>35</v>
      </c>
      <c r="B301">
        <v>2021</v>
      </c>
      <c r="C30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t="s">
        <v>142</v>
      </c>
      <c r="V301">
        <v>159.4</v>
      </c>
      <c r="W301">
        <v>154.69999999999999</v>
      </c>
      <c r="X301">
        <v>165.8</v>
      </c>
      <c r="Y301">
        <v>148.9</v>
      </c>
      <c r="Z301">
        <v>155.80000000000001</v>
      </c>
      <c r="AA301">
        <v>161.19999999999999</v>
      </c>
      <c r="AB301">
        <v>158.6</v>
      </c>
      <c r="AC301">
        <v>156.80000000000001</v>
      </c>
      <c r="AD301">
        <v>160.4</v>
      </c>
      <c r="AE301" s="8">
        <f>AVERAGE(original_data3[[#This Row],[Cereals and products]:[Food and beverages]])</f>
        <v>161.9769230769231</v>
      </c>
      <c r="AF301">
        <f>SUM(original_data3[[#This Row],[Cereals and products]:[Food and beverages]])</f>
        <v>2105.7000000000003</v>
      </c>
      <c r="AG301" s="8"/>
    </row>
    <row r="302" spans="1:33" x14ac:dyDescent="0.3">
      <c r="A302" t="s">
        <v>30</v>
      </c>
      <c r="B302">
        <v>2021</v>
      </c>
      <c r="C302"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c r="AE302" s="8">
        <f>AVERAGE(original_data3[[#This Row],[Cereals and products]:[Food and beverages]])</f>
        <v>163.27692307692308</v>
      </c>
      <c r="AF302">
        <f>SUM(original_data3[[#This Row],[Cereals and products]:[Food and beverages]])</f>
        <v>2122.6</v>
      </c>
      <c r="AG302" s="8"/>
    </row>
    <row r="303" spans="1:33" hidden="1" x14ac:dyDescent="0.3">
      <c r="A303" t="s">
        <v>33</v>
      </c>
      <c r="B303">
        <v>2021</v>
      </c>
      <c r="C303"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t="s">
        <v>143</v>
      </c>
      <c r="V303">
        <v>156.1</v>
      </c>
      <c r="W303">
        <v>149.80000000000001</v>
      </c>
      <c r="X303">
        <v>160.80000000000001</v>
      </c>
      <c r="Y303">
        <v>147.5</v>
      </c>
      <c r="Z303">
        <v>150.69999999999999</v>
      </c>
      <c r="AA303">
        <v>158.1</v>
      </c>
      <c r="AB303">
        <v>158</v>
      </c>
      <c r="AC303">
        <v>153.4</v>
      </c>
      <c r="AD303">
        <v>160.4</v>
      </c>
      <c r="AE303" s="8">
        <f>AVERAGE(original_data3[[#This Row],[Cereals and products]:[Food and beverages]])</f>
        <v>165.7076923076923</v>
      </c>
      <c r="AF303">
        <f>SUM(original_data3[[#This Row],[Cereals and products]:[Food and beverages]])</f>
        <v>2154.1999999999998</v>
      </c>
      <c r="AG303" s="8"/>
    </row>
    <row r="304" spans="1:33" x14ac:dyDescent="0.3">
      <c r="A304" t="s">
        <v>35</v>
      </c>
      <c r="B304">
        <v>2021</v>
      </c>
      <c r="C304"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t="s">
        <v>143</v>
      </c>
      <c r="V304">
        <v>159.80000000000001</v>
      </c>
      <c r="W304">
        <v>154.80000000000001</v>
      </c>
      <c r="X304">
        <v>166.3</v>
      </c>
      <c r="Y304">
        <v>150.69999999999999</v>
      </c>
      <c r="Z304">
        <v>154.9</v>
      </c>
      <c r="AA304">
        <v>161.69999999999999</v>
      </c>
      <c r="AB304">
        <v>158.80000000000001</v>
      </c>
      <c r="AC304">
        <v>157.6</v>
      </c>
      <c r="AD304">
        <v>161.30000000000001</v>
      </c>
      <c r="AE304" s="8">
        <f>AVERAGE(original_data3[[#This Row],[Cereals and products]:[Food and beverages]])</f>
        <v>164.14615384615385</v>
      </c>
      <c r="AF304">
        <f>SUM(original_data3[[#This Row],[Cereals and products]:[Food and beverages]])</f>
        <v>2133.9</v>
      </c>
      <c r="AG304" s="8"/>
    </row>
    <row r="305" spans="1:33" x14ac:dyDescent="0.3">
      <c r="A305" t="s">
        <v>30</v>
      </c>
      <c r="B305">
        <v>2021</v>
      </c>
      <c r="C305"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c r="AE305" s="8">
        <f>AVERAGE(original_data3[[#This Row],[Cereals and products]:[Food and beverages]])</f>
        <v>164.03076923076924</v>
      </c>
      <c r="AF305">
        <f>SUM(original_data3[[#This Row],[Cereals and products]:[Food and beverages]])</f>
        <v>2132.4</v>
      </c>
      <c r="AG305" s="8"/>
    </row>
    <row r="306" spans="1:33" hidden="1" x14ac:dyDescent="0.3">
      <c r="A306" t="s">
        <v>33</v>
      </c>
      <c r="B306">
        <v>2021</v>
      </c>
      <c r="C306"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t="s">
        <v>144</v>
      </c>
      <c r="V306">
        <v>157.69999999999999</v>
      </c>
      <c r="W306">
        <v>150.69999999999999</v>
      </c>
      <c r="X306">
        <v>161.5</v>
      </c>
      <c r="Y306">
        <v>149.5</v>
      </c>
      <c r="Z306">
        <v>151.19999999999999</v>
      </c>
      <c r="AA306">
        <v>160.30000000000001</v>
      </c>
      <c r="AB306">
        <v>159.6</v>
      </c>
      <c r="AC306">
        <v>155</v>
      </c>
      <c r="AD306">
        <v>161.80000000000001</v>
      </c>
      <c r="AE306" s="8">
        <f>AVERAGE(original_data3[[#This Row],[Cereals and products]:[Food and beverages]])</f>
        <v>167.06153846153848</v>
      </c>
      <c r="AF306">
        <f>SUM(original_data3[[#This Row],[Cereals and products]:[Food and beverages]])</f>
        <v>2171.8000000000002</v>
      </c>
      <c r="AG306" s="8"/>
    </row>
    <row r="307" spans="1:33" x14ac:dyDescent="0.3">
      <c r="A307" t="s">
        <v>35</v>
      </c>
      <c r="B307">
        <v>2021</v>
      </c>
      <c r="C307"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t="s">
        <v>144</v>
      </c>
      <c r="V307">
        <v>160.69999999999999</v>
      </c>
      <c r="W307">
        <v>155.80000000000001</v>
      </c>
      <c r="X307">
        <v>167</v>
      </c>
      <c r="Y307">
        <v>153.1</v>
      </c>
      <c r="Z307">
        <v>155.30000000000001</v>
      </c>
      <c r="AA307">
        <v>163.19999999999999</v>
      </c>
      <c r="AB307">
        <v>160.1</v>
      </c>
      <c r="AC307">
        <v>159</v>
      </c>
      <c r="AD307">
        <v>162.5</v>
      </c>
      <c r="AE307" s="8">
        <f>AVERAGE(original_data3[[#This Row],[Cereals and products]:[Food and beverages]])</f>
        <v>165.15384615384616</v>
      </c>
      <c r="AF307">
        <f>SUM(original_data3[[#This Row],[Cereals and products]:[Food and beverages]])</f>
        <v>2147</v>
      </c>
      <c r="AG307" s="8"/>
    </row>
    <row r="308" spans="1:33" x14ac:dyDescent="0.3">
      <c r="A308" t="s">
        <v>30</v>
      </c>
      <c r="B308">
        <v>2021</v>
      </c>
      <c r="C308"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c r="AE308" s="8">
        <f>AVERAGE(original_data3[[#This Row],[Cereals and products]:[Food and beverages]])</f>
        <v>163.90769230769232</v>
      </c>
      <c r="AF308">
        <f>SUM(original_data3[[#This Row],[Cereals and products]:[Food and beverages]])</f>
        <v>2130.8000000000002</v>
      </c>
      <c r="AG308" s="8"/>
    </row>
    <row r="309" spans="1:33" hidden="1" x14ac:dyDescent="0.3">
      <c r="A309" t="s">
        <v>33</v>
      </c>
      <c r="B309">
        <v>2021</v>
      </c>
      <c r="C309"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t="s">
        <v>145</v>
      </c>
      <c r="V309">
        <v>160.69999999999999</v>
      </c>
      <c r="W309">
        <v>153.19999999999999</v>
      </c>
      <c r="X309">
        <v>162.80000000000001</v>
      </c>
      <c r="Y309">
        <v>150.4</v>
      </c>
      <c r="Z309">
        <v>153.69999999999999</v>
      </c>
      <c r="AA309">
        <v>160.4</v>
      </c>
      <c r="AB309">
        <v>159.6</v>
      </c>
      <c r="AC309">
        <v>156</v>
      </c>
      <c r="AD309">
        <v>162.30000000000001</v>
      </c>
      <c r="AE309" s="8">
        <f>AVERAGE(original_data3[[#This Row],[Cereals and products]:[Food and beverages]])</f>
        <v>165.99230769230769</v>
      </c>
      <c r="AF309">
        <f>SUM(original_data3[[#This Row],[Cereals and products]:[Food and beverages]])</f>
        <v>2157.9</v>
      </c>
      <c r="AG309" s="8"/>
    </row>
    <row r="310" spans="1:33" x14ac:dyDescent="0.3">
      <c r="A310" t="s">
        <v>35</v>
      </c>
      <c r="B310">
        <v>2021</v>
      </c>
      <c r="C310"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t="s">
        <v>145</v>
      </c>
      <c r="V310">
        <v>162.6</v>
      </c>
      <c r="W310">
        <v>157.5</v>
      </c>
      <c r="X310">
        <v>168.4</v>
      </c>
      <c r="Y310">
        <v>154</v>
      </c>
      <c r="Z310">
        <v>157.6</v>
      </c>
      <c r="AA310">
        <v>163.80000000000001</v>
      </c>
      <c r="AB310">
        <v>160</v>
      </c>
      <c r="AC310">
        <v>160</v>
      </c>
      <c r="AD310">
        <v>163.19999999999999</v>
      </c>
      <c r="AE310" s="8">
        <f>AVERAGE(original_data3[[#This Row],[Cereals and products]:[Food and beverages]])</f>
        <v>164.76923076923077</v>
      </c>
      <c r="AF310">
        <f>SUM(original_data3[[#This Row],[Cereals and products]:[Food and beverages]])</f>
        <v>2142</v>
      </c>
      <c r="AG310" s="8"/>
    </row>
    <row r="311" spans="1:33" x14ac:dyDescent="0.3">
      <c r="A311" t="s">
        <v>30</v>
      </c>
      <c r="B311">
        <v>2021</v>
      </c>
      <c r="C31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c r="AE311" s="8">
        <f>AVERAGE(original_data3[[#This Row],[Cereals and products]:[Food and beverages]])</f>
        <v>164.12307692307692</v>
      </c>
      <c r="AF311">
        <f>SUM(original_data3[[#This Row],[Cereals and products]:[Food and beverages]])</f>
        <v>2133.6</v>
      </c>
      <c r="AG311" s="8"/>
    </row>
    <row r="312" spans="1:33" hidden="1" x14ac:dyDescent="0.3">
      <c r="A312" t="s">
        <v>33</v>
      </c>
      <c r="B312">
        <v>2021</v>
      </c>
      <c r="C312"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t="s">
        <v>145</v>
      </c>
      <c r="V312">
        <v>160.80000000000001</v>
      </c>
      <c r="W312">
        <v>153.30000000000001</v>
      </c>
      <c r="X312">
        <v>162.80000000000001</v>
      </c>
      <c r="Y312">
        <v>150.5</v>
      </c>
      <c r="Z312">
        <v>153.9</v>
      </c>
      <c r="AA312">
        <v>160.30000000000001</v>
      </c>
      <c r="AB312">
        <v>159.6</v>
      </c>
      <c r="AC312">
        <v>156</v>
      </c>
      <c r="AD312">
        <v>162.30000000000001</v>
      </c>
      <c r="AE312" s="8">
        <f>AVERAGE(original_data3[[#This Row],[Cereals and products]:[Food and beverages]])</f>
        <v>165.99230769230769</v>
      </c>
      <c r="AF312">
        <f>SUM(original_data3[[#This Row],[Cereals and products]:[Food and beverages]])</f>
        <v>2157.9</v>
      </c>
      <c r="AG312" s="8"/>
    </row>
    <row r="313" spans="1:33" x14ac:dyDescent="0.3">
      <c r="A313" t="s">
        <v>35</v>
      </c>
      <c r="B313">
        <v>2021</v>
      </c>
      <c r="C313"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t="s">
        <v>145</v>
      </c>
      <c r="V313">
        <v>162.6</v>
      </c>
      <c r="W313">
        <v>157.5</v>
      </c>
      <c r="X313">
        <v>168.4</v>
      </c>
      <c r="Y313">
        <v>154</v>
      </c>
      <c r="Z313">
        <v>157.69999999999999</v>
      </c>
      <c r="AA313">
        <v>163.69999999999999</v>
      </c>
      <c r="AB313">
        <v>160</v>
      </c>
      <c r="AC313">
        <v>160</v>
      </c>
      <c r="AD313">
        <v>163.19999999999999</v>
      </c>
      <c r="AE313" s="8">
        <f>AVERAGE(original_data3[[#This Row],[Cereals and products]:[Food and beverages]])</f>
        <v>164.76923076923077</v>
      </c>
      <c r="AF313">
        <f>SUM(original_data3[[#This Row],[Cereals and products]:[Food and beverages]])</f>
        <v>2142</v>
      </c>
      <c r="AG313" s="8"/>
    </row>
    <row r="314" spans="1:33" x14ac:dyDescent="0.3">
      <c r="A314" t="s">
        <v>30</v>
      </c>
      <c r="B314">
        <v>2021</v>
      </c>
      <c r="C314"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c r="AE314" s="8">
        <f>AVERAGE(original_data3[[#This Row],[Cereals and products]:[Food and beverages]])</f>
        <v>166.47692307692307</v>
      </c>
      <c r="AF314">
        <f>SUM(original_data3[[#This Row],[Cereals and products]:[Food and beverages]])</f>
        <v>2164.1999999999998</v>
      </c>
      <c r="AG314" s="8"/>
    </row>
    <row r="315" spans="1:33" hidden="1" x14ac:dyDescent="0.3">
      <c r="A315" t="s">
        <v>33</v>
      </c>
      <c r="B315">
        <v>2021</v>
      </c>
      <c r="C315"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t="s">
        <v>146</v>
      </c>
      <c r="V315">
        <v>162.19999999999999</v>
      </c>
      <c r="W315">
        <v>154.30000000000001</v>
      </c>
      <c r="X315">
        <v>163.5</v>
      </c>
      <c r="Y315">
        <v>152.19999999999999</v>
      </c>
      <c r="Z315">
        <v>155.1</v>
      </c>
      <c r="AA315">
        <v>160.30000000000001</v>
      </c>
      <c r="AB315">
        <v>160.30000000000001</v>
      </c>
      <c r="AC315">
        <v>157</v>
      </c>
      <c r="AD315">
        <v>164.6</v>
      </c>
      <c r="AE315" s="8">
        <f>AVERAGE(original_data3[[#This Row],[Cereals and products]:[Food and beverages]])</f>
        <v>169.10769230769236</v>
      </c>
      <c r="AF315">
        <f>SUM(original_data3[[#This Row],[Cereals and products]:[Food and beverages]])</f>
        <v>2198.4000000000005</v>
      </c>
      <c r="AG315" s="8"/>
    </row>
    <row r="316" spans="1:33" x14ac:dyDescent="0.3">
      <c r="A316" t="s">
        <v>35</v>
      </c>
      <c r="B316">
        <v>2021</v>
      </c>
      <c r="C316"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t="s">
        <v>146</v>
      </c>
      <c r="V316">
        <v>164.2</v>
      </c>
      <c r="W316">
        <v>158.4</v>
      </c>
      <c r="X316">
        <v>169.1</v>
      </c>
      <c r="Y316">
        <v>155.69999999999999</v>
      </c>
      <c r="Z316">
        <v>158.6</v>
      </c>
      <c r="AA316">
        <v>163.9</v>
      </c>
      <c r="AB316">
        <v>160.80000000000001</v>
      </c>
      <c r="AC316">
        <v>161</v>
      </c>
      <c r="AD316">
        <v>165.5</v>
      </c>
      <c r="AE316" s="8">
        <f>AVERAGE(original_data3[[#This Row],[Cereals and products]:[Food and beverages]])</f>
        <v>167.34615384615384</v>
      </c>
      <c r="AF316">
        <f>SUM(original_data3[[#This Row],[Cereals and products]:[Food and beverages]])</f>
        <v>2175.5</v>
      </c>
      <c r="AG316" s="8"/>
    </row>
    <row r="317" spans="1:33" x14ac:dyDescent="0.3">
      <c r="A317" t="s">
        <v>30</v>
      </c>
      <c r="B317">
        <v>2021</v>
      </c>
      <c r="C317"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c r="AE317" s="8">
        <f>AVERAGE(original_data3[[#This Row],[Cereals and products]:[Food and beverages]])</f>
        <v>167.84615384615384</v>
      </c>
      <c r="AF317">
        <f>SUM(original_data3[[#This Row],[Cereals and products]:[Food and beverages]])</f>
        <v>2182</v>
      </c>
      <c r="AG317" s="8"/>
    </row>
    <row r="318" spans="1:33" hidden="1" x14ac:dyDescent="0.3">
      <c r="A318" t="s">
        <v>33</v>
      </c>
      <c r="B318">
        <v>2021</v>
      </c>
      <c r="C318"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t="s">
        <v>147</v>
      </c>
      <c r="V318">
        <v>161.6</v>
      </c>
      <c r="W318">
        <v>155.19999999999999</v>
      </c>
      <c r="X318">
        <v>164.2</v>
      </c>
      <c r="Y318">
        <v>151.19999999999999</v>
      </c>
      <c r="Z318">
        <v>156.69999999999999</v>
      </c>
      <c r="AA318">
        <v>160.80000000000001</v>
      </c>
      <c r="AB318">
        <v>161.80000000000001</v>
      </c>
      <c r="AC318">
        <v>157.30000000000001</v>
      </c>
      <c r="AD318">
        <v>165.6</v>
      </c>
      <c r="AE318" s="8">
        <f>AVERAGE(original_data3[[#This Row],[Cereals and products]:[Food and beverages]])</f>
        <v>170.60769230769228</v>
      </c>
      <c r="AF318">
        <f>SUM(original_data3[[#This Row],[Cereals and products]:[Food and beverages]])</f>
        <v>2217.8999999999996</v>
      </c>
      <c r="AG318" s="8"/>
    </row>
    <row r="319" spans="1:33" x14ac:dyDescent="0.3">
      <c r="A319" t="s">
        <v>35</v>
      </c>
      <c r="B319">
        <v>2021</v>
      </c>
      <c r="C319"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t="s">
        <v>147</v>
      </c>
      <c r="V319">
        <v>163.9</v>
      </c>
      <c r="W319">
        <v>159.30000000000001</v>
      </c>
      <c r="X319">
        <v>169.9</v>
      </c>
      <c r="Y319">
        <v>154.80000000000001</v>
      </c>
      <c r="Z319">
        <v>159.80000000000001</v>
      </c>
      <c r="AA319">
        <v>164.3</v>
      </c>
      <c r="AB319">
        <v>162.19999999999999</v>
      </c>
      <c r="AC319">
        <v>161.4</v>
      </c>
      <c r="AD319">
        <v>166.7</v>
      </c>
      <c r="AE319" s="8">
        <f>AVERAGE(original_data3[[#This Row],[Cereals and products]:[Food and beverages]])</f>
        <v>168.77692307692308</v>
      </c>
      <c r="AF319">
        <f>SUM(original_data3[[#This Row],[Cereals and products]:[Food and beverages]])</f>
        <v>2194.1</v>
      </c>
      <c r="AG319" s="8"/>
    </row>
    <row r="320" spans="1:33" x14ac:dyDescent="0.3">
      <c r="A320" t="s">
        <v>30</v>
      </c>
      <c r="B320">
        <v>2021</v>
      </c>
      <c r="C320"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c r="AE320" s="8">
        <f>AVERAGE(original_data3[[#This Row],[Cereals and products]:[Food and beverages]])</f>
        <v>166.78461538461536</v>
      </c>
      <c r="AF320">
        <f>SUM(original_data3[[#This Row],[Cereals and products]:[Food and beverages]])</f>
        <v>2168.1999999999998</v>
      </c>
      <c r="AG320" s="8"/>
    </row>
    <row r="321" spans="1:33" hidden="1" x14ac:dyDescent="0.3">
      <c r="A321" t="s">
        <v>33</v>
      </c>
      <c r="B321">
        <v>2021</v>
      </c>
      <c r="C32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t="s">
        <v>148</v>
      </c>
      <c r="V321">
        <v>161.69999999999999</v>
      </c>
      <c r="W321">
        <v>156</v>
      </c>
      <c r="X321">
        <v>165.1</v>
      </c>
      <c r="Y321">
        <v>151.80000000000001</v>
      </c>
      <c r="Z321">
        <v>157.6</v>
      </c>
      <c r="AA321">
        <v>160.6</v>
      </c>
      <c r="AB321">
        <v>162.4</v>
      </c>
      <c r="AC321">
        <v>157.80000000000001</v>
      </c>
      <c r="AD321">
        <v>165.2</v>
      </c>
      <c r="AE321" s="8">
        <f>AVERAGE(original_data3[[#This Row],[Cereals and products]:[Food and beverages]])</f>
        <v>169.71538461538464</v>
      </c>
      <c r="AF321">
        <f>SUM(original_data3[[#This Row],[Cereals and products]:[Food and beverages]])</f>
        <v>2206.3000000000002</v>
      </c>
      <c r="AG321" s="8"/>
    </row>
    <row r="322" spans="1:33" x14ac:dyDescent="0.3">
      <c r="A322" t="s">
        <v>35</v>
      </c>
      <c r="B322">
        <v>2021</v>
      </c>
      <c r="C322"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t="s">
        <v>148</v>
      </c>
      <c r="V322">
        <v>164.1</v>
      </c>
      <c r="W322">
        <v>160.19999999999999</v>
      </c>
      <c r="X322">
        <v>170.6</v>
      </c>
      <c r="Y322">
        <v>155.69999999999999</v>
      </c>
      <c r="Z322">
        <v>160.6</v>
      </c>
      <c r="AA322">
        <v>164.4</v>
      </c>
      <c r="AB322">
        <v>162.6</v>
      </c>
      <c r="AC322">
        <v>162</v>
      </c>
      <c r="AD322">
        <v>166.2</v>
      </c>
      <c r="AE322" s="8">
        <f>AVERAGE(original_data3[[#This Row],[Cereals and products]:[Food and beverages]])</f>
        <v>167.76153846153846</v>
      </c>
      <c r="AF322">
        <f>SUM(original_data3[[#This Row],[Cereals and products]:[Food and beverages]])</f>
        <v>2180.9</v>
      </c>
      <c r="AG322" s="8"/>
    </row>
    <row r="323" spans="1:33"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c r="AE323" s="8">
        <f>AVERAGE(original_data3[[#This Row],[Cereals and products]:[Food and beverages]])</f>
        <v>165.61538461538461</v>
      </c>
      <c r="AF323">
        <f>SUM(original_data3[[#This Row],[Cereals and products]:[Food and beverages]])</f>
        <v>2153</v>
      </c>
      <c r="AG323" s="8"/>
    </row>
    <row r="324" spans="1:33" hidden="1"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t="s">
        <v>149</v>
      </c>
      <c r="V324">
        <v>161.6</v>
      </c>
      <c r="W324">
        <v>156.80000000000001</v>
      </c>
      <c r="X324">
        <v>166.1</v>
      </c>
      <c r="Y324">
        <v>152.69999999999999</v>
      </c>
      <c r="Z324">
        <v>158.4</v>
      </c>
      <c r="AA324">
        <v>161</v>
      </c>
      <c r="AB324">
        <v>162.80000000000001</v>
      </c>
      <c r="AC324">
        <v>158.6</v>
      </c>
      <c r="AD324">
        <v>165</v>
      </c>
      <c r="AE324" s="8">
        <f>AVERAGE(original_data3[[#This Row],[Cereals and products]:[Food and beverages]])</f>
        <v>168.2076923076923</v>
      </c>
      <c r="AF324">
        <f>SUM(original_data3[[#This Row],[Cereals and products]:[Food and beverages]])</f>
        <v>2186.6999999999998</v>
      </c>
      <c r="AG324" s="8"/>
    </row>
    <row r="325" spans="1:33" x14ac:dyDescent="0.3">
      <c r="A325" t="s">
        <v>35</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t="s">
        <v>149</v>
      </c>
      <c r="V325">
        <v>164.2</v>
      </c>
      <c r="W325">
        <v>161.1</v>
      </c>
      <c r="X325">
        <v>171.4</v>
      </c>
      <c r="Y325">
        <v>156.5</v>
      </c>
      <c r="Z325">
        <v>161.19999999999999</v>
      </c>
      <c r="AA325">
        <v>164.7</v>
      </c>
      <c r="AB325">
        <v>163</v>
      </c>
      <c r="AC325">
        <v>162.69999999999999</v>
      </c>
      <c r="AD325">
        <v>165.7</v>
      </c>
      <c r="AE325" s="8">
        <f>AVERAGE(original_data3[[#This Row],[Cereals and products]:[Food and beverages]])</f>
        <v>166.47692307692307</v>
      </c>
      <c r="AF325">
        <f>SUM(original_data3[[#This Row],[Cereals and products]:[Food and beverages]])</f>
        <v>2164.1999999999998</v>
      </c>
      <c r="AG325" s="8"/>
    </row>
    <row r="326" spans="1:33" x14ac:dyDescent="0.3">
      <c r="A326" t="s">
        <v>30</v>
      </c>
      <c r="B326">
        <v>2022</v>
      </c>
      <c r="C326"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c r="AE326" s="8">
        <f>AVERAGE(original_data3[[#This Row],[Cereals and products]:[Food and beverages]])</f>
        <v>165.41538461538462</v>
      </c>
      <c r="AF326">
        <f>SUM(original_data3[[#This Row],[Cereals and products]:[Food and beverages]])</f>
        <v>2150.4</v>
      </c>
      <c r="AG326" s="8"/>
    </row>
    <row r="327" spans="1:33" hidden="1" x14ac:dyDescent="0.3">
      <c r="A327" t="s">
        <v>33</v>
      </c>
      <c r="B327">
        <v>2022</v>
      </c>
      <c r="C327"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t="s">
        <v>150</v>
      </c>
      <c r="V327">
        <v>163</v>
      </c>
      <c r="W327">
        <v>157.4</v>
      </c>
      <c r="X327">
        <v>167.2</v>
      </c>
      <c r="Y327">
        <v>153.1</v>
      </c>
      <c r="Z327">
        <v>159.5</v>
      </c>
      <c r="AA327">
        <v>162</v>
      </c>
      <c r="AB327">
        <v>164.2</v>
      </c>
      <c r="AC327">
        <v>159.4</v>
      </c>
      <c r="AD327">
        <v>165.5</v>
      </c>
      <c r="AE327" s="8">
        <f>AVERAGE(original_data3[[#This Row],[Cereals and products]:[Food and beverages]])</f>
        <v>167.96153846153845</v>
      </c>
      <c r="AF327">
        <f>SUM(original_data3[[#This Row],[Cereals and products]:[Food and beverages]])</f>
        <v>2183.5</v>
      </c>
      <c r="AG327" s="8"/>
    </row>
    <row r="328" spans="1:33" x14ac:dyDescent="0.3">
      <c r="A328" t="s">
        <v>35</v>
      </c>
      <c r="B328">
        <v>2022</v>
      </c>
      <c r="C328"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t="s">
        <v>150</v>
      </c>
      <c r="V328">
        <v>165.7</v>
      </c>
      <c r="W328">
        <v>161.80000000000001</v>
      </c>
      <c r="X328">
        <v>172.2</v>
      </c>
      <c r="Y328">
        <v>156.9</v>
      </c>
      <c r="Z328">
        <v>162.1</v>
      </c>
      <c r="AA328">
        <v>165.4</v>
      </c>
      <c r="AB328">
        <v>164.4</v>
      </c>
      <c r="AC328">
        <v>163.5</v>
      </c>
      <c r="AD328">
        <v>166.1</v>
      </c>
      <c r="AE328" s="8">
        <f>AVERAGE(original_data3[[#This Row],[Cereals and products]:[Food and beverages]])</f>
        <v>166.24615384615387</v>
      </c>
      <c r="AF328">
        <f>SUM(original_data3[[#This Row],[Cereals and products]:[Food and beverages]])</f>
        <v>2161.2000000000003</v>
      </c>
      <c r="AG328" s="8"/>
    </row>
    <row r="329" spans="1:33" x14ac:dyDescent="0.3">
      <c r="A329" t="s">
        <v>30</v>
      </c>
      <c r="B329">
        <v>2022</v>
      </c>
      <c r="C329"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c r="AE329" s="8">
        <f>AVERAGE(original_data3[[#This Row],[Cereals and products]:[Food and beverages]])</f>
        <v>167.62307692307695</v>
      </c>
      <c r="AF329">
        <f>SUM(original_data3[[#This Row],[Cereals and products]:[Food and beverages]])</f>
        <v>2179.1000000000004</v>
      </c>
      <c r="AG329" s="8"/>
    </row>
    <row r="330" spans="1:33" hidden="1" x14ac:dyDescent="0.3">
      <c r="A330" t="s">
        <v>33</v>
      </c>
      <c r="B330">
        <v>2022</v>
      </c>
      <c r="C330"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t="s">
        <v>151</v>
      </c>
      <c r="V330">
        <v>164.5</v>
      </c>
      <c r="W330">
        <v>158.6</v>
      </c>
      <c r="X330">
        <v>168.2</v>
      </c>
      <c r="Y330">
        <v>154.19999999999999</v>
      </c>
      <c r="Z330">
        <v>160.80000000000001</v>
      </c>
      <c r="AA330">
        <v>162.69999999999999</v>
      </c>
      <c r="AB330">
        <v>166.8</v>
      </c>
      <c r="AC330">
        <v>160.6</v>
      </c>
      <c r="AD330">
        <v>166.5</v>
      </c>
      <c r="AE330" s="8">
        <f>AVERAGE(original_data3[[#This Row],[Cereals and products]:[Food and beverages]])</f>
        <v>168.94615384615386</v>
      </c>
      <c r="AF330">
        <f>SUM(original_data3[[#This Row],[Cereals and products]:[Food and beverages]])</f>
        <v>2196.3000000000002</v>
      </c>
      <c r="AG330" s="8"/>
    </row>
    <row r="331" spans="1:33" x14ac:dyDescent="0.3">
      <c r="A331" t="s">
        <v>35</v>
      </c>
      <c r="B331">
        <v>2022</v>
      </c>
      <c r="C33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t="s">
        <v>151</v>
      </c>
      <c r="V331">
        <v>167.2</v>
      </c>
      <c r="W331">
        <v>162.80000000000001</v>
      </c>
      <c r="X331">
        <v>173</v>
      </c>
      <c r="Y331">
        <v>157.9</v>
      </c>
      <c r="Z331">
        <v>163.30000000000001</v>
      </c>
      <c r="AA331">
        <v>166</v>
      </c>
      <c r="AB331">
        <v>167.2</v>
      </c>
      <c r="AC331">
        <v>164.6</v>
      </c>
      <c r="AD331">
        <v>167.7</v>
      </c>
      <c r="AE331" s="8">
        <f>AVERAGE(original_data3[[#This Row],[Cereals and products]:[Food and beverages]])</f>
        <v>168.01538461538465</v>
      </c>
      <c r="AF331">
        <f>SUM(original_data3[[#This Row],[Cereals and products]:[Food and beverages]])</f>
        <v>2184.2000000000003</v>
      </c>
      <c r="AG331" s="8"/>
    </row>
    <row r="332" spans="1:33" x14ac:dyDescent="0.3">
      <c r="A332" t="s">
        <v>30</v>
      </c>
      <c r="B332">
        <v>2022</v>
      </c>
      <c r="C332"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c r="AE332" s="8">
        <f>AVERAGE(original_data3[[#This Row],[Cereals and products]:[Food and beverages]])</f>
        <v>169.73846153846154</v>
      </c>
      <c r="AF332">
        <f>SUM(original_data3[[#This Row],[Cereals and products]:[Food and beverages]])</f>
        <v>2206.6</v>
      </c>
      <c r="AG332" s="8"/>
    </row>
    <row r="333" spans="1:33" hidden="1" x14ac:dyDescent="0.3">
      <c r="A333" t="s">
        <v>33</v>
      </c>
      <c r="B333">
        <v>2022</v>
      </c>
      <c r="C333"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t="s">
        <v>152</v>
      </c>
      <c r="V333">
        <v>170.5</v>
      </c>
      <c r="W333">
        <v>159.80000000000001</v>
      </c>
      <c r="X333">
        <v>169</v>
      </c>
      <c r="Y333">
        <v>159.30000000000001</v>
      </c>
      <c r="Z333">
        <v>162.19999999999999</v>
      </c>
      <c r="AA333">
        <v>164</v>
      </c>
      <c r="AB333">
        <v>168.4</v>
      </c>
      <c r="AC333">
        <v>163.1</v>
      </c>
      <c r="AD333">
        <v>169.2</v>
      </c>
      <c r="AE333" s="8">
        <f>AVERAGE(original_data3[[#This Row],[Cereals and products]:[Food and beverages]])</f>
        <v>171.56923076923078</v>
      </c>
      <c r="AF333">
        <f>SUM(original_data3[[#This Row],[Cereals and products]:[Food and beverages]])</f>
        <v>2230.4</v>
      </c>
      <c r="AG333" s="8"/>
    </row>
    <row r="334" spans="1:33" x14ac:dyDescent="0.3">
      <c r="A334" t="s">
        <v>35</v>
      </c>
      <c r="B334">
        <v>2022</v>
      </c>
      <c r="C334"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t="s">
        <v>152</v>
      </c>
      <c r="V334">
        <v>172.2</v>
      </c>
      <c r="W334">
        <v>164</v>
      </c>
      <c r="X334">
        <v>174</v>
      </c>
      <c r="Y334">
        <v>162.6</v>
      </c>
      <c r="Z334">
        <v>164.4</v>
      </c>
      <c r="AA334">
        <v>166.9</v>
      </c>
      <c r="AB334">
        <v>168.8</v>
      </c>
      <c r="AC334">
        <v>166.8</v>
      </c>
      <c r="AD334">
        <v>170.1</v>
      </c>
      <c r="AE334" s="8">
        <f>AVERAGE(original_data3[[#This Row],[Cereals and products]:[Food and beverages]])</f>
        <v>170.33076923076925</v>
      </c>
      <c r="AF334">
        <f>SUM(original_data3[[#This Row],[Cereals and products]:[Food and beverages]])</f>
        <v>2214.3000000000002</v>
      </c>
      <c r="AG334" s="8"/>
    </row>
    <row r="335" spans="1:33" x14ac:dyDescent="0.3">
      <c r="A335" t="s">
        <v>30</v>
      </c>
      <c r="B335">
        <v>2022</v>
      </c>
      <c r="C335"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c r="AE335" s="8">
        <f>AVERAGE(original_data3[[#This Row],[Cereals and products]:[Food and beverages]])</f>
        <v>171.2923076923077</v>
      </c>
      <c r="AF335">
        <f>SUM(original_data3[[#This Row],[Cereals and products]:[Food and beverages]])</f>
        <v>2226.8000000000002</v>
      </c>
      <c r="AG335" s="8"/>
    </row>
    <row r="336" spans="1:33" hidden="1" x14ac:dyDescent="0.3">
      <c r="A336" t="s">
        <v>33</v>
      </c>
      <c r="B336">
        <v>2022</v>
      </c>
      <c r="C336"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t="s">
        <v>153</v>
      </c>
      <c r="V336">
        <v>173.5</v>
      </c>
      <c r="W336">
        <v>161.1</v>
      </c>
      <c r="X336">
        <v>170.1</v>
      </c>
      <c r="Y336">
        <v>159.4</v>
      </c>
      <c r="Z336">
        <v>163.19999999999999</v>
      </c>
      <c r="AA336">
        <v>165.2</v>
      </c>
      <c r="AB336">
        <v>168.2</v>
      </c>
      <c r="AC336">
        <v>163.80000000000001</v>
      </c>
      <c r="AD336">
        <v>170.8</v>
      </c>
      <c r="AE336" s="8">
        <f>AVERAGE(original_data3[[#This Row],[Cereals and products]:[Food and beverages]])</f>
        <v>174.01538461538465</v>
      </c>
      <c r="AF336">
        <f>SUM(original_data3[[#This Row],[Cereals and products]:[Food and beverages]])</f>
        <v>2262.2000000000003</v>
      </c>
      <c r="AG336" s="8"/>
    </row>
    <row r="337" spans="1:33" x14ac:dyDescent="0.3">
      <c r="A337" t="s">
        <v>35</v>
      </c>
      <c r="B337">
        <v>2022</v>
      </c>
      <c r="C337"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t="s">
        <v>153</v>
      </c>
      <c r="V337">
        <v>174.6</v>
      </c>
      <c r="W337">
        <v>165.2</v>
      </c>
      <c r="X337">
        <v>174.8</v>
      </c>
      <c r="Y337">
        <v>163</v>
      </c>
      <c r="Z337">
        <v>165.1</v>
      </c>
      <c r="AA337">
        <v>167.9</v>
      </c>
      <c r="AB337">
        <v>168.4</v>
      </c>
      <c r="AC337">
        <v>167.5</v>
      </c>
      <c r="AD337">
        <v>171.7</v>
      </c>
      <c r="AE337" s="8">
        <f>AVERAGE(original_data3[[#This Row],[Cereals and products]:[Food and beverages]])</f>
        <v>172.22307692307697</v>
      </c>
      <c r="AF337">
        <f>SUM(original_data3[[#This Row],[Cereals and products]:[Food and beverages]])</f>
        <v>2238.9000000000005</v>
      </c>
      <c r="AG337" s="8"/>
    </row>
    <row r="338" spans="1:33" x14ac:dyDescent="0.3">
      <c r="A338" t="s">
        <v>30</v>
      </c>
      <c r="B338">
        <v>2022</v>
      </c>
      <c r="C338"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c r="AE338" s="8">
        <f>AVERAGE(original_data3[[#This Row],[Cereals and products]:[Food and beverages]])</f>
        <v>172.94615384615386</v>
      </c>
      <c r="AF338">
        <f>SUM(original_data3[[#This Row],[Cereals and products]:[Food and beverages]])</f>
        <v>2248.3000000000002</v>
      </c>
      <c r="AG338" s="8"/>
    </row>
    <row r="339" spans="1:33" hidden="1" x14ac:dyDescent="0.3">
      <c r="A339" t="s">
        <v>33</v>
      </c>
      <c r="B339">
        <v>2022</v>
      </c>
      <c r="C339"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t="s">
        <v>154</v>
      </c>
      <c r="V339">
        <v>174.9</v>
      </c>
      <c r="W339">
        <v>162.1</v>
      </c>
      <c r="X339">
        <v>170.9</v>
      </c>
      <c r="Y339">
        <v>157.19999999999999</v>
      </c>
      <c r="Z339">
        <v>164.1</v>
      </c>
      <c r="AA339">
        <v>166.5</v>
      </c>
      <c r="AB339">
        <v>169.2</v>
      </c>
      <c r="AC339">
        <v>163.80000000000001</v>
      </c>
      <c r="AD339">
        <v>171.4</v>
      </c>
      <c r="AE339" s="8">
        <f>AVERAGE(original_data3[[#This Row],[Cereals and products]:[Food and beverages]])</f>
        <v>175.96153846153845</v>
      </c>
      <c r="AF339">
        <f>SUM(original_data3[[#This Row],[Cereals and products]:[Food and beverages]])</f>
        <v>2287.5</v>
      </c>
      <c r="AG339" s="8"/>
    </row>
    <row r="340" spans="1:33" x14ac:dyDescent="0.3">
      <c r="A340" t="s">
        <v>35</v>
      </c>
      <c r="B340">
        <v>2022</v>
      </c>
      <c r="C340"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t="s">
        <v>154</v>
      </c>
      <c r="V340">
        <v>176</v>
      </c>
      <c r="W340">
        <v>166.4</v>
      </c>
      <c r="X340">
        <v>175.4</v>
      </c>
      <c r="Y340">
        <v>161.1</v>
      </c>
      <c r="Z340">
        <v>165.8</v>
      </c>
      <c r="AA340">
        <v>169</v>
      </c>
      <c r="AB340">
        <v>169.4</v>
      </c>
      <c r="AC340">
        <v>167.5</v>
      </c>
      <c r="AD340">
        <v>172.6</v>
      </c>
      <c r="AE340" s="8">
        <f>AVERAGE(original_data3[[#This Row],[Cereals and products]:[Food and beverages]])</f>
        <v>173.99230769230769</v>
      </c>
      <c r="AF340">
        <f>SUM(original_data3[[#This Row],[Cereals and products]:[Food and beverages]])</f>
        <v>2261.9</v>
      </c>
      <c r="AG340" s="8"/>
    </row>
    <row r="341" spans="1:33" x14ac:dyDescent="0.3">
      <c r="A341" t="s">
        <v>30</v>
      </c>
      <c r="B341">
        <v>2022</v>
      </c>
      <c r="C34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c r="AE341" s="8">
        <f>AVERAGE(original_data3[[#This Row],[Cereals and products]:[Food and beverages]])</f>
        <v>173.26923076923077</v>
      </c>
      <c r="AF341">
        <f>SUM(original_data3[[#This Row],[Cereals and products]:[Food and beverages]])</f>
        <v>2252.5</v>
      </c>
      <c r="AG341" s="8"/>
    </row>
    <row r="342" spans="1:33" hidden="1" x14ac:dyDescent="0.3">
      <c r="A342" t="s">
        <v>33</v>
      </c>
      <c r="B342">
        <v>2022</v>
      </c>
      <c r="C342"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t="s">
        <v>155</v>
      </c>
      <c r="V342">
        <v>179.5</v>
      </c>
      <c r="W342">
        <v>163.1</v>
      </c>
      <c r="X342">
        <v>171.7</v>
      </c>
      <c r="Y342">
        <v>157.4</v>
      </c>
      <c r="Z342">
        <v>164.6</v>
      </c>
      <c r="AA342">
        <v>169.1</v>
      </c>
      <c r="AB342">
        <v>169.8</v>
      </c>
      <c r="AC342">
        <v>164.7</v>
      </c>
      <c r="AD342">
        <v>172.3</v>
      </c>
      <c r="AE342" s="8">
        <f>AVERAGE(original_data3[[#This Row],[Cereals and products]:[Food and beverages]])</f>
        <v>176.27692307692308</v>
      </c>
      <c r="AF342">
        <f>SUM(original_data3[[#This Row],[Cereals and products]:[Food and beverages]])</f>
        <v>2291.6</v>
      </c>
      <c r="AG342" s="8"/>
    </row>
    <row r="343" spans="1:33" x14ac:dyDescent="0.3">
      <c r="A343" t="s">
        <v>35</v>
      </c>
      <c r="B343">
        <v>2022</v>
      </c>
      <c r="C343"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t="s">
        <v>155</v>
      </c>
      <c r="V343">
        <v>179.6</v>
      </c>
      <c r="W343">
        <v>167.4</v>
      </c>
      <c r="X343">
        <v>176.1</v>
      </c>
      <c r="Y343">
        <v>161.6</v>
      </c>
      <c r="Z343">
        <v>166.3</v>
      </c>
      <c r="AA343">
        <v>171.4</v>
      </c>
      <c r="AB343">
        <v>169.7</v>
      </c>
      <c r="AC343">
        <v>168.4</v>
      </c>
      <c r="AD343">
        <v>173.4</v>
      </c>
      <c r="AE343" s="8">
        <f>AVERAGE(original_data3[[#This Row],[Cereals and products]:[Food and beverages]])</f>
        <v>174.33076923076925</v>
      </c>
      <c r="AF343">
        <f>SUM(original_data3[[#This Row],[Cereals and products]:[Food and beverages]])</f>
        <v>2266.3000000000002</v>
      </c>
      <c r="AG343" s="8"/>
    </row>
    <row r="344" spans="1:33" x14ac:dyDescent="0.3">
      <c r="A344" t="s">
        <v>30</v>
      </c>
      <c r="B344">
        <v>2022</v>
      </c>
      <c r="C344"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c r="AE344" s="8">
        <f>AVERAGE(original_data3[[#This Row],[Cereals and products]:[Food and beverages]])</f>
        <v>173.5230769230769</v>
      </c>
      <c r="AF344">
        <f>SUM(original_data3[[#This Row],[Cereals and products]:[Food and beverages]])</f>
        <v>2255.7999999999997</v>
      </c>
      <c r="AG344" s="8"/>
    </row>
    <row r="345" spans="1:33" hidden="1" x14ac:dyDescent="0.3">
      <c r="A345" t="s">
        <v>33</v>
      </c>
      <c r="B345">
        <v>2022</v>
      </c>
      <c r="C345"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t="s">
        <v>156</v>
      </c>
      <c r="V345">
        <v>178.4</v>
      </c>
      <c r="W345">
        <v>164.2</v>
      </c>
      <c r="X345">
        <v>172.6</v>
      </c>
      <c r="Y345">
        <v>157.69999999999999</v>
      </c>
      <c r="Z345">
        <v>165.1</v>
      </c>
      <c r="AA345">
        <v>169.9</v>
      </c>
      <c r="AB345">
        <v>171.4</v>
      </c>
      <c r="AC345">
        <v>165.4</v>
      </c>
      <c r="AD345">
        <v>173.1</v>
      </c>
      <c r="AE345" s="8">
        <f>AVERAGE(original_data3[[#This Row],[Cereals and products]:[Food and beverages]])</f>
        <v>176.43846153846152</v>
      </c>
      <c r="AF345">
        <f>SUM(original_data3[[#This Row],[Cereals and products]:[Food and beverages]])</f>
        <v>2293.6999999999998</v>
      </c>
      <c r="AG345" s="8"/>
    </row>
    <row r="346" spans="1:33" x14ac:dyDescent="0.3">
      <c r="A346" t="s">
        <v>35</v>
      </c>
      <c r="B346">
        <v>2022</v>
      </c>
      <c r="C346"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t="s">
        <v>156</v>
      </c>
      <c r="V346">
        <v>178.8</v>
      </c>
      <c r="W346">
        <v>168.5</v>
      </c>
      <c r="X346">
        <v>176.8</v>
      </c>
      <c r="Y346">
        <v>161.9</v>
      </c>
      <c r="Z346">
        <v>166.9</v>
      </c>
      <c r="AA346">
        <v>172.3</v>
      </c>
      <c r="AB346">
        <v>171.2</v>
      </c>
      <c r="AC346">
        <v>169.1</v>
      </c>
      <c r="AD346">
        <v>174.3</v>
      </c>
      <c r="AE346" s="8">
        <f>AVERAGE(original_data3[[#This Row],[Cereals and products]:[Food and beverages]])</f>
        <v>174.55384615384617</v>
      </c>
      <c r="AF346">
        <f>SUM(original_data3[[#This Row],[Cereals and products]:[Food and beverages]])</f>
        <v>2269.2000000000003</v>
      </c>
      <c r="AG346" s="8"/>
    </row>
    <row r="347" spans="1:33" x14ac:dyDescent="0.3">
      <c r="A347" t="s">
        <v>30</v>
      </c>
      <c r="B347">
        <v>2022</v>
      </c>
      <c r="C347"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c r="AE347" s="8">
        <f>AVERAGE(original_data3[[#This Row],[Cereals and products]:[Food and beverages]])</f>
        <v>174.44615384615386</v>
      </c>
      <c r="AF347">
        <f>SUM(original_data3[[#This Row],[Cereals and products]:[Food and beverages]])</f>
        <v>2267.8000000000002</v>
      </c>
      <c r="AG347" s="8"/>
    </row>
    <row r="348" spans="1:33" hidden="1" x14ac:dyDescent="0.3">
      <c r="A348" t="s">
        <v>33</v>
      </c>
      <c r="B348">
        <v>2022</v>
      </c>
      <c r="C348"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t="s">
        <v>157</v>
      </c>
      <c r="V348">
        <v>179.2</v>
      </c>
      <c r="W348">
        <v>165</v>
      </c>
      <c r="X348">
        <v>173.8</v>
      </c>
      <c r="Y348">
        <v>158.19999999999999</v>
      </c>
      <c r="Z348">
        <v>165.8</v>
      </c>
      <c r="AA348">
        <v>170.9</v>
      </c>
      <c r="AB348">
        <v>171.1</v>
      </c>
      <c r="AC348">
        <v>166.1</v>
      </c>
      <c r="AD348">
        <v>174.1</v>
      </c>
      <c r="AE348" s="8">
        <f>AVERAGE(original_data3[[#This Row],[Cereals and products]:[Food and beverages]])</f>
        <v>177.41538461538462</v>
      </c>
      <c r="AF348">
        <f>SUM(original_data3[[#This Row],[Cereals and products]:[Food and beverages]])</f>
        <v>2306.4</v>
      </c>
      <c r="AG348" s="8"/>
    </row>
    <row r="349" spans="1:33" x14ac:dyDescent="0.3">
      <c r="A349" t="s">
        <v>35</v>
      </c>
      <c r="B349">
        <v>2022</v>
      </c>
      <c r="C349"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t="s">
        <v>157</v>
      </c>
      <c r="V349">
        <v>179.5</v>
      </c>
      <c r="W349">
        <v>169.5</v>
      </c>
      <c r="X349">
        <v>177.8</v>
      </c>
      <c r="Y349">
        <v>162.30000000000001</v>
      </c>
      <c r="Z349">
        <v>167.6</v>
      </c>
      <c r="AA349">
        <v>173.1</v>
      </c>
      <c r="AB349">
        <v>170.9</v>
      </c>
      <c r="AC349">
        <v>169.7</v>
      </c>
      <c r="AD349">
        <v>175.3</v>
      </c>
      <c r="AE349" s="8">
        <f>AVERAGE(original_data3[[#This Row],[Cereals and products]:[Food and beverages]])</f>
        <v>175.45384615384617</v>
      </c>
      <c r="AF349">
        <f>SUM(original_data3[[#This Row],[Cereals and products]:[Food and beverages]])</f>
        <v>2280.9</v>
      </c>
      <c r="AG349" s="8"/>
    </row>
    <row r="350" spans="1:33" x14ac:dyDescent="0.3">
      <c r="A350" t="s">
        <v>30</v>
      </c>
      <c r="B350">
        <v>2022</v>
      </c>
      <c r="C350"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c r="AE350" s="8">
        <f>AVERAGE(original_data3[[#This Row],[Cereals and products]:[Food and beverages]])</f>
        <v>175.73076923076923</v>
      </c>
      <c r="AF350">
        <f>SUM(original_data3[[#This Row],[Cereals and products]:[Food and beverages]])</f>
        <v>2284.5</v>
      </c>
      <c r="AG350" s="8"/>
    </row>
    <row r="351" spans="1:33" hidden="1" x14ac:dyDescent="0.3">
      <c r="A351" t="s">
        <v>33</v>
      </c>
      <c r="B351">
        <v>2022</v>
      </c>
      <c r="C35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t="s">
        <v>158</v>
      </c>
      <c r="V351">
        <v>180</v>
      </c>
      <c r="W351">
        <v>166</v>
      </c>
      <c r="X351">
        <v>174.7</v>
      </c>
      <c r="Y351">
        <v>158.80000000000001</v>
      </c>
      <c r="Z351">
        <v>166.3</v>
      </c>
      <c r="AA351">
        <v>171.2</v>
      </c>
      <c r="AB351">
        <v>172.3</v>
      </c>
      <c r="AC351">
        <v>166.8</v>
      </c>
      <c r="AD351">
        <v>175.3</v>
      </c>
      <c r="AE351" s="8">
        <f>AVERAGE(original_data3[[#This Row],[Cereals and products]:[Food and beverages]])</f>
        <v>178.63846153846154</v>
      </c>
      <c r="AF351">
        <f>SUM(original_data3[[#This Row],[Cereals and products]:[Food and beverages]])</f>
        <v>2322.3000000000002</v>
      </c>
      <c r="AG351" s="8"/>
    </row>
    <row r="352" spans="1:33" x14ac:dyDescent="0.3">
      <c r="A352" t="s">
        <v>35</v>
      </c>
      <c r="B352">
        <v>2022</v>
      </c>
      <c r="C352"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t="s">
        <v>158</v>
      </c>
      <c r="V352">
        <v>180.5</v>
      </c>
      <c r="W352">
        <v>170.4</v>
      </c>
      <c r="X352">
        <v>178.7</v>
      </c>
      <c r="Y352">
        <v>162.9</v>
      </c>
      <c r="Z352">
        <v>168.2</v>
      </c>
      <c r="AA352">
        <v>173.4</v>
      </c>
      <c r="AB352">
        <v>172.1</v>
      </c>
      <c r="AC352">
        <v>170.5</v>
      </c>
      <c r="AD352">
        <v>176.7</v>
      </c>
      <c r="AE352" s="8">
        <f>AVERAGE(original_data3[[#This Row],[Cereals and products]:[Food and beverages]])</f>
        <v>176.71538461538464</v>
      </c>
      <c r="AF352">
        <f>SUM(original_data3[[#This Row],[Cereals and products]:[Food and beverages]])</f>
        <v>2297.3000000000002</v>
      </c>
      <c r="AG352" s="8"/>
    </row>
    <row r="353" spans="1:33" x14ac:dyDescent="0.3">
      <c r="A353" t="s">
        <v>30</v>
      </c>
      <c r="B353">
        <v>2022</v>
      </c>
      <c r="C353"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c r="AE353" s="8">
        <f>AVERAGE(original_data3[[#This Row],[Cereals and products]:[Food and beverages]])</f>
        <v>175.97692307692307</v>
      </c>
      <c r="AF353">
        <f>SUM(original_data3[[#This Row],[Cereals and products]:[Food and beverages]])</f>
        <v>2287.6999999999998</v>
      </c>
      <c r="AG353" s="8"/>
    </row>
    <row r="354" spans="1:33" hidden="1" x14ac:dyDescent="0.3">
      <c r="A354" t="s">
        <v>33</v>
      </c>
      <c r="B354">
        <v>2022</v>
      </c>
      <c r="C354"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t="s">
        <v>159</v>
      </c>
      <c r="V354">
        <v>180.3</v>
      </c>
      <c r="W354">
        <v>166.9</v>
      </c>
      <c r="X354">
        <v>175.8</v>
      </c>
      <c r="Y354">
        <v>158.9</v>
      </c>
      <c r="Z354">
        <v>166.7</v>
      </c>
      <c r="AA354">
        <v>171.5</v>
      </c>
      <c r="AB354">
        <v>173.8</v>
      </c>
      <c r="AC354">
        <v>167.4</v>
      </c>
      <c r="AD354">
        <v>174.1</v>
      </c>
      <c r="AE354" s="8">
        <f>AVERAGE(original_data3[[#This Row],[Cereals and products]:[Food and beverages]])</f>
        <v>178.03076923076924</v>
      </c>
      <c r="AF354">
        <f>SUM(original_data3[[#This Row],[Cereals and products]:[Food and beverages]])</f>
        <v>2314.4</v>
      </c>
      <c r="AG354" s="8"/>
    </row>
    <row r="355" spans="1:33" x14ac:dyDescent="0.3">
      <c r="A355" t="s">
        <v>35</v>
      </c>
      <c r="B355">
        <v>2022</v>
      </c>
      <c r="C355"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t="s">
        <v>159</v>
      </c>
      <c r="V355">
        <v>181.3</v>
      </c>
      <c r="W355">
        <v>171.4</v>
      </c>
      <c r="X355">
        <v>179.8</v>
      </c>
      <c r="Y355">
        <v>163</v>
      </c>
      <c r="Z355">
        <v>168.5</v>
      </c>
      <c r="AA355">
        <v>173.7</v>
      </c>
      <c r="AB355">
        <v>173.6</v>
      </c>
      <c r="AC355">
        <v>171.1</v>
      </c>
      <c r="AD355">
        <v>176.5</v>
      </c>
      <c r="AE355" s="8">
        <f>AVERAGE(original_data3[[#This Row],[Cereals and products]:[Food and beverages]])</f>
        <v>176.67692307692309</v>
      </c>
      <c r="AF355">
        <f>SUM(original_data3[[#This Row],[Cereals and products]:[Food and beverages]])</f>
        <v>2296.8000000000002</v>
      </c>
      <c r="AG355" s="8"/>
    </row>
    <row r="356" spans="1:33" x14ac:dyDescent="0.3">
      <c r="A356" t="s">
        <v>30</v>
      </c>
      <c r="B356">
        <v>2022</v>
      </c>
      <c r="C356"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c r="AE356" s="8">
        <f>AVERAGE(original_data3[[#This Row],[Cereals and products]:[Food and beverages]])</f>
        <v>175.16153846153844</v>
      </c>
      <c r="AF356">
        <f>SUM(original_data3[[#This Row],[Cereals and products]:[Food and beverages]])</f>
        <v>2277.1</v>
      </c>
      <c r="AG356" s="8"/>
    </row>
    <row r="357" spans="1:33" hidden="1" x14ac:dyDescent="0.3">
      <c r="A357" t="s">
        <v>33</v>
      </c>
      <c r="B357">
        <v>2022</v>
      </c>
      <c r="C357"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t="s">
        <v>160</v>
      </c>
      <c r="V357">
        <v>180.6</v>
      </c>
      <c r="W357">
        <v>167.3</v>
      </c>
      <c r="X357">
        <v>177.2</v>
      </c>
      <c r="Y357">
        <v>159.4</v>
      </c>
      <c r="Z357">
        <v>167.1</v>
      </c>
      <c r="AA357">
        <v>171.8</v>
      </c>
      <c r="AB357">
        <v>176</v>
      </c>
      <c r="AC357">
        <v>168.2</v>
      </c>
      <c r="AD357">
        <v>174.1</v>
      </c>
      <c r="AE357" s="8">
        <f>AVERAGE(original_data3[[#This Row],[Cereals and products]:[Food and beverages]])</f>
        <v>176.59999999999997</v>
      </c>
      <c r="AF357">
        <f>SUM(original_data3[[#This Row],[Cereals and products]:[Food and beverages]])</f>
        <v>2295.7999999999997</v>
      </c>
      <c r="AG357" s="8"/>
    </row>
    <row r="358" spans="1:33" x14ac:dyDescent="0.3">
      <c r="A358" t="s">
        <v>35</v>
      </c>
      <c r="B358">
        <v>2022</v>
      </c>
      <c r="C358"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t="s">
        <v>160</v>
      </c>
      <c r="V358">
        <v>182</v>
      </c>
      <c r="W358">
        <v>172.1</v>
      </c>
      <c r="X358">
        <v>181.1</v>
      </c>
      <c r="Y358">
        <v>163.4</v>
      </c>
      <c r="Z358">
        <v>168.9</v>
      </c>
      <c r="AA358">
        <v>174.1</v>
      </c>
      <c r="AB358">
        <v>175.8</v>
      </c>
      <c r="AC358">
        <v>172</v>
      </c>
      <c r="AD358">
        <v>175.7</v>
      </c>
      <c r="AE358" s="8">
        <f>AVERAGE(original_data3[[#This Row],[Cereals and products]:[Food and beverages]])</f>
        <v>175.64615384615385</v>
      </c>
      <c r="AF358">
        <f>SUM(original_data3[[#This Row],[Cereals and products]:[Food and beverages]])</f>
        <v>2283.4</v>
      </c>
      <c r="AG358" s="8"/>
    </row>
    <row r="359" spans="1:33"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c r="AE359" s="8">
        <f>AVERAGE(original_data3[[#This Row],[Cereals and products]:[Food and beverages]])</f>
        <v>175.63076923076926</v>
      </c>
      <c r="AF359">
        <f>SUM(original_data3[[#This Row],[Cereals and products]:[Food and beverages]])</f>
        <v>2283.2000000000003</v>
      </c>
      <c r="AG359" s="8"/>
    </row>
    <row r="360" spans="1:33" hidden="1"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t="s">
        <v>161</v>
      </c>
      <c r="V360">
        <v>180.1</v>
      </c>
      <c r="W360">
        <v>168</v>
      </c>
      <c r="X360">
        <v>178.5</v>
      </c>
      <c r="Y360">
        <v>159.5</v>
      </c>
      <c r="Z360">
        <v>167.8</v>
      </c>
      <c r="AA360">
        <v>171.8</v>
      </c>
      <c r="AB360">
        <v>178.8</v>
      </c>
      <c r="AC360">
        <v>168.9</v>
      </c>
      <c r="AD360">
        <v>174.9</v>
      </c>
      <c r="AE360" s="8">
        <f>AVERAGE(original_data3[[#This Row],[Cereals and products]:[Food and beverages]])</f>
        <v>177.70769230769233</v>
      </c>
      <c r="AF360">
        <f>SUM(original_data3[[#This Row],[Cereals and products]:[Food and beverages]])</f>
        <v>2310.2000000000003</v>
      </c>
      <c r="AG360" s="8"/>
    </row>
    <row r="361" spans="1:33" x14ac:dyDescent="0.3">
      <c r="A361" t="s">
        <v>35</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t="s">
        <v>161</v>
      </c>
      <c r="V361">
        <v>182</v>
      </c>
      <c r="W361">
        <v>172.9</v>
      </c>
      <c r="X361">
        <v>182.3</v>
      </c>
      <c r="Y361">
        <v>163.6</v>
      </c>
      <c r="Z361">
        <v>169.5</v>
      </c>
      <c r="AA361">
        <v>174.3</v>
      </c>
      <c r="AB361">
        <v>178.6</v>
      </c>
      <c r="AC361">
        <v>172.8</v>
      </c>
      <c r="AD361">
        <v>176.5</v>
      </c>
      <c r="AE361" s="8">
        <f>AVERAGE(original_data3[[#This Row],[Cereals and products]:[Food and beverages]])</f>
        <v>176.36153846153846</v>
      </c>
      <c r="AF361">
        <f>SUM(original_data3[[#This Row],[Cereals and products]:[Food and beverages]])</f>
        <v>2292.6999999999998</v>
      </c>
      <c r="AG361" s="8"/>
    </row>
    <row r="362" spans="1:33" x14ac:dyDescent="0.3">
      <c r="A362" t="s">
        <v>30</v>
      </c>
      <c r="B362">
        <v>2023</v>
      </c>
      <c r="C362"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c r="AE362" s="8">
        <f>AVERAGE(original_data3[[#This Row],[Cereals and products]:[Food and beverages]])</f>
        <v>174.28461538461536</v>
      </c>
      <c r="AF362">
        <f>SUM(original_data3[[#This Row],[Cereals and products]:[Food and beverages]])</f>
        <v>2265.6999999999998</v>
      </c>
      <c r="AG362" s="8"/>
    </row>
    <row r="363" spans="1:33" hidden="1" x14ac:dyDescent="0.3">
      <c r="A363" t="s">
        <v>33</v>
      </c>
      <c r="B363">
        <v>2023</v>
      </c>
      <c r="C363"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t="s">
        <v>162</v>
      </c>
      <c r="V363">
        <v>182.8</v>
      </c>
      <c r="W363">
        <v>169.2</v>
      </c>
      <c r="X363">
        <v>180.8</v>
      </c>
      <c r="Y363">
        <v>159.80000000000001</v>
      </c>
      <c r="Z363">
        <v>168.4</v>
      </c>
      <c r="AA363">
        <v>172.5</v>
      </c>
      <c r="AB363">
        <v>181.4</v>
      </c>
      <c r="AC363">
        <v>170</v>
      </c>
      <c r="AD363">
        <v>176.3</v>
      </c>
      <c r="AE363" s="8">
        <f>AVERAGE(original_data3[[#This Row],[Cereals and products]:[Food and beverages]])</f>
        <v>177.16923076923075</v>
      </c>
      <c r="AF363">
        <f>SUM(original_data3[[#This Row],[Cereals and products]:[Food and beverages]])</f>
        <v>2303.1999999999998</v>
      </c>
      <c r="AG363" s="8"/>
    </row>
    <row r="364" spans="1:33" x14ac:dyDescent="0.3">
      <c r="A364" t="s">
        <v>35</v>
      </c>
      <c r="B364">
        <v>2023</v>
      </c>
      <c r="C364"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t="s">
        <v>162</v>
      </c>
      <c r="V364">
        <v>182.1</v>
      </c>
      <c r="W364">
        <v>174.2</v>
      </c>
      <c r="X364">
        <v>184.4</v>
      </c>
      <c r="Y364">
        <v>164.2</v>
      </c>
      <c r="Z364">
        <v>170.3</v>
      </c>
      <c r="AA364">
        <v>175</v>
      </c>
      <c r="AB364">
        <v>181</v>
      </c>
      <c r="AC364">
        <v>174.1</v>
      </c>
      <c r="AD364">
        <v>177.2</v>
      </c>
      <c r="AE364" s="8">
        <f>AVERAGE(original_data3[[#This Row],[Cereals and products]:[Food and beverages]])</f>
        <v>175.3153846153846</v>
      </c>
      <c r="AF364">
        <f>SUM(original_data3[[#This Row],[Cereals and products]:[Food and beverages]])</f>
        <v>2279.1</v>
      </c>
      <c r="AG364" s="8"/>
    </row>
    <row r="365" spans="1:33" x14ac:dyDescent="0.3">
      <c r="A365" t="s">
        <v>30</v>
      </c>
      <c r="B365">
        <v>2023</v>
      </c>
      <c r="C365"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c r="AE365" s="8">
        <f>AVERAGE(original_data3[[#This Row],[Cereals and products]:[Food and beverages]])</f>
        <v>174.2923076923077</v>
      </c>
      <c r="AF365">
        <f>SUM(original_data3[[#This Row],[Cereals and products]:[Food and beverages]])</f>
        <v>2265.8000000000002</v>
      </c>
      <c r="AG365" s="8"/>
    </row>
    <row r="366" spans="1:33" hidden="1" x14ac:dyDescent="0.3">
      <c r="A366" t="s">
        <v>33</v>
      </c>
      <c r="B366">
        <v>2023</v>
      </c>
      <c r="C366"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t="s">
        <v>162</v>
      </c>
      <c r="V366">
        <v>182.6</v>
      </c>
      <c r="W366">
        <v>169.2</v>
      </c>
      <c r="X366">
        <v>180.8</v>
      </c>
      <c r="Y366">
        <v>159.80000000000001</v>
      </c>
      <c r="Z366">
        <v>168.4</v>
      </c>
      <c r="AA366">
        <v>172.5</v>
      </c>
      <c r="AB366">
        <v>181.5</v>
      </c>
      <c r="AC366">
        <v>170</v>
      </c>
      <c r="AD366">
        <v>176.3</v>
      </c>
      <c r="AE366" s="8">
        <f>AVERAGE(original_data3[[#This Row],[Cereals and products]:[Food and beverages]])</f>
        <v>177.1846153846154</v>
      </c>
      <c r="AF366">
        <f>SUM(original_data3[[#This Row],[Cereals and products]:[Food and beverages]])</f>
        <v>2303.4</v>
      </c>
      <c r="AG366" s="8"/>
    </row>
    <row r="367" spans="1:33" x14ac:dyDescent="0.3">
      <c r="A367" t="s">
        <v>35</v>
      </c>
      <c r="B367">
        <v>2023</v>
      </c>
      <c r="C367"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t="s">
        <v>162</v>
      </c>
      <c r="V367">
        <v>181.9</v>
      </c>
      <c r="W367">
        <v>174.2</v>
      </c>
      <c r="X367">
        <v>184.4</v>
      </c>
      <c r="Y367">
        <v>164.2</v>
      </c>
      <c r="Z367">
        <v>170.3</v>
      </c>
      <c r="AA367">
        <v>175</v>
      </c>
      <c r="AB367">
        <v>181</v>
      </c>
      <c r="AC367">
        <v>174.1</v>
      </c>
      <c r="AD367">
        <v>177.2</v>
      </c>
      <c r="AE367" s="8">
        <f>AVERAGE(original_data3[[#This Row],[Cereals and products]:[Food and beverages]])</f>
        <v>175.32307692307691</v>
      </c>
      <c r="AF367">
        <f>SUM(original_data3[[#This Row],[Cereals and products]:[Food and beverages]])</f>
        <v>2279.1999999999998</v>
      </c>
      <c r="AG367" s="8"/>
    </row>
    <row r="368" spans="1:33" x14ac:dyDescent="0.3">
      <c r="A368" t="s">
        <v>30</v>
      </c>
      <c r="B368">
        <v>2023</v>
      </c>
      <c r="C368"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139</v>
      </c>
      <c r="V368">
        <v>181.5</v>
      </c>
      <c r="W368">
        <v>179.1</v>
      </c>
      <c r="X368">
        <v>187.2</v>
      </c>
      <c r="Y368">
        <v>169.4</v>
      </c>
      <c r="Z368">
        <v>173.2</v>
      </c>
      <c r="AA368">
        <v>179.4</v>
      </c>
      <c r="AB368">
        <v>183.8</v>
      </c>
      <c r="AC368">
        <v>178.9</v>
      </c>
      <c r="AD368">
        <v>178.8</v>
      </c>
      <c r="AE368" s="8">
        <f>AVERAGE(original_data3[[#This Row],[Cereals and products]:[Food and beverages]])</f>
        <v>174.93846153846152</v>
      </c>
      <c r="AF368">
        <f>SUM(original_data3[[#This Row],[Cereals and products]:[Food and beverages]])</f>
        <v>2274.1999999999998</v>
      </c>
      <c r="AG368" s="8"/>
    </row>
    <row r="369" spans="1:33" hidden="1" x14ac:dyDescent="0.3">
      <c r="A369" t="s">
        <v>33</v>
      </c>
      <c r="B369">
        <v>2023</v>
      </c>
      <c r="C369"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t="s">
        <v>163</v>
      </c>
      <c r="V369">
        <v>182.1</v>
      </c>
      <c r="W369">
        <v>169.6</v>
      </c>
      <c r="X369">
        <v>181.5</v>
      </c>
      <c r="Y369">
        <v>160.1</v>
      </c>
      <c r="Z369">
        <v>168.8</v>
      </c>
      <c r="AA369">
        <v>174.2</v>
      </c>
      <c r="AB369">
        <v>184.4</v>
      </c>
      <c r="AC369">
        <v>170.9</v>
      </c>
      <c r="AD369">
        <v>177.4</v>
      </c>
      <c r="AE369" s="8">
        <f>AVERAGE(original_data3[[#This Row],[Cereals and products]:[Food and beverages]])</f>
        <v>178.28461538461539</v>
      </c>
      <c r="AF369">
        <f>SUM(original_data3[[#This Row],[Cereals and products]:[Food and beverages]])</f>
        <v>2317.7000000000003</v>
      </c>
      <c r="AG369" s="8"/>
    </row>
    <row r="370" spans="1:33" x14ac:dyDescent="0.3">
      <c r="A370" t="s">
        <v>35</v>
      </c>
      <c r="B370">
        <v>2023</v>
      </c>
      <c r="C370"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t="s">
        <v>163</v>
      </c>
      <c r="V370">
        <v>181.7</v>
      </c>
      <c r="W370">
        <v>174.6</v>
      </c>
      <c r="X370">
        <v>185</v>
      </c>
      <c r="Y370">
        <v>164.5</v>
      </c>
      <c r="Z370">
        <v>170.7</v>
      </c>
      <c r="AA370">
        <v>176.4</v>
      </c>
      <c r="AB370">
        <v>184</v>
      </c>
      <c r="AC370">
        <v>175</v>
      </c>
      <c r="AD370">
        <v>178.1</v>
      </c>
      <c r="AE370" s="8">
        <f>AVERAGE(original_data3[[#This Row],[Cereals and products]:[Food and beverages]])</f>
        <v>176.12307692307695</v>
      </c>
      <c r="AF370">
        <f>SUM(original_data3[[#This Row],[Cereals and products]:[Food and beverages]])</f>
        <v>2289.6000000000004</v>
      </c>
      <c r="AG370" s="8"/>
    </row>
    <row r="371" spans="1:33" x14ac:dyDescent="0.3">
      <c r="A371" t="s">
        <v>30</v>
      </c>
      <c r="B371">
        <v>2023</v>
      </c>
      <c r="C37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139</v>
      </c>
      <c r="V371">
        <v>182.5</v>
      </c>
      <c r="W371">
        <v>179.8</v>
      </c>
      <c r="X371">
        <v>187.8</v>
      </c>
      <c r="Y371">
        <v>169.7</v>
      </c>
      <c r="Z371">
        <v>173.8</v>
      </c>
      <c r="AA371">
        <v>180.3</v>
      </c>
      <c r="AB371">
        <v>184.9</v>
      </c>
      <c r="AC371">
        <v>179.5</v>
      </c>
      <c r="AD371">
        <v>179.8</v>
      </c>
      <c r="AE371" s="8">
        <f>AVERAGE(original_data3[[#This Row],[Cereals and products]:[Food and beverages]])</f>
        <v>176.20769230769235</v>
      </c>
      <c r="AF371">
        <f>SUM(original_data3[[#This Row],[Cereals and products]:[Food and beverages]])</f>
        <v>2290.7000000000007</v>
      </c>
      <c r="AG371" s="8"/>
    </row>
    <row r="372" spans="1:33" hidden="1" x14ac:dyDescent="0.3">
      <c r="A372" t="s">
        <v>33</v>
      </c>
      <c r="B372">
        <v>2023</v>
      </c>
      <c r="C372"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t="s">
        <v>164</v>
      </c>
      <c r="V372">
        <v>183.4</v>
      </c>
      <c r="W372">
        <v>170.1</v>
      </c>
      <c r="X372">
        <v>182.2</v>
      </c>
      <c r="Y372">
        <v>160.4</v>
      </c>
      <c r="Z372">
        <v>169.2</v>
      </c>
      <c r="AA372">
        <v>174.8</v>
      </c>
      <c r="AB372">
        <v>185.6</v>
      </c>
      <c r="AC372">
        <v>171.6</v>
      </c>
      <c r="AD372">
        <v>178.2</v>
      </c>
      <c r="AE372" s="8">
        <f>AVERAGE(original_data3[[#This Row],[Cereals and products]:[Food and beverages]])</f>
        <v>179.62307692307692</v>
      </c>
      <c r="AF372">
        <f>SUM(original_data3[[#This Row],[Cereals and products]:[Food and beverages]])</f>
        <v>2335.1</v>
      </c>
      <c r="AG372" s="8"/>
    </row>
    <row r="373" spans="1:33" x14ac:dyDescent="0.3">
      <c r="A373" t="s">
        <v>35</v>
      </c>
      <c r="B373">
        <v>2023</v>
      </c>
      <c r="C373"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t="s">
        <v>164</v>
      </c>
      <c r="V373">
        <v>182.8</v>
      </c>
      <c r="W373">
        <v>175.2</v>
      </c>
      <c r="X373">
        <v>185.7</v>
      </c>
      <c r="Y373">
        <v>164.8</v>
      </c>
      <c r="Z373">
        <v>171.2</v>
      </c>
      <c r="AA373">
        <v>177.1</v>
      </c>
      <c r="AB373">
        <v>185.2</v>
      </c>
      <c r="AC373">
        <v>175.7</v>
      </c>
      <c r="AD373">
        <v>179.1</v>
      </c>
      <c r="AE373" s="8">
        <f>AVERAGE(original_data3[[#This Row],[Cereals and products]:[Food and beverages]])</f>
        <v>177.45384615384617</v>
      </c>
      <c r="AF373">
        <f>SUM(original_data3[[#This Row],[Cereals and products]:[Food and beverages]])</f>
        <v>2306.9</v>
      </c>
      <c r="AG373" s="8"/>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1C64-B211-47CF-A0E6-30D6BC7CEAEF}">
  <sheetPr filterMode="1"/>
  <dimension ref="A1:R373"/>
  <sheetViews>
    <sheetView workbookViewId="0">
      <pane ySplit="1" topLeftCell="A178" activePane="bottomLeft" state="frozen"/>
      <selection pane="bottomLeft" activeCell="C112" sqref="C112"/>
    </sheetView>
  </sheetViews>
  <sheetFormatPr defaultRowHeight="14.4" x14ac:dyDescent="0.3"/>
  <cols>
    <col min="1" max="1" width="11.21875" style="28" bestFit="1" customWidth="1"/>
    <col min="2" max="2" width="11.88671875" customWidth="1"/>
    <col min="3" max="3" width="15.6640625" customWidth="1"/>
    <col min="4" max="4" width="13.77734375" customWidth="1"/>
    <col min="5" max="5" width="22.21875" bestFit="1" customWidth="1"/>
    <col min="6" max="6" width="23.5546875" customWidth="1"/>
    <col min="7" max="7" width="11.6640625" bestFit="1" customWidth="1"/>
    <col min="8" max="8" width="17.88671875" customWidth="1"/>
    <col min="9" max="9" width="14.44140625" bestFit="1" customWidth="1"/>
    <col min="10" max="10" width="11.21875" customWidth="1"/>
    <col min="11" max="11" width="15" style="8" customWidth="1"/>
    <col min="12" max="12" width="14.6640625" bestFit="1" customWidth="1"/>
    <col min="13" max="13" width="13.109375" customWidth="1"/>
  </cols>
  <sheetData>
    <row r="1" spans="1:13" s="28" customFormat="1" x14ac:dyDescent="0.3">
      <c r="A1" s="28" t="s">
        <v>0</v>
      </c>
      <c r="B1" s="28" t="s">
        <v>1</v>
      </c>
      <c r="C1" s="28" t="s">
        <v>2</v>
      </c>
      <c r="D1" s="28" t="s">
        <v>194</v>
      </c>
      <c r="E1" s="28" t="s">
        <v>19</v>
      </c>
      <c r="F1" s="28" t="s">
        <v>24</v>
      </c>
      <c r="G1" s="28" t="s">
        <v>26</v>
      </c>
      <c r="H1" s="28" t="s">
        <v>22</v>
      </c>
      <c r="I1" s="28" t="s">
        <v>21</v>
      </c>
      <c r="J1" s="28" t="s">
        <v>23</v>
      </c>
      <c r="K1" s="28" t="s">
        <v>28</v>
      </c>
      <c r="L1" s="28" t="s">
        <v>29</v>
      </c>
      <c r="M1" t="s">
        <v>229</v>
      </c>
    </row>
    <row r="2" spans="1:13" hidden="1" x14ac:dyDescent="0.3">
      <c r="A2" s="28" t="s">
        <v>30</v>
      </c>
      <c r="B2">
        <v>2013</v>
      </c>
      <c r="C2" t="s">
        <v>31</v>
      </c>
      <c r="D2" s="8">
        <f>AVERAGE(original_data3[[#This Row],[Cereals and products]:[Food and beverages]])</f>
        <v>105.5153846153846</v>
      </c>
      <c r="E2">
        <v>106.4</v>
      </c>
      <c r="F2">
        <v>103.3</v>
      </c>
      <c r="G2">
        <v>103.8</v>
      </c>
      <c r="H2">
        <v>104.8</v>
      </c>
      <c r="I2">
        <v>105.5</v>
      </c>
      <c r="J2">
        <v>104</v>
      </c>
      <c r="K2" s="8">
        <v>104</v>
      </c>
      <c r="L2">
        <v>105.1</v>
      </c>
      <c r="M2">
        <f>SUM(original_data3[[#This Row],[Cereals and products]:[Food and beverages]])</f>
        <v>1371.6999999999998</v>
      </c>
    </row>
    <row r="3" spans="1:13" hidden="1" x14ac:dyDescent="0.3">
      <c r="A3" s="28" t="s">
        <v>33</v>
      </c>
      <c r="B3">
        <v>2013</v>
      </c>
      <c r="C3" t="s">
        <v>31</v>
      </c>
      <c r="D3" s="8">
        <f>AVERAGE(original_data3[[#This Row],[Cereals and products]:[Food and beverages]])</f>
        <v>105.87692307692308</v>
      </c>
      <c r="E3">
        <v>105.8</v>
      </c>
      <c r="F3">
        <v>103.2</v>
      </c>
      <c r="G3">
        <v>103.5</v>
      </c>
      <c r="H3">
        <v>104.8</v>
      </c>
      <c r="I3">
        <v>105.4</v>
      </c>
      <c r="J3">
        <v>104.1</v>
      </c>
      <c r="K3" s="8">
        <v>103.7</v>
      </c>
      <c r="L3">
        <v>104</v>
      </c>
      <c r="M3">
        <f>SUM(original_data3[[#This Row],[Cereals and products]:[Food and beverages]])</f>
        <v>1376.4</v>
      </c>
    </row>
    <row r="4" spans="1:13" x14ac:dyDescent="0.3">
      <c r="A4" s="28" t="s">
        <v>35</v>
      </c>
      <c r="B4">
        <v>2013</v>
      </c>
      <c r="C4" t="s">
        <v>31</v>
      </c>
      <c r="D4" s="8">
        <f>AVERAGE(original_data3[[#This Row],[Cereals and products]:[Food and beverages]])</f>
        <v>105.63846153846156</v>
      </c>
      <c r="E4">
        <v>106.2</v>
      </c>
      <c r="F4">
        <v>103.2</v>
      </c>
      <c r="G4">
        <v>103.6</v>
      </c>
      <c r="H4">
        <v>104.8</v>
      </c>
      <c r="I4">
        <v>105.5</v>
      </c>
      <c r="J4">
        <v>104</v>
      </c>
      <c r="K4" s="8">
        <v>103.9</v>
      </c>
      <c r="L4">
        <v>104.6</v>
      </c>
      <c r="M4">
        <f>SUM(original_data3[[#This Row],[Cereals and products]:[Food and beverages]])</f>
        <v>1373.3000000000002</v>
      </c>
    </row>
    <row r="5" spans="1:13" hidden="1" x14ac:dyDescent="0.3">
      <c r="A5" s="28" t="s">
        <v>30</v>
      </c>
      <c r="B5">
        <v>2013</v>
      </c>
      <c r="C5" t="s">
        <v>36</v>
      </c>
      <c r="D5" s="8">
        <f>AVERAGE(original_data3[[#This Row],[Cereals and products]:[Food and beverages]])</f>
        <v>106.18461538461537</v>
      </c>
      <c r="E5">
        <v>107</v>
      </c>
      <c r="F5">
        <v>103.9</v>
      </c>
      <c r="G5">
        <v>104.1</v>
      </c>
      <c r="H5">
        <v>105.2</v>
      </c>
      <c r="I5">
        <v>106.2</v>
      </c>
      <c r="J5">
        <v>104.4</v>
      </c>
      <c r="K5" s="8">
        <v>104.4</v>
      </c>
      <c r="L5">
        <v>105.8</v>
      </c>
      <c r="M5">
        <f>SUM(original_data3[[#This Row],[Cereals and products]:[Food and beverages]])</f>
        <v>1380.3999999999999</v>
      </c>
    </row>
    <row r="6" spans="1:13" hidden="1" x14ac:dyDescent="0.3">
      <c r="A6" s="28" t="s">
        <v>33</v>
      </c>
      <c r="B6">
        <v>2013</v>
      </c>
      <c r="C6" t="s">
        <v>36</v>
      </c>
      <c r="D6" s="8">
        <f>AVERAGE(original_data3[[#This Row],[Cereals and products]:[Food and beverages]])</f>
        <v>106.96923076923078</v>
      </c>
      <c r="E6">
        <v>106.4</v>
      </c>
      <c r="F6">
        <v>104.4</v>
      </c>
      <c r="G6">
        <v>103.7</v>
      </c>
      <c r="H6">
        <v>105.2</v>
      </c>
      <c r="I6">
        <v>105.7</v>
      </c>
      <c r="J6">
        <v>104.7</v>
      </c>
      <c r="K6" s="8">
        <v>104.3</v>
      </c>
      <c r="L6">
        <v>104.7</v>
      </c>
      <c r="M6">
        <f>SUM(original_data3[[#This Row],[Cereals and products]:[Food and beverages]])</f>
        <v>1390.6000000000001</v>
      </c>
    </row>
    <row r="7" spans="1:13" x14ac:dyDescent="0.3">
      <c r="A7" s="28" t="s">
        <v>35</v>
      </c>
      <c r="B7">
        <v>2013</v>
      </c>
      <c r="C7" t="s">
        <v>36</v>
      </c>
      <c r="D7" s="8">
        <f>AVERAGE(original_data3[[#This Row],[Cereals and products]:[Food and beverages]])</f>
        <v>106.47692307692309</v>
      </c>
      <c r="E7">
        <v>106.8</v>
      </c>
      <c r="F7">
        <v>104.2</v>
      </c>
      <c r="G7">
        <v>103.9</v>
      </c>
      <c r="H7">
        <v>105.2</v>
      </c>
      <c r="I7">
        <v>106</v>
      </c>
      <c r="J7">
        <v>104.5</v>
      </c>
      <c r="K7" s="8">
        <v>104.4</v>
      </c>
      <c r="L7">
        <v>105.3</v>
      </c>
      <c r="M7">
        <f>SUM(original_data3[[#This Row],[Cereals and products]:[Food and beverages]])</f>
        <v>1384.2</v>
      </c>
    </row>
    <row r="8" spans="1:13" hidden="1" x14ac:dyDescent="0.3">
      <c r="A8" s="28" t="s">
        <v>30</v>
      </c>
      <c r="B8">
        <v>2013</v>
      </c>
      <c r="C8" t="s">
        <v>38</v>
      </c>
      <c r="D8" s="8">
        <f>AVERAGE(original_data3[[#This Row],[Cereals and products]:[Food and beverages]])</f>
        <v>106.32307692307693</v>
      </c>
      <c r="E8">
        <v>107.5</v>
      </c>
      <c r="F8">
        <v>104.6</v>
      </c>
      <c r="G8">
        <v>104.3</v>
      </c>
      <c r="H8">
        <v>105.6</v>
      </c>
      <c r="I8">
        <v>106.1</v>
      </c>
      <c r="J8">
        <v>104.7</v>
      </c>
      <c r="K8" s="8">
        <v>104.6</v>
      </c>
      <c r="L8">
        <v>106</v>
      </c>
      <c r="M8">
        <f>SUM(original_data3[[#This Row],[Cereals and products]:[Food and beverages]])</f>
        <v>1382.2</v>
      </c>
    </row>
    <row r="9" spans="1:13" hidden="1" x14ac:dyDescent="0.3">
      <c r="A9" s="28" t="s">
        <v>33</v>
      </c>
      <c r="B9">
        <v>2013</v>
      </c>
      <c r="C9" t="s">
        <v>38</v>
      </c>
      <c r="D9" s="8">
        <f>AVERAGE(original_data3[[#This Row],[Cereals and products]:[Food and beverages]])</f>
        <v>106.67692307692307</v>
      </c>
      <c r="E9">
        <v>107</v>
      </c>
      <c r="F9">
        <v>105.5</v>
      </c>
      <c r="G9">
        <v>103.8</v>
      </c>
      <c r="H9">
        <v>105.7</v>
      </c>
      <c r="I9">
        <v>106</v>
      </c>
      <c r="J9">
        <v>105.2</v>
      </c>
      <c r="K9" s="8">
        <v>104.9</v>
      </c>
      <c r="L9">
        <v>105</v>
      </c>
      <c r="M9">
        <f>SUM(original_data3[[#This Row],[Cereals and products]:[Food and beverages]])</f>
        <v>1386.8</v>
      </c>
    </row>
    <row r="10" spans="1:13" x14ac:dyDescent="0.3">
      <c r="A10" s="28" t="s">
        <v>35</v>
      </c>
      <c r="B10">
        <v>2013</v>
      </c>
      <c r="C10" t="s">
        <v>38</v>
      </c>
      <c r="D10" s="8">
        <f>AVERAGE(original_data3[[#This Row],[Cereals and products]:[Food and beverages]])</f>
        <v>106.46153846153848</v>
      </c>
      <c r="E10">
        <v>107.3</v>
      </c>
      <c r="F10">
        <v>105.1</v>
      </c>
      <c r="G10">
        <v>104</v>
      </c>
      <c r="H10">
        <v>105.6</v>
      </c>
      <c r="I10">
        <v>106.1</v>
      </c>
      <c r="J10">
        <v>104.9</v>
      </c>
      <c r="K10" s="8">
        <v>104.7</v>
      </c>
      <c r="L10">
        <v>105.5</v>
      </c>
      <c r="M10">
        <f>SUM(original_data3[[#This Row],[Cereals and products]:[Food and beverages]])</f>
        <v>1384.0000000000002</v>
      </c>
    </row>
    <row r="11" spans="1:13" hidden="1" x14ac:dyDescent="0.3">
      <c r="A11" s="28" t="s">
        <v>30</v>
      </c>
      <c r="B11">
        <v>2013</v>
      </c>
      <c r="C11" t="s">
        <v>39</v>
      </c>
      <c r="D11" s="8">
        <f>AVERAGE(original_data3[[#This Row],[Cereals and products]:[Food and beverages]])</f>
        <v>106.6</v>
      </c>
      <c r="E11">
        <v>108</v>
      </c>
      <c r="F11">
        <v>104.4</v>
      </c>
      <c r="G11">
        <v>104.8</v>
      </c>
      <c r="H11">
        <v>106.1</v>
      </c>
      <c r="I11">
        <v>106.5</v>
      </c>
      <c r="J11">
        <v>105.1</v>
      </c>
      <c r="K11" s="8">
        <v>104.6</v>
      </c>
      <c r="L11">
        <v>106.4</v>
      </c>
      <c r="M11">
        <f>SUM(original_data3[[#This Row],[Cereals and products]:[Food and beverages]])</f>
        <v>1385.8</v>
      </c>
    </row>
    <row r="12" spans="1:13" hidden="1" x14ac:dyDescent="0.3">
      <c r="A12" s="28" t="s">
        <v>33</v>
      </c>
      <c r="B12">
        <v>2013</v>
      </c>
      <c r="C12" t="s">
        <v>39</v>
      </c>
      <c r="D12" s="8">
        <f>AVERAGE(original_data3[[#This Row],[Cereals and products]:[Food and beverages]])</f>
        <v>107.5153846153846</v>
      </c>
      <c r="E12">
        <v>107.7</v>
      </c>
      <c r="F12">
        <v>105</v>
      </c>
      <c r="G12">
        <v>105.2</v>
      </c>
      <c r="H12">
        <v>106.5</v>
      </c>
      <c r="I12">
        <v>106.4</v>
      </c>
      <c r="J12">
        <v>105.7</v>
      </c>
      <c r="K12" s="8">
        <v>105.1</v>
      </c>
      <c r="L12">
        <v>105.7</v>
      </c>
      <c r="M12">
        <f>SUM(original_data3[[#This Row],[Cereals and products]:[Food and beverages]])</f>
        <v>1397.6999999999998</v>
      </c>
    </row>
    <row r="13" spans="1:13" x14ac:dyDescent="0.3">
      <c r="A13" s="28" t="s">
        <v>35</v>
      </c>
      <c r="B13">
        <v>2013</v>
      </c>
      <c r="C13" t="s">
        <v>39</v>
      </c>
      <c r="D13" s="8">
        <f>AVERAGE(original_data3[[#This Row],[Cereals and products]:[Food and beverages]])</f>
        <v>106.93846153846154</v>
      </c>
      <c r="E13">
        <v>107.9</v>
      </c>
      <c r="F13">
        <v>104.7</v>
      </c>
      <c r="G13">
        <v>105</v>
      </c>
      <c r="H13">
        <v>106.3</v>
      </c>
      <c r="I13">
        <v>106.5</v>
      </c>
      <c r="J13">
        <v>105.3</v>
      </c>
      <c r="K13" s="8">
        <v>104.8</v>
      </c>
      <c r="L13">
        <v>106.1</v>
      </c>
      <c r="M13">
        <f>SUM(original_data3[[#This Row],[Cereals and products]:[Food and beverages]])</f>
        <v>1390.2</v>
      </c>
    </row>
    <row r="14" spans="1:13" hidden="1" x14ac:dyDescent="0.3">
      <c r="A14" s="28" t="s">
        <v>30</v>
      </c>
      <c r="B14">
        <v>2013</v>
      </c>
      <c r="C14" t="s">
        <v>41</v>
      </c>
      <c r="D14" s="8">
        <f>AVERAGE(original_data3[[#This Row],[Cereals and products]:[Food and beverages]])</f>
        <v>107.23076923076923</v>
      </c>
      <c r="E14">
        <v>108.6</v>
      </c>
      <c r="F14">
        <v>104.1</v>
      </c>
      <c r="G14">
        <v>105.5</v>
      </c>
      <c r="H14">
        <v>106.8</v>
      </c>
      <c r="I14">
        <v>107.5</v>
      </c>
      <c r="J14">
        <v>105.7</v>
      </c>
      <c r="K14" s="8">
        <v>104.8</v>
      </c>
      <c r="L14">
        <v>107.2</v>
      </c>
      <c r="M14">
        <f>SUM(original_data3[[#This Row],[Cereals and products]:[Food and beverages]])</f>
        <v>1394</v>
      </c>
    </row>
    <row r="15" spans="1:13" hidden="1" x14ac:dyDescent="0.3">
      <c r="A15" s="28" t="s">
        <v>33</v>
      </c>
      <c r="B15">
        <v>2013</v>
      </c>
      <c r="C15" t="s">
        <v>41</v>
      </c>
      <c r="D15" s="8">
        <f>AVERAGE(original_data3[[#This Row],[Cereals and products]:[Food and beverages]])</f>
        <v>109.0153846153846</v>
      </c>
      <c r="E15">
        <v>108.3</v>
      </c>
      <c r="F15">
        <v>103.9</v>
      </c>
      <c r="G15">
        <v>105.7</v>
      </c>
      <c r="H15">
        <v>107.1</v>
      </c>
      <c r="I15">
        <v>107.2</v>
      </c>
      <c r="J15">
        <v>106.2</v>
      </c>
      <c r="K15" s="8">
        <v>104.9</v>
      </c>
      <c r="L15">
        <v>106.6</v>
      </c>
      <c r="M15">
        <f>SUM(original_data3[[#This Row],[Cereals and products]:[Food and beverages]])</f>
        <v>1417.1999999999998</v>
      </c>
    </row>
    <row r="16" spans="1:13" x14ac:dyDescent="0.3">
      <c r="A16" s="28" t="s">
        <v>35</v>
      </c>
      <c r="B16">
        <v>2013</v>
      </c>
      <c r="C16" t="s">
        <v>41</v>
      </c>
      <c r="D16" s="8">
        <f>AVERAGE(original_data3[[#This Row],[Cereals and products]:[Food and beverages]])</f>
        <v>107.86153846153844</v>
      </c>
      <c r="E16">
        <v>108.5</v>
      </c>
      <c r="F16">
        <v>104</v>
      </c>
      <c r="G16">
        <v>105.6</v>
      </c>
      <c r="H16">
        <v>106.9</v>
      </c>
      <c r="I16">
        <v>107.4</v>
      </c>
      <c r="J16">
        <v>105.9</v>
      </c>
      <c r="K16" s="8">
        <v>104.8</v>
      </c>
      <c r="L16">
        <v>106.9</v>
      </c>
      <c r="M16">
        <f>SUM(original_data3[[#This Row],[Cereals and products]:[Food and beverages]])</f>
        <v>1402.1999999999998</v>
      </c>
    </row>
    <row r="17" spans="1:18" hidden="1" x14ac:dyDescent="0.3">
      <c r="A17" s="28" t="s">
        <v>30</v>
      </c>
      <c r="B17">
        <v>2013</v>
      </c>
      <c r="C17" t="s">
        <v>42</v>
      </c>
      <c r="D17" s="8">
        <f>AVERAGE(original_data3[[#This Row],[Cereals and products]:[Food and beverages]])</f>
        <v>109.23076923076923</v>
      </c>
      <c r="E17">
        <v>109.5</v>
      </c>
      <c r="F17">
        <v>105</v>
      </c>
      <c r="G17">
        <v>106.5</v>
      </c>
      <c r="H17">
        <v>107.5</v>
      </c>
      <c r="I17">
        <v>108.5</v>
      </c>
      <c r="J17">
        <v>106.3</v>
      </c>
      <c r="K17" s="8">
        <v>105.5</v>
      </c>
      <c r="L17">
        <v>108.9</v>
      </c>
      <c r="M17">
        <f>SUM(original_data3[[#This Row],[Cereals and products]:[Food and beverages]])</f>
        <v>1420</v>
      </c>
    </row>
    <row r="18" spans="1:18" hidden="1" x14ac:dyDescent="0.3">
      <c r="A18" s="28" t="s">
        <v>33</v>
      </c>
      <c r="B18">
        <v>2013</v>
      </c>
      <c r="C18" t="s">
        <v>42</v>
      </c>
      <c r="D18" s="8">
        <f>AVERAGE(original_data3[[#This Row],[Cereals and products]:[Food and beverages]])</f>
        <v>112.66153846153847</v>
      </c>
      <c r="E18">
        <v>108.9</v>
      </c>
      <c r="F18">
        <v>105.2</v>
      </c>
      <c r="G18">
        <v>108.1</v>
      </c>
      <c r="H18">
        <v>107.7</v>
      </c>
      <c r="I18">
        <v>108</v>
      </c>
      <c r="J18">
        <v>106.5</v>
      </c>
      <c r="K18" s="8">
        <v>106.1</v>
      </c>
      <c r="L18">
        <v>109.7</v>
      </c>
      <c r="M18">
        <f>SUM(original_data3[[#This Row],[Cereals and products]:[Food and beverages]])</f>
        <v>1464.6000000000001</v>
      </c>
    </row>
    <row r="19" spans="1:18" x14ac:dyDescent="0.3">
      <c r="A19" s="28" t="s">
        <v>35</v>
      </c>
      <c r="B19">
        <v>2013</v>
      </c>
      <c r="C19" t="s">
        <v>42</v>
      </c>
      <c r="D19" s="8">
        <f>AVERAGE(original_data3[[#This Row],[Cereals and products]:[Food and beverages]])</f>
        <v>110.46153846153847</v>
      </c>
      <c r="E19">
        <v>109.3</v>
      </c>
      <c r="F19">
        <v>105.1</v>
      </c>
      <c r="G19">
        <v>107.4</v>
      </c>
      <c r="H19">
        <v>107.6</v>
      </c>
      <c r="I19">
        <v>108.3</v>
      </c>
      <c r="J19">
        <v>106.4</v>
      </c>
      <c r="K19" s="8">
        <v>105.8</v>
      </c>
      <c r="L19">
        <v>109.3</v>
      </c>
      <c r="M19">
        <f>SUM(original_data3[[#This Row],[Cereals and products]:[Food and beverages]])</f>
        <v>1436</v>
      </c>
    </row>
    <row r="20" spans="1:18" hidden="1" x14ac:dyDescent="0.3">
      <c r="A20" s="28" t="s">
        <v>30</v>
      </c>
      <c r="B20">
        <v>2013</v>
      </c>
      <c r="C20" t="s">
        <v>44</v>
      </c>
      <c r="D20" s="8">
        <f>AVERAGE(original_data3[[#This Row],[Cereals and products]:[Food and beverages]])</f>
        <v>111.22307692307689</v>
      </c>
      <c r="E20">
        <v>110.3</v>
      </c>
      <c r="F20">
        <v>106.8</v>
      </c>
      <c r="G20">
        <v>107.8</v>
      </c>
      <c r="H20">
        <v>108.3</v>
      </c>
      <c r="I20">
        <v>109.5</v>
      </c>
      <c r="J20">
        <v>106.9</v>
      </c>
      <c r="K20" s="8">
        <v>106.5</v>
      </c>
      <c r="L20">
        <v>110.7</v>
      </c>
      <c r="M20">
        <f>SUM(original_data3[[#This Row],[Cereals and products]:[Food and beverages]])</f>
        <v>1445.8999999999996</v>
      </c>
    </row>
    <row r="21" spans="1:18" hidden="1" x14ac:dyDescent="0.3">
      <c r="A21" s="28" t="s">
        <v>33</v>
      </c>
      <c r="B21">
        <v>2013</v>
      </c>
      <c r="C21" t="s">
        <v>44</v>
      </c>
      <c r="D21" s="8">
        <f>AVERAGE(original_data3[[#This Row],[Cereals and products]:[Food and beverages]])</f>
        <v>114.56923076923077</v>
      </c>
      <c r="E21">
        <v>109.5</v>
      </c>
      <c r="F21">
        <v>107.3</v>
      </c>
      <c r="G21">
        <v>110.1</v>
      </c>
      <c r="H21">
        <v>108.1</v>
      </c>
      <c r="I21">
        <v>108.6</v>
      </c>
      <c r="J21">
        <v>107.1</v>
      </c>
      <c r="K21" s="8">
        <v>107.3</v>
      </c>
      <c r="L21">
        <v>111.4</v>
      </c>
      <c r="M21">
        <f>SUM(original_data3[[#This Row],[Cereals and products]:[Food and beverages]])</f>
        <v>1489.4</v>
      </c>
    </row>
    <row r="22" spans="1:18" x14ac:dyDescent="0.3">
      <c r="A22" s="28" t="s">
        <v>35</v>
      </c>
      <c r="B22">
        <v>2013</v>
      </c>
      <c r="C22" t="s">
        <v>44</v>
      </c>
      <c r="D22" s="8">
        <f>AVERAGE(original_data3[[#This Row],[Cereals and products]:[Food and beverages]])</f>
        <v>112.41538461538461</v>
      </c>
      <c r="E22">
        <v>110</v>
      </c>
      <c r="F22">
        <v>107.1</v>
      </c>
      <c r="G22">
        <v>109.1</v>
      </c>
      <c r="H22">
        <v>108.2</v>
      </c>
      <c r="I22">
        <v>109.2</v>
      </c>
      <c r="J22">
        <v>107</v>
      </c>
      <c r="K22" s="8">
        <v>106.9</v>
      </c>
      <c r="L22">
        <v>111</v>
      </c>
      <c r="M22">
        <f>SUM(original_data3[[#This Row],[Cereals and products]:[Food and beverages]])</f>
        <v>1461.3999999999999</v>
      </c>
    </row>
    <row r="23" spans="1:18" hidden="1" x14ac:dyDescent="0.3">
      <c r="A23" s="28" t="s">
        <v>30</v>
      </c>
      <c r="B23">
        <v>2013</v>
      </c>
      <c r="C23" t="s">
        <v>46</v>
      </c>
      <c r="D23" s="8">
        <f>AVERAGE(original_data3[[#This Row],[Cereals and products]:[Food and beverages]])</f>
        <v>112.5</v>
      </c>
      <c r="E23">
        <v>111.1</v>
      </c>
      <c r="F23">
        <v>107.8</v>
      </c>
      <c r="G23">
        <v>108.7</v>
      </c>
      <c r="H23">
        <v>108.7</v>
      </c>
      <c r="I23">
        <v>109.9</v>
      </c>
      <c r="J23">
        <v>107.5</v>
      </c>
      <c r="K23" s="8">
        <v>107.5</v>
      </c>
      <c r="L23">
        <v>112.1</v>
      </c>
      <c r="M23">
        <f>SUM(original_data3[[#This Row],[Cereals and products]:[Food and beverages]])</f>
        <v>1462.5</v>
      </c>
    </row>
    <row r="24" spans="1:18" hidden="1" x14ac:dyDescent="0.3">
      <c r="A24" s="28" t="s">
        <v>33</v>
      </c>
      <c r="B24">
        <v>2013</v>
      </c>
      <c r="C24" t="s">
        <v>46</v>
      </c>
      <c r="D24" s="8">
        <f>AVERAGE(original_data3[[#This Row],[Cereals and products]:[Food and beverages]])</f>
        <v>115.85384615384616</v>
      </c>
      <c r="E24">
        <v>110.2</v>
      </c>
      <c r="F24">
        <v>108.1</v>
      </c>
      <c r="G24">
        <v>110.8</v>
      </c>
      <c r="H24">
        <v>108.7</v>
      </c>
      <c r="I24">
        <v>109.3</v>
      </c>
      <c r="J24">
        <v>107.6</v>
      </c>
      <c r="K24" s="8">
        <v>108.3</v>
      </c>
      <c r="L24">
        <v>112.7</v>
      </c>
      <c r="M24">
        <f>SUM(original_data3[[#This Row],[Cereals and products]:[Food and beverages]])</f>
        <v>1506.1000000000001</v>
      </c>
    </row>
    <row r="25" spans="1:18" x14ac:dyDescent="0.3">
      <c r="A25" s="28" t="s">
        <v>35</v>
      </c>
      <c r="B25">
        <v>2013</v>
      </c>
      <c r="C25" t="s">
        <v>46</v>
      </c>
      <c r="D25" s="8">
        <f>AVERAGE(original_data3[[#This Row],[Cereals and products]:[Food and beverages]])</f>
        <v>113.64615384615385</v>
      </c>
      <c r="E25">
        <v>110.7</v>
      </c>
      <c r="F25">
        <v>108</v>
      </c>
      <c r="G25">
        <v>109.9</v>
      </c>
      <c r="H25">
        <v>108.7</v>
      </c>
      <c r="I25">
        <v>109.7</v>
      </c>
      <c r="J25">
        <v>107.5</v>
      </c>
      <c r="K25" s="8">
        <v>107.9</v>
      </c>
      <c r="L25">
        <v>112.4</v>
      </c>
      <c r="M25">
        <f>SUM(original_data3[[#This Row],[Cereals and products]:[Food and beverages]])</f>
        <v>1477.4</v>
      </c>
    </row>
    <row r="26" spans="1:18" hidden="1" x14ac:dyDescent="0.3">
      <c r="A26" s="28" t="s">
        <v>30</v>
      </c>
      <c r="B26">
        <v>2013</v>
      </c>
      <c r="C26" t="s">
        <v>48</v>
      </c>
      <c r="D26" s="8">
        <f>AVERAGE(original_data3[[#This Row],[Cereals and products]:[Food and beverages]])</f>
        <v>114.50000000000001</v>
      </c>
      <c r="E26">
        <v>112.5</v>
      </c>
      <c r="F26">
        <v>109.3</v>
      </c>
      <c r="G26">
        <v>109.8</v>
      </c>
      <c r="H26">
        <v>109.6</v>
      </c>
      <c r="I26">
        <v>111.1</v>
      </c>
      <c r="J26">
        <v>108.3</v>
      </c>
      <c r="K26" s="8">
        <v>108.7</v>
      </c>
      <c r="L26">
        <v>114.2</v>
      </c>
      <c r="M26">
        <f>SUM(original_data3[[#This Row],[Cereals and products]:[Food and beverages]])</f>
        <v>1488.5000000000002</v>
      </c>
    </row>
    <row r="27" spans="1:18" hidden="1" x14ac:dyDescent="0.3">
      <c r="A27" s="28" t="s">
        <v>33</v>
      </c>
      <c r="B27">
        <v>2013</v>
      </c>
      <c r="C27" t="s">
        <v>48</v>
      </c>
      <c r="D27" s="8">
        <f>AVERAGE(original_data3[[#This Row],[Cereals and products]:[Food and beverages]])</f>
        <v>115.41538461538462</v>
      </c>
      <c r="E27">
        <v>111.1</v>
      </c>
      <c r="F27">
        <v>110.4</v>
      </c>
      <c r="G27">
        <v>111.2</v>
      </c>
      <c r="H27">
        <v>109.6</v>
      </c>
      <c r="I27">
        <v>109.5</v>
      </c>
      <c r="J27">
        <v>107.9</v>
      </c>
      <c r="K27" s="8">
        <v>109.4</v>
      </c>
      <c r="L27">
        <v>113.2</v>
      </c>
      <c r="M27">
        <f>SUM(original_data3[[#This Row],[Cereals and products]:[Food and beverages]])</f>
        <v>1500.4</v>
      </c>
    </row>
    <row r="28" spans="1:18" x14ac:dyDescent="0.3">
      <c r="A28" s="28" t="s">
        <v>35</v>
      </c>
      <c r="B28">
        <v>2013</v>
      </c>
      <c r="C28" t="s">
        <v>48</v>
      </c>
      <c r="D28" s="8">
        <f>AVERAGE(original_data3[[#This Row],[Cereals and products]:[Food and beverages]])</f>
        <v>114.74615384615383</v>
      </c>
      <c r="E28">
        <v>111.9</v>
      </c>
      <c r="F28">
        <v>109.9</v>
      </c>
      <c r="G28">
        <v>110.6</v>
      </c>
      <c r="H28">
        <v>109.6</v>
      </c>
      <c r="I28">
        <v>110.5</v>
      </c>
      <c r="J28">
        <v>108.1</v>
      </c>
      <c r="K28" s="8">
        <v>109</v>
      </c>
      <c r="L28">
        <v>113.7</v>
      </c>
      <c r="M28">
        <f>SUM(original_data3[[#This Row],[Cereals and products]:[Food and beverages]])</f>
        <v>1491.6999999999998</v>
      </c>
    </row>
    <row r="29" spans="1:18" hidden="1" x14ac:dyDescent="0.3">
      <c r="A29" s="28" t="s">
        <v>30</v>
      </c>
      <c r="B29">
        <v>2013</v>
      </c>
      <c r="C29" t="s">
        <v>50</v>
      </c>
      <c r="D29" s="8">
        <f>AVERAGE(original_data3[[#This Row],[Cereals and products]:[Food and beverages]])</f>
        <v>116</v>
      </c>
      <c r="E29">
        <v>113.4</v>
      </c>
      <c r="F29">
        <v>109.3</v>
      </c>
      <c r="G29">
        <v>110.2</v>
      </c>
      <c r="H29">
        <v>110.4</v>
      </c>
      <c r="I29">
        <v>111.6</v>
      </c>
      <c r="J29">
        <v>108.9</v>
      </c>
      <c r="K29" s="8">
        <v>109.1</v>
      </c>
      <c r="L29">
        <v>115.5</v>
      </c>
      <c r="M29">
        <f>SUM(original_data3[[#This Row],[Cereals and products]:[Food and beverages]])</f>
        <v>1508</v>
      </c>
    </row>
    <row r="30" spans="1:18" hidden="1" x14ac:dyDescent="0.3">
      <c r="A30" s="28" t="s">
        <v>33</v>
      </c>
      <c r="B30">
        <v>2013</v>
      </c>
      <c r="C30" t="s">
        <v>50</v>
      </c>
      <c r="D30" s="8">
        <f>AVERAGE(original_data3[[#This Row],[Cereals and products]:[Food and beverages]])</f>
        <v>116.7076923076923</v>
      </c>
      <c r="E30">
        <v>112</v>
      </c>
      <c r="F30">
        <v>109.7</v>
      </c>
      <c r="G30">
        <v>111.3</v>
      </c>
      <c r="H30">
        <v>110.2</v>
      </c>
      <c r="I30">
        <v>109.7</v>
      </c>
      <c r="J30">
        <v>108.2</v>
      </c>
      <c r="K30" s="8">
        <v>109.4</v>
      </c>
      <c r="L30">
        <v>114</v>
      </c>
      <c r="M30">
        <f>SUM(original_data3[[#This Row],[Cereals and products]:[Food and beverages]])</f>
        <v>1517.1999999999998</v>
      </c>
    </row>
    <row r="31" spans="1:18" x14ac:dyDescent="0.3">
      <c r="A31" s="28" t="s">
        <v>35</v>
      </c>
      <c r="B31">
        <v>2013</v>
      </c>
      <c r="C31" t="s">
        <v>50</v>
      </c>
      <c r="D31" s="8">
        <f>AVERAGE(original_data3[[#This Row],[Cereals and products]:[Food and beverages]])</f>
        <v>116.16923076923079</v>
      </c>
      <c r="E31">
        <v>112.8</v>
      </c>
      <c r="F31">
        <v>109.5</v>
      </c>
      <c r="G31">
        <v>110.8</v>
      </c>
      <c r="H31">
        <v>110.3</v>
      </c>
      <c r="I31">
        <v>110.9</v>
      </c>
      <c r="J31">
        <v>108.6</v>
      </c>
      <c r="K31" s="8">
        <v>109.2</v>
      </c>
      <c r="L31">
        <v>114.8</v>
      </c>
      <c r="M31">
        <f>SUM(original_data3[[#This Row],[Cereals and products]:[Food and beverages]])</f>
        <v>1510.2000000000003</v>
      </c>
    </row>
    <row r="32" spans="1:18" hidden="1" x14ac:dyDescent="0.3">
      <c r="A32" s="28" t="s">
        <v>30</v>
      </c>
      <c r="B32">
        <v>2013</v>
      </c>
      <c r="C32" t="s">
        <v>52</v>
      </c>
      <c r="D32" s="8">
        <f>AVERAGE(original_data3[[#This Row],[Cereals and products]:[Food and beverages]])</f>
        <v>118.21538461538461</v>
      </c>
      <c r="E32">
        <v>114.4</v>
      </c>
      <c r="F32">
        <v>109.6</v>
      </c>
      <c r="G32">
        <v>111</v>
      </c>
      <c r="H32">
        <v>111.3</v>
      </c>
      <c r="I32">
        <v>112.6</v>
      </c>
      <c r="J32">
        <v>109.7</v>
      </c>
      <c r="K32" s="8">
        <v>109.8</v>
      </c>
      <c r="L32">
        <v>117.4</v>
      </c>
      <c r="M32">
        <f>SUM(original_data3[[#This Row],[Cereals and products]:[Food and beverages]])</f>
        <v>1536.8</v>
      </c>
      <c r="O32" t="s">
        <v>312</v>
      </c>
      <c r="R32" t="s">
        <v>313</v>
      </c>
    </row>
    <row r="33" spans="1:18" hidden="1" x14ac:dyDescent="0.3">
      <c r="A33" s="28" t="s">
        <v>33</v>
      </c>
      <c r="B33">
        <v>2013</v>
      </c>
      <c r="C33" t="s">
        <v>53</v>
      </c>
      <c r="D33" s="8">
        <f>AVERAGE(original_data3[[#This Row],[Cereals and products]:[Food and beverages]])</f>
        <v>118.8153846153846</v>
      </c>
      <c r="E33">
        <v>113</v>
      </c>
      <c r="F33">
        <v>109.5</v>
      </c>
      <c r="G33">
        <v>111.3</v>
      </c>
      <c r="H33">
        <v>110.9</v>
      </c>
      <c r="I33">
        <v>110</v>
      </c>
      <c r="J33">
        <v>108.6</v>
      </c>
      <c r="K33" s="8">
        <v>109.6</v>
      </c>
      <c r="L33">
        <v>115</v>
      </c>
      <c r="M33">
        <f>SUM(original_data3[[#This Row],[Cereals and products]:[Food and beverages]])</f>
        <v>1544.6</v>
      </c>
    </row>
    <row r="34" spans="1:18" x14ac:dyDescent="0.3">
      <c r="A34" s="28" t="s">
        <v>35</v>
      </c>
      <c r="B34">
        <v>2013</v>
      </c>
      <c r="C34" t="s">
        <v>53</v>
      </c>
      <c r="D34" s="8">
        <f>AVERAGE(original_data3[[#This Row],[Cereals and products]:[Food and beverages]])</f>
        <v>118.36923076923077</v>
      </c>
      <c r="E34">
        <v>113.8</v>
      </c>
      <c r="F34">
        <v>109.5</v>
      </c>
      <c r="G34">
        <v>111.2</v>
      </c>
      <c r="H34">
        <v>111.1</v>
      </c>
      <c r="I34">
        <v>111.6</v>
      </c>
      <c r="J34">
        <v>109.3</v>
      </c>
      <c r="K34" s="8">
        <v>109.7</v>
      </c>
      <c r="L34">
        <v>116.3</v>
      </c>
      <c r="M34">
        <f>SUM(original_data3[[#This Row],[Cereals and products]:[Food and beverages]])</f>
        <v>1538.8</v>
      </c>
    </row>
    <row r="35" spans="1:18" hidden="1" x14ac:dyDescent="0.3">
      <c r="A35" s="28" t="s">
        <v>30</v>
      </c>
      <c r="B35">
        <v>2013</v>
      </c>
      <c r="C35" t="s">
        <v>55</v>
      </c>
      <c r="D35" s="8">
        <f>AVERAGE(original_data3[[#This Row],[Cereals and products]:[Food and beverages]])</f>
        <v>116.07692307692308</v>
      </c>
      <c r="E35">
        <v>115.5</v>
      </c>
      <c r="F35">
        <v>109.9</v>
      </c>
      <c r="G35">
        <v>111.6</v>
      </c>
      <c r="H35">
        <v>112.1</v>
      </c>
      <c r="I35">
        <v>112.8</v>
      </c>
      <c r="J35">
        <v>110.1</v>
      </c>
      <c r="K35" s="8">
        <v>110.1</v>
      </c>
      <c r="L35">
        <v>115.5</v>
      </c>
      <c r="M35">
        <f>SUM(original_data3[[#This Row],[Cereals and products]:[Food and beverages]])</f>
        <v>1509</v>
      </c>
      <c r="O35" s="28" t="s">
        <v>30</v>
      </c>
      <c r="P35">
        <v>2013</v>
      </c>
      <c r="Q35" t="s">
        <v>36</v>
      </c>
    </row>
    <row r="36" spans="1:18" hidden="1" x14ac:dyDescent="0.3">
      <c r="A36" s="28" t="s">
        <v>33</v>
      </c>
      <c r="B36">
        <v>2013</v>
      </c>
      <c r="C36" t="s">
        <v>55</v>
      </c>
      <c r="D36" s="8">
        <f>AVERAGE(original_data3[[#This Row],[Cereals and products]:[Food and beverages]])</f>
        <v>115.72307692307693</v>
      </c>
      <c r="E36">
        <v>113.7</v>
      </c>
      <c r="F36">
        <v>109.7</v>
      </c>
      <c r="G36">
        <v>111.4</v>
      </c>
      <c r="H36">
        <v>111.3</v>
      </c>
      <c r="I36">
        <v>110.4</v>
      </c>
      <c r="J36">
        <v>109</v>
      </c>
      <c r="K36" s="8">
        <v>109.8</v>
      </c>
      <c r="L36">
        <v>113.3</v>
      </c>
      <c r="M36">
        <f>SUM(original_data3[[#This Row],[Cereals and products]:[Food and beverages]])</f>
        <v>1504.4</v>
      </c>
    </row>
    <row r="37" spans="1:18" x14ac:dyDescent="0.3">
      <c r="A37" s="28" t="s">
        <v>35</v>
      </c>
      <c r="B37">
        <v>2013</v>
      </c>
      <c r="C37" t="s">
        <v>55</v>
      </c>
      <c r="D37" s="8">
        <f>AVERAGE(original_data3[[#This Row],[Cereals and products]:[Food and beverages]])</f>
        <v>115.94615384615386</v>
      </c>
      <c r="E37">
        <v>114.8</v>
      </c>
      <c r="F37">
        <v>109.8</v>
      </c>
      <c r="G37">
        <v>111.5</v>
      </c>
      <c r="H37">
        <v>111.7</v>
      </c>
      <c r="I37">
        <v>111.9</v>
      </c>
      <c r="J37">
        <v>109.7</v>
      </c>
      <c r="K37" s="8">
        <v>110</v>
      </c>
      <c r="L37">
        <v>114.5</v>
      </c>
      <c r="M37">
        <f>SUM(original_data3[[#This Row],[Cereals and products]:[Food and beverages]])</f>
        <v>1507.3000000000002</v>
      </c>
    </row>
    <row r="38" spans="1:18" hidden="1" x14ac:dyDescent="0.3">
      <c r="A38" s="28" t="s">
        <v>30</v>
      </c>
      <c r="B38">
        <v>2014</v>
      </c>
      <c r="C38" t="s">
        <v>31</v>
      </c>
      <c r="D38" s="8">
        <f>AVERAGE(original_data3[[#This Row],[Cereals and products]:[Food and beverages]])</f>
        <v>114.35384615384616</v>
      </c>
      <c r="E38">
        <v>116.2</v>
      </c>
      <c r="F38">
        <v>110.5</v>
      </c>
      <c r="G38">
        <v>111.8</v>
      </c>
      <c r="H38">
        <v>112.6</v>
      </c>
      <c r="I38">
        <v>113</v>
      </c>
      <c r="J38">
        <v>110.6</v>
      </c>
      <c r="K38" s="8">
        <v>110.6</v>
      </c>
      <c r="L38">
        <v>114.2</v>
      </c>
      <c r="M38">
        <f>SUM(original_data3[[#This Row],[Cereals and products]:[Food and beverages]])</f>
        <v>1486.6000000000001</v>
      </c>
    </row>
    <row r="39" spans="1:18" hidden="1" x14ac:dyDescent="0.3">
      <c r="A39" s="28" t="s">
        <v>33</v>
      </c>
      <c r="B39">
        <v>2014</v>
      </c>
      <c r="C39" t="s">
        <v>31</v>
      </c>
      <c r="D39" s="8">
        <f>AVERAGE(original_data3[[#This Row],[Cereals and products]:[Food and beverages]])</f>
        <v>114.17692307692307</v>
      </c>
      <c r="E39">
        <v>114.3</v>
      </c>
      <c r="F39">
        <v>110.8</v>
      </c>
      <c r="G39">
        <v>111.5</v>
      </c>
      <c r="H39">
        <v>111.9</v>
      </c>
      <c r="I39">
        <v>111</v>
      </c>
      <c r="J39">
        <v>109.7</v>
      </c>
      <c r="K39" s="8">
        <v>110.5</v>
      </c>
      <c r="L39">
        <v>112.9</v>
      </c>
      <c r="M39">
        <f>SUM(original_data3[[#This Row],[Cereals and products]:[Food and beverages]])</f>
        <v>1484.3</v>
      </c>
    </row>
    <row r="40" spans="1:18" x14ac:dyDescent="0.3">
      <c r="A40" s="28" t="s">
        <v>35</v>
      </c>
      <c r="B40">
        <v>2014</v>
      </c>
      <c r="C40" t="s">
        <v>31</v>
      </c>
      <c r="D40" s="8">
        <f>AVERAGE(original_data3[[#This Row],[Cereals and products]:[Food and beverages]])</f>
        <v>114.29230769230767</v>
      </c>
      <c r="E40">
        <v>115.4</v>
      </c>
      <c r="F40">
        <v>110.7</v>
      </c>
      <c r="G40">
        <v>111.6</v>
      </c>
      <c r="H40">
        <v>112.3</v>
      </c>
      <c r="I40">
        <v>112.2</v>
      </c>
      <c r="J40">
        <v>110.3</v>
      </c>
      <c r="K40" s="8">
        <v>110.6</v>
      </c>
      <c r="L40">
        <v>113.6</v>
      </c>
      <c r="M40">
        <f>SUM(original_data3[[#This Row],[Cereals and products]:[Food and beverages]])</f>
        <v>1485.7999999999997</v>
      </c>
    </row>
    <row r="41" spans="1:18" hidden="1" x14ac:dyDescent="0.3">
      <c r="A41" s="28" t="s">
        <v>30</v>
      </c>
      <c r="B41">
        <v>2014</v>
      </c>
      <c r="C41" t="s">
        <v>36</v>
      </c>
      <c r="D41" s="8">
        <f>AVERAGE(original_data3[[#This Row],[Cereals and products]:[Food and beverages]])</f>
        <v>114.01538461538462</v>
      </c>
      <c r="E41">
        <v>116.7</v>
      </c>
      <c r="F41">
        <v>110.8</v>
      </c>
      <c r="G41">
        <v>112</v>
      </c>
      <c r="H41">
        <v>112.9</v>
      </c>
      <c r="I41">
        <v>113.2</v>
      </c>
      <c r="J41">
        <v>110.9</v>
      </c>
      <c r="K41" s="8">
        <v>110.9</v>
      </c>
      <c r="L41">
        <v>114</v>
      </c>
      <c r="M41">
        <f>SUM(original_data3[[#This Row],[Cereals and products]:[Food and beverages]])</f>
        <v>1482.2</v>
      </c>
      <c r="R41" t="str">
        <f>IF(M2&gt;800&amp;M2&lt;100,"HIGH MEDIUM", "LOW MEDIUM")</f>
        <v>LOW MEDIUM</v>
      </c>
    </row>
    <row r="42" spans="1:18" hidden="1" x14ac:dyDescent="0.3">
      <c r="A42" s="28" t="s">
        <v>33</v>
      </c>
      <c r="B42">
        <v>2014</v>
      </c>
      <c r="C42" t="s">
        <v>36</v>
      </c>
      <c r="D42" s="8">
        <f>AVERAGE(original_data3[[#This Row],[Cereals and products]:[Food and beverages]])</f>
        <v>113.53846153846153</v>
      </c>
      <c r="E42">
        <v>114.7</v>
      </c>
      <c r="F42">
        <v>111.3</v>
      </c>
      <c r="G42">
        <v>111.6</v>
      </c>
      <c r="H42">
        <v>112.6</v>
      </c>
      <c r="I42">
        <v>111.1</v>
      </c>
      <c r="J42">
        <v>110.4</v>
      </c>
      <c r="K42" s="8">
        <v>111</v>
      </c>
      <c r="L42">
        <v>113.1</v>
      </c>
      <c r="M42">
        <f>SUM(original_data3[[#This Row],[Cereals and products]:[Food and beverages]])</f>
        <v>1476</v>
      </c>
    </row>
    <row r="43" spans="1:18" x14ac:dyDescent="0.3">
      <c r="A43" s="28" t="s">
        <v>35</v>
      </c>
      <c r="B43">
        <v>2014</v>
      </c>
      <c r="C43" t="s">
        <v>36</v>
      </c>
      <c r="D43" s="8">
        <f>AVERAGE(original_data3[[#This Row],[Cereals and products]:[Food and beverages]])</f>
        <v>113.85384615384615</v>
      </c>
      <c r="E43">
        <v>115.9</v>
      </c>
      <c r="F43">
        <v>111.1</v>
      </c>
      <c r="G43">
        <v>111.8</v>
      </c>
      <c r="H43">
        <v>112.8</v>
      </c>
      <c r="I43">
        <v>112.4</v>
      </c>
      <c r="J43">
        <v>110.7</v>
      </c>
      <c r="K43" s="8">
        <v>110.9</v>
      </c>
      <c r="L43">
        <v>113.6</v>
      </c>
      <c r="M43">
        <f>SUM(original_data3[[#This Row],[Cereals and products]:[Food and beverages]])</f>
        <v>1480.1</v>
      </c>
    </row>
    <row r="44" spans="1:18" hidden="1" x14ac:dyDescent="0.3">
      <c r="A44" s="28" t="s">
        <v>30</v>
      </c>
      <c r="B44">
        <v>2014</v>
      </c>
      <c r="C44" t="s">
        <v>38</v>
      </c>
      <c r="D44" s="8">
        <f>AVERAGE(original_data3[[#This Row],[Cereals and products]:[Food and beverages]])</f>
        <v>114.72307692307693</v>
      </c>
      <c r="E44">
        <v>117.2</v>
      </c>
      <c r="F44">
        <v>111.2</v>
      </c>
      <c r="G44">
        <v>112.4</v>
      </c>
      <c r="H44">
        <v>113.4</v>
      </c>
      <c r="I44">
        <v>113.4</v>
      </c>
      <c r="J44">
        <v>111.4</v>
      </c>
      <c r="K44" s="8">
        <v>111.3</v>
      </c>
      <c r="L44">
        <v>114.6</v>
      </c>
      <c r="M44">
        <f>SUM(original_data3[[#This Row],[Cereals and products]:[Food and beverages]])</f>
        <v>1491.4</v>
      </c>
    </row>
    <row r="45" spans="1:18" hidden="1" x14ac:dyDescent="0.3">
      <c r="A45" s="28" t="s">
        <v>33</v>
      </c>
      <c r="B45">
        <v>2014</v>
      </c>
      <c r="C45" t="s">
        <v>38</v>
      </c>
      <c r="D45" s="8">
        <f>AVERAGE(original_data3[[#This Row],[Cereals and products]:[Food and beverages]])</f>
        <v>114.07692307692308</v>
      </c>
      <c r="E45">
        <v>115.2</v>
      </c>
      <c r="F45">
        <v>111.6</v>
      </c>
      <c r="G45">
        <v>111.8</v>
      </c>
      <c r="H45">
        <v>113</v>
      </c>
      <c r="I45">
        <v>110.9</v>
      </c>
      <c r="J45">
        <v>110.8</v>
      </c>
      <c r="K45" s="8">
        <v>111.4</v>
      </c>
      <c r="L45">
        <v>113.7</v>
      </c>
      <c r="M45">
        <f>SUM(original_data3[[#This Row],[Cereals and products]:[Food and beverages]])</f>
        <v>1483</v>
      </c>
    </row>
    <row r="46" spans="1:18" x14ac:dyDescent="0.3">
      <c r="A46" s="28" t="s">
        <v>35</v>
      </c>
      <c r="B46">
        <v>2014</v>
      </c>
      <c r="C46" t="s">
        <v>38</v>
      </c>
      <c r="D46" s="8">
        <f>AVERAGE(original_data3[[#This Row],[Cereals and products]:[Food and beverages]])</f>
        <v>114.48461538461537</v>
      </c>
      <c r="E46">
        <v>116.4</v>
      </c>
      <c r="F46">
        <v>111.4</v>
      </c>
      <c r="G46">
        <v>112</v>
      </c>
      <c r="H46">
        <v>113.2</v>
      </c>
      <c r="I46">
        <v>112.5</v>
      </c>
      <c r="J46">
        <v>111.2</v>
      </c>
      <c r="K46" s="8">
        <v>111.3</v>
      </c>
      <c r="L46">
        <v>114.2</v>
      </c>
      <c r="M46">
        <f>SUM(original_data3[[#This Row],[Cereals and products]:[Food and beverages]])</f>
        <v>1488.2999999999997</v>
      </c>
    </row>
    <row r="47" spans="1:18" hidden="1" x14ac:dyDescent="0.3">
      <c r="A47" s="28" t="s">
        <v>30</v>
      </c>
      <c r="B47">
        <v>2014</v>
      </c>
      <c r="C47" t="s">
        <v>39</v>
      </c>
      <c r="D47" s="8">
        <f>AVERAGE(original_data3[[#This Row],[Cereals and products]:[Food and beverages]])</f>
        <v>115.70000000000002</v>
      </c>
      <c r="E47">
        <v>117.8</v>
      </c>
      <c r="F47">
        <v>111.2</v>
      </c>
      <c r="G47">
        <v>113</v>
      </c>
      <c r="H47">
        <v>113.7</v>
      </c>
      <c r="I47">
        <v>113.4</v>
      </c>
      <c r="J47">
        <v>111.8</v>
      </c>
      <c r="K47" s="8">
        <v>111.5</v>
      </c>
      <c r="L47">
        <v>115.4</v>
      </c>
      <c r="M47">
        <f>SUM(original_data3[[#This Row],[Cereals and products]:[Food and beverages]])</f>
        <v>1504.1000000000001</v>
      </c>
    </row>
    <row r="48" spans="1:18" hidden="1" x14ac:dyDescent="0.3">
      <c r="A48" s="28" t="s">
        <v>33</v>
      </c>
      <c r="B48">
        <v>2014</v>
      </c>
      <c r="C48" t="s">
        <v>39</v>
      </c>
      <c r="D48" s="8">
        <f>AVERAGE(original_data3[[#This Row],[Cereals and products]:[Food and beverages]])</f>
        <v>115.69230769230771</v>
      </c>
      <c r="E48">
        <v>115.7</v>
      </c>
      <c r="F48">
        <v>111.2</v>
      </c>
      <c r="G48">
        <v>112.5</v>
      </c>
      <c r="H48">
        <v>113.4</v>
      </c>
      <c r="I48">
        <v>110.9</v>
      </c>
      <c r="J48">
        <v>111</v>
      </c>
      <c r="K48" s="8">
        <v>111.4</v>
      </c>
      <c r="L48">
        <v>114.7</v>
      </c>
      <c r="M48">
        <f>SUM(original_data3[[#This Row],[Cereals and products]:[Food and beverages]])</f>
        <v>1504.0000000000002</v>
      </c>
    </row>
    <row r="49" spans="1:13" x14ac:dyDescent="0.3">
      <c r="A49" s="28" t="s">
        <v>35</v>
      </c>
      <c r="B49">
        <v>2014</v>
      </c>
      <c r="C49" t="s">
        <v>39</v>
      </c>
      <c r="D49" s="8">
        <f>AVERAGE(original_data3[[#This Row],[Cereals and products]:[Food and beverages]])</f>
        <v>115.69999999999999</v>
      </c>
      <c r="E49">
        <v>117</v>
      </c>
      <c r="F49">
        <v>111.2</v>
      </c>
      <c r="G49">
        <v>112.7</v>
      </c>
      <c r="H49">
        <v>113.6</v>
      </c>
      <c r="I49">
        <v>112.5</v>
      </c>
      <c r="J49">
        <v>111.5</v>
      </c>
      <c r="K49" s="8">
        <v>111.5</v>
      </c>
      <c r="L49">
        <v>115.1</v>
      </c>
      <c r="M49">
        <f>SUM(original_data3[[#This Row],[Cereals and products]:[Food and beverages]])</f>
        <v>1504.1</v>
      </c>
    </row>
    <row r="50" spans="1:13" hidden="1" x14ac:dyDescent="0.3">
      <c r="A50" s="28" t="s">
        <v>30</v>
      </c>
      <c r="B50">
        <v>2014</v>
      </c>
      <c r="C50" t="s">
        <v>41</v>
      </c>
      <c r="D50" s="8">
        <f>AVERAGE(original_data3[[#This Row],[Cereals and products]:[Food and beverages]])</f>
        <v>116.45384615384614</v>
      </c>
      <c r="E50">
        <v>118.5</v>
      </c>
      <c r="F50">
        <v>111.4</v>
      </c>
      <c r="G50">
        <v>113.1</v>
      </c>
      <c r="H50">
        <v>114.1</v>
      </c>
      <c r="I50">
        <v>113.4</v>
      </c>
      <c r="J50">
        <v>112.1</v>
      </c>
      <c r="K50" s="8">
        <v>111.8</v>
      </c>
      <c r="L50">
        <v>116</v>
      </c>
      <c r="M50">
        <f>SUM(original_data3[[#This Row],[Cereals and products]:[Food and beverages]])</f>
        <v>1513.8999999999999</v>
      </c>
    </row>
    <row r="51" spans="1:13" hidden="1" x14ac:dyDescent="0.3">
      <c r="A51" s="28" t="s">
        <v>33</v>
      </c>
      <c r="B51">
        <v>2014</v>
      </c>
      <c r="C51" t="s">
        <v>41</v>
      </c>
      <c r="D51" s="8">
        <f>AVERAGE(original_data3[[#This Row],[Cereals and products]:[Food and beverages]])</f>
        <v>117.33076923076925</v>
      </c>
      <c r="E51">
        <v>116.2</v>
      </c>
      <c r="F51">
        <v>111.3</v>
      </c>
      <c r="G51">
        <v>112.9</v>
      </c>
      <c r="H51">
        <v>114.1</v>
      </c>
      <c r="I51">
        <v>111.1</v>
      </c>
      <c r="J51">
        <v>111.2</v>
      </c>
      <c r="K51" s="8">
        <v>111.7</v>
      </c>
      <c r="L51">
        <v>115.6</v>
      </c>
      <c r="M51">
        <f>SUM(original_data3[[#This Row],[Cereals and products]:[Food and beverages]])</f>
        <v>1525.3000000000002</v>
      </c>
    </row>
    <row r="52" spans="1:13" x14ac:dyDescent="0.3">
      <c r="A52" s="28" t="s">
        <v>35</v>
      </c>
      <c r="B52">
        <v>2014</v>
      </c>
      <c r="C52" t="s">
        <v>41</v>
      </c>
      <c r="D52" s="8">
        <f>AVERAGE(original_data3[[#This Row],[Cereals and products]:[Food and beverages]])</f>
        <v>116.80769230769235</v>
      </c>
      <c r="E52">
        <v>117.6</v>
      </c>
      <c r="F52">
        <v>111.3</v>
      </c>
      <c r="G52">
        <v>113</v>
      </c>
      <c r="H52">
        <v>114.1</v>
      </c>
      <c r="I52">
        <v>112.5</v>
      </c>
      <c r="J52">
        <v>111.8</v>
      </c>
      <c r="K52" s="8">
        <v>111.8</v>
      </c>
      <c r="L52">
        <v>115.8</v>
      </c>
      <c r="M52">
        <f>SUM(original_data3[[#This Row],[Cereals and products]:[Food and beverages]])</f>
        <v>1518.5000000000005</v>
      </c>
    </row>
    <row r="53" spans="1:13" hidden="1" x14ac:dyDescent="0.3">
      <c r="A53" s="28" t="s">
        <v>30</v>
      </c>
      <c r="B53">
        <v>2014</v>
      </c>
      <c r="C53" t="s">
        <v>42</v>
      </c>
      <c r="D53" s="8">
        <f>AVERAGE(original_data3[[#This Row],[Cereals and products]:[Food and beverages]])</f>
        <v>117.36153846153844</v>
      </c>
      <c r="E53">
        <v>119.3</v>
      </c>
      <c r="F53">
        <v>112.2</v>
      </c>
      <c r="G53">
        <v>114.3</v>
      </c>
      <c r="H53">
        <v>114.9</v>
      </c>
      <c r="I53">
        <v>114.4</v>
      </c>
      <c r="J53">
        <v>112.8</v>
      </c>
      <c r="K53" s="8">
        <v>112.3</v>
      </c>
      <c r="L53">
        <v>117</v>
      </c>
      <c r="M53">
        <f>SUM(original_data3[[#This Row],[Cereals and products]:[Food and beverages]])</f>
        <v>1525.6999999999998</v>
      </c>
    </row>
    <row r="54" spans="1:13" hidden="1" x14ac:dyDescent="0.3">
      <c r="A54" s="28" t="s">
        <v>33</v>
      </c>
      <c r="B54">
        <v>2014</v>
      </c>
      <c r="C54" t="s">
        <v>42</v>
      </c>
      <c r="D54" s="8">
        <f>AVERAGE(original_data3[[#This Row],[Cereals and products]:[Food and beverages]])</f>
        <v>119</v>
      </c>
      <c r="E54">
        <v>116.7</v>
      </c>
      <c r="F54">
        <v>111.5</v>
      </c>
      <c r="G54">
        <v>115.1</v>
      </c>
      <c r="H54">
        <v>114.3</v>
      </c>
      <c r="I54">
        <v>111.2</v>
      </c>
      <c r="J54">
        <v>111.4</v>
      </c>
      <c r="K54" s="8">
        <v>112.2</v>
      </c>
      <c r="L54">
        <v>116.4</v>
      </c>
      <c r="M54">
        <f>SUM(original_data3[[#This Row],[Cereals and products]:[Food and beverages]])</f>
        <v>1547</v>
      </c>
    </row>
    <row r="55" spans="1:13" x14ac:dyDescent="0.3">
      <c r="A55" s="28" t="s">
        <v>35</v>
      </c>
      <c r="B55">
        <v>2014</v>
      </c>
      <c r="C55" t="s">
        <v>42</v>
      </c>
      <c r="D55" s="8">
        <f>AVERAGE(original_data3[[#This Row],[Cereals and products]:[Food and beverages]])</f>
        <v>117.9769230769231</v>
      </c>
      <c r="E55">
        <v>118.3</v>
      </c>
      <c r="F55">
        <v>111.8</v>
      </c>
      <c r="G55">
        <v>114.8</v>
      </c>
      <c r="H55">
        <v>114.6</v>
      </c>
      <c r="I55">
        <v>113.2</v>
      </c>
      <c r="J55">
        <v>112.3</v>
      </c>
      <c r="K55" s="8">
        <v>112.3</v>
      </c>
      <c r="L55">
        <v>116.7</v>
      </c>
      <c r="M55">
        <f>SUM(original_data3[[#This Row],[Cereals and products]:[Food and beverages]])</f>
        <v>1533.7000000000003</v>
      </c>
    </row>
    <row r="56" spans="1:13" hidden="1" x14ac:dyDescent="0.3">
      <c r="A56" s="28" t="s">
        <v>30</v>
      </c>
      <c r="B56">
        <v>2014</v>
      </c>
      <c r="C56" t="s">
        <v>44</v>
      </c>
      <c r="D56" s="8">
        <f>AVERAGE(original_data3[[#This Row],[Cereals and products]:[Food and beverages]])</f>
        <v>120.24615384615385</v>
      </c>
      <c r="E56">
        <v>120.3</v>
      </c>
      <c r="F56">
        <v>113.2</v>
      </c>
      <c r="G56">
        <v>115.5</v>
      </c>
      <c r="H56">
        <v>115.4</v>
      </c>
      <c r="I56">
        <v>115.3</v>
      </c>
      <c r="J56">
        <v>113.4</v>
      </c>
      <c r="K56" s="8">
        <v>113.1</v>
      </c>
      <c r="L56">
        <v>119.5</v>
      </c>
      <c r="M56">
        <f>SUM(original_data3[[#This Row],[Cereals and products]:[Food and beverages]])</f>
        <v>1563.2</v>
      </c>
    </row>
    <row r="57" spans="1:13" hidden="1" x14ac:dyDescent="0.3">
      <c r="A57" s="28" t="s">
        <v>33</v>
      </c>
      <c r="B57">
        <v>2014</v>
      </c>
      <c r="C57" t="s">
        <v>44</v>
      </c>
      <c r="D57" s="8">
        <f>AVERAGE(original_data3[[#This Row],[Cereals and products]:[Food and beverages]])</f>
        <v>123.03846153846153</v>
      </c>
      <c r="E57">
        <v>117.4</v>
      </c>
      <c r="F57">
        <v>113</v>
      </c>
      <c r="G57">
        <v>117.8</v>
      </c>
      <c r="H57">
        <v>114.9</v>
      </c>
      <c r="I57">
        <v>111.6</v>
      </c>
      <c r="J57">
        <v>111.5</v>
      </c>
      <c r="K57" s="8">
        <v>113.5</v>
      </c>
      <c r="L57">
        <v>118.9</v>
      </c>
      <c r="M57">
        <f>SUM(original_data3[[#This Row],[Cereals and products]:[Food and beverages]])</f>
        <v>1599.5</v>
      </c>
    </row>
    <row r="58" spans="1:13" x14ac:dyDescent="0.3">
      <c r="A58" s="28" t="s">
        <v>35</v>
      </c>
      <c r="B58">
        <v>2014</v>
      </c>
      <c r="C58" t="s">
        <v>44</v>
      </c>
      <c r="D58" s="8">
        <f>AVERAGE(original_data3[[#This Row],[Cereals and products]:[Food and beverages]])</f>
        <v>121.25384615384615</v>
      </c>
      <c r="E58">
        <v>119.1</v>
      </c>
      <c r="F58">
        <v>113.1</v>
      </c>
      <c r="G58">
        <v>116.8</v>
      </c>
      <c r="H58">
        <v>115.2</v>
      </c>
      <c r="I58">
        <v>113.9</v>
      </c>
      <c r="J58">
        <v>112.7</v>
      </c>
      <c r="K58" s="8">
        <v>113.3</v>
      </c>
      <c r="L58">
        <v>119.2</v>
      </c>
      <c r="M58">
        <f>SUM(original_data3[[#This Row],[Cereals and products]:[Food and beverages]])</f>
        <v>1576.3</v>
      </c>
    </row>
    <row r="59" spans="1:13" hidden="1" x14ac:dyDescent="0.3">
      <c r="A59" s="28" t="s">
        <v>30</v>
      </c>
      <c r="B59">
        <v>2014</v>
      </c>
      <c r="C59" t="s">
        <v>46</v>
      </c>
      <c r="D59" s="8">
        <f>AVERAGE(original_data3[[#This Row],[Cereals and products]:[Food and beverages]])</f>
        <v>121.71538461538459</v>
      </c>
      <c r="E59">
        <v>120.7</v>
      </c>
      <c r="F59">
        <v>113.2</v>
      </c>
      <c r="G59">
        <v>116.2</v>
      </c>
      <c r="H59">
        <v>115.9</v>
      </c>
      <c r="I59">
        <v>115.4</v>
      </c>
      <c r="J59">
        <v>114</v>
      </c>
      <c r="K59" s="8">
        <v>113.5</v>
      </c>
      <c r="L59">
        <v>120.7</v>
      </c>
      <c r="M59">
        <f>SUM(original_data3[[#This Row],[Cereals and products]:[Food and beverages]])</f>
        <v>1582.2999999999997</v>
      </c>
    </row>
    <row r="60" spans="1:13" hidden="1" x14ac:dyDescent="0.3">
      <c r="A60" s="28" t="s">
        <v>33</v>
      </c>
      <c r="B60">
        <v>2014</v>
      </c>
      <c r="C60" t="s">
        <v>46</v>
      </c>
      <c r="D60" s="8">
        <f>AVERAGE(original_data3[[#This Row],[Cereals and products]:[Food and beverages]])</f>
        <v>124.38461538461539</v>
      </c>
      <c r="E60">
        <v>117.9</v>
      </c>
      <c r="F60">
        <v>112.5</v>
      </c>
      <c r="G60">
        <v>119.2</v>
      </c>
      <c r="H60">
        <v>115.3</v>
      </c>
      <c r="I60">
        <v>111.8</v>
      </c>
      <c r="J60">
        <v>112.2</v>
      </c>
      <c r="K60" s="8">
        <v>113.9</v>
      </c>
      <c r="L60">
        <v>119.9</v>
      </c>
      <c r="M60">
        <f>SUM(original_data3[[#This Row],[Cereals and products]:[Food and beverages]])</f>
        <v>1617</v>
      </c>
    </row>
    <row r="61" spans="1:13" x14ac:dyDescent="0.3">
      <c r="A61" s="28" t="s">
        <v>35</v>
      </c>
      <c r="B61">
        <v>2014</v>
      </c>
      <c r="C61" t="s">
        <v>46</v>
      </c>
      <c r="D61" s="8">
        <f>AVERAGE(original_data3[[#This Row],[Cereals and products]:[Food and beverages]])</f>
        <v>122.65384615384613</v>
      </c>
      <c r="E61">
        <v>119.6</v>
      </c>
      <c r="F61">
        <v>112.8</v>
      </c>
      <c r="G61">
        <v>118</v>
      </c>
      <c r="H61">
        <v>115.6</v>
      </c>
      <c r="I61">
        <v>114</v>
      </c>
      <c r="J61">
        <v>113.3</v>
      </c>
      <c r="K61" s="8">
        <v>113.7</v>
      </c>
      <c r="L61">
        <v>120.3</v>
      </c>
      <c r="M61">
        <f>SUM(original_data3[[#This Row],[Cereals and products]:[Food and beverages]])</f>
        <v>1594.4999999999998</v>
      </c>
    </row>
    <row r="62" spans="1:13" hidden="1" x14ac:dyDescent="0.3">
      <c r="A62" s="28" t="s">
        <v>30</v>
      </c>
      <c r="B62">
        <v>2014</v>
      </c>
      <c r="C62" t="s">
        <v>48</v>
      </c>
      <c r="D62" s="8">
        <f>AVERAGE(original_data3[[#This Row],[Cereals and products]:[Food and beverages]])</f>
        <v>121.78461538461539</v>
      </c>
      <c r="E62">
        <v>121.3</v>
      </c>
      <c r="F62">
        <v>112.8</v>
      </c>
      <c r="G62">
        <v>116.6</v>
      </c>
      <c r="H62">
        <v>116.7</v>
      </c>
      <c r="I62">
        <v>115.8</v>
      </c>
      <c r="J62">
        <v>114.5</v>
      </c>
      <c r="K62" s="8">
        <v>113.7</v>
      </c>
      <c r="L62">
        <v>120.9</v>
      </c>
      <c r="M62">
        <f>SUM(original_data3[[#This Row],[Cereals and products]:[Food and beverages]])</f>
        <v>1583.2</v>
      </c>
    </row>
    <row r="63" spans="1:13" hidden="1" x14ac:dyDescent="0.3">
      <c r="A63" s="28" t="s">
        <v>33</v>
      </c>
      <c r="B63">
        <v>2014</v>
      </c>
      <c r="C63" t="s">
        <v>48</v>
      </c>
      <c r="D63" s="8">
        <f>AVERAGE(original_data3[[#This Row],[Cereals and products]:[Food and beverages]])</f>
        <v>122.59230769230771</v>
      </c>
      <c r="E63">
        <v>118.4</v>
      </c>
      <c r="F63">
        <v>111.2</v>
      </c>
      <c r="G63">
        <v>120</v>
      </c>
      <c r="H63">
        <v>115.5</v>
      </c>
      <c r="I63">
        <v>111.8</v>
      </c>
      <c r="J63">
        <v>112.3</v>
      </c>
      <c r="K63" s="8">
        <v>113.6</v>
      </c>
      <c r="L63">
        <v>119.2</v>
      </c>
      <c r="M63">
        <f>SUM(original_data3[[#This Row],[Cereals and products]:[Food and beverages]])</f>
        <v>1593.7000000000003</v>
      </c>
    </row>
    <row r="64" spans="1:13" x14ac:dyDescent="0.3">
      <c r="A64" s="28" t="s">
        <v>35</v>
      </c>
      <c r="B64">
        <v>2014</v>
      </c>
      <c r="C64" t="s">
        <v>48</v>
      </c>
      <c r="D64" s="8">
        <f>AVERAGE(original_data3[[#This Row],[Cereals and products]:[Food and beverages]])</f>
        <v>122.00769230769228</v>
      </c>
      <c r="E64">
        <v>120.1</v>
      </c>
      <c r="F64">
        <v>112</v>
      </c>
      <c r="G64">
        <v>118.6</v>
      </c>
      <c r="H64">
        <v>116.1</v>
      </c>
      <c r="I64">
        <v>114.3</v>
      </c>
      <c r="J64">
        <v>113.7</v>
      </c>
      <c r="K64" s="8">
        <v>113.7</v>
      </c>
      <c r="L64">
        <v>120.1</v>
      </c>
      <c r="M64">
        <f>SUM(original_data3[[#This Row],[Cereals and products]:[Food and beverages]])</f>
        <v>1586.0999999999997</v>
      </c>
    </row>
    <row r="65" spans="1:13" hidden="1" x14ac:dyDescent="0.3">
      <c r="A65" s="28" t="s">
        <v>30</v>
      </c>
      <c r="B65">
        <v>2014</v>
      </c>
      <c r="C65" t="s">
        <v>50</v>
      </c>
      <c r="D65" s="8">
        <f>AVERAGE(original_data3[[#This Row],[Cereals and products]:[Food and beverages]])</f>
        <v>121.63076923076922</v>
      </c>
      <c r="E65">
        <v>122.3</v>
      </c>
      <c r="F65">
        <v>112.6</v>
      </c>
      <c r="G65">
        <v>116.9</v>
      </c>
      <c r="H65">
        <v>117.5</v>
      </c>
      <c r="I65">
        <v>116.4</v>
      </c>
      <c r="J65">
        <v>115.3</v>
      </c>
      <c r="K65" s="8">
        <v>114</v>
      </c>
      <c r="L65">
        <v>121</v>
      </c>
      <c r="M65">
        <f>SUM(original_data3[[#This Row],[Cereals and products]:[Food and beverages]])</f>
        <v>1581.1999999999998</v>
      </c>
    </row>
    <row r="66" spans="1:13" hidden="1" x14ac:dyDescent="0.3">
      <c r="A66" s="28" t="s">
        <v>33</v>
      </c>
      <c r="B66">
        <v>2014</v>
      </c>
      <c r="C66" t="s">
        <v>50</v>
      </c>
      <c r="D66" s="8">
        <f>AVERAGE(original_data3[[#This Row],[Cereals and products]:[Food and beverages]])</f>
        <v>122.11538461538461</v>
      </c>
      <c r="E66">
        <v>118.9</v>
      </c>
      <c r="F66">
        <v>111</v>
      </c>
      <c r="G66">
        <v>120.2</v>
      </c>
      <c r="H66">
        <v>115.8</v>
      </c>
      <c r="I66">
        <v>112</v>
      </c>
      <c r="J66">
        <v>112.6</v>
      </c>
      <c r="K66" s="8">
        <v>113.7</v>
      </c>
      <c r="L66">
        <v>119.1</v>
      </c>
      <c r="M66">
        <f>SUM(original_data3[[#This Row],[Cereals and products]:[Food and beverages]])</f>
        <v>1587.5</v>
      </c>
    </row>
    <row r="67" spans="1:13" x14ac:dyDescent="0.3">
      <c r="A67" s="28" t="s">
        <v>35</v>
      </c>
      <c r="B67">
        <v>2014</v>
      </c>
      <c r="C67" t="s">
        <v>50</v>
      </c>
      <c r="D67" s="8">
        <f>AVERAGE(original_data3[[#This Row],[Cereals and products]:[Food and beverages]])</f>
        <v>121.74615384615385</v>
      </c>
      <c r="E67">
        <v>121</v>
      </c>
      <c r="F67">
        <v>111.8</v>
      </c>
      <c r="G67">
        <v>118.8</v>
      </c>
      <c r="H67">
        <v>116.7</v>
      </c>
      <c r="I67">
        <v>114.7</v>
      </c>
      <c r="J67">
        <v>114.3</v>
      </c>
      <c r="K67" s="8">
        <v>113.9</v>
      </c>
      <c r="L67">
        <v>120.1</v>
      </c>
      <c r="M67">
        <f>SUM(original_data3[[#This Row],[Cereals and products]:[Food and beverages]])</f>
        <v>1582.7</v>
      </c>
    </row>
    <row r="68" spans="1:13" hidden="1" x14ac:dyDescent="0.3">
      <c r="A68" s="28" t="s">
        <v>30</v>
      </c>
      <c r="B68">
        <v>2014</v>
      </c>
      <c r="C68" t="s">
        <v>53</v>
      </c>
      <c r="D68" s="8">
        <f>AVERAGE(original_data3[[#This Row],[Cereals and products]:[Food and beverages]])</f>
        <v>121.69230769230769</v>
      </c>
      <c r="E68">
        <v>122.9</v>
      </c>
      <c r="F68">
        <v>112</v>
      </c>
      <c r="G68">
        <v>117.2</v>
      </c>
      <c r="H68">
        <v>118.1</v>
      </c>
      <c r="I68">
        <v>117.3</v>
      </c>
      <c r="J68">
        <v>115.9</v>
      </c>
      <c r="K68" s="8">
        <v>114.1</v>
      </c>
      <c r="L68">
        <v>121.1</v>
      </c>
      <c r="M68">
        <f>SUM(original_data3[[#This Row],[Cereals and products]:[Food and beverages]])</f>
        <v>1582</v>
      </c>
    </row>
    <row r="69" spans="1:13" hidden="1" x14ac:dyDescent="0.3">
      <c r="A69" s="28" t="s">
        <v>33</v>
      </c>
      <c r="B69">
        <v>2014</v>
      </c>
      <c r="C69" t="s">
        <v>53</v>
      </c>
      <c r="D69" s="8">
        <f>AVERAGE(original_data3[[#This Row],[Cereals and products]:[Food and beverages]])</f>
        <v>122.13846153846154</v>
      </c>
      <c r="E69">
        <v>119.5</v>
      </c>
      <c r="F69">
        <v>109.7</v>
      </c>
      <c r="G69">
        <v>120.3</v>
      </c>
      <c r="H69">
        <v>116.4</v>
      </c>
      <c r="I69">
        <v>112.6</v>
      </c>
      <c r="J69">
        <v>113</v>
      </c>
      <c r="K69" s="8">
        <v>113.4</v>
      </c>
      <c r="L69">
        <v>119</v>
      </c>
      <c r="M69">
        <f>SUM(original_data3[[#This Row],[Cereals and products]:[Food and beverages]])</f>
        <v>1587.8</v>
      </c>
    </row>
    <row r="70" spans="1:13" x14ac:dyDescent="0.3">
      <c r="A70" s="28" t="s">
        <v>35</v>
      </c>
      <c r="B70">
        <v>2014</v>
      </c>
      <c r="C70" t="s">
        <v>53</v>
      </c>
      <c r="D70" s="8">
        <f>AVERAGE(original_data3[[#This Row],[Cereals and products]:[Food and beverages]])</f>
        <v>121.78461538461539</v>
      </c>
      <c r="E70">
        <v>121.6</v>
      </c>
      <c r="F70">
        <v>110.8</v>
      </c>
      <c r="G70">
        <v>119</v>
      </c>
      <c r="H70">
        <v>117.3</v>
      </c>
      <c r="I70">
        <v>115.5</v>
      </c>
      <c r="J70">
        <v>114.8</v>
      </c>
      <c r="K70" s="8">
        <v>113.8</v>
      </c>
      <c r="L70">
        <v>120.1</v>
      </c>
      <c r="M70">
        <f>SUM(original_data3[[#This Row],[Cereals and products]:[Food and beverages]])</f>
        <v>1583.2</v>
      </c>
    </row>
    <row r="71" spans="1:13" hidden="1" x14ac:dyDescent="0.3">
      <c r="A71" s="28" t="s">
        <v>30</v>
      </c>
      <c r="B71">
        <v>2014</v>
      </c>
      <c r="C71" t="s">
        <v>55</v>
      </c>
      <c r="D71" s="8">
        <f>AVERAGE(original_data3[[#This Row],[Cereals and products]:[Food and beverages]])</f>
        <v>120.73846153846154</v>
      </c>
      <c r="E71">
        <v>123.3</v>
      </c>
      <c r="F71">
        <v>111.5</v>
      </c>
      <c r="G71">
        <v>117.7</v>
      </c>
      <c r="H71">
        <v>118.2</v>
      </c>
      <c r="I71">
        <v>117.4</v>
      </c>
      <c r="J71">
        <v>116.2</v>
      </c>
      <c r="K71" s="8">
        <v>114.2</v>
      </c>
      <c r="L71">
        <v>120.3</v>
      </c>
      <c r="M71">
        <f>SUM(original_data3[[#This Row],[Cereals and products]:[Food and beverages]])</f>
        <v>1569.6</v>
      </c>
    </row>
    <row r="72" spans="1:13" hidden="1" x14ac:dyDescent="0.3">
      <c r="A72" s="28" t="s">
        <v>33</v>
      </c>
      <c r="B72">
        <v>2014</v>
      </c>
      <c r="C72" t="s">
        <v>55</v>
      </c>
      <c r="D72" s="8">
        <f>AVERAGE(original_data3[[#This Row],[Cereals and products]:[Food and beverages]])</f>
        <v>121.32307692307691</v>
      </c>
      <c r="E72">
        <v>120</v>
      </c>
      <c r="F72">
        <v>108.8</v>
      </c>
      <c r="G72">
        <v>120.7</v>
      </c>
      <c r="H72">
        <v>116.8</v>
      </c>
      <c r="I72">
        <v>113</v>
      </c>
      <c r="J72">
        <v>113.2</v>
      </c>
      <c r="K72" s="8">
        <v>113.4</v>
      </c>
      <c r="L72">
        <v>118.4</v>
      </c>
      <c r="M72">
        <f>SUM(original_data3[[#This Row],[Cereals and products]:[Food and beverages]])</f>
        <v>1577.1999999999998</v>
      </c>
    </row>
    <row r="73" spans="1:13" x14ac:dyDescent="0.3">
      <c r="A73" s="28" t="s">
        <v>35</v>
      </c>
      <c r="B73">
        <v>2014</v>
      </c>
      <c r="C73" t="s">
        <v>55</v>
      </c>
      <c r="D73" s="8">
        <f>AVERAGE(original_data3[[#This Row],[Cereals and products]:[Food and beverages]])</f>
        <v>120.89999999999999</v>
      </c>
      <c r="E73">
        <v>122</v>
      </c>
      <c r="F73">
        <v>110.1</v>
      </c>
      <c r="G73">
        <v>119.5</v>
      </c>
      <c r="H73">
        <v>117.5</v>
      </c>
      <c r="I73">
        <v>115.7</v>
      </c>
      <c r="J73">
        <v>115.1</v>
      </c>
      <c r="K73" s="8">
        <v>113.8</v>
      </c>
      <c r="L73">
        <v>119.4</v>
      </c>
      <c r="M73">
        <f>SUM(original_data3[[#This Row],[Cereals and products]:[Food and beverages]])</f>
        <v>1571.6999999999998</v>
      </c>
    </row>
    <row r="74" spans="1:13" hidden="1" x14ac:dyDescent="0.3">
      <c r="A74" s="28" t="s">
        <v>30</v>
      </c>
      <c r="B74">
        <v>2015</v>
      </c>
      <c r="C74" t="s">
        <v>31</v>
      </c>
      <c r="D74" s="8">
        <f>AVERAGE(original_data3[[#This Row],[Cereals and products]:[Food and beverages]])</f>
        <v>120.62307692307692</v>
      </c>
      <c r="E74">
        <v>124</v>
      </c>
      <c r="F74">
        <v>111</v>
      </c>
      <c r="G74">
        <v>118.2</v>
      </c>
      <c r="H74">
        <v>118.9</v>
      </c>
      <c r="I74">
        <v>118.4</v>
      </c>
      <c r="J74">
        <v>116.6</v>
      </c>
      <c r="K74" s="8">
        <v>114.5</v>
      </c>
      <c r="L74">
        <v>120.3</v>
      </c>
      <c r="M74">
        <f>SUM(original_data3[[#This Row],[Cereals and products]:[Food and beverages]])</f>
        <v>1568.1</v>
      </c>
    </row>
    <row r="75" spans="1:13" hidden="1" x14ac:dyDescent="0.3">
      <c r="A75" s="28" t="s">
        <v>33</v>
      </c>
      <c r="B75">
        <v>2015</v>
      </c>
      <c r="C75" t="s">
        <v>31</v>
      </c>
      <c r="D75" s="8">
        <f>AVERAGE(original_data3[[#This Row],[Cereals and products]:[Food and beverages]])</f>
        <v>121.14615384615384</v>
      </c>
      <c r="E75">
        <v>120.2</v>
      </c>
      <c r="F75">
        <v>107.9</v>
      </c>
      <c r="G75">
        <v>120.8</v>
      </c>
      <c r="H75">
        <v>117.2</v>
      </c>
      <c r="I75">
        <v>113.4</v>
      </c>
      <c r="J75">
        <v>113.7</v>
      </c>
      <c r="K75" s="8">
        <v>113.4</v>
      </c>
      <c r="L75">
        <v>118.5</v>
      </c>
      <c r="M75">
        <f>SUM(original_data3[[#This Row],[Cereals and products]:[Food and beverages]])</f>
        <v>1574.8999999999999</v>
      </c>
    </row>
    <row r="76" spans="1:13" x14ac:dyDescent="0.3">
      <c r="A76" s="28" t="s">
        <v>35</v>
      </c>
      <c r="B76">
        <v>2015</v>
      </c>
      <c r="C76" t="s">
        <v>31</v>
      </c>
      <c r="D76" s="8">
        <f>AVERAGE(original_data3[[#This Row],[Cereals and products]:[Food and beverages]])</f>
        <v>120.71538461538461</v>
      </c>
      <c r="E76">
        <v>122.5</v>
      </c>
      <c r="F76">
        <v>109.4</v>
      </c>
      <c r="G76">
        <v>119.7</v>
      </c>
      <c r="H76">
        <v>118.1</v>
      </c>
      <c r="I76">
        <v>116.5</v>
      </c>
      <c r="J76">
        <v>115.5</v>
      </c>
      <c r="K76" s="8">
        <v>114</v>
      </c>
      <c r="L76">
        <v>119.5</v>
      </c>
      <c r="M76">
        <f>SUM(original_data3[[#This Row],[Cereals and products]:[Food and beverages]])</f>
        <v>1569.3</v>
      </c>
    </row>
    <row r="77" spans="1:13" hidden="1" x14ac:dyDescent="0.3">
      <c r="A77" s="28" t="s">
        <v>30</v>
      </c>
      <c r="B77">
        <v>2015</v>
      </c>
      <c r="C77" t="s">
        <v>36</v>
      </c>
      <c r="D77" s="8">
        <f>AVERAGE(original_data3[[#This Row],[Cereals and products]:[Food and beverages]])</f>
        <v>120.81538461538459</v>
      </c>
      <c r="E77">
        <v>125</v>
      </c>
      <c r="F77">
        <v>110.9</v>
      </c>
      <c r="G77">
        <v>118.7</v>
      </c>
      <c r="H77">
        <v>119.6</v>
      </c>
      <c r="I77">
        <v>120</v>
      </c>
      <c r="J77">
        <v>117.7</v>
      </c>
      <c r="K77" s="8">
        <v>115</v>
      </c>
      <c r="L77">
        <v>120.6</v>
      </c>
      <c r="M77">
        <f>SUM(original_data3[[#This Row],[Cereals and products]:[Food and beverages]])</f>
        <v>1570.5999999999997</v>
      </c>
    </row>
    <row r="78" spans="1:13" hidden="1" x14ac:dyDescent="0.3">
      <c r="A78" s="28" t="s">
        <v>33</v>
      </c>
      <c r="B78">
        <v>2015</v>
      </c>
      <c r="C78" t="s">
        <v>36</v>
      </c>
      <c r="D78" s="8">
        <f>AVERAGE(original_data3[[#This Row],[Cereals and products]:[Food and beverages]])</f>
        <v>120.85384615384616</v>
      </c>
      <c r="E78">
        <v>120.6</v>
      </c>
      <c r="F78">
        <v>106.8</v>
      </c>
      <c r="G78">
        <v>120.4</v>
      </c>
      <c r="H78">
        <v>117.7</v>
      </c>
      <c r="I78">
        <v>114</v>
      </c>
      <c r="J78">
        <v>114.1</v>
      </c>
      <c r="K78" s="8">
        <v>113.2</v>
      </c>
      <c r="L78">
        <v>118.7</v>
      </c>
      <c r="M78">
        <f>SUM(original_data3[[#This Row],[Cereals and products]:[Food and beverages]])</f>
        <v>1571.1000000000001</v>
      </c>
    </row>
    <row r="79" spans="1:13" x14ac:dyDescent="0.3">
      <c r="A79" s="28" t="s">
        <v>35</v>
      </c>
      <c r="B79">
        <v>2015</v>
      </c>
      <c r="C79" t="s">
        <v>36</v>
      </c>
      <c r="D79" s="8">
        <f>AVERAGE(original_data3[[#This Row],[Cereals and products]:[Food and beverages]])</f>
        <v>120.72307692307689</v>
      </c>
      <c r="E79">
        <v>123.3</v>
      </c>
      <c r="F79">
        <v>108.7</v>
      </c>
      <c r="G79">
        <v>119.7</v>
      </c>
      <c r="H79">
        <v>118.7</v>
      </c>
      <c r="I79">
        <v>117.7</v>
      </c>
      <c r="J79">
        <v>116.3</v>
      </c>
      <c r="K79" s="8">
        <v>114.1</v>
      </c>
      <c r="L79">
        <v>119.7</v>
      </c>
      <c r="M79">
        <f>SUM(original_data3[[#This Row],[Cereals and products]:[Food and beverages]])</f>
        <v>1569.3999999999996</v>
      </c>
    </row>
    <row r="80" spans="1:13" hidden="1" x14ac:dyDescent="0.3">
      <c r="A80" s="28" t="s">
        <v>30</v>
      </c>
      <c r="B80">
        <v>2015</v>
      </c>
      <c r="C80" t="s">
        <v>38</v>
      </c>
      <c r="D80" s="8">
        <f>AVERAGE(original_data3[[#This Row],[Cereals and products]:[Food and beverages]])</f>
        <v>120.88461538461539</v>
      </c>
      <c r="E80">
        <v>125.5</v>
      </c>
      <c r="F80">
        <v>111.6</v>
      </c>
      <c r="G80">
        <v>119.4</v>
      </c>
      <c r="H80">
        <v>120.2</v>
      </c>
      <c r="I80">
        <v>120.6</v>
      </c>
      <c r="J80">
        <v>118.2</v>
      </c>
      <c r="K80" s="8">
        <v>115.5</v>
      </c>
      <c r="L80">
        <v>121.1</v>
      </c>
      <c r="M80">
        <f>SUM(original_data3[[#This Row],[Cereals and products]:[Food and beverages]])</f>
        <v>1571.5</v>
      </c>
    </row>
    <row r="81" spans="1:13" hidden="1" x14ac:dyDescent="0.3">
      <c r="A81" s="28" t="s">
        <v>33</v>
      </c>
      <c r="B81">
        <v>2015</v>
      </c>
      <c r="C81" t="s">
        <v>38</v>
      </c>
      <c r="D81" s="8">
        <f>AVERAGE(original_data3[[#This Row],[Cereals and products]:[Food and beverages]])</f>
        <v>120.61538461538463</v>
      </c>
      <c r="E81">
        <v>120.9</v>
      </c>
      <c r="F81">
        <v>108.4</v>
      </c>
      <c r="G81">
        <v>120.6</v>
      </c>
      <c r="H81">
        <v>118</v>
      </c>
      <c r="I81">
        <v>114.4</v>
      </c>
      <c r="J81">
        <v>114.3</v>
      </c>
      <c r="K81" s="8">
        <v>113.8</v>
      </c>
      <c r="L81">
        <v>119.1</v>
      </c>
      <c r="M81">
        <f>SUM(original_data3[[#This Row],[Cereals and products]:[Food and beverages]])</f>
        <v>1568.0000000000002</v>
      </c>
    </row>
    <row r="82" spans="1:13" x14ac:dyDescent="0.3">
      <c r="A82" s="28" t="s">
        <v>35</v>
      </c>
      <c r="B82">
        <v>2015</v>
      </c>
      <c r="C82" t="s">
        <v>38</v>
      </c>
      <c r="D82" s="8">
        <f>AVERAGE(original_data3[[#This Row],[Cereals and products]:[Food and beverages]])</f>
        <v>120.69999999999999</v>
      </c>
      <c r="E82">
        <v>123.7</v>
      </c>
      <c r="F82">
        <v>109.9</v>
      </c>
      <c r="G82">
        <v>120.1</v>
      </c>
      <c r="H82">
        <v>119.2</v>
      </c>
      <c r="I82">
        <v>118.3</v>
      </c>
      <c r="J82">
        <v>116.7</v>
      </c>
      <c r="K82" s="8">
        <v>114.7</v>
      </c>
      <c r="L82">
        <v>120.2</v>
      </c>
      <c r="M82">
        <f>SUM(original_data3[[#This Row],[Cereals and products]:[Food and beverages]])</f>
        <v>1569.1</v>
      </c>
    </row>
    <row r="83" spans="1:13" hidden="1" x14ac:dyDescent="0.3">
      <c r="A83" s="28" t="s">
        <v>30</v>
      </c>
      <c r="B83">
        <v>2015</v>
      </c>
      <c r="C83" t="s">
        <v>39</v>
      </c>
      <c r="D83" s="8">
        <f>AVERAGE(original_data3[[#This Row],[Cereals and products]:[Food and beverages]])</f>
        <v>121.32307692307693</v>
      </c>
      <c r="E83">
        <v>126</v>
      </c>
      <c r="F83">
        <v>111.9</v>
      </c>
      <c r="G83">
        <v>119.9</v>
      </c>
      <c r="H83">
        <v>120.9</v>
      </c>
      <c r="I83">
        <v>121.2</v>
      </c>
      <c r="J83">
        <v>118.6</v>
      </c>
      <c r="K83" s="8">
        <v>116</v>
      </c>
      <c r="L83">
        <v>121.5</v>
      </c>
      <c r="M83">
        <f>SUM(original_data3[[#This Row],[Cereals and products]:[Food and beverages]])</f>
        <v>1577.2</v>
      </c>
    </row>
    <row r="84" spans="1:13" hidden="1" x14ac:dyDescent="0.3">
      <c r="A84" s="28" t="s">
        <v>33</v>
      </c>
      <c r="B84">
        <v>2015</v>
      </c>
      <c r="C84" t="s">
        <v>39</v>
      </c>
      <c r="D84" s="8">
        <f>AVERAGE(original_data3[[#This Row],[Cereals and products]:[Food and beverages]])</f>
        <v>121.23846153846154</v>
      </c>
      <c r="E84">
        <v>121.3</v>
      </c>
      <c r="F84">
        <v>108.4</v>
      </c>
      <c r="G84">
        <v>121.7</v>
      </c>
      <c r="H84">
        <v>118.4</v>
      </c>
      <c r="I84">
        <v>114.7</v>
      </c>
      <c r="J84">
        <v>114.6</v>
      </c>
      <c r="K84" s="8">
        <v>114.2</v>
      </c>
      <c r="L84">
        <v>119.7</v>
      </c>
      <c r="M84">
        <f>SUM(original_data3[[#This Row],[Cereals and products]:[Food and beverages]])</f>
        <v>1576.1</v>
      </c>
    </row>
    <row r="85" spans="1:13" x14ac:dyDescent="0.3">
      <c r="A85" s="28" t="s">
        <v>35</v>
      </c>
      <c r="B85">
        <v>2015</v>
      </c>
      <c r="C85" t="s">
        <v>39</v>
      </c>
      <c r="D85" s="8">
        <f>AVERAGE(original_data3[[#This Row],[Cereals and products]:[Food and beverages]])</f>
        <v>121.20769230769231</v>
      </c>
      <c r="E85">
        <v>124.1</v>
      </c>
      <c r="F85">
        <v>110.1</v>
      </c>
      <c r="G85">
        <v>121</v>
      </c>
      <c r="H85">
        <v>119.7</v>
      </c>
      <c r="I85">
        <v>118.7</v>
      </c>
      <c r="J85">
        <v>117.1</v>
      </c>
      <c r="K85" s="8">
        <v>115.1</v>
      </c>
      <c r="L85">
        <v>120.7</v>
      </c>
      <c r="M85">
        <f>SUM(original_data3[[#This Row],[Cereals and products]:[Food and beverages]])</f>
        <v>1575.7</v>
      </c>
    </row>
    <row r="86" spans="1:13" hidden="1" x14ac:dyDescent="0.3">
      <c r="A86" s="28" t="s">
        <v>30</v>
      </c>
      <c r="B86">
        <v>2015</v>
      </c>
      <c r="C86" t="s">
        <v>41</v>
      </c>
      <c r="D86" s="8">
        <f>AVERAGE(original_data3[[#This Row],[Cereals and products]:[Food and beverages]])</f>
        <v>122.13076923076923</v>
      </c>
      <c r="E86">
        <v>126.8</v>
      </c>
      <c r="F86">
        <v>113.3</v>
      </c>
      <c r="G86">
        <v>120.5</v>
      </c>
      <c r="H86">
        <v>121.5</v>
      </c>
      <c r="I86">
        <v>121.9</v>
      </c>
      <c r="J86">
        <v>119.4</v>
      </c>
      <c r="K86" s="8">
        <v>116.9</v>
      </c>
      <c r="L86">
        <v>122.4</v>
      </c>
      <c r="M86">
        <f>SUM(original_data3[[#This Row],[Cereals and products]:[Food and beverages]])</f>
        <v>1587.7</v>
      </c>
    </row>
    <row r="87" spans="1:13" hidden="1" x14ac:dyDescent="0.3">
      <c r="A87" s="28" t="s">
        <v>33</v>
      </c>
      <c r="B87">
        <v>2015</v>
      </c>
      <c r="C87" t="s">
        <v>41</v>
      </c>
      <c r="D87" s="8">
        <f>AVERAGE(original_data3[[#This Row],[Cereals and products]:[Food and beverages]])</f>
        <v>122.9923076923077</v>
      </c>
      <c r="E87">
        <v>121.6</v>
      </c>
      <c r="F87">
        <v>110.8</v>
      </c>
      <c r="G87">
        <v>122</v>
      </c>
      <c r="H87">
        <v>118.7</v>
      </c>
      <c r="I87">
        <v>114.9</v>
      </c>
      <c r="J87">
        <v>114.9</v>
      </c>
      <c r="K87" s="8">
        <v>115.2</v>
      </c>
      <c r="L87">
        <v>120.7</v>
      </c>
      <c r="M87">
        <f>SUM(original_data3[[#This Row],[Cereals and products]:[Food and beverages]])</f>
        <v>1598.9</v>
      </c>
    </row>
    <row r="88" spans="1:13" x14ac:dyDescent="0.3">
      <c r="A88" s="28" t="s">
        <v>35</v>
      </c>
      <c r="B88">
        <v>2015</v>
      </c>
      <c r="C88" t="s">
        <v>41</v>
      </c>
      <c r="D88" s="8">
        <f>AVERAGE(original_data3[[#This Row],[Cereals and products]:[Food and beverages]])</f>
        <v>122.33846153846154</v>
      </c>
      <c r="E88">
        <v>124.7</v>
      </c>
      <c r="F88">
        <v>112</v>
      </c>
      <c r="G88">
        <v>121.4</v>
      </c>
      <c r="H88">
        <v>120.2</v>
      </c>
      <c r="I88">
        <v>119.2</v>
      </c>
      <c r="J88">
        <v>117.7</v>
      </c>
      <c r="K88" s="8">
        <v>116.1</v>
      </c>
      <c r="L88">
        <v>121.6</v>
      </c>
      <c r="M88">
        <f>SUM(original_data3[[#This Row],[Cereals and products]:[Food and beverages]])</f>
        <v>1590.4</v>
      </c>
    </row>
    <row r="89" spans="1:13" hidden="1" x14ac:dyDescent="0.3">
      <c r="A89" s="28" t="s">
        <v>30</v>
      </c>
      <c r="B89">
        <v>2015</v>
      </c>
      <c r="C89" t="s">
        <v>42</v>
      </c>
      <c r="D89" s="8">
        <f>AVERAGE(original_data3[[#This Row],[Cereals and products]:[Food and beverages]])</f>
        <v>124.45384615384614</v>
      </c>
      <c r="E89">
        <v>128</v>
      </c>
      <c r="F89">
        <v>114.2</v>
      </c>
      <c r="G89">
        <v>122</v>
      </c>
      <c r="H89">
        <v>122.8</v>
      </c>
      <c r="I89">
        <v>122.6</v>
      </c>
      <c r="J89">
        <v>120.4</v>
      </c>
      <c r="K89" s="8">
        <v>117.9</v>
      </c>
      <c r="L89">
        <v>124.1</v>
      </c>
      <c r="M89">
        <f>SUM(original_data3[[#This Row],[Cereals and products]:[Food and beverages]])</f>
        <v>1617.8999999999999</v>
      </c>
    </row>
    <row r="90" spans="1:13" hidden="1" x14ac:dyDescent="0.3">
      <c r="A90" s="28" t="s">
        <v>33</v>
      </c>
      <c r="B90">
        <v>2015</v>
      </c>
      <c r="C90" t="s">
        <v>42</v>
      </c>
      <c r="D90" s="8">
        <f>AVERAGE(original_data3[[#This Row],[Cereals and products]:[Food and beverages]])</f>
        <v>125.89230769230768</v>
      </c>
      <c r="E90">
        <v>122.3</v>
      </c>
      <c r="F90">
        <v>111.7</v>
      </c>
      <c r="G90">
        <v>123.8</v>
      </c>
      <c r="H90">
        <v>119.2</v>
      </c>
      <c r="I90">
        <v>115.1</v>
      </c>
      <c r="J90">
        <v>115.4</v>
      </c>
      <c r="K90" s="8">
        <v>116</v>
      </c>
      <c r="L90">
        <v>121.7</v>
      </c>
      <c r="M90">
        <f>SUM(original_data3[[#This Row],[Cereals and products]:[Food and beverages]])</f>
        <v>1636.6</v>
      </c>
    </row>
    <row r="91" spans="1:13" x14ac:dyDescent="0.3">
      <c r="A91" s="28" t="s">
        <v>35</v>
      </c>
      <c r="B91">
        <v>2015</v>
      </c>
      <c r="C91" t="s">
        <v>42</v>
      </c>
      <c r="D91" s="8">
        <f>AVERAGE(original_data3[[#This Row],[Cereals and products]:[Food and beverages]])</f>
        <v>124.88461538461539</v>
      </c>
      <c r="E91">
        <v>125.7</v>
      </c>
      <c r="F91">
        <v>112.9</v>
      </c>
      <c r="G91">
        <v>123.1</v>
      </c>
      <c r="H91">
        <v>121.1</v>
      </c>
      <c r="I91">
        <v>119.8</v>
      </c>
      <c r="J91">
        <v>118.5</v>
      </c>
      <c r="K91" s="8">
        <v>117</v>
      </c>
      <c r="L91">
        <v>123</v>
      </c>
      <c r="M91">
        <f>SUM(original_data3[[#This Row],[Cereals and products]:[Food and beverages]])</f>
        <v>1623.5</v>
      </c>
    </row>
    <row r="92" spans="1:13" hidden="1" x14ac:dyDescent="0.3">
      <c r="A92" s="28" t="s">
        <v>30</v>
      </c>
      <c r="B92">
        <v>2015</v>
      </c>
      <c r="C92" t="s">
        <v>44</v>
      </c>
      <c r="D92" s="8">
        <f>AVERAGE(original_data3[[#This Row],[Cereals and products]:[Food and beverages]])</f>
        <v>125.02307692307691</v>
      </c>
      <c r="E92">
        <v>128.30000000000001</v>
      </c>
      <c r="F92">
        <v>114.1</v>
      </c>
      <c r="G92">
        <v>122.9</v>
      </c>
      <c r="H92">
        <v>123</v>
      </c>
      <c r="I92">
        <v>123</v>
      </c>
      <c r="J92">
        <v>120.8</v>
      </c>
      <c r="K92" s="8">
        <v>118.1</v>
      </c>
      <c r="L92">
        <v>124.7</v>
      </c>
      <c r="M92">
        <f>SUM(original_data3[[#This Row],[Cereals and products]:[Food and beverages]])</f>
        <v>1625.3</v>
      </c>
    </row>
    <row r="93" spans="1:13" hidden="1" x14ac:dyDescent="0.3">
      <c r="A93" s="28" t="s">
        <v>33</v>
      </c>
      <c r="B93">
        <v>2015</v>
      </c>
      <c r="C93" t="s">
        <v>44</v>
      </c>
      <c r="D93" s="8">
        <f>AVERAGE(original_data3[[#This Row],[Cereals and products]:[Food and beverages]])</f>
        <v>126.37692307692306</v>
      </c>
      <c r="E93">
        <v>122.7</v>
      </c>
      <c r="F93">
        <v>111.5</v>
      </c>
      <c r="G93">
        <v>125.4</v>
      </c>
      <c r="H93">
        <v>119.5</v>
      </c>
      <c r="I93">
        <v>115.3</v>
      </c>
      <c r="J93">
        <v>116</v>
      </c>
      <c r="K93" s="8">
        <v>116.3</v>
      </c>
      <c r="L93">
        <v>122.4</v>
      </c>
      <c r="M93">
        <f>SUM(original_data3[[#This Row],[Cereals and products]:[Food and beverages]])</f>
        <v>1642.8999999999999</v>
      </c>
    </row>
    <row r="94" spans="1:13" x14ac:dyDescent="0.3">
      <c r="A94" s="28" t="s">
        <v>35</v>
      </c>
      <c r="B94">
        <v>2015</v>
      </c>
      <c r="C94" t="s">
        <v>44</v>
      </c>
      <c r="D94" s="8">
        <f>AVERAGE(original_data3[[#This Row],[Cereals and products]:[Food and beverages]])</f>
        <v>125.43076923076924</v>
      </c>
      <c r="E94">
        <v>126.1</v>
      </c>
      <c r="F94">
        <v>112.7</v>
      </c>
      <c r="G94">
        <v>124.4</v>
      </c>
      <c r="H94">
        <v>121.3</v>
      </c>
      <c r="I94">
        <v>120.1</v>
      </c>
      <c r="J94">
        <v>119</v>
      </c>
      <c r="K94" s="8">
        <v>117.2</v>
      </c>
      <c r="L94">
        <v>123.6</v>
      </c>
      <c r="M94">
        <f>SUM(original_data3[[#This Row],[Cereals and products]:[Food and beverages]])</f>
        <v>1630.6000000000001</v>
      </c>
    </row>
    <row r="95" spans="1:13" hidden="1" x14ac:dyDescent="0.3">
      <c r="A95" s="28" t="s">
        <v>30</v>
      </c>
      <c r="B95">
        <v>2015</v>
      </c>
      <c r="C95" t="s">
        <v>46</v>
      </c>
      <c r="D95" s="8">
        <f>AVERAGE(original_data3[[#This Row],[Cereals and products]:[Food and beverages]])</f>
        <v>126.66153846153846</v>
      </c>
      <c r="E95">
        <v>129</v>
      </c>
      <c r="F95">
        <v>113.6</v>
      </c>
      <c r="G95">
        <v>123.6</v>
      </c>
      <c r="H95">
        <v>123.7</v>
      </c>
      <c r="I95">
        <v>123.8</v>
      </c>
      <c r="J95">
        <v>121.1</v>
      </c>
      <c r="K95" s="8">
        <v>118.2</v>
      </c>
      <c r="L95">
        <v>126.1</v>
      </c>
      <c r="M95">
        <f>SUM(original_data3[[#This Row],[Cereals and products]:[Food and beverages]])</f>
        <v>1646.6</v>
      </c>
    </row>
    <row r="96" spans="1:13" hidden="1" x14ac:dyDescent="0.3">
      <c r="A96" s="28" t="s">
        <v>33</v>
      </c>
      <c r="B96">
        <v>2015</v>
      </c>
      <c r="C96" t="s">
        <v>46</v>
      </c>
      <c r="D96" s="8">
        <f>AVERAGE(original_data3[[#This Row],[Cereals and products]:[Food and beverages]])</f>
        <v>127.6076923076923</v>
      </c>
      <c r="E96">
        <v>122.9</v>
      </c>
      <c r="F96">
        <v>109.9</v>
      </c>
      <c r="G96">
        <v>126.2</v>
      </c>
      <c r="H96">
        <v>120</v>
      </c>
      <c r="I96">
        <v>115.3</v>
      </c>
      <c r="J96">
        <v>116.6</v>
      </c>
      <c r="K96" s="8">
        <v>116.2</v>
      </c>
      <c r="L96">
        <v>123.2</v>
      </c>
      <c r="M96">
        <f>SUM(original_data3[[#This Row],[Cereals and products]:[Food and beverages]])</f>
        <v>1658.8999999999999</v>
      </c>
    </row>
    <row r="97" spans="1:13" x14ac:dyDescent="0.3">
      <c r="A97" s="28" t="s">
        <v>35</v>
      </c>
      <c r="B97">
        <v>2015</v>
      </c>
      <c r="C97" t="s">
        <v>46</v>
      </c>
      <c r="D97" s="8">
        <f>AVERAGE(original_data3[[#This Row],[Cereals and products]:[Food and beverages]])</f>
        <v>126.89230769230768</v>
      </c>
      <c r="E97">
        <v>126.6</v>
      </c>
      <c r="F97">
        <v>111.7</v>
      </c>
      <c r="G97">
        <v>125.1</v>
      </c>
      <c r="H97">
        <v>122</v>
      </c>
      <c r="I97">
        <v>120.6</v>
      </c>
      <c r="J97">
        <v>119.4</v>
      </c>
      <c r="K97" s="8">
        <v>117.2</v>
      </c>
      <c r="L97">
        <v>124.8</v>
      </c>
      <c r="M97">
        <f>SUM(original_data3[[#This Row],[Cereals and products]:[Food and beverages]])</f>
        <v>1649.6</v>
      </c>
    </row>
    <row r="98" spans="1:13" hidden="1" x14ac:dyDescent="0.3">
      <c r="A98" s="28" t="s">
        <v>30</v>
      </c>
      <c r="B98">
        <v>2015</v>
      </c>
      <c r="C98" t="s">
        <v>48</v>
      </c>
      <c r="D98" s="8">
        <f>AVERAGE(original_data3[[#This Row],[Cereals and products]:[Food and beverages]])</f>
        <v>127.50769230769232</v>
      </c>
      <c r="E98">
        <v>129.9</v>
      </c>
      <c r="F98">
        <v>113.8</v>
      </c>
      <c r="G98">
        <v>124.5</v>
      </c>
      <c r="H98">
        <v>124.5</v>
      </c>
      <c r="I98">
        <v>123.7</v>
      </c>
      <c r="J98">
        <v>121.4</v>
      </c>
      <c r="K98" s="8">
        <v>118.8</v>
      </c>
      <c r="L98">
        <v>127</v>
      </c>
      <c r="M98">
        <f>SUM(original_data3[[#This Row],[Cereals and products]:[Food and beverages]])</f>
        <v>1657.6000000000001</v>
      </c>
    </row>
    <row r="99" spans="1:13" hidden="1" x14ac:dyDescent="0.3">
      <c r="A99" s="28" t="s">
        <v>33</v>
      </c>
      <c r="B99">
        <v>2015</v>
      </c>
      <c r="C99" t="s">
        <v>48</v>
      </c>
      <c r="D99" s="8">
        <f>AVERAGE(original_data3[[#This Row],[Cereals and products]:[Food and beverages]])</f>
        <v>128.06153846153845</v>
      </c>
      <c r="E99">
        <v>123.2</v>
      </c>
      <c r="F99">
        <v>109.1</v>
      </c>
      <c r="G99">
        <v>126.5</v>
      </c>
      <c r="H99">
        <v>120.4</v>
      </c>
      <c r="I99">
        <v>115.1</v>
      </c>
      <c r="J99">
        <v>117.1</v>
      </c>
      <c r="K99" s="8">
        <v>116.2</v>
      </c>
      <c r="L99">
        <v>123.5</v>
      </c>
      <c r="M99">
        <f>SUM(original_data3[[#This Row],[Cereals and products]:[Food and beverages]])</f>
        <v>1664.8</v>
      </c>
    </row>
    <row r="100" spans="1:13" x14ac:dyDescent="0.3">
      <c r="A100" s="28" t="s">
        <v>35</v>
      </c>
      <c r="B100">
        <v>2015</v>
      </c>
      <c r="C100" t="s">
        <v>48</v>
      </c>
      <c r="D100" s="8">
        <f>AVERAGE(original_data3[[#This Row],[Cereals and products]:[Food and beverages]])</f>
        <v>127.56153846153848</v>
      </c>
      <c r="E100">
        <v>127.2</v>
      </c>
      <c r="F100">
        <v>111.3</v>
      </c>
      <c r="G100">
        <v>125.7</v>
      </c>
      <c r="H100">
        <v>122.6</v>
      </c>
      <c r="I100">
        <v>120.4</v>
      </c>
      <c r="J100">
        <v>119.8</v>
      </c>
      <c r="K100" s="8">
        <v>117.5</v>
      </c>
      <c r="L100">
        <v>125.4</v>
      </c>
      <c r="M100">
        <f>SUM(original_data3[[#This Row],[Cereals and products]:[Food and beverages]])</f>
        <v>1658.3000000000002</v>
      </c>
    </row>
    <row r="101" spans="1:13" hidden="1" x14ac:dyDescent="0.3">
      <c r="A101" s="28" t="s">
        <v>30</v>
      </c>
      <c r="B101">
        <v>2015</v>
      </c>
      <c r="C101" t="s">
        <v>50</v>
      </c>
      <c r="D101" s="8">
        <f>AVERAGE(original_data3[[#This Row],[Cereals and products]:[Food and beverages]])</f>
        <v>128.8153846153846</v>
      </c>
      <c r="E101">
        <v>130.6</v>
      </c>
      <c r="F101">
        <v>113.8</v>
      </c>
      <c r="G101">
        <v>125.1</v>
      </c>
      <c r="H101">
        <v>125.1</v>
      </c>
      <c r="I101">
        <v>124.4</v>
      </c>
      <c r="J101">
        <v>122</v>
      </c>
      <c r="K101" s="8">
        <v>119.2</v>
      </c>
      <c r="L101">
        <v>127.7</v>
      </c>
      <c r="M101">
        <f>SUM(original_data3[[#This Row],[Cereals and products]:[Food and beverages]])</f>
        <v>1674.6</v>
      </c>
    </row>
    <row r="102" spans="1:13" hidden="1" x14ac:dyDescent="0.3">
      <c r="A102" s="28" t="s">
        <v>33</v>
      </c>
      <c r="B102">
        <v>2015</v>
      </c>
      <c r="C102" t="s">
        <v>50</v>
      </c>
      <c r="D102" s="8">
        <f>AVERAGE(original_data3[[#This Row],[Cereals and products]:[Food and beverages]])</f>
        <v>130.21538461538464</v>
      </c>
      <c r="E102">
        <v>123.6</v>
      </c>
      <c r="F102">
        <v>109.3</v>
      </c>
      <c r="G102">
        <v>126.5</v>
      </c>
      <c r="H102">
        <v>120.7</v>
      </c>
      <c r="I102">
        <v>114.9</v>
      </c>
      <c r="J102">
        <v>117.7</v>
      </c>
      <c r="K102" s="8">
        <v>116.5</v>
      </c>
      <c r="L102">
        <v>124.2</v>
      </c>
      <c r="M102">
        <f>SUM(original_data3[[#This Row],[Cereals and products]:[Food and beverages]])</f>
        <v>1692.8000000000002</v>
      </c>
    </row>
    <row r="103" spans="1:13" x14ac:dyDescent="0.3">
      <c r="A103" s="28" t="s">
        <v>35</v>
      </c>
      <c r="B103">
        <v>2015</v>
      </c>
      <c r="C103" t="s">
        <v>50</v>
      </c>
      <c r="D103" s="8">
        <f>AVERAGE(original_data3[[#This Row],[Cereals and products]:[Food and beverages]])</f>
        <v>129.15384615384613</v>
      </c>
      <c r="E103">
        <v>127.8</v>
      </c>
      <c r="F103">
        <v>111.4</v>
      </c>
      <c r="G103">
        <v>125.9</v>
      </c>
      <c r="H103">
        <v>123</v>
      </c>
      <c r="I103">
        <v>120.8</v>
      </c>
      <c r="J103">
        <v>120.4</v>
      </c>
      <c r="K103" s="8">
        <v>117.9</v>
      </c>
      <c r="L103">
        <v>126.1</v>
      </c>
      <c r="M103">
        <f>SUM(original_data3[[#This Row],[Cereals and products]:[Food and beverages]])</f>
        <v>1678.9999999999998</v>
      </c>
    </row>
    <row r="104" spans="1:13" hidden="1" x14ac:dyDescent="0.3">
      <c r="A104" s="28" t="s">
        <v>30</v>
      </c>
      <c r="B104">
        <v>2015</v>
      </c>
      <c r="C104" t="s">
        <v>53</v>
      </c>
      <c r="D104" s="8">
        <f>AVERAGE(original_data3[[#This Row],[Cereals and products]:[Food and beverages]])</f>
        <v>129.71538461538461</v>
      </c>
      <c r="E104">
        <v>131.5</v>
      </c>
      <c r="F104">
        <v>114</v>
      </c>
      <c r="G104">
        <v>125.8</v>
      </c>
      <c r="H104">
        <v>125.6</v>
      </c>
      <c r="I104">
        <v>125.6</v>
      </c>
      <c r="J104">
        <v>122.6</v>
      </c>
      <c r="K104" s="8">
        <v>119.6</v>
      </c>
      <c r="L104">
        <v>128.30000000000001</v>
      </c>
      <c r="M104">
        <f>SUM(original_data3[[#This Row],[Cereals and products]:[Food and beverages]])</f>
        <v>1686.3</v>
      </c>
    </row>
    <row r="105" spans="1:13" hidden="1" x14ac:dyDescent="0.3">
      <c r="A105" s="28" t="s">
        <v>33</v>
      </c>
      <c r="B105">
        <v>2015</v>
      </c>
      <c r="C105" t="s">
        <v>53</v>
      </c>
      <c r="D105" s="8">
        <f>AVERAGE(original_data3[[#This Row],[Cereals and products]:[Food and beverages]])</f>
        <v>131.42307692307691</v>
      </c>
      <c r="E105">
        <v>124.2</v>
      </c>
      <c r="F105">
        <v>109.3</v>
      </c>
      <c r="G105">
        <v>126.6</v>
      </c>
      <c r="H105">
        <v>121</v>
      </c>
      <c r="I105">
        <v>115.1</v>
      </c>
      <c r="J105">
        <v>118.1</v>
      </c>
      <c r="K105" s="8">
        <v>116.6</v>
      </c>
      <c r="L105">
        <v>124.6</v>
      </c>
      <c r="M105">
        <f>SUM(original_data3[[#This Row],[Cereals and products]:[Food and beverages]])</f>
        <v>1708.4999999999998</v>
      </c>
    </row>
    <row r="106" spans="1:13" x14ac:dyDescent="0.3">
      <c r="A106" s="28" t="s">
        <v>35</v>
      </c>
      <c r="B106">
        <v>2015</v>
      </c>
      <c r="C106" t="s">
        <v>53</v>
      </c>
      <c r="D106" s="8">
        <f>AVERAGE(original_data3[[#This Row],[Cereals and products]:[Food and beverages]])</f>
        <v>130.16153846153844</v>
      </c>
      <c r="E106">
        <v>128.6</v>
      </c>
      <c r="F106">
        <v>111.5</v>
      </c>
      <c r="G106">
        <v>126.3</v>
      </c>
      <c r="H106">
        <v>123.4</v>
      </c>
      <c r="I106">
        <v>121.6</v>
      </c>
      <c r="J106">
        <v>120.9</v>
      </c>
      <c r="K106" s="8">
        <v>118.1</v>
      </c>
      <c r="L106">
        <v>126.6</v>
      </c>
      <c r="M106">
        <f>SUM(original_data3[[#This Row],[Cereals and products]:[Food and beverages]])</f>
        <v>1692.1</v>
      </c>
    </row>
    <row r="107" spans="1:13" hidden="1" x14ac:dyDescent="0.3">
      <c r="A107" s="28" t="s">
        <v>30</v>
      </c>
      <c r="B107">
        <v>2015</v>
      </c>
      <c r="C107" t="s">
        <v>55</v>
      </c>
      <c r="D107" s="8">
        <f>AVERAGE(original_data3[[#This Row],[Cereals and products]:[Food and beverages]])</f>
        <v>129.40769230769232</v>
      </c>
      <c r="E107">
        <v>131.9</v>
      </c>
      <c r="F107">
        <v>114</v>
      </c>
      <c r="G107">
        <v>125.6</v>
      </c>
      <c r="H107">
        <v>126</v>
      </c>
      <c r="I107">
        <v>125.7</v>
      </c>
      <c r="J107">
        <v>123.1</v>
      </c>
      <c r="K107" s="8">
        <v>119.8</v>
      </c>
      <c r="L107">
        <v>127.9</v>
      </c>
      <c r="M107">
        <f>SUM(original_data3[[#This Row],[Cereals and products]:[Food and beverages]])</f>
        <v>1682.3000000000002</v>
      </c>
    </row>
    <row r="108" spans="1:13" hidden="1" x14ac:dyDescent="0.3">
      <c r="A108" s="28" t="s">
        <v>33</v>
      </c>
      <c r="B108">
        <v>2015</v>
      </c>
      <c r="C108" t="s">
        <v>55</v>
      </c>
      <c r="D108" s="8">
        <f>AVERAGE(original_data3[[#This Row],[Cereals and products]:[Food and beverages]])</f>
        <v>130.67692307692306</v>
      </c>
      <c r="E108">
        <v>124.5</v>
      </c>
      <c r="F108">
        <v>109.3</v>
      </c>
      <c r="G108">
        <v>126.6</v>
      </c>
      <c r="H108">
        <v>121</v>
      </c>
      <c r="I108">
        <v>116</v>
      </c>
      <c r="J108">
        <v>118.6</v>
      </c>
      <c r="K108" s="8">
        <v>116.7</v>
      </c>
      <c r="L108">
        <v>124</v>
      </c>
      <c r="M108">
        <f>SUM(original_data3[[#This Row],[Cereals and products]:[Food and beverages]])</f>
        <v>1698.8</v>
      </c>
    </row>
    <row r="109" spans="1:13" x14ac:dyDescent="0.3">
      <c r="A109" s="28" t="s">
        <v>35</v>
      </c>
      <c r="B109">
        <v>2015</v>
      </c>
      <c r="C109" t="s">
        <v>55</v>
      </c>
      <c r="D109" s="8">
        <f>AVERAGE(original_data3[[#This Row],[Cereals and products]:[Food and beverages]])</f>
        <v>129.70000000000002</v>
      </c>
      <c r="E109">
        <v>129</v>
      </c>
      <c r="F109">
        <v>111.5</v>
      </c>
      <c r="G109">
        <v>126.2</v>
      </c>
      <c r="H109">
        <v>123.6</v>
      </c>
      <c r="I109">
        <v>122</v>
      </c>
      <c r="J109">
        <v>121.4</v>
      </c>
      <c r="K109" s="8">
        <v>118.3</v>
      </c>
      <c r="L109">
        <v>126.1</v>
      </c>
      <c r="M109">
        <f>SUM(original_data3[[#This Row],[Cereals and products]:[Food and beverages]])</f>
        <v>1686.1000000000001</v>
      </c>
    </row>
    <row r="110" spans="1:13" hidden="1" x14ac:dyDescent="0.3">
      <c r="A110" s="28" t="s">
        <v>30</v>
      </c>
      <c r="B110">
        <v>2016</v>
      </c>
      <c r="C110" t="s">
        <v>31</v>
      </c>
      <c r="D110" s="8">
        <f>AVERAGE(original_data3[[#This Row],[Cereals and products]:[Food and beverages]])</f>
        <v>130.00769230769231</v>
      </c>
      <c r="E110">
        <v>132.6</v>
      </c>
      <c r="F110">
        <v>113.6</v>
      </c>
      <c r="G110">
        <v>126.2</v>
      </c>
      <c r="H110">
        <v>126.6</v>
      </c>
      <c r="I110">
        <v>126.2</v>
      </c>
      <c r="J110">
        <v>123.7</v>
      </c>
      <c r="K110" s="8">
        <v>120.1</v>
      </c>
      <c r="L110">
        <v>128.1</v>
      </c>
      <c r="M110">
        <f>SUM(original_data3[[#This Row],[Cereals and products]:[Food and beverages]])</f>
        <v>1690.1000000000001</v>
      </c>
    </row>
    <row r="111" spans="1:13" hidden="1" x14ac:dyDescent="0.3">
      <c r="A111" s="28" t="s">
        <v>33</v>
      </c>
      <c r="B111">
        <v>2016</v>
      </c>
      <c r="C111" t="s">
        <v>31</v>
      </c>
      <c r="D111" s="8">
        <f>AVERAGE(original_data3[[#This Row],[Cereals and products]:[Food and beverages]])</f>
        <v>130.87692307692308</v>
      </c>
      <c r="E111">
        <v>124.9</v>
      </c>
      <c r="F111">
        <v>108.9</v>
      </c>
      <c r="G111">
        <v>126.4</v>
      </c>
      <c r="H111">
        <v>121.6</v>
      </c>
      <c r="I111">
        <v>116.9</v>
      </c>
      <c r="J111">
        <v>119.1</v>
      </c>
      <c r="K111" s="8">
        <v>116.8</v>
      </c>
      <c r="L111">
        <v>124.2</v>
      </c>
      <c r="M111">
        <f>SUM(original_data3[[#This Row],[Cereals and products]:[Food and beverages]])</f>
        <v>1701.4</v>
      </c>
    </row>
    <row r="112" spans="1:13" x14ac:dyDescent="0.3">
      <c r="A112" s="28" t="s">
        <v>35</v>
      </c>
      <c r="B112">
        <v>2016</v>
      </c>
      <c r="C112" t="s">
        <v>31</v>
      </c>
      <c r="D112" s="8">
        <f>AVERAGE(original_data3[[#This Row],[Cereals and products]:[Food and beverages]])</f>
        <v>130.13076923076923</v>
      </c>
      <c r="E112">
        <v>129.5</v>
      </c>
      <c r="F112">
        <v>111.1</v>
      </c>
      <c r="G112">
        <v>126.3</v>
      </c>
      <c r="H112">
        <v>124.2</v>
      </c>
      <c r="I112">
        <v>122.7</v>
      </c>
      <c r="J112">
        <v>122</v>
      </c>
      <c r="K112" s="8">
        <v>118.5</v>
      </c>
      <c r="L112">
        <v>126.3</v>
      </c>
      <c r="M112">
        <f>SUM(original_data3[[#This Row],[Cereals and products]:[Food and beverages]])</f>
        <v>1691.7</v>
      </c>
    </row>
    <row r="113" spans="1:13" hidden="1" x14ac:dyDescent="0.3">
      <c r="A113" s="28" t="s">
        <v>30</v>
      </c>
      <c r="B113">
        <v>2016</v>
      </c>
      <c r="C113" t="s">
        <v>36</v>
      </c>
      <c r="D113" s="8">
        <f>AVERAGE(original_data3[[#This Row],[Cereals and products]:[Food and beverages]])</f>
        <v>129.43076923076922</v>
      </c>
      <c r="E113">
        <v>133.4</v>
      </c>
      <c r="F113">
        <v>113.9</v>
      </c>
      <c r="G113">
        <v>127.1</v>
      </c>
      <c r="H113">
        <v>127.1</v>
      </c>
      <c r="I113">
        <v>127.5</v>
      </c>
      <c r="J113">
        <v>124.3</v>
      </c>
      <c r="K113" s="8">
        <v>120.9</v>
      </c>
      <c r="L113">
        <v>127.9</v>
      </c>
      <c r="M113">
        <f>SUM(original_data3[[#This Row],[Cereals and products]:[Food and beverages]])</f>
        <v>1682.6</v>
      </c>
    </row>
    <row r="114" spans="1:13" hidden="1" x14ac:dyDescent="0.3">
      <c r="A114" s="28" t="s">
        <v>33</v>
      </c>
      <c r="B114">
        <v>2016</v>
      </c>
      <c r="C114" t="s">
        <v>36</v>
      </c>
      <c r="D114" s="8">
        <f>AVERAGE(original_data3[[#This Row],[Cereals and products]:[Food and beverages]])</f>
        <v>128.93076923076922</v>
      </c>
      <c r="E114">
        <v>125.3</v>
      </c>
      <c r="F114">
        <v>109.1</v>
      </c>
      <c r="G114">
        <v>126.3</v>
      </c>
      <c r="H114">
        <v>121.8</v>
      </c>
      <c r="I114">
        <v>116</v>
      </c>
      <c r="J114">
        <v>119.5</v>
      </c>
      <c r="K114" s="8">
        <v>117.2</v>
      </c>
      <c r="L114">
        <v>123.8</v>
      </c>
      <c r="M114">
        <f>SUM(original_data3[[#This Row],[Cereals and products]:[Food and beverages]])</f>
        <v>1676.1</v>
      </c>
    </row>
    <row r="115" spans="1:13" x14ac:dyDescent="0.3">
      <c r="A115" s="28" t="s">
        <v>35</v>
      </c>
      <c r="B115">
        <v>2016</v>
      </c>
      <c r="C115" t="s">
        <v>36</v>
      </c>
      <c r="D115" s="8">
        <f>AVERAGE(original_data3[[#This Row],[Cereals and products]:[Food and beverages]])</f>
        <v>129.08461538461538</v>
      </c>
      <c r="E115">
        <v>130.19999999999999</v>
      </c>
      <c r="F115">
        <v>111.4</v>
      </c>
      <c r="G115">
        <v>126.6</v>
      </c>
      <c r="H115">
        <v>124.6</v>
      </c>
      <c r="I115">
        <v>123.1</v>
      </c>
      <c r="J115">
        <v>122.5</v>
      </c>
      <c r="K115" s="8">
        <v>119.1</v>
      </c>
      <c r="L115">
        <v>126</v>
      </c>
      <c r="M115">
        <f>SUM(original_data3[[#This Row],[Cereals and products]:[Food and beverages]])</f>
        <v>1678.1</v>
      </c>
    </row>
    <row r="116" spans="1:13" hidden="1" x14ac:dyDescent="0.3">
      <c r="A116" s="28" t="s">
        <v>30</v>
      </c>
      <c r="B116">
        <v>2016</v>
      </c>
      <c r="C116" t="s">
        <v>38</v>
      </c>
      <c r="D116" s="8">
        <f>AVERAGE(original_data3[[#This Row],[Cereals and products]:[Food and beverages]])</f>
        <v>129.43846153846155</v>
      </c>
      <c r="E116">
        <v>133.80000000000001</v>
      </c>
      <c r="F116">
        <v>113.6</v>
      </c>
      <c r="G116">
        <v>127.5</v>
      </c>
      <c r="H116">
        <v>127.7</v>
      </c>
      <c r="I116">
        <v>127</v>
      </c>
      <c r="J116">
        <v>124.8</v>
      </c>
      <c r="K116" s="8">
        <v>121.1</v>
      </c>
      <c r="L116">
        <v>128</v>
      </c>
      <c r="M116">
        <f>SUM(original_data3[[#This Row],[Cereals and products]:[Food and beverages]])</f>
        <v>1682.7000000000003</v>
      </c>
    </row>
    <row r="117" spans="1:13" hidden="1" x14ac:dyDescent="0.3">
      <c r="A117" s="28" t="s">
        <v>33</v>
      </c>
      <c r="B117">
        <v>2016</v>
      </c>
      <c r="C117" t="s">
        <v>38</v>
      </c>
      <c r="D117" s="8">
        <f>AVERAGE(original_data3[[#This Row],[Cereals and products]:[Food and beverages]])</f>
        <v>128.27692307692308</v>
      </c>
      <c r="E117">
        <v>125.5</v>
      </c>
      <c r="F117">
        <v>108.5</v>
      </c>
      <c r="G117">
        <v>126.4</v>
      </c>
      <c r="H117">
        <v>122.3</v>
      </c>
      <c r="I117">
        <v>114.8</v>
      </c>
      <c r="J117">
        <v>119.7</v>
      </c>
      <c r="K117" s="8">
        <v>117.3</v>
      </c>
      <c r="L117">
        <v>123.8</v>
      </c>
      <c r="M117">
        <f>SUM(original_data3[[#This Row],[Cereals and products]:[Food and beverages]])</f>
        <v>1667.6000000000001</v>
      </c>
    </row>
    <row r="118" spans="1:13" x14ac:dyDescent="0.3">
      <c r="A118" s="28" t="s">
        <v>35</v>
      </c>
      <c r="B118">
        <v>2016</v>
      </c>
      <c r="C118" t="s">
        <v>38</v>
      </c>
      <c r="D118" s="8">
        <f>AVERAGE(original_data3[[#This Row],[Cereals and products]:[Food and beverages]])</f>
        <v>128.86153846153846</v>
      </c>
      <c r="E118">
        <v>130.5</v>
      </c>
      <c r="F118">
        <v>110.9</v>
      </c>
      <c r="G118">
        <v>126.9</v>
      </c>
      <c r="H118">
        <v>125.1</v>
      </c>
      <c r="I118">
        <v>122.4</v>
      </c>
      <c r="J118">
        <v>122.9</v>
      </c>
      <c r="K118" s="8">
        <v>119.3</v>
      </c>
      <c r="L118">
        <v>126</v>
      </c>
      <c r="M118">
        <f>SUM(original_data3[[#This Row],[Cereals and products]:[Food and beverages]])</f>
        <v>1675.2</v>
      </c>
    </row>
    <row r="119" spans="1:13" hidden="1" x14ac:dyDescent="0.3">
      <c r="A119" s="28" t="s">
        <v>30</v>
      </c>
      <c r="B119">
        <v>2016</v>
      </c>
      <c r="C119" t="s">
        <v>39</v>
      </c>
      <c r="D119" s="8">
        <f>AVERAGE(original_data3[[#This Row],[Cereals and products]:[Food and beverages]])</f>
        <v>130.89230769230772</v>
      </c>
      <c r="E119">
        <v>134.4</v>
      </c>
      <c r="F119">
        <v>114.4</v>
      </c>
      <c r="G119">
        <v>127.9</v>
      </c>
      <c r="H119">
        <v>128</v>
      </c>
      <c r="I119">
        <v>127</v>
      </c>
      <c r="J119">
        <v>125.2</v>
      </c>
      <c r="K119" s="8">
        <v>121.7</v>
      </c>
      <c r="L119">
        <v>129</v>
      </c>
      <c r="M119">
        <f>SUM(original_data3[[#This Row],[Cereals and products]:[Food and beverages]])</f>
        <v>1701.6000000000004</v>
      </c>
    </row>
    <row r="120" spans="1:13" hidden="1" x14ac:dyDescent="0.3">
      <c r="A120" s="28" t="s">
        <v>33</v>
      </c>
      <c r="B120">
        <v>2016</v>
      </c>
      <c r="C120" t="s">
        <v>39</v>
      </c>
      <c r="D120" s="8">
        <f>AVERAGE(original_data3[[#This Row],[Cereals and products]:[Food and beverages]])</f>
        <v>131.25384615384615</v>
      </c>
      <c r="E120">
        <v>125.8</v>
      </c>
      <c r="F120">
        <v>110</v>
      </c>
      <c r="G120">
        <v>127.6</v>
      </c>
      <c r="H120">
        <v>122.8</v>
      </c>
      <c r="I120">
        <v>114.6</v>
      </c>
      <c r="J120">
        <v>120</v>
      </c>
      <c r="K120" s="8">
        <v>118.2</v>
      </c>
      <c r="L120">
        <v>125.3</v>
      </c>
      <c r="M120">
        <f>SUM(original_data3[[#This Row],[Cereals and products]:[Food and beverages]])</f>
        <v>1706.3</v>
      </c>
    </row>
    <row r="121" spans="1:13" x14ac:dyDescent="0.3">
      <c r="A121" s="28" t="s">
        <v>35</v>
      </c>
      <c r="B121">
        <v>2016</v>
      </c>
      <c r="C121" t="s">
        <v>39</v>
      </c>
      <c r="D121" s="8">
        <f>AVERAGE(original_data3[[#This Row],[Cereals and products]:[Food and beverages]])</f>
        <v>130.86923076923077</v>
      </c>
      <c r="E121">
        <v>131</v>
      </c>
      <c r="F121">
        <v>112.1</v>
      </c>
      <c r="G121">
        <v>127.7</v>
      </c>
      <c r="H121">
        <v>125.5</v>
      </c>
      <c r="I121">
        <v>122.3</v>
      </c>
      <c r="J121">
        <v>123.2</v>
      </c>
      <c r="K121" s="8">
        <v>120</v>
      </c>
      <c r="L121">
        <v>127.3</v>
      </c>
      <c r="M121">
        <f>SUM(original_data3[[#This Row],[Cereals and products]:[Food and beverages]])</f>
        <v>1701.3</v>
      </c>
    </row>
    <row r="122" spans="1:13" hidden="1" x14ac:dyDescent="0.3">
      <c r="A122" s="28" t="s">
        <v>30</v>
      </c>
      <c r="B122">
        <v>2016</v>
      </c>
      <c r="C122" t="s">
        <v>41</v>
      </c>
      <c r="D122" s="8">
        <f>AVERAGE(original_data3[[#This Row],[Cereals and products]:[Food and beverages]])</f>
        <v>132.59230769230768</v>
      </c>
      <c r="E122">
        <v>134.80000000000001</v>
      </c>
      <c r="F122">
        <v>115.1</v>
      </c>
      <c r="G122">
        <v>129.1</v>
      </c>
      <c r="H122">
        <v>128.5</v>
      </c>
      <c r="I122">
        <v>127.4</v>
      </c>
      <c r="J122">
        <v>125.8</v>
      </c>
      <c r="K122" s="8">
        <v>122.5</v>
      </c>
      <c r="L122">
        <v>130.30000000000001</v>
      </c>
      <c r="M122">
        <f>SUM(original_data3[[#This Row],[Cereals and products]:[Food and beverages]])</f>
        <v>1723.6999999999998</v>
      </c>
    </row>
    <row r="123" spans="1:13" hidden="1" x14ac:dyDescent="0.3">
      <c r="A123" s="28" t="s">
        <v>33</v>
      </c>
      <c r="B123">
        <v>2016</v>
      </c>
      <c r="C123" t="s">
        <v>41</v>
      </c>
      <c r="D123" s="8">
        <f>AVERAGE(original_data3[[#This Row],[Cereals and products]:[Food and beverages]])</f>
        <v>134.36923076923074</v>
      </c>
      <c r="E123">
        <v>126.2</v>
      </c>
      <c r="F123">
        <v>110.7</v>
      </c>
      <c r="G123">
        <v>128</v>
      </c>
      <c r="H123">
        <v>123.2</v>
      </c>
      <c r="I123">
        <v>115</v>
      </c>
      <c r="J123">
        <v>120.3</v>
      </c>
      <c r="K123" s="8">
        <v>118.7</v>
      </c>
      <c r="L123">
        <v>126.6</v>
      </c>
      <c r="M123">
        <f>SUM(original_data3[[#This Row],[Cereals and products]:[Food and beverages]])</f>
        <v>1746.7999999999997</v>
      </c>
    </row>
    <row r="124" spans="1:13" x14ac:dyDescent="0.3">
      <c r="A124" s="28" t="s">
        <v>35</v>
      </c>
      <c r="B124">
        <v>2016</v>
      </c>
      <c r="C124" t="s">
        <v>41</v>
      </c>
      <c r="D124" s="8">
        <f>AVERAGE(original_data3[[#This Row],[Cereals and products]:[Food and beverages]])</f>
        <v>133.1076923076923</v>
      </c>
      <c r="E124">
        <v>131.4</v>
      </c>
      <c r="F124">
        <v>112.8</v>
      </c>
      <c r="G124">
        <v>128.5</v>
      </c>
      <c r="H124">
        <v>126</v>
      </c>
      <c r="I124">
        <v>122.7</v>
      </c>
      <c r="J124">
        <v>123.7</v>
      </c>
      <c r="K124" s="8">
        <v>120.7</v>
      </c>
      <c r="L124">
        <v>128.6</v>
      </c>
      <c r="M124">
        <f>SUM(original_data3[[#This Row],[Cereals and products]:[Food and beverages]])</f>
        <v>1730.4</v>
      </c>
    </row>
    <row r="125" spans="1:13" hidden="1" x14ac:dyDescent="0.3">
      <c r="A125" s="28" t="s">
        <v>30</v>
      </c>
      <c r="B125">
        <v>2016</v>
      </c>
      <c r="C125" t="s">
        <v>42</v>
      </c>
      <c r="D125" s="8">
        <f>AVERAGE(original_data3[[#This Row],[Cereals and products]:[Food and beverages]])</f>
        <v>134.50769230769231</v>
      </c>
      <c r="E125">
        <v>135.6</v>
      </c>
      <c r="F125">
        <v>116.3</v>
      </c>
      <c r="G125">
        <v>130.19999999999999</v>
      </c>
      <c r="H125">
        <v>129.30000000000001</v>
      </c>
      <c r="I125">
        <v>128</v>
      </c>
      <c r="J125">
        <v>126.2</v>
      </c>
      <c r="K125" s="8">
        <v>123.3</v>
      </c>
      <c r="L125">
        <v>131.9</v>
      </c>
      <c r="M125">
        <f>SUM(original_data3[[#This Row],[Cereals and products]:[Food and beverages]])</f>
        <v>1748.6</v>
      </c>
    </row>
    <row r="126" spans="1:13" hidden="1" x14ac:dyDescent="0.3">
      <c r="A126" s="28" t="s">
        <v>33</v>
      </c>
      <c r="B126">
        <v>2016</v>
      </c>
      <c r="C126" t="s">
        <v>42</v>
      </c>
      <c r="D126" s="8">
        <f>AVERAGE(original_data3[[#This Row],[Cereals and products]:[Food and beverages]])</f>
        <v>137.46153846153848</v>
      </c>
      <c r="E126">
        <v>126.6</v>
      </c>
      <c r="F126">
        <v>112.3</v>
      </c>
      <c r="G126">
        <v>129.30000000000001</v>
      </c>
      <c r="H126">
        <v>123.2</v>
      </c>
      <c r="I126">
        <v>115.5</v>
      </c>
      <c r="J126">
        <v>120.6</v>
      </c>
      <c r="K126" s="8">
        <v>119.6</v>
      </c>
      <c r="L126">
        <v>128.1</v>
      </c>
      <c r="M126">
        <f>SUM(original_data3[[#This Row],[Cereals and products]:[Food and beverages]])</f>
        <v>1787.0000000000002</v>
      </c>
    </row>
    <row r="127" spans="1:13" x14ac:dyDescent="0.3">
      <c r="A127" s="28" t="s">
        <v>35</v>
      </c>
      <c r="B127">
        <v>2016</v>
      </c>
      <c r="C127" t="s">
        <v>42</v>
      </c>
      <c r="D127" s="8">
        <f>AVERAGE(original_data3[[#This Row],[Cereals and products]:[Food and beverages]])</f>
        <v>135.43076923076922</v>
      </c>
      <c r="E127">
        <v>132</v>
      </c>
      <c r="F127">
        <v>114.2</v>
      </c>
      <c r="G127">
        <v>129.69999999999999</v>
      </c>
      <c r="H127">
        <v>126.4</v>
      </c>
      <c r="I127">
        <v>123.3</v>
      </c>
      <c r="J127">
        <v>124.1</v>
      </c>
      <c r="K127" s="8">
        <v>121.5</v>
      </c>
      <c r="L127">
        <v>130.1</v>
      </c>
      <c r="M127">
        <f>SUM(original_data3[[#This Row],[Cereals and products]:[Food and beverages]])</f>
        <v>1760.6</v>
      </c>
    </row>
    <row r="128" spans="1:13" hidden="1" x14ac:dyDescent="0.3">
      <c r="A128" s="28" t="s">
        <v>30</v>
      </c>
      <c r="B128">
        <v>2016</v>
      </c>
      <c r="C128" t="s">
        <v>44</v>
      </c>
      <c r="D128" s="8">
        <f>AVERAGE(original_data3[[#This Row],[Cereals and products]:[Food and beverages]])</f>
        <v>136.17692307692306</v>
      </c>
      <c r="E128">
        <v>136.5</v>
      </c>
      <c r="F128">
        <v>116.4</v>
      </c>
      <c r="G128">
        <v>130.80000000000001</v>
      </c>
      <c r="H128">
        <v>130</v>
      </c>
      <c r="I128">
        <v>128.19999999999999</v>
      </c>
      <c r="J128">
        <v>126.7</v>
      </c>
      <c r="K128" s="8">
        <v>123.8</v>
      </c>
      <c r="L128">
        <v>133</v>
      </c>
      <c r="M128">
        <f>SUM(original_data3[[#This Row],[Cereals and products]:[Food and beverages]])</f>
        <v>1770.2999999999997</v>
      </c>
    </row>
    <row r="129" spans="1:13" hidden="1" x14ac:dyDescent="0.3">
      <c r="A129" s="28" t="s">
        <v>33</v>
      </c>
      <c r="B129">
        <v>2016</v>
      </c>
      <c r="C129" t="s">
        <v>44</v>
      </c>
      <c r="D129" s="8">
        <f>AVERAGE(original_data3[[#This Row],[Cereals and products]:[Food and beverages]])</f>
        <v>139.34615384615387</v>
      </c>
      <c r="E129">
        <v>126.9</v>
      </c>
      <c r="F129">
        <v>111.7</v>
      </c>
      <c r="G129">
        <v>130.80000000000001</v>
      </c>
      <c r="H129">
        <v>123.5</v>
      </c>
      <c r="I129">
        <v>115.5</v>
      </c>
      <c r="J129">
        <v>120.9</v>
      </c>
      <c r="K129" s="8">
        <v>119.9</v>
      </c>
      <c r="L129">
        <v>129</v>
      </c>
      <c r="M129">
        <f>SUM(original_data3[[#This Row],[Cereals and products]:[Food and beverages]])</f>
        <v>1811.5000000000002</v>
      </c>
    </row>
    <row r="130" spans="1:13" x14ac:dyDescent="0.3">
      <c r="A130" s="28" t="s">
        <v>35</v>
      </c>
      <c r="B130">
        <v>2016</v>
      </c>
      <c r="C130" t="s">
        <v>44</v>
      </c>
      <c r="D130" s="8">
        <f>AVERAGE(original_data3[[#This Row],[Cereals and products]:[Food and beverages]])</f>
        <v>137.19230769230768</v>
      </c>
      <c r="E130">
        <v>132.69999999999999</v>
      </c>
      <c r="F130">
        <v>113.9</v>
      </c>
      <c r="G130">
        <v>130.80000000000001</v>
      </c>
      <c r="H130">
        <v>126.9</v>
      </c>
      <c r="I130">
        <v>123.4</v>
      </c>
      <c r="J130">
        <v>124.5</v>
      </c>
      <c r="K130" s="8">
        <v>121.9</v>
      </c>
      <c r="L130">
        <v>131.1</v>
      </c>
      <c r="M130">
        <f>SUM(original_data3[[#This Row],[Cereals and products]:[Food and beverages]])</f>
        <v>1783.5</v>
      </c>
    </row>
    <row r="131" spans="1:13" hidden="1" x14ac:dyDescent="0.3">
      <c r="A131" s="28" t="s">
        <v>30</v>
      </c>
      <c r="B131">
        <v>2016</v>
      </c>
      <c r="C131" t="s">
        <v>46</v>
      </c>
      <c r="D131" s="8">
        <f>AVERAGE(original_data3[[#This Row],[Cereals and products]:[Food and beverages]])</f>
        <v>136.73076923076923</v>
      </c>
      <c r="E131">
        <v>137.1</v>
      </c>
      <c r="F131">
        <v>116</v>
      </c>
      <c r="G131">
        <v>131.9</v>
      </c>
      <c r="H131">
        <v>130.6</v>
      </c>
      <c r="I131">
        <v>129.1</v>
      </c>
      <c r="J131">
        <v>127</v>
      </c>
      <c r="K131" s="8">
        <v>124.2</v>
      </c>
      <c r="L131">
        <v>133.5</v>
      </c>
      <c r="M131">
        <f>SUM(original_data3[[#This Row],[Cereals and products]:[Food and beverages]])</f>
        <v>1777.4999999999998</v>
      </c>
    </row>
    <row r="132" spans="1:13" hidden="1" x14ac:dyDescent="0.3">
      <c r="A132" s="28" t="s">
        <v>33</v>
      </c>
      <c r="B132">
        <v>2016</v>
      </c>
      <c r="C132" t="s">
        <v>46</v>
      </c>
      <c r="D132" s="8">
        <f>AVERAGE(original_data3[[#This Row],[Cereals and products]:[Food and beverages]])</f>
        <v>137.2307692307692</v>
      </c>
      <c r="E132">
        <v>127.3</v>
      </c>
      <c r="F132">
        <v>110.4</v>
      </c>
      <c r="G132">
        <v>131.5</v>
      </c>
      <c r="H132">
        <v>123.9</v>
      </c>
      <c r="I132">
        <v>114.7</v>
      </c>
      <c r="J132">
        <v>121.2</v>
      </c>
      <c r="K132" s="8">
        <v>119.9</v>
      </c>
      <c r="L132">
        <v>128.4</v>
      </c>
      <c r="M132">
        <f>SUM(original_data3[[#This Row],[Cereals and products]:[Food and beverages]])</f>
        <v>1783.9999999999995</v>
      </c>
    </row>
    <row r="133" spans="1:13" x14ac:dyDescent="0.3">
      <c r="A133" s="28" t="s">
        <v>35</v>
      </c>
      <c r="B133">
        <v>2016</v>
      </c>
      <c r="C133" t="s">
        <v>46</v>
      </c>
      <c r="D133" s="8">
        <f>AVERAGE(original_data3[[#This Row],[Cereals and products]:[Food and beverages]])</f>
        <v>136.76153846153846</v>
      </c>
      <c r="E133">
        <v>133.19999999999999</v>
      </c>
      <c r="F133">
        <v>113.1</v>
      </c>
      <c r="G133">
        <v>131.69999999999999</v>
      </c>
      <c r="H133">
        <v>127.4</v>
      </c>
      <c r="I133">
        <v>123.6</v>
      </c>
      <c r="J133">
        <v>124.8</v>
      </c>
      <c r="K133" s="8">
        <v>122.1</v>
      </c>
      <c r="L133">
        <v>131.1</v>
      </c>
      <c r="M133">
        <f>SUM(original_data3[[#This Row],[Cereals and products]:[Food and beverages]])</f>
        <v>1777.9</v>
      </c>
    </row>
    <row r="134" spans="1:13" hidden="1" x14ac:dyDescent="0.3">
      <c r="A134" s="28" t="s">
        <v>30</v>
      </c>
      <c r="B134">
        <v>2016</v>
      </c>
      <c r="C134" t="s">
        <v>48</v>
      </c>
      <c r="D134" s="8">
        <f>AVERAGE(original_data3[[#This Row],[Cereals and products]:[Food and beverages]])</f>
        <v>136.2076923076923</v>
      </c>
      <c r="E134">
        <v>137.80000000000001</v>
      </c>
      <c r="F134">
        <v>117</v>
      </c>
      <c r="G134">
        <v>132.19999999999999</v>
      </c>
      <c r="H134">
        <v>131.1</v>
      </c>
      <c r="I134">
        <v>129.69999999999999</v>
      </c>
      <c r="J134">
        <v>127.8</v>
      </c>
      <c r="K134" s="8">
        <v>124.9</v>
      </c>
      <c r="L134">
        <v>133.4</v>
      </c>
      <c r="M134">
        <f>SUM(original_data3[[#This Row],[Cereals and products]:[Food and beverages]])</f>
        <v>1770.7</v>
      </c>
    </row>
    <row r="135" spans="1:13" hidden="1" x14ac:dyDescent="0.3">
      <c r="A135" s="28" t="s">
        <v>33</v>
      </c>
      <c r="B135">
        <v>2016</v>
      </c>
      <c r="C135" t="s">
        <v>48</v>
      </c>
      <c r="D135" s="8">
        <f>AVERAGE(original_data3[[#This Row],[Cereals and products]:[Food and beverages]])</f>
        <v>135.10769230769228</v>
      </c>
      <c r="E135">
        <v>127.7</v>
      </c>
      <c r="F135">
        <v>111.8</v>
      </c>
      <c r="G135">
        <v>131.6</v>
      </c>
      <c r="H135">
        <v>124.3</v>
      </c>
      <c r="I135">
        <v>114.8</v>
      </c>
      <c r="J135">
        <v>121.4</v>
      </c>
      <c r="K135" s="8">
        <v>120.5</v>
      </c>
      <c r="L135">
        <v>128</v>
      </c>
      <c r="M135">
        <f>SUM(original_data3[[#This Row],[Cereals and products]:[Food and beverages]])</f>
        <v>1756.3999999999996</v>
      </c>
    </row>
    <row r="136" spans="1:13" x14ac:dyDescent="0.3">
      <c r="A136" s="28" t="s">
        <v>35</v>
      </c>
      <c r="B136">
        <v>2016</v>
      </c>
      <c r="C136" t="s">
        <v>48</v>
      </c>
      <c r="D136" s="8">
        <f>AVERAGE(original_data3[[#This Row],[Cereals and products]:[Food and beverages]])</f>
        <v>135.66923076923075</v>
      </c>
      <c r="E136">
        <v>133.80000000000001</v>
      </c>
      <c r="F136">
        <v>114.3</v>
      </c>
      <c r="G136">
        <v>131.80000000000001</v>
      </c>
      <c r="H136">
        <v>127.9</v>
      </c>
      <c r="I136">
        <v>124.1</v>
      </c>
      <c r="J136">
        <v>125.4</v>
      </c>
      <c r="K136" s="8">
        <v>122.8</v>
      </c>
      <c r="L136">
        <v>130.9</v>
      </c>
      <c r="M136">
        <f>SUM(original_data3[[#This Row],[Cereals and products]:[Food and beverages]])</f>
        <v>1763.6999999999998</v>
      </c>
    </row>
    <row r="137" spans="1:13" hidden="1" x14ac:dyDescent="0.3">
      <c r="A137" s="28" t="s">
        <v>30</v>
      </c>
      <c r="B137">
        <v>2016</v>
      </c>
      <c r="C137" t="s">
        <v>50</v>
      </c>
      <c r="D137" s="8">
        <f>AVERAGE(original_data3[[#This Row],[Cereals and products]:[Food and beverages]])</f>
        <v>136.2923076923077</v>
      </c>
      <c r="E137">
        <v>138.80000000000001</v>
      </c>
      <c r="F137">
        <v>117.8</v>
      </c>
      <c r="G137">
        <v>133</v>
      </c>
      <c r="H137">
        <v>131.80000000000001</v>
      </c>
      <c r="I137">
        <v>129.80000000000001</v>
      </c>
      <c r="J137">
        <v>128.69999999999999</v>
      </c>
      <c r="K137" s="8">
        <v>125.7</v>
      </c>
      <c r="L137">
        <v>133.80000000000001</v>
      </c>
      <c r="M137">
        <f>SUM(original_data3[[#This Row],[Cereals and products]:[Food and beverages]])</f>
        <v>1771.8000000000002</v>
      </c>
    </row>
    <row r="138" spans="1:13" hidden="1" x14ac:dyDescent="0.3">
      <c r="A138" s="28" t="s">
        <v>33</v>
      </c>
      <c r="B138">
        <v>2016</v>
      </c>
      <c r="C138" t="s">
        <v>50</v>
      </c>
      <c r="D138" s="8">
        <f>AVERAGE(original_data3[[#This Row],[Cereals and products]:[Food and beverages]])</f>
        <v>135.6076923076923</v>
      </c>
      <c r="E138">
        <v>128</v>
      </c>
      <c r="F138">
        <v>112.8</v>
      </c>
      <c r="G138">
        <v>131.9</v>
      </c>
      <c r="H138">
        <v>124.5</v>
      </c>
      <c r="I138">
        <v>115.2</v>
      </c>
      <c r="J138">
        <v>121.8</v>
      </c>
      <c r="K138" s="8">
        <v>120.9</v>
      </c>
      <c r="L138">
        <v>128.6</v>
      </c>
      <c r="M138">
        <f>SUM(original_data3[[#This Row],[Cereals and products]:[Food and beverages]])</f>
        <v>1762.8999999999999</v>
      </c>
    </row>
    <row r="139" spans="1:13" x14ac:dyDescent="0.3">
      <c r="A139" s="28" t="s">
        <v>35</v>
      </c>
      <c r="B139">
        <v>2016</v>
      </c>
      <c r="C139" t="s">
        <v>50</v>
      </c>
      <c r="D139" s="8">
        <f>AVERAGE(original_data3[[#This Row],[Cereals and products]:[Food and beverages]])</f>
        <v>135.90769230769226</v>
      </c>
      <c r="E139">
        <v>134.5</v>
      </c>
      <c r="F139">
        <v>115.2</v>
      </c>
      <c r="G139">
        <v>132.4</v>
      </c>
      <c r="H139">
        <v>128.4</v>
      </c>
      <c r="I139">
        <v>124.3</v>
      </c>
      <c r="J139">
        <v>126.1</v>
      </c>
      <c r="K139" s="8">
        <v>123.4</v>
      </c>
      <c r="L139">
        <v>131.4</v>
      </c>
      <c r="M139">
        <f>SUM(original_data3[[#This Row],[Cereals and products]:[Food and beverages]])</f>
        <v>1766.7999999999995</v>
      </c>
    </row>
    <row r="140" spans="1:13" hidden="1" x14ac:dyDescent="0.3">
      <c r="A140" s="28" t="s">
        <v>30</v>
      </c>
      <c r="B140">
        <v>2016</v>
      </c>
      <c r="C140" t="s">
        <v>53</v>
      </c>
      <c r="D140" s="8">
        <f>AVERAGE(original_data3[[#This Row],[Cereals and products]:[Food and beverages]])</f>
        <v>135.73846153846154</v>
      </c>
      <c r="E140">
        <v>139.19999999999999</v>
      </c>
      <c r="F140">
        <v>118.2</v>
      </c>
      <c r="G140">
        <v>133.69999999999999</v>
      </c>
      <c r="H140">
        <v>132.1</v>
      </c>
      <c r="I140">
        <v>130.30000000000001</v>
      </c>
      <c r="J140">
        <v>129.1</v>
      </c>
      <c r="K140" s="8">
        <v>126.1</v>
      </c>
      <c r="L140">
        <v>133.6</v>
      </c>
      <c r="M140">
        <f>SUM(original_data3[[#This Row],[Cereals and products]:[Food and beverages]])</f>
        <v>1764.6</v>
      </c>
    </row>
    <row r="141" spans="1:13" hidden="1" x14ac:dyDescent="0.3">
      <c r="A141" s="28" t="s">
        <v>33</v>
      </c>
      <c r="B141">
        <v>2016</v>
      </c>
      <c r="C141" t="s">
        <v>53</v>
      </c>
      <c r="D141" s="8">
        <f>AVERAGE(original_data3[[#This Row],[Cereals and products]:[Food and beverages]])</f>
        <v>135.01538461538462</v>
      </c>
      <c r="E141">
        <v>128.5</v>
      </c>
      <c r="F141">
        <v>113.4</v>
      </c>
      <c r="G141">
        <v>132.1</v>
      </c>
      <c r="H141">
        <v>124.7</v>
      </c>
      <c r="I141">
        <v>116.2</v>
      </c>
      <c r="J141">
        <v>122.1</v>
      </c>
      <c r="K141" s="8">
        <v>121.3</v>
      </c>
      <c r="L141">
        <v>128.5</v>
      </c>
      <c r="M141">
        <f>SUM(original_data3[[#This Row],[Cereals and products]:[Food and beverages]])</f>
        <v>1755.2</v>
      </c>
    </row>
    <row r="142" spans="1:13" x14ac:dyDescent="0.3">
      <c r="A142" s="28" t="s">
        <v>35</v>
      </c>
      <c r="B142">
        <v>2016</v>
      </c>
      <c r="C142" t="s">
        <v>53</v>
      </c>
      <c r="D142" s="8">
        <f>AVERAGE(original_data3[[#This Row],[Cereals and products]:[Food and beverages]])</f>
        <v>135.36923076923077</v>
      </c>
      <c r="E142">
        <v>135</v>
      </c>
      <c r="F142">
        <v>115.7</v>
      </c>
      <c r="G142">
        <v>132.80000000000001</v>
      </c>
      <c r="H142">
        <v>128.6</v>
      </c>
      <c r="I142">
        <v>125</v>
      </c>
      <c r="J142">
        <v>126.4</v>
      </c>
      <c r="K142" s="8">
        <v>123.8</v>
      </c>
      <c r="L142">
        <v>131.19999999999999</v>
      </c>
      <c r="M142">
        <f>SUM(original_data3[[#This Row],[Cereals and products]:[Food and beverages]])</f>
        <v>1759.8</v>
      </c>
    </row>
    <row r="143" spans="1:13" hidden="1" x14ac:dyDescent="0.3">
      <c r="A143" s="28" t="s">
        <v>30</v>
      </c>
      <c r="B143">
        <v>2016</v>
      </c>
      <c r="C143" t="s">
        <v>55</v>
      </c>
      <c r="D143" s="8">
        <f>AVERAGE(original_data3[[#This Row],[Cereals and products]:[Food and beverages]])</f>
        <v>134.54615384615383</v>
      </c>
      <c r="E143">
        <v>139.69999999999999</v>
      </c>
      <c r="F143">
        <v>118.6</v>
      </c>
      <c r="G143">
        <v>134.19999999999999</v>
      </c>
      <c r="H143">
        <v>132.9</v>
      </c>
      <c r="I143">
        <v>132</v>
      </c>
      <c r="J143">
        <v>129.69999999999999</v>
      </c>
      <c r="K143" s="8">
        <v>126.3</v>
      </c>
      <c r="L143">
        <v>132.80000000000001</v>
      </c>
      <c r="M143">
        <f>SUM(original_data3[[#This Row],[Cereals and products]:[Food and beverages]])</f>
        <v>1749.1</v>
      </c>
    </row>
    <row r="144" spans="1:13" hidden="1" x14ac:dyDescent="0.3">
      <c r="A144" s="28" t="s">
        <v>33</v>
      </c>
      <c r="B144">
        <v>2016</v>
      </c>
      <c r="C144" t="s">
        <v>55</v>
      </c>
      <c r="D144" s="8">
        <f>AVERAGE(original_data3[[#This Row],[Cereals and products]:[Food and beverages]])</f>
        <v>133.06153846153845</v>
      </c>
      <c r="E144">
        <v>128.80000000000001</v>
      </c>
      <c r="F144">
        <v>113.7</v>
      </c>
      <c r="G144">
        <v>132.30000000000001</v>
      </c>
      <c r="H144">
        <v>125</v>
      </c>
      <c r="I144">
        <v>117.8</v>
      </c>
      <c r="J144">
        <v>122.3</v>
      </c>
      <c r="K144" s="8">
        <v>121.4</v>
      </c>
      <c r="L144">
        <v>127.6</v>
      </c>
      <c r="M144">
        <f>SUM(original_data3[[#This Row],[Cereals and products]:[Food and beverages]])</f>
        <v>1729.8</v>
      </c>
    </row>
    <row r="145" spans="1:13" x14ac:dyDescent="0.3">
      <c r="A145" s="28" t="s">
        <v>35</v>
      </c>
      <c r="B145">
        <v>2016</v>
      </c>
      <c r="C145" t="s">
        <v>55</v>
      </c>
      <c r="D145" s="8">
        <f>AVERAGE(original_data3[[#This Row],[Cereals and products]:[Food and beverages]])</f>
        <v>133.9</v>
      </c>
      <c r="E145">
        <v>135.4</v>
      </c>
      <c r="F145">
        <v>116</v>
      </c>
      <c r="G145">
        <v>133.1</v>
      </c>
      <c r="H145">
        <v>129.19999999999999</v>
      </c>
      <c r="I145">
        <v>126.6</v>
      </c>
      <c r="J145">
        <v>126.9</v>
      </c>
      <c r="K145" s="8">
        <v>123.9</v>
      </c>
      <c r="L145">
        <v>130.4</v>
      </c>
      <c r="M145">
        <f>SUM(original_data3[[#This Row],[Cereals and products]:[Food and beverages]])</f>
        <v>1740.7</v>
      </c>
    </row>
    <row r="146" spans="1:13" hidden="1" x14ac:dyDescent="0.3">
      <c r="A146" s="28" t="s">
        <v>30</v>
      </c>
      <c r="B146">
        <v>2017</v>
      </c>
      <c r="C146" t="s">
        <v>31</v>
      </c>
      <c r="D146" s="8">
        <f>AVERAGE(original_data3[[#This Row],[Cereals and products]:[Food and beverages]])</f>
        <v>133.63846153846154</v>
      </c>
      <c r="E146">
        <v>140</v>
      </c>
      <c r="F146">
        <v>119.1</v>
      </c>
      <c r="G146">
        <v>134.6</v>
      </c>
      <c r="H146">
        <v>133.19999999999999</v>
      </c>
      <c r="I146">
        <v>132.1</v>
      </c>
      <c r="J146">
        <v>129.9</v>
      </c>
      <c r="K146" s="8">
        <v>126.6</v>
      </c>
      <c r="L146">
        <v>132.4</v>
      </c>
      <c r="M146">
        <f>SUM(original_data3[[#This Row],[Cereals and products]:[Food and beverages]])</f>
        <v>1737.3000000000002</v>
      </c>
    </row>
    <row r="147" spans="1:13" hidden="1" x14ac:dyDescent="0.3">
      <c r="A147" s="28" t="s">
        <v>33</v>
      </c>
      <c r="B147">
        <v>2017</v>
      </c>
      <c r="C147" t="s">
        <v>31</v>
      </c>
      <c r="D147" s="8">
        <f>AVERAGE(original_data3[[#This Row],[Cereals and products]:[Food and beverages]])</f>
        <v>131.78461538461539</v>
      </c>
      <c r="E147">
        <v>129</v>
      </c>
      <c r="F147">
        <v>115.2</v>
      </c>
      <c r="G147">
        <v>132.4</v>
      </c>
      <c r="H147">
        <v>125.1</v>
      </c>
      <c r="I147">
        <v>118</v>
      </c>
      <c r="J147">
        <v>122.6</v>
      </c>
      <c r="K147" s="8">
        <v>122.1</v>
      </c>
      <c r="L147">
        <v>127.8</v>
      </c>
      <c r="M147">
        <f>SUM(original_data3[[#This Row],[Cereals and products]:[Food and beverages]])</f>
        <v>1713.2</v>
      </c>
    </row>
    <row r="148" spans="1:13" x14ac:dyDescent="0.3">
      <c r="A148" s="28" t="s">
        <v>35</v>
      </c>
      <c r="B148">
        <v>2017</v>
      </c>
      <c r="C148" t="s">
        <v>31</v>
      </c>
      <c r="D148" s="8">
        <f>AVERAGE(original_data3[[#This Row],[Cereals and products]:[Food and beverages]])</f>
        <v>132.86923076923074</v>
      </c>
      <c r="E148">
        <v>135.6</v>
      </c>
      <c r="F148">
        <v>117</v>
      </c>
      <c r="G148">
        <v>133.30000000000001</v>
      </c>
      <c r="H148">
        <v>129.4</v>
      </c>
      <c r="I148">
        <v>126.8</v>
      </c>
      <c r="J148">
        <v>127.1</v>
      </c>
      <c r="K148" s="8">
        <v>124.4</v>
      </c>
      <c r="L148">
        <v>130.30000000000001</v>
      </c>
      <c r="M148">
        <f>SUM(original_data3[[#This Row],[Cereals and products]:[Food and beverages]])</f>
        <v>1727.2999999999995</v>
      </c>
    </row>
    <row r="149" spans="1:13" hidden="1" x14ac:dyDescent="0.3">
      <c r="A149" s="28" t="s">
        <v>30</v>
      </c>
      <c r="B149">
        <v>2017</v>
      </c>
      <c r="C149" t="s">
        <v>36</v>
      </c>
      <c r="D149" s="8">
        <f>AVERAGE(original_data3[[#This Row],[Cereals and products]:[Food and beverages]])</f>
        <v>133.42307692307693</v>
      </c>
      <c r="E149">
        <v>140.19999999999999</v>
      </c>
      <c r="F149">
        <v>119.5</v>
      </c>
      <c r="G149">
        <v>134.9</v>
      </c>
      <c r="H149">
        <v>133.6</v>
      </c>
      <c r="I149">
        <v>133.19999999999999</v>
      </c>
      <c r="J149">
        <v>130.1</v>
      </c>
      <c r="K149" s="8">
        <v>127</v>
      </c>
      <c r="L149">
        <v>132.6</v>
      </c>
      <c r="M149">
        <f>SUM(original_data3[[#This Row],[Cereals and products]:[Food and beverages]])</f>
        <v>1734.5000000000002</v>
      </c>
    </row>
    <row r="150" spans="1:13" hidden="1" x14ac:dyDescent="0.3">
      <c r="A150" s="28" t="s">
        <v>33</v>
      </c>
      <c r="B150">
        <v>2017</v>
      </c>
      <c r="C150" t="s">
        <v>36</v>
      </c>
      <c r="D150" s="8">
        <f>AVERAGE(original_data3[[#This Row],[Cereals and products]:[Food and beverages]])</f>
        <v>131.17692307692309</v>
      </c>
      <c r="E150">
        <v>129.30000000000001</v>
      </c>
      <c r="F150">
        <v>115.5</v>
      </c>
      <c r="G150">
        <v>132.4</v>
      </c>
      <c r="H150">
        <v>125.3</v>
      </c>
      <c r="I150">
        <v>119.2</v>
      </c>
      <c r="J150">
        <v>122.9</v>
      </c>
      <c r="K150" s="8">
        <v>122.4</v>
      </c>
      <c r="L150">
        <v>128.19999999999999</v>
      </c>
      <c r="M150">
        <f>SUM(original_data3[[#This Row],[Cereals and products]:[Food and beverages]])</f>
        <v>1705.3000000000002</v>
      </c>
    </row>
    <row r="151" spans="1:13" x14ac:dyDescent="0.3">
      <c r="A151" s="28" t="s">
        <v>35</v>
      </c>
      <c r="B151">
        <v>2017</v>
      </c>
      <c r="C151" t="s">
        <v>36</v>
      </c>
      <c r="D151" s="8">
        <f>AVERAGE(original_data3[[#This Row],[Cereals and products]:[Food and beverages]])</f>
        <v>132.48461538461541</v>
      </c>
      <c r="E151">
        <v>135.9</v>
      </c>
      <c r="F151">
        <v>117.4</v>
      </c>
      <c r="G151">
        <v>133.4</v>
      </c>
      <c r="H151">
        <v>129.69999999999999</v>
      </c>
      <c r="I151">
        <v>127.9</v>
      </c>
      <c r="J151">
        <v>127.4</v>
      </c>
      <c r="K151" s="8">
        <v>124.8</v>
      </c>
      <c r="L151">
        <v>130.6</v>
      </c>
      <c r="M151">
        <f>SUM(original_data3[[#This Row],[Cereals and products]:[Food and beverages]])</f>
        <v>1722.3000000000002</v>
      </c>
    </row>
    <row r="152" spans="1:13" hidden="1" x14ac:dyDescent="0.3">
      <c r="A152" s="28" t="s">
        <v>30</v>
      </c>
      <c r="B152">
        <v>2017</v>
      </c>
      <c r="C152" t="s">
        <v>38</v>
      </c>
      <c r="D152" s="8">
        <f>AVERAGE(original_data3[[#This Row],[Cereals and products]:[Food and beverages]])</f>
        <v>132.96153846153848</v>
      </c>
      <c r="E152">
        <v>140.80000000000001</v>
      </c>
      <c r="F152">
        <v>119.8</v>
      </c>
      <c r="G152">
        <v>135.19999999999999</v>
      </c>
      <c r="H152">
        <v>134.1</v>
      </c>
      <c r="I152">
        <v>134.19999999999999</v>
      </c>
      <c r="J152">
        <v>130.6</v>
      </c>
      <c r="K152" s="8">
        <v>127.4</v>
      </c>
      <c r="L152">
        <v>132.80000000000001</v>
      </c>
      <c r="M152">
        <f>SUM(original_data3[[#This Row],[Cereals and products]:[Food and beverages]])</f>
        <v>1728.5000000000002</v>
      </c>
    </row>
    <row r="153" spans="1:13" hidden="1" x14ac:dyDescent="0.3">
      <c r="A153" s="28" t="s">
        <v>33</v>
      </c>
      <c r="B153">
        <v>2017</v>
      </c>
      <c r="C153" t="s">
        <v>38</v>
      </c>
      <c r="D153" s="8">
        <f>AVERAGE(original_data3[[#This Row],[Cereals and products]:[Food and beverages]])</f>
        <v>131.2076923076923</v>
      </c>
      <c r="E153">
        <v>129.6</v>
      </c>
      <c r="F153">
        <v>115.6</v>
      </c>
      <c r="G153">
        <v>132.80000000000001</v>
      </c>
      <c r="H153">
        <v>125.6</v>
      </c>
      <c r="I153">
        <v>120.8</v>
      </c>
      <c r="J153">
        <v>123.1</v>
      </c>
      <c r="K153" s="8">
        <v>122.6</v>
      </c>
      <c r="L153">
        <v>128.69999999999999</v>
      </c>
      <c r="M153">
        <f>SUM(original_data3[[#This Row],[Cereals and products]:[Food and beverages]])</f>
        <v>1705.6999999999998</v>
      </c>
    </row>
    <row r="154" spans="1:13" x14ac:dyDescent="0.3">
      <c r="A154" s="28" t="s">
        <v>35</v>
      </c>
      <c r="B154">
        <v>2017</v>
      </c>
      <c r="C154" t="s">
        <v>38</v>
      </c>
      <c r="D154" s="8">
        <f>AVERAGE(original_data3[[#This Row],[Cereals and products]:[Food and beverages]])</f>
        <v>132.22307692307692</v>
      </c>
      <c r="E154">
        <v>136.4</v>
      </c>
      <c r="F154">
        <v>117.6</v>
      </c>
      <c r="G154">
        <v>133.80000000000001</v>
      </c>
      <c r="H154">
        <v>130.1</v>
      </c>
      <c r="I154">
        <v>129.1</v>
      </c>
      <c r="J154">
        <v>127.8</v>
      </c>
      <c r="K154" s="8">
        <v>125.1</v>
      </c>
      <c r="L154">
        <v>130.9</v>
      </c>
      <c r="M154">
        <f>SUM(original_data3[[#This Row],[Cereals and products]:[Food and beverages]])</f>
        <v>1718.9</v>
      </c>
    </row>
    <row r="155" spans="1:13" hidden="1" x14ac:dyDescent="0.3">
      <c r="A155" s="28" t="s">
        <v>30</v>
      </c>
      <c r="B155">
        <v>2017</v>
      </c>
      <c r="C155" t="s">
        <v>39</v>
      </c>
      <c r="D155" s="8">
        <f>AVERAGE(original_data3[[#This Row],[Cereals and products]:[Food and beverages]])</f>
        <v>132.7923076923077</v>
      </c>
      <c r="E155">
        <v>141.6</v>
      </c>
      <c r="F155">
        <v>119.2</v>
      </c>
      <c r="G155">
        <v>135.69999999999999</v>
      </c>
      <c r="H155">
        <v>134.30000000000001</v>
      </c>
      <c r="I155">
        <v>135</v>
      </c>
      <c r="J155">
        <v>131</v>
      </c>
      <c r="K155" s="8">
        <v>127.5</v>
      </c>
      <c r="L155">
        <v>132.9</v>
      </c>
      <c r="M155">
        <f>SUM(original_data3[[#This Row],[Cereals and products]:[Food and beverages]])</f>
        <v>1726.3</v>
      </c>
    </row>
    <row r="156" spans="1:13" hidden="1" x14ac:dyDescent="0.3">
      <c r="A156" s="28" t="s">
        <v>33</v>
      </c>
      <c r="B156">
        <v>2017</v>
      </c>
      <c r="C156" t="s">
        <v>39</v>
      </c>
      <c r="D156" s="8">
        <f>AVERAGE(original_data3[[#This Row],[Cereals and products]:[Food and beverages]])</f>
        <v>131.3923076923077</v>
      </c>
      <c r="E156">
        <v>130</v>
      </c>
      <c r="F156">
        <v>114.3</v>
      </c>
      <c r="G156">
        <v>133.6</v>
      </c>
      <c r="H156">
        <v>126</v>
      </c>
      <c r="I156">
        <v>121.4</v>
      </c>
      <c r="J156">
        <v>123.4</v>
      </c>
      <c r="K156" s="8">
        <v>122.5</v>
      </c>
      <c r="L156">
        <v>129.1</v>
      </c>
      <c r="M156">
        <f>SUM(original_data3[[#This Row],[Cereals and products]:[Food and beverages]])</f>
        <v>1708.1</v>
      </c>
    </row>
    <row r="157" spans="1:13" x14ac:dyDescent="0.3">
      <c r="A157" s="28" t="s">
        <v>35</v>
      </c>
      <c r="B157">
        <v>2017</v>
      </c>
      <c r="C157" t="s">
        <v>39</v>
      </c>
      <c r="D157" s="8">
        <f>AVERAGE(original_data3[[#This Row],[Cereals and products]:[Food and beverages]])</f>
        <v>132.1846153846154</v>
      </c>
      <c r="E157">
        <v>137</v>
      </c>
      <c r="F157">
        <v>116.6</v>
      </c>
      <c r="G157">
        <v>134.5</v>
      </c>
      <c r="H157">
        <v>130.4</v>
      </c>
      <c r="I157">
        <v>129.80000000000001</v>
      </c>
      <c r="J157">
        <v>128.1</v>
      </c>
      <c r="K157" s="8">
        <v>125.1</v>
      </c>
      <c r="L157">
        <v>131.1</v>
      </c>
      <c r="M157">
        <f>SUM(original_data3[[#This Row],[Cereals and products]:[Food and beverages]])</f>
        <v>1718.4</v>
      </c>
    </row>
    <row r="158" spans="1:13" hidden="1" x14ac:dyDescent="0.3">
      <c r="A158" s="28" t="s">
        <v>30</v>
      </c>
      <c r="B158">
        <v>2017</v>
      </c>
      <c r="C158" t="s">
        <v>41</v>
      </c>
      <c r="D158" s="8">
        <f>AVERAGE(original_data3[[#This Row],[Cereals and products]:[Food and beverages]])</f>
        <v>132.88461538461536</v>
      </c>
      <c r="E158">
        <v>141.80000000000001</v>
      </c>
      <c r="F158">
        <v>119.4</v>
      </c>
      <c r="G158">
        <v>136.30000000000001</v>
      </c>
      <c r="H158">
        <v>134.9</v>
      </c>
      <c r="I158">
        <v>135</v>
      </c>
      <c r="J158">
        <v>131.4</v>
      </c>
      <c r="K158" s="8">
        <v>127.9</v>
      </c>
      <c r="L158">
        <v>133.30000000000001</v>
      </c>
      <c r="M158">
        <f>SUM(original_data3[[#This Row],[Cereals and products]:[Food and beverages]])</f>
        <v>1727.4999999999995</v>
      </c>
    </row>
    <row r="159" spans="1:13" hidden="1" x14ac:dyDescent="0.3">
      <c r="A159" s="28" t="s">
        <v>33</v>
      </c>
      <c r="B159">
        <v>2017</v>
      </c>
      <c r="C159" t="s">
        <v>41</v>
      </c>
      <c r="D159" s="8">
        <f>AVERAGE(original_data3[[#This Row],[Cereals and products]:[Food and beverages]])</f>
        <v>131.50769230769231</v>
      </c>
      <c r="E159">
        <v>130.19999999999999</v>
      </c>
      <c r="F159">
        <v>114.3</v>
      </c>
      <c r="G159">
        <v>133.80000000000001</v>
      </c>
      <c r="H159">
        <v>126.5</v>
      </c>
      <c r="I159">
        <v>120.1</v>
      </c>
      <c r="J159">
        <v>123.6</v>
      </c>
      <c r="K159" s="8">
        <v>122.6</v>
      </c>
      <c r="L159">
        <v>129.30000000000001</v>
      </c>
      <c r="M159">
        <f>SUM(original_data3[[#This Row],[Cereals and products]:[Food and beverages]])</f>
        <v>1709.6</v>
      </c>
    </row>
    <row r="160" spans="1:13" x14ac:dyDescent="0.3">
      <c r="A160" s="28" t="s">
        <v>35</v>
      </c>
      <c r="B160">
        <v>2017</v>
      </c>
      <c r="C160" t="s">
        <v>41</v>
      </c>
      <c r="D160" s="8">
        <f>AVERAGE(original_data3[[#This Row],[Cereals and products]:[Food and beverages]])</f>
        <v>132.27692307692308</v>
      </c>
      <c r="E160">
        <v>137.19999999999999</v>
      </c>
      <c r="F160">
        <v>116.7</v>
      </c>
      <c r="G160">
        <v>134.80000000000001</v>
      </c>
      <c r="H160">
        <v>130.9</v>
      </c>
      <c r="I160">
        <v>129.4</v>
      </c>
      <c r="J160">
        <v>128.4</v>
      </c>
      <c r="K160" s="8">
        <v>125.3</v>
      </c>
      <c r="L160">
        <v>131.4</v>
      </c>
      <c r="M160">
        <f>SUM(original_data3[[#This Row],[Cereals and products]:[Food and beverages]])</f>
        <v>1719.6000000000001</v>
      </c>
    </row>
    <row r="161" spans="1:13" hidden="1" x14ac:dyDescent="0.3">
      <c r="A161" s="28" t="s">
        <v>30</v>
      </c>
      <c r="B161">
        <v>2017</v>
      </c>
      <c r="C161" t="s">
        <v>42</v>
      </c>
      <c r="D161" s="8">
        <f>AVERAGE(original_data3[[#This Row],[Cereals and products]:[Food and beverages]])</f>
        <v>133.75384615384615</v>
      </c>
      <c r="E161">
        <v>142.30000000000001</v>
      </c>
      <c r="F161">
        <v>119.4</v>
      </c>
      <c r="G161">
        <v>136.9</v>
      </c>
      <c r="H161">
        <v>135.19999999999999</v>
      </c>
      <c r="I161">
        <v>134.80000000000001</v>
      </c>
      <c r="J161">
        <v>131.30000000000001</v>
      </c>
      <c r="K161" s="8">
        <v>128.1</v>
      </c>
      <c r="L161">
        <v>133.9</v>
      </c>
      <c r="M161">
        <f>SUM(original_data3[[#This Row],[Cereals and products]:[Food and beverages]])</f>
        <v>1738.8000000000002</v>
      </c>
    </row>
    <row r="162" spans="1:13" hidden="1" x14ac:dyDescent="0.3">
      <c r="A162" s="28" t="s">
        <v>33</v>
      </c>
      <c r="B162">
        <v>2017</v>
      </c>
      <c r="C162" t="s">
        <v>42</v>
      </c>
      <c r="D162" s="8">
        <f>AVERAGE(original_data3[[#This Row],[Cereals and products]:[Food and beverages]])</f>
        <v>133.15384615384616</v>
      </c>
      <c r="E162">
        <v>130.19999999999999</v>
      </c>
      <c r="F162">
        <v>113.9</v>
      </c>
      <c r="G162">
        <v>134.30000000000001</v>
      </c>
      <c r="H162">
        <v>126.8</v>
      </c>
      <c r="I162">
        <v>119</v>
      </c>
      <c r="J162">
        <v>123.8</v>
      </c>
      <c r="K162" s="8">
        <v>122.7</v>
      </c>
      <c r="L162">
        <v>129.9</v>
      </c>
      <c r="M162">
        <f>SUM(original_data3[[#This Row],[Cereals and products]:[Food and beverages]])</f>
        <v>1731.0000000000002</v>
      </c>
    </row>
    <row r="163" spans="1:13" x14ac:dyDescent="0.3">
      <c r="A163" s="28" t="s">
        <v>35</v>
      </c>
      <c r="B163">
        <v>2017</v>
      </c>
      <c r="C163" t="s">
        <v>42</v>
      </c>
      <c r="D163" s="8">
        <f>AVERAGE(original_data3[[#This Row],[Cereals and products]:[Food and beverages]])</f>
        <v>133.43846153846155</v>
      </c>
      <c r="E163">
        <v>137.5</v>
      </c>
      <c r="F163">
        <v>116.5</v>
      </c>
      <c r="G163">
        <v>135.4</v>
      </c>
      <c r="H163">
        <v>131.19999999999999</v>
      </c>
      <c r="I163">
        <v>128.80000000000001</v>
      </c>
      <c r="J163">
        <v>128.5</v>
      </c>
      <c r="K163" s="8">
        <v>125.5</v>
      </c>
      <c r="L163">
        <v>132</v>
      </c>
      <c r="M163">
        <f>SUM(original_data3[[#This Row],[Cereals and products]:[Food and beverages]])</f>
        <v>1734.7</v>
      </c>
    </row>
    <row r="164" spans="1:13" hidden="1" x14ac:dyDescent="0.3">
      <c r="A164" s="28" t="s">
        <v>30</v>
      </c>
      <c r="B164">
        <v>2017</v>
      </c>
      <c r="C164" t="s">
        <v>44</v>
      </c>
      <c r="D164" s="8">
        <f>AVERAGE(original_data3[[#This Row],[Cereals and products]:[Food and beverages]])</f>
        <v>136.37692307692308</v>
      </c>
      <c r="E164">
        <v>143.5</v>
      </c>
      <c r="F164">
        <v>119.1</v>
      </c>
      <c r="G164">
        <v>138.6</v>
      </c>
      <c r="H164">
        <v>136.1</v>
      </c>
      <c r="I164">
        <v>135.30000000000001</v>
      </c>
      <c r="J164">
        <v>132.1</v>
      </c>
      <c r="K164" s="8">
        <v>128.6</v>
      </c>
      <c r="L164">
        <v>136.19999999999999</v>
      </c>
      <c r="M164">
        <f>SUM(original_data3[[#This Row],[Cereals and products]:[Food and beverages]])</f>
        <v>1772.9</v>
      </c>
    </row>
    <row r="165" spans="1:13" hidden="1" x14ac:dyDescent="0.3">
      <c r="A165" s="28" t="s">
        <v>33</v>
      </c>
      <c r="B165">
        <v>2017</v>
      </c>
      <c r="C165" t="s">
        <v>44</v>
      </c>
      <c r="D165" s="8">
        <f>AVERAGE(original_data3[[#This Row],[Cereals and products]:[Food and beverages]])</f>
        <v>136.00769230769231</v>
      </c>
      <c r="E165">
        <v>130.4</v>
      </c>
      <c r="F165">
        <v>113.2</v>
      </c>
      <c r="G165">
        <v>135.5</v>
      </c>
      <c r="H165">
        <v>127.2</v>
      </c>
      <c r="I165">
        <v>119.7</v>
      </c>
      <c r="J165">
        <v>125</v>
      </c>
      <c r="K165" s="8">
        <v>123</v>
      </c>
      <c r="L165">
        <v>131.80000000000001</v>
      </c>
      <c r="M165">
        <f>SUM(original_data3[[#This Row],[Cereals and products]:[Food and beverages]])</f>
        <v>1768.1</v>
      </c>
    </row>
    <row r="166" spans="1:13" x14ac:dyDescent="0.3">
      <c r="A166" s="28" t="s">
        <v>35</v>
      </c>
      <c r="B166">
        <v>2017</v>
      </c>
      <c r="C166" t="s">
        <v>44</v>
      </c>
      <c r="D166" s="8">
        <f>AVERAGE(original_data3[[#This Row],[Cereals and products]:[Food and beverages]])</f>
        <v>136.1076923076923</v>
      </c>
      <c r="E166">
        <v>138.30000000000001</v>
      </c>
      <c r="F166">
        <v>116</v>
      </c>
      <c r="G166">
        <v>136.80000000000001</v>
      </c>
      <c r="H166">
        <v>131.9</v>
      </c>
      <c r="I166">
        <v>129.4</v>
      </c>
      <c r="J166">
        <v>129.4</v>
      </c>
      <c r="K166" s="8">
        <v>125.9</v>
      </c>
      <c r="L166">
        <v>134.19999999999999</v>
      </c>
      <c r="M166">
        <f>SUM(original_data3[[#This Row],[Cereals and products]:[Food and beverages]])</f>
        <v>1769.3999999999999</v>
      </c>
    </row>
    <row r="167" spans="1:13" hidden="1" x14ac:dyDescent="0.3">
      <c r="A167" s="28" t="s">
        <v>30</v>
      </c>
      <c r="B167">
        <v>2017</v>
      </c>
      <c r="C167" t="s">
        <v>46</v>
      </c>
      <c r="D167" s="8">
        <f>AVERAGE(original_data3[[#This Row],[Cereals and products]:[Food and beverages]])</f>
        <v>137.88461538461536</v>
      </c>
      <c r="E167">
        <v>144.5</v>
      </c>
      <c r="F167">
        <v>120.3</v>
      </c>
      <c r="G167">
        <v>140.19999999999999</v>
      </c>
      <c r="H167">
        <v>137.30000000000001</v>
      </c>
      <c r="I167">
        <v>136.4</v>
      </c>
      <c r="J167">
        <v>133</v>
      </c>
      <c r="K167" s="8">
        <v>129.69999999999999</v>
      </c>
      <c r="L167">
        <v>137.80000000000001</v>
      </c>
      <c r="M167">
        <f>SUM(original_data3[[#This Row],[Cereals and products]:[Food and beverages]])</f>
        <v>1792.4999999999998</v>
      </c>
    </row>
    <row r="168" spans="1:13" hidden="1" x14ac:dyDescent="0.3">
      <c r="A168" s="28" t="s">
        <v>33</v>
      </c>
      <c r="B168">
        <v>2017</v>
      </c>
      <c r="C168" t="s">
        <v>46</v>
      </c>
      <c r="D168" s="8">
        <f>AVERAGE(original_data3[[#This Row],[Cereals and products]:[Food and beverages]])</f>
        <v>136.38461538461536</v>
      </c>
      <c r="E168">
        <v>131.4</v>
      </c>
      <c r="F168">
        <v>114.6</v>
      </c>
      <c r="G168">
        <v>135.69999999999999</v>
      </c>
      <c r="H168">
        <v>127.7</v>
      </c>
      <c r="I168">
        <v>118.9</v>
      </c>
      <c r="J168">
        <v>125.7</v>
      </c>
      <c r="K168" s="8">
        <v>123.8</v>
      </c>
      <c r="L168">
        <v>132.69999999999999</v>
      </c>
      <c r="M168">
        <f>SUM(original_data3[[#This Row],[Cereals and products]:[Food and beverages]])</f>
        <v>1772.9999999999998</v>
      </c>
    </row>
    <row r="169" spans="1:13" x14ac:dyDescent="0.3">
      <c r="A169" s="28" t="s">
        <v>35</v>
      </c>
      <c r="B169">
        <v>2017</v>
      </c>
      <c r="C169" t="s">
        <v>46</v>
      </c>
      <c r="D169" s="8">
        <f>AVERAGE(original_data3[[#This Row],[Cereals and products]:[Food and beverages]])</f>
        <v>137.21538461538461</v>
      </c>
      <c r="E169">
        <v>139.30000000000001</v>
      </c>
      <c r="F169">
        <v>117.3</v>
      </c>
      <c r="G169">
        <v>137.6</v>
      </c>
      <c r="H169">
        <v>132.80000000000001</v>
      </c>
      <c r="I169">
        <v>129.80000000000001</v>
      </c>
      <c r="J169">
        <v>130.19999999999999</v>
      </c>
      <c r="K169" s="8">
        <v>126.8</v>
      </c>
      <c r="L169">
        <v>135.4</v>
      </c>
      <c r="M169">
        <f>SUM(original_data3[[#This Row],[Cereals and products]:[Food and beverages]])</f>
        <v>1783.8</v>
      </c>
    </row>
    <row r="170" spans="1:13" hidden="1" x14ac:dyDescent="0.3">
      <c r="A170" s="28" t="s">
        <v>30</v>
      </c>
      <c r="B170">
        <v>2017</v>
      </c>
      <c r="C170" t="s">
        <v>48</v>
      </c>
      <c r="D170" s="8">
        <f>AVERAGE(original_data3[[#This Row],[Cereals and products]:[Food and beverages]])</f>
        <v>137.25384615384615</v>
      </c>
      <c r="E170">
        <v>145.19999999999999</v>
      </c>
      <c r="F170">
        <v>121.2</v>
      </c>
      <c r="G170">
        <v>139.6</v>
      </c>
      <c r="H170">
        <v>137.9</v>
      </c>
      <c r="I170">
        <v>137.4</v>
      </c>
      <c r="J170">
        <v>133.4</v>
      </c>
      <c r="K170" s="8">
        <v>130.30000000000001</v>
      </c>
      <c r="L170">
        <v>137.6</v>
      </c>
      <c r="M170">
        <f>SUM(original_data3[[#This Row],[Cereals and products]:[Food and beverages]])</f>
        <v>1784.3</v>
      </c>
    </row>
    <row r="171" spans="1:13" hidden="1" x14ac:dyDescent="0.3">
      <c r="A171" s="28" t="s">
        <v>33</v>
      </c>
      <c r="B171">
        <v>2017</v>
      </c>
      <c r="C171" t="s">
        <v>48</v>
      </c>
      <c r="D171" s="8">
        <f>AVERAGE(original_data3[[#This Row],[Cereals and products]:[Food and beverages]])</f>
        <v>134.59230769230768</v>
      </c>
      <c r="E171">
        <v>132</v>
      </c>
      <c r="F171">
        <v>115.7</v>
      </c>
      <c r="G171">
        <v>135.9</v>
      </c>
      <c r="H171">
        <v>128.1</v>
      </c>
      <c r="I171">
        <v>120.6</v>
      </c>
      <c r="J171">
        <v>126.1</v>
      </c>
      <c r="K171" s="8">
        <v>124.5</v>
      </c>
      <c r="L171">
        <v>132.4</v>
      </c>
      <c r="M171">
        <f>SUM(original_data3[[#This Row],[Cereals and products]:[Food and beverages]])</f>
        <v>1749.7</v>
      </c>
    </row>
    <row r="172" spans="1:13" x14ac:dyDescent="0.3">
      <c r="A172" s="28" t="s">
        <v>35</v>
      </c>
      <c r="B172">
        <v>2017</v>
      </c>
      <c r="C172" t="s">
        <v>48</v>
      </c>
      <c r="D172" s="8">
        <f>AVERAGE(original_data3[[#This Row],[Cereals and products]:[Food and beverages]])</f>
        <v>136.15384615384613</v>
      </c>
      <c r="E172">
        <v>140</v>
      </c>
      <c r="F172">
        <v>118.3</v>
      </c>
      <c r="G172">
        <v>137.4</v>
      </c>
      <c r="H172">
        <v>133.30000000000001</v>
      </c>
      <c r="I172">
        <v>131</v>
      </c>
      <c r="J172">
        <v>130.6</v>
      </c>
      <c r="K172" s="8">
        <v>127.5</v>
      </c>
      <c r="L172">
        <v>135.19999999999999</v>
      </c>
      <c r="M172">
        <f>SUM(original_data3[[#This Row],[Cereals and products]:[Food and beverages]])</f>
        <v>1769.9999999999998</v>
      </c>
    </row>
    <row r="173" spans="1:13" hidden="1" x14ac:dyDescent="0.3">
      <c r="A173" s="28" t="s">
        <v>30</v>
      </c>
      <c r="B173">
        <v>2017</v>
      </c>
      <c r="C173" t="s">
        <v>50</v>
      </c>
      <c r="D173" s="8">
        <f>AVERAGE(original_data3[[#This Row],[Cereals and products]:[Food and beverages]])</f>
        <v>137.76153846153846</v>
      </c>
      <c r="E173">
        <v>146.19999999999999</v>
      </c>
      <c r="F173">
        <v>121</v>
      </c>
      <c r="G173">
        <v>140.1</v>
      </c>
      <c r="H173">
        <v>138.4</v>
      </c>
      <c r="I173">
        <v>138.1</v>
      </c>
      <c r="J173">
        <v>134.19999999999999</v>
      </c>
      <c r="K173" s="8">
        <v>130.69999999999999</v>
      </c>
      <c r="L173">
        <v>138.30000000000001</v>
      </c>
      <c r="M173">
        <f>SUM(original_data3[[#This Row],[Cereals and products]:[Food and beverages]])</f>
        <v>1790.8999999999999</v>
      </c>
    </row>
    <row r="174" spans="1:13" hidden="1" x14ac:dyDescent="0.3">
      <c r="A174" s="28" t="s">
        <v>33</v>
      </c>
      <c r="B174">
        <v>2017</v>
      </c>
      <c r="C174" t="s">
        <v>50</v>
      </c>
      <c r="D174" s="8">
        <f>AVERAGE(original_data3[[#This Row],[Cereals and products]:[Food and beverages]])</f>
        <v>135.82307692307691</v>
      </c>
      <c r="E174">
        <v>132.6</v>
      </c>
      <c r="F174">
        <v>115</v>
      </c>
      <c r="G174">
        <v>136.30000000000001</v>
      </c>
      <c r="H174">
        <v>128.30000000000001</v>
      </c>
      <c r="I174">
        <v>122.6</v>
      </c>
      <c r="J174">
        <v>126.6</v>
      </c>
      <c r="K174" s="8">
        <v>124.5</v>
      </c>
      <c r="L174">
        <v>133.5</v>
      </c>
      <c r="M174">
        <f>SUM(original_data3[[#This Row],[Cereals and products]:[Food and beverages]])</f>
        <v>1765.6999999999998</v>
      </c>
    </row>
    <row r="175" spans="1:13" x14ac:dyDescent="0.3">
      <c r="A175" s="28" t="s">
        <v>35</v>
      </c>
      <c r="B175">
        <v>2017</v>
      </c>
      <c r="C175" t="s">
        <v>50</v>
      </c>
      <c r="D175" s="8">
        <f>AVERAGE(original_data3[[#This Row],[Cereals and products]:[Food and beverages]])</f>
        <v>136.89999999999998</v>
      </c>
      <c r="E175">
        <v>140.80000000000001</v>
      </c>
      <c r="F175">
        <v>117.8</v>
      </c>
      <c r="G175">
        <v>137.9</v>
      </c>
      <c r="H175">
        <v>133.6</v>
      </c>
      <c r="I175">
        <v>132.19999999999999</v>
      </c>
      <c r="J175">
        <v>131.30000000000001</v>
      </c>
      <c r="K175" s="8">
        <v>127.7</v>
      </c>
      <c r="L175">
        <v>136.1</v>
      </c>
      <c r="M175">
        <f>SUM(original_data3[[#This Row],[Cereals and products]:[Food and beverages]])</f>
        <v>1779.6999999999998</v>
      </c>
    </row>
    <row r="176" spans="1:13" hidden="1" x14ac:dyDescent="0.3">
      <c r="A176" s="28" t="s">
        <v>30</v>
      </c>
      <c r="B176">
        <v>2017</v>
      </c>
      <c r="C176" t="s">
        <v>53</v>
      </c>
      <c r="D176" s="8">
        <f>AVERAGE(original_data3[[#This Row],[Cereals and products]:[Food and beverages]])</f>
        <v>139.82307692307694</v>
      </c>
      <c r="E176">
        <v>147.30000000000001</v>
      </c>
      <c r="F176">
        <v>121.6</v>
      </c>
      <c r="G176">
        <v>141.5</v>
      </c>
      <c r="H176">
        <v>139.4</v>
      </c>
      <c r="I176">
        <v>141.1</v>
      </c>
      <c r="J176">
        <v>135.80000000000001</v>
      </c>
      <c r="K176" s="8">
        <v>131.69999999999999</v>
      </c>
      <c r="L176">
        <v>140</v>
      </c>
      <c r="M176">
        <f>SUM(original_data3[[#This Row],[Cereals and products]:[Food and beverages]])</f>
        <v>1817.7000000000003</v>
      </c>
    </row>
    <row r="177" spans="1:13" hidden="1" x14ac:dyDescent="0.3">
      <c r="A177" s="28" t="s">
        <v>33</v>
      </c>
      <c r="B177">
        <v>2017</v>
      </c>
      <c r="C177" t="s">
        <v>53</v>
      </c>
      <c r="D177" s="8">
        <f>AVERAGE(original_data3[[#This Row],[Cereals and products]:[Food and beverages]])</f>
        <v>138.2076923076923</v>
      </c>
      <c r="E177">
        <v>133.5</v>
      </c>
      <c r="F177">
        <v>115.3</v>
      </c>
      <c r="G177">
        <v>136.6</v>
      </c>
      <c r="H177">
        <v>128.80000000000001</v>
      </c>
      <c r="I177">
        <v>125.7</v>
      </c>
      <c r="J177">
        <v>127.4</v>
      </c>
      <c r="K177" s="8">
        <v>124.9</v>
      </c>
      <c r="L177">
        <v>134.80000000000001</v>
      </c>
      <c r="M177">
        <f>SUM(original_data3[[#This Row],[Cereals and products]:[Food and beverages]])</f>
        <v>1796.7</v>
      </c>
    </row>
    <row r="178" spans="1:13" x14ac:dyDescent="0.3">
      <c r="A178" s="28" t="s">
        <v>35</v>
      </c>
      <c r="B178">
        <v>2017</v>
      </c>
      <c r="C178" t="s">
        <v>53</v>
      </c>
      <c r="D178" s="8">
        <f>AVERAGE(original_data3[[#This Row],[Cereals and products]:[Food and beverages]])</f>
        <v>139.09230769230768</v>
      </c>
      <c r="E178">
        <v>141.80000000000001</v>
      </c>
      <c r="F178">
        <v>118.3</v>
      </c>
      <c r="G178">
        <v>138.6</v>
      </c>
      <c r="H178">
        <v>134.4</v>
      </c>
      <c r="I178">
        <v>135.30000000000001</v>
      </c>
      <c r="J178">
        <v>132.6</v>
      </c>
      <c r="K178" s="8">
        <v>128.4</v>
      </c>
      <c r="L178">
        <v>137.6</v>
      </c>
      <c r="M178">
        <f>SUM(original_data3[[#This Row],[Cereals and products]:[Food and beverages]])</f>
        <v>1808.2</v>
      </c>
    </row>
    <row r="179" spans="1:13" hidden="1" x14ac:dyDescent="0.3">
      <c r="A179" s="28" t="s">
        <v>30</v>
      </c>
      <c r="B179">
        <v>2017</v>
      </c>
      <c r="C179" t="s">
        <v>55</v>
      </c>
      <c r="D179" s="8">
        <f>AVERAGE(original_data3[[#This Row],[Cereals and products]:[Food and beverages]])</f>
        <v>139.50769230769231</v>
      </c>
      <c r="E179">
        <v>147.19999999999999</v>
      </c>
      <c r="F179">
        <v>122</v>
      </c>
      <c r="G179">
        <v>141.1</v>
      </c>
      <c r="H179">
        <v>139.5</v>
      </c>
      <c r="I179">
        <v>142.6</v>
      </c>
      <c r="J179">
        <v>136.1</v>
      </c>
      <c r="K179" s="8">
        <v>131.9</v>
      </c>
      <c r="L179">
        <v>139.80000000000001</v>
      </c>
      <c r="M179">
        <f>SUM(original_data3[[#This Row],[Cereals and products]:[Food and beverages]])</f>
        <v>1813.6000000000001</v>
      </c>
    </row>
    <row r="180" spans="1:13" hidden="1" x14ac:dyDescent="0.3">
      <c r="A180" s="28" t="s">
        <v>33</v>
      </c>
      <c r="B180">
        <v>2017</v>
      </c>
      <c r="C180" t="s">
        <v>55</v>
      </c>
      <c r="D180" s="8">
        <f>AVERAGE(original_data3[[#This Row],[Cereals and products]:[Food and beverages]])</f>
        <v>135.96153846153845</v>
      </c>
      <c r="E180">
        <v>134</v>
      </c>
      <c r="F180">
        <v>115.3</v>
      </c>
      <c r="G180">
        <v>136.69999999999999</v>
      </c>
      <c r="H180">
        <v>129.30000000000001</v>
      </c>
      <c r="I180">
        <v>126.8</v>
      </c>
      <c r="J180">
        <v>128.19999999999999</v>
      </c>
      <c r="K180" s="8">
        <v>125.1</v>
      </c>
      <c r="L180">
        <v>134.1</v>
      </c>
      <c r="M180">
        <f>SUM(original_data3[[#This Row],[Cereals and products]:[Food and beverages]])</f>
        <v>1767.5</v>
      </c>
    </row>
    <row r="181" spans="1:13" x14ac:dyDescent="0.3">
      <c r="A181" s="28" t="s">
        <v>35</v>
      </c>
      <c r="B181">
        <v>2017</v>
      </c>
      <c r="C181" t="s">
        <v>55</v>
      </c>
      <c r="D181" s="8">
        <f>AVERAGE(original_data3[[#This Row],[Cereals and products]:[Food and beverages]])</f>
        <v>138.07692307692307</v>
      </c>
      <c r="E181">
        <v>142</v>
      </c>
      <c r="F181">
        <v>118.5</v>
      </c>
      <c r="G181">
        <v>138.5</v>
      </c>
      <c r="H181">
        <v>134.69999999999999</v>
      </c>
      <c r="I181">
        <v>136.6</v>
      </c>
      <c r="J181">
        <v>133.1</v>
      </c>
      <c r="K181" s="8">
        <v>128.6</v>
      </c>
      <c r="L181">
        <v>137.19999999999999</v>
      </c>
      <c r="M181">
        <f>SUM(original_data3[[#This Row],[Cereals and products]:[Food and beverages]])</f>
        <v>1794.9999999999998</v>
      </c>
    </row>
    <row r="182" spans="1:13" hidden="1" x14ac:dyDescent="0.3">
      <c r="A182" s="28" t="s">
        <v>30</v>
      </c>
      <c r="B182">
        <v>2018</v>
      </c>
      <c r="C182" t="s">
        <v>31</v>
      </c>
      <c r="D182" s="8">
        <f>AVERAGE(original_data3[[#This Row],[Cereals and products]:[Food and beverages]])</f>
        <v>138.51538461538462</v>
      </c>
      <c r="E182">
        <v>147.5</v>
      </c>
      <c r="F182">
        <v>122.7</v>
      </c>
      <c r="G182">
        <v>141.6</v>
      </c>
      <c r="H182">
        <v>139.80000000000001</v>
      </c>
      <c r="I182">
        <v>142.30000000000001</v>
      </c>
      <c r="J182">
        <v>136</v>
      </c>
      <c r="K182" s="8">
        <v>132.30000000000001</v>
      </c>
      <c r="L182">
        <v>139.30000000000001</v>
      </c>
      <c r="M182">
        <f>SUM(original_data3[[#This Row],[Cereals and products]:[Food and beverages]])</f>
        <v>1800.7</v>
      </c>
    </row>
    <row r="183" spans="1:13" hidden="1" x14ac:dyDescent="0.3">
      <c r="A183" s="28" t="s">
        <v>33</v>
      </c>
      <c r="B183">
        <v>2018</v>
      </c>
      <c r="C183" t="s">
        <v>31</v>
      </c>
      <c r="D183" s="8">
        <f>AVERAGE(original_data3[[#This Row],[Cereals and products]:[Food and beverages]])</f>
        <v>134.48461538461541</v>
      </c>
      <c r="E183">
        <v>134.4</v>
      </c>
      <c r="F183">
        <v>116.3</v>
      </c>
      <c r="G183">
        <v>137.1</v>
      </c>
      <c r="H183">
        <v>129.5</v>
      </c>
      <c r="I183">
        <v>127.3</v>
      </c>
      <c r="J183">
        <v>129</v>
      </c>
      <c r="K183" s="8">
        <v>125.8</v>
      </c>
      <c r="L183">
        <v>134.1</v>
      </c>
      <c r="M183">
        <f>SUM(original_data3[[#This Row],[Cereals and products]:[Food and beverages]])</f>
        <v>1748.3000000000002</v>
      </c>
    </row>
    <row r="184" spans="1:13" x14ac:dyDescent="0.3">
      <c r="A184" s="28" t="s">
        <v>35</v>
      </c>
      <c r="B184">
        <v>2018</v>
      </c>
      <c r="C184" t="s">
        <v>31</v>
      </c>
      <c r="D184" s="8">
        <f>AVERAGE(original_data3[[#This Row],[Cereals and products]:[Food and beverages]])</f>
        <v>136.91538461538462</v>
      </c>
      <c r="E184">
        <v>142.30000000000001</v>
      </c>
      <c r="F184">
        <v>119.3</v>
      </c>
      <c r="G184">
        <v>139</v>
      </c>
      <c r="H184">
        <v>134.9</v>
      </c>
      <c r="I184">
        <v>136.6</v>
      </c>
      <c r="J184">
        <v>133.30000000000001</v>
      </c>
      <c r="K184" s="8">
        <v>129.1</v>
      </c>
      <c r="L184">
        <v>136.9</v>
      </c>
      <c r="M184">
        <f>SUM(original_data3[[#This Row],[Cereals and products]:[Food and beverages]])</f>
        <v>1779.9</v>
      </c>
    </row>
    <row r="185" spans="1:13" hidden="1" x14ac:dyDescent="0.3">
      <c r="A185" s="28" t="s">
        <v>30</v>
      </c>
      <c r="B185">
        <v>2018</v>
      </c>
      <c r="C185" t="s">
        <v>36</v>
      </c>
      <c r="D185" s="8">
        <f>AVERAGE(original_data3[[#This Row],[Cereals and products]:[Food and beverages]])</f>
        <v>137.03846153846155</v>
      </c>
      <c r="E185">
        <v>147.80000000000001</v>
      </c>
      <c r="F185">
        <v>123.3</v>
      </c>
      <c r="G185">
        <v>141.5</v>
      </c>
      <c r="H185">
        <v>139.9</v>
      </c>
      <c r="I185">
        <v>142.4</v>
      </c>
      <c r="J185">
        <v>136.19999999999999</v>
      </c>
      <c r="K185" s="8">
        <v>132.5</v>
      </c>
      <c r="L185">
        <v>138.5</v>
      </c>
      <c r="M185">
        <f>SUM(original_data3[[#This Row],[Cereals and products]:[Food and beverages]])</f>
        <v>1781.5</v>
      </c>
    </row>
    <row r="186" spans="1:13" hidden="1" x14ac:dyDescent="0.3">
      <c r="A186" s="28" t="s">
        <v>33</v>
      </c>
      <c r="B186">
        <v>2018</v>
      </c>
      <c r="C186" t="s">
        <v>36</v>
      </c>
      <c r="D186" s="8">
        <f>AVERAGE(original_data3[[#This Row],[Cereals and products]:[Food and beverages]])</f>
        <v>132.91538461538462</v>
      </c>
      <c r="E186">
        <v>134.69999999999999</v>
      </c>
      <c r="F186">
        <v>117.4</v>
      </c>
      <c r="G186">
        <v>137.19999999999999</v>
      </c>
      <c r="H186">
        <v>129.9</v>
      </c>
      <c r="I186">
        <v>127.3</v>
      </c>
      <c r="J186">
        <v>129.80000000000001</v>
      </c>
      <c r="K186" s="8">
        <v>126.5</v>
      </c>
      <c r="L186">
        <v>134</v>
      </c>
      <c r="M186">
        <f>SUM(original_data3[[#This Row],[Cereals and products]:[Food and beverages]])</f>
        <v>1727.9</v>
      </c>
    </row>
    <row r="187" spans="1:13" x14ac:dyDescent="0.3">
      <c r="A187" s="28" t="s">
        <v>35</v>
      </c>
      <c r="B187">
        <v>2018</v>
      </c>
      <c r="C187" t="s">
        <v>36</v>
      </c>
      <c r="D187" s="8">
        <f>AVERAGE(original_data3[[#This Row],[Cereals and products]:[Food and beverages]])</f>
        <v>135.4153846153846</v>
      </c>
      <c r="E187">
        <v>142.6</v>
      </c>
      <c r="F187">
        <v>120.2</v>
      </c>
      <c r="G187">
        <v>139</v>
      </c>
      <c r="H187">
        <v>135.19999999999999</v>
      </c>
      <c r="I187">
        <v>136.69999999999999</v>
      </c>
      <c r="J187">
        <v>133.80000000000001</v>
      </c>
      <c r="K187" s="8">
        <v>129.6</v>
      </c>
      <c r="L187">
        <v>136.4</v>
      </c>
      <c r="M187">
        <f>SUM(original_data3[[#This Row],[Cereals and products]:[Food and beverages]])</f>
        <v>1760.3999999999996</v>
      </c>
    </row>
    <row r="188" spans="1:13" hidden="1" x14ac:dyDescent="0.3">
      <c r="A188" s="28" t="s">
        <v>30</v>
      </c>
      <c r="B188">
        <v>2018</v>
      </c>
      <c r="C188" t="s">
        <v>38</v>
      </c>
      <c r="D188" s="8">
        <f>AVERAGE(original_data3[[#This Row],[Cereals and products]:[Food and beverages]])</f>
        <v>137.07692307692307</v>
      </c>
      <c r="E188">
        <v>148.30000000000001</v>
      </c>
      <c r="F188">
        <v>124.6</v>
      </c>
      <c r="G188">
        <v>142.69999999999999</v>
      </c>
      <c r="H188">
        <v>139.9</v>
      </c>
      <c r="I188">
        <v>142.6</v>
      </c>
      <c r="J188">
        <v>136.69999999999999</v>
      </c>
      <c r="K188" s="8">
        <v>133.30000000000001</v>
      </c>
      <c r="L188">
        <v>138.69999999999999</v>
      </c>
      <c r="M188">
        <f>SUM(original_data3[[#This Row],[Cereals and products]:[Food and beverages]])</f>
        <v>1781.9999999999998</v>
      </c>
    </row>
    <row r="189" spans="1:13" hidden="1" x14ac:dyDescent="0.3">
      <c r="A189" s="28" t="s">
        <v>33</v>
      </c>
      <c r="B189">
        <v>2018</v>
      </c>
      <c r="C189" t="s">
        <v>38</v>
      </c>
      <c r="D189" s="8">
        <f>AVERAGE(original_data3[[#This Row],[Cereals and products]:[Food and beverages]])</f>
        <v>131.96153846153845</v>
      </c>
      <c r="E189">
        <v>135.19999999999999</v>
      </c>
      <c r="F189">
        <v>117.8</v>
      </c>
      <c r="G189">
        <v>137.80000000000001</v>
      </c>
      <c r="H189">
        <v>130.80000000000001</v>
      </c>
      <c r="I189">
        <v>126.4</v>
      </c>
      <c r="J189">
        <v>130.5</v>
      </c>
      <c r="K189" s="8">
        <v>127.1</v>
      </c>
      <c r="L189">
        <v>134</v>
      </c>
      <c r="M189">
        <f>SUM(original_data3[[#This Row],[Cereals and products]:[Food and beverages]])</f>
        <v>1715.5</v>
      </c>
    </row>
    <row r="190" spans="1:13" x14ac:dyDescent="0.3">
      <c r="A190" s="28" t="s">
        <v>35</v>
      </c>
      <c r="B190">
        <v>2018</v>
      </c>
      <c r="C190" t="s">
        <v>38</v>
      </c>
      <c r="D190" s="8">
        <f>AVERAGE(original_data3[[#This Row],[Cereals and products]:[Food and beverages]])</f>
        <v>135.07692307692307</v>
      </c>
      <c r="E190">
        <v>143.1</v>
      </c>
      <c r="F190">
        <v>121</v>
      </c>
      <c r="G190">
        <v>139.80000000000001</v>
      </c>
      <c r="H190">
        <v>135.6</v>
      </c>
      <c r="I190">
        <v>136.5</v>
      </c>
      <c r="J190">
        <v>134.30000000000001</v>
      </c>
      <c r="K190" s="8">
        <v>130.30000000000001</v>
      </c>
      <c r="L190">
        <v>136.5</v>
      </c>
      <c r="M190">
        <f>SUM(original_data3[[#This Row],[Cereals and products]:[Food and beverages]])</f>
        <v>1756</v>
      </c>
    </row>
    <row r="191" spans="1:13" hidden="1" x14ac:dyDescent="0.3">
      <c r="A191" s="28" t="s">
        <v>30</v>
      </c>
      <c r="B191">
        <v>2018</v>
      </c>
      <c r="C191" t="s">
        <v>39</v>
      </c>
      <c r="D191" s="8">
        <f>AVERAGE(original_data3[[#This Row],[Cereals and products]:[Food and beverages]])</f>
        <v>136.92307692307693</v>
      </c>
      <c r="E191">
        <v>149.1</v>
      </c>
      <c r="F191">
        <v>125.3</v>
      </c>
      <c r="G191">
        <v>143.69999999999999</v>
      </c>
      <c r="H191">
        <v>140.9</v>
      </c>
      <c r="I191">
        <v>143.80000000000001</v>
      </c>
      <c r="J191">
        <v>137.6</v>
      </c>
      <c r="K191" s="8">
        <v>134.19999999999999</v>
      </c>
      <c r="L191">
        <v>139.1</v>
      </c>
      <c r="M191">
        <f>SUM(original_data3[[#This Row],[Cereals and products]:[Food and beverages]])</f>
        <v>1780</v>
      </c>
    </row>
    <row r="192" spans="1:13" hidden="1" x14ac:dyDescent="0.3">
      <c r="A192" s="28" t="s">
        <v>33</v>
      </c>
      <c r="B192">
        <v>2018</v>
      </c>
      <c r="C192" t="s">
        <v>39</v>
      </c>
      <c r="D192" s="8">
        <f>AVERAGE(original_data3[[#This Row],[Cereals and products]:[Food and beverages]])</f>
        <v>132.30769230769232</v>
      </c>
      <c r="E192">
        <v>136.19999999999999</v>
      </c>
      <c r="F192">
        <v>118.9</v>
      </c>
      <c r="G192">
        <v>139.69999999999999</v>
      </c>
      <c r="H192">
        <v>131.80000000000001</v>
      </c>
      <c r="I192">
        <v>124.6</v>
      </c>
      <c r="J192">
        <v>131.30000000000001</v>
      </c>
      <c r="K192" s="8">
        <v>128.19999999999999</v>
      </c>
      <c r="L192">
        <v>134.80000000000001</v>
      </c>
      <c r="M192">
        <f>SUM(original_data3[[#This Row],[Cereals and products]:[Food and beverages]])</f>
        <v>1720.0000000000002</v>
      </c>
    </row>
    <row r="193" spans="1:13" x14ac:dyDescent="0.3">
      <c r="A193" s="28" t="s">
        <v>35</v>
      </c>
      <c r="B193">
        <v>2018</v>
      </c>
      <c r="C193" t="s">
        <v>39</v>
      </c>
      <c r="D193" s="8">
        <f>AVERAGE(original_data3[[#This Row],[Cereals and products]:[Food and beverages]])</f>
        <v>135.16153846153847</v>
      </c>
      <c r="E193">
        <v>144</v>
      </c>
      <c r="F193">
        <v>121.9</v>
      </c>
      <c r="G193">
        <v>141.4</v>
      </c>
      <c r="H193">
        <v>136.6</v>
      </c>
      <c r="I193">
        <v>136.5</v>
      </c>
      <c r="J193">
        <v>135.19999999999999</v>
      </c>
      <c r="K193" s="8">
        <v>131.30000000000001</v>
      </c>
      <c r="L193">
        <v>137.1</v>
      </c>
      <c r="M193">
        <f>SUM(original_data3[[#This Row],[Cereals and products]:[Food and beverages]])</f>
        <v>1757.1000000000001</v>
      </c>
    </row>
    <row r="194" spans="1:13" hidden="1" x14ac:dyDescent="0.3">
      <c r="A194" s="28" t="s">
        <v>30</v>
      </c>
      <c r="B194">
        <v>2018</v>
      </c>
      <c r="C194" t="s">
        <v>41</v>
      </c>
      <c r="D194" s="8">
        <f>AVERAGE(original_data3[[#This Row],[Cereals and products]:[Food and beverages]])</f>
        <v>137.1076923076923</v>
      </c>
      <c r="E194">
        <v>149.80000000000001</v>
      </c>
      <c r="F194">
        <v>126.4</v>
      </c>
      <c r="G194">
        <v>144.4</v>
      </c>
      <c r="H194">
        <v>141.80000000000001</v>
      </c>
      <c r="I194">
        <v>144.30000000000001</v>
      </c>
      <c r="J194">
        <v>138.4</v>
      </c>
      <c r="K194" s="8">
        <v>135.1</v>
      </c>
      <c r="L194">
        <v>139.80000000000001</v>
      </c>
      <c r="M194">
        <f>SUM(original_data3[[#This Row],[Cereals and products]:[Food and beverages]])</f>
        <v>1782.4</v>
      </c>
    </row>
    <row r="195" spans="1:13" hidden="1" x14ac:dyDescent="0.3">
      <c r="A195" s="28" t="s">
        <v>33</v>
      </c>
      <c r="B195">
        <v>2018</v>
      </c>
      <c r="C195" t="s">
        <v>41</v>
      </c>
      <c r="D195" s="8">
        <f>AVERAGE(original_data3[[#This Row],[Cereals and products]:[Food and beverages]])</f>
        <v>132.53076923076921</v>
      </c>
      <c r="E195">
        <v>137</v>
      </c>
      <c r="F195">
        <v>119.8</v>
      </c>
      <c r="G195">
        <v>140.4</v>
      </c>
      <c r="H195">
        <v>132.5</v>
      </c>
      <c r="I195">
        <v>124.7</v>
      </c>
      <c r="J195">
        <v>132</v>
      </c>
      <c r="K195" s="8">
        <v>128.9</v>
      </c>
      <c r="L195">
        <v>135.4</v>
      </c>
      <c r="M195">
        <f>SUM(original_data3[[#This Row],[Cereals and products]:[Food and beverages]])</f>
        <v>1722.8999999999999</v>
      </c>
    </row>
    <row r="196" spans="1:13" x14ac:dyDescent="0.3">
      <c r="A196" s="28" t="s">
        <v>35</v>
      </c>
      <c r="B196">
        <v>2018</v>
      </c>
      <c r="C196" t="s">
        <v>41</v>
      </c>
      <c r="D196" s="8">
        <f>AVERAGE(original_data3[[#This Row],[Cereals and products]:[Food and beverages]])</f>
        <v>135.36923076923077</v>
      </c>
      <c r="E196">
        <v>144.69999999999999</v>
      </c>
      <c r="F196">
        <v>122.9</v>
      </c>
      <c r="G196">
        <v>142.1</v>
      </c>
      <c r="H196">
        <v>137.4</v>
      </c>
      <c r="I196">
        <v>136.9</v>
      </c>
      <c r="J196">
        <v>136</v>
      </c>
      <c r="K196" s="8">
        <v>132.1</v>
      </c>
      <c r="L196">
        <v>137.80000000000001</v>
      </c>
      <c r="M196">
        <f>SUM(original_data3[[#This Row],[Cereals and products]:[Food and beverages]])</f>
        <v>1759.8</v>
      </c>
    </row>
    <row r="197" spans="1:13" hidden="1" x14ac:dyDescent="0.3">
      <c r="A197" s="28" t="s">
        <v>30</v>
      </c>
      <c r="B197">
        <v>2018</v>
      </c>
      <c r="C197" t="s">
        <v>42</v>
      </c>
      <c r="D197" s="8">
        <f>AVERAGE(original_data3[[#This Row],[Cereals and products]:[Food and beverages]])</f>
        <v>137.71538461538461</v>
      </c>
      <c r="E197">
        <v>150.30000000000001</v>
      </c>
      <c r="F197">
        <v>127.4</v>
      </c>
      <c r="G197">
        <v>145.1</v>
      </c>
      <c r="H197">
        <v>142.19999999999999</v>
      </c>
      <c r="I197">
        <v>145.1</v>
      </c>
      <c r="J197">
        <v>138.4</v>
      </c>
      <c r="K197" s="8">
        <v>135.6</v>
      </c>
      <c r="L197">
        <v>140.5</v>
      </c>
      <c r="M197">
        <f>SUM(original_data3[[#This Row],[Cereals and products]:[Food and beverages]])</f>
        <v>1790.2999999999997</v>
      </c>
    </row>
    <row r="198" spans="1:13" hidden="1" x14ac:dyDescent="0.3">
      <c r="A198" s="28" t="s">
        <v>33</v>
      </c>
      <c r="B198">
        <v>2018</v>
      </c>
      <c r="C198" t="s">
        <v>42</v>
      </c>
      <c r="D198" s="8">
        <f>AVERAGE(original_data3[[#This Row],[Cereals and products]:[Food and beverages]])</f>
        <v>134.40769230769232</v>
      </c>
      <c r="E198">
        <v>137.4</v>
      </c>
      <c r="F198">
        <v>120.4</v>
      </c>
      <c r="G198">
        <v>141.19999999999999</v>
      </c>
      <c r="H198">
        <v>133.1</v>
      </c>
      <c r="I198">
        <v>126.5</v>
      </c>
      <c r="J198">
        <v>132.6</v>
      </c>
      <c r="K198" s="8">
        <v>129.5</v>
      </c>
      <c r="L198">
        <v>136.19999999999999</v>
      </c>
      <c r="M198">
        <f>SUM(original_data3[[#This Row],[Cereals and products]:[Food and beverages]])</f>
        <v>1747.3000000000002</v>
      </c>
    </row>
    <row r="199" spans="1:13" x14ac:dyDescent="0.3">
      <c r="A199" s="28" t="s">
        <v>35</v>
      </c>
      <c r="B199">
        <v>2018</v>
      </c>
      <c r="C199" t="s">
        <v>42</v>
      </c>
      <c r="D199" s="8">
        <f>AVERAGE(original_data3[[#This Row],[Cereals and products]:[Food and beverages]])</f>
        <v>136.46923076923079</v>
      </c>
      <c r="E199">
        <v>145.19999999999999</v>
      </c>
      <c r="F199">
        <v>123.7</v>
      </c>
      <c r="G199">
        <v>142.80000000000001</v>
      </c>
      <c r="H199">
        <v>137.9</v>
      </c>
      <c r="I199">
        <v>138.1</v>
      </c>
      <c r="J199">
        <v>136.19999999999999</v>
      </c>
      <c r="K199" s="8">
        <v>132.6</v>
      </c>
      <c r="L199">
        <v>138.5</v>
      </c>
      <c r="M199">
        <f>SUM(original_data3[[#This Row],[Cereals and products]:[Food and beverages]])</f>
        <v>1774.1000000000001</v>
      </c>
    </row>
    <row r="200" spans="1:13" hidden="1" x14ac:dyDescent="0.3">
      <c r="A200" s="28" t="s">
        <v>30</v>
      </c>
      <c r="B200">
        <v>2018</v>
      </c>
      <c r="C200" t="s">
        <v>44</v>
      </c>
      <c r="D200" s="8">
        <f>AVERAGE(original_data3[[#This Row],[Cereals and products]:[Food and beverages]])</f>
        <v>139.26923076923077</v>
      </c>
      <c r="E200">
        <v>150.6</v>
      </c>
      <c r="F200">
        <v>127.5</v>
      </c>
      <c r="G200">
        <v>145.80000000000001</v>
      </c>
      <c r="H200">
        <v>143.1</v>
      </c>
      <c r="I200">
        <v>146.80000000000001</v>
      </c>
      <c r="J200">
        <v>139</v>
      </c>
      <c r="K200" s="8">
        <v>136</v>
      </c>
      <c r="L200">
        <v>141.80000000000001</v>
      </c>
      <c r="M200">
        <f>SUM(original_data3[[#This Row],[Cereals and products]:[Food and beverages]])</f>
        <v>1810.5000000000002</v>
      </c>
    </row>
    <row r="201" spans="1:13" hidden="1" x14ac:dyDescent="0.3">
      <c r="A201" s="28" t="s">
        <v>33</v>
      </c>
      <c r="B201">
        <v>2018</v>
      </c>
      <c r="C201" t="s">
        <v>44</v>
      </c>
      <c r="D201" s="8">
        <f>AVERAGE(original_data3[[#This Row],[Cereals and products]:[Food and beverages]])</f>
        <v>136.23846153846154</v>
      </c>
      <c r="E201">
        <v>137.9</v>
      </c>
      <c r="F201">
        <v>120.1</v>
      </c>
      <c r="G201">
        <v>144</v>
      </c>
      <c r="H201">
        <v>133.6</v>
      </c>
      <c r="I201">
        <v>128.1</v>
      </c>
      <c r="J201">
        <v>133.6</v>
      </c>
      <c r="K201" s="8">
        <v>130.19999999999999</v>
      </c>
      <c r="L201">
        <v>137.5</v>
      </c>
      <c r="M201">
        <f>SUM(original_data3[[#This Row],[Cereals and products]:[Food and beverages]])</f>
        <v>1771.1</v>
      </c>
    </row>
    <row r="202" spans="1:13" x14ac:dyDescent="0.3">
      <c r="A202" s="28" t="s">
        <v>35</v>
      </c>
      <c r="B202">
        <v>2018</v>
      </c>
      <c r="C202" t="s">
        <v>44</v>
      </c>
      <c r="D202" s="8">
        <f>AVERAGE(original_data3[[#This Row],[Cereals and products]:[Food and beverages]])</f>
        <v>138.1</v>
      </c>
      <c r="E202">
        <v>145.6</v>
      </c>
      <c r="F202">
        <v>123.6</v>
      </c>
      <c r="G202">
        <v>144.69999999999999</v>
      </c>
      <c r="H202">
        <v>138.6</v>
      </c>
      <c r="I202">
        <v>139.69999999999999</v>
      </c>
      <c r="J202">
        <v>137</v>
      </c>
      <c r="K202" s="8">
        <v>133.19999999999999</v>
      </c>
      <c r="L202">
        <v>139.80000000000001</v>
      </c>
      <c r="M202">
        <f>SUM(original_data3[[#This Row],[Cereals and products]:[Food and beverages]])</f>
        <v>1795.3</v>
      </c>
    </row>
    <row r="203" spans="1:13" hidden="1" x14ac:dyDescent="0.3">
      <c r="A203" s="28" t="s">
        <v>30</v>
      </c>
      <c r="B203">
        <v>2018</v>
      </c>
      <c r="C203" t="s">
        <v>46</v>
      </c>
      <c r="D203" s="8">
        <f>AVERAGE(original_data3[[#This Row],[Cereals and products]:[Food and beverages]])</f>
        <v>139.90769230769232</v>
      </c>
      <c r="E203">
        <v>151.30000000000001</v>
      </c>
      <c r="F203">
        <v>128.30000000000001</v>
      </c>
      <c r="G203">
        <v>146.9</v>
      </c>
      <c r="H203">
        <v>143.80000000000001</v>
      </c>
      <c r="I203">
        <v>147.69999999999999</v>
      </c>
      <c r="J203">
        <v>139.4</v>
      </c>
      <c r="K203" s="8">
        <v>136.6</v>
      </c>
      <c r="L203">
        <v>142.5</v>
      </c>
      <c r="M203">
        <f>SUM(original_data3[[#This Row],[Cereals and products]:[Food and beverages]])</f>
        <v>1818.8</v>
      </c>
    </row>
    <row r="204" spans="1:13" hidden="1" x14ac:dyDescent="0.3">
      <c r="A204" s="28" t="s">
        <v>33</v>
      </c>
      <c r="B204">
        <v>2018</v>
      </c>
      <c r="C204" t="s">
        <v>46</v>
      </c>
      <c r="D204" s="8">
        <f>AVERAGE(original_data3[[#This Row],[Cereals and products]:[Food and beverages]])</f>
        <v>135.96923076923076</v>
      </c>
      <c r="E204">
        <v>138.30000000000001</v>
      </c>
      <c r="F204">
        <v>120.7</v>
      </c>
      <c r="G204">
        <v>145.30000000000001</v>
      </c>
      <c r="H204">
        <v>134.4</v>
      </c>
      <c r="I204">
        <v>129.80000000000001</v>
      </c>
      <c r="J204">
        <v>134.9</v>
      </c>
      <c r="K204" s="8">
        <v>131</v>
      </c>
      <c r="L204">
        <v>138</v>
      </c>
      <c r="M204">
        <f>SUM(original_data3[[#This Row],[Cereals and products]:[Food and beverages]])</f>
        <v>1767.6</v>
      </c>
    </row>
    <row r="205" spans="1:13" x14ac:dyDescent="0.3">
      <c r="A205" s="28" t="s">
        <v>35</v>
      </c>
      <c r="B205">
        <v>2018</v>
      </c>
      <c r="C205" t="s">
        <v>46</v>
      </c>
      <c r="D205" s="8">
        <f>AVERAGE(original_data3[[#This Row],[Cereals and products]:[Food and beverages]])</f>
        <v>138.36153846153849</v>
      </c>
      <c r="E205">
        <v>146.1</v>
      </c>
      <c r="F205">
        <v>124.3</v>
      </c>
      <c r="G205">
        <v>146</v>
      </c>
      <c r="H205">
        <v>139.4</v>
      </c>
      <c r="I205">
        <v>140.9</v>
      </c>
      <c r="J205">
        <v>137.69999999999999</v>
      </c>
      <c r="K205" s="8">
        <v>133.9</v>
      </c>
      <c r="L205">
        <v>140.4</v>
      </c>
      <c r="M205">
        <f>SUM(original_data3[[#This Row],[Cereals and products]:[Food and beverages]])</f>
        <v>1798.7000000000003</v>
      </c>
    </row>
    <row r="206" spans="1:13" hidden="1" x14ac:dyDescent="0.3">
      <c r="A206" s="28" t="s">
        <v>30</v>
      </c>
      <c r="B206">
        <v>2018</v>
      </c>
      <c r="C206" t="s">
        <v>48</v>
      </c>
      <c r="D206" s="8">
        <f>AVERAGE(original_data3[[#This Row],[Cereals and products]:[Food and beverages]])</f>
        <v>138.44615384615386</v>
      </c>
      <c r="E206">
        <v>151.30000000000001</v>
      </c>
      <c r="F206">
        <v>129.9</v>
      </c>
      <c r="G206">
        <v>147.6</v>
      </c>
      <c r="H206">
        <v>144</v>
      </c>
      <c r="I206">
        <v>149</v>
      </c>
      <c r="J206">
        <v>140</v>
      </c>
      <c r="K206" s="8">
        <v>137.4</v>
      </c>
      <c r="L206">
        <v>142.1</v>
      </c>
      <c r="M206">
        <f>SUM(original_data3[[#This Row],[Cereals and products]:[Food and beverages]])</f>
        <v>1799.8000000000002</v>
      </c>
    </row>
    <row r="207" spans="1:13" hidden="1" x14ac:dyDescent="0.3">
      <c r="A207" s="28" t="s">
        <v>33</v>
      </c>
      <c r="B207">
        <v>2018</v>
      </c>
      <c r="C207" t="s">
        <v>48</v>
      </c>
      <c r="D207" s="8">
        <f>AVERAGE(original_data3[[#This Row],[Cereals and products]:[Food and beverages]])</f>
        <v>134.49230769230769</v>
      </c>
      <c r="E207">
        <v>139.1</v>
      </c>
      <c r="F207">
        <v>122.5</v>
      </c>
      <c r="G207">
        <v>145.19999999999999</v>
      </c>
      <c r="H207">
        <v>134.9</v>
      </c>
      <c r="I207">
        <v>131.19999999999999</v>
      </c>
      <c r="J207">
        <v>135.69999999999999</v>
      </c>
      <c r="K207" s="8">
        <v>131.9</v>
      </c>
      <c r="L207">
        <v>138.1</v>
      </c>
      <c r="M207">
        <f>SUM(original_data3[[#This Row],[Cereals and products]:[Food and beverages]])</f>
        <v>1748.4</v>
      </c>
    </row>
    <row r="208" spans="1:13" x14ac:dyDescent="0.3">
      <c r="A208" s="28" t="s">
        <v>35</v>
      </c>
      <c r="B208">
        <v>2018</v>
      </c>
      <c r="C208" t="s">
        <v>48</v>
      </c>
      <c r="D208" s="8">
        <f>AVERAGE(original_data3[[#This Row],[Cereals and products]:[Food and beverages]])</f>
        <v>136.88461538461539</v>
      </c>
      <c r="E208">
        <v>146.5</v>
      </c>
      <c r="F208">
        <v>126</v>
      </c>
      <c r="G208">
        <v>146.19999999999999</v>
      </c>
      <c r="H208">
        <v>139.69999999999999</v>
      </c>
      <c r="I208">
        <v>142.30000000000001</v>
      </c>
      <c r="J208">
        <v>138.4</v>
      </c>
      <c r="K208" s="8">
        <v>134.69999999999999</v>
      </c>
      <c r="L208">
        <v>140.19999999999999</v>
      </c>
      <c r="M208">
        <f>SUM(original_data3[[#This Row],[Cereals and products]:[Food and beverages]])</f>
        <v>1779.5</v>
      </c>
    </row>
    <row r="209" spans="1:13" hidden="1" x14ac:dyDescent="0.3">
      <c r="A209" s="28" t="s">
        <v>30</v>
      </c>
      <c r="B209">
        <v>2018</v>
      </c>
      <c r="C209" t="s">
        <v>50</v>
      </c>
      <c r="D209" s="8">
        <f>AVERAGE(original_data3[[#This Row],[Cereals and products]:[Food and beverages]])</f>
        <v>137.09230769230768</v>
      </c>
      <c r="E209">
        <v>149.80000000000001</v>
      </c>
      <c r="F209">
        <v>130.80000000000001</v>
      </c>
      <c r="G209">
        <v>148</v>
      </c>
      <c r="H209">
        <v>147.5</v>
      </c>
      <c r="I209">
        <v>149.69999999999999</v>
      </c>
      <c r="J209">
        <v>144.80000000000001</v>
      </c>
      <c r="K209" s="8">
        <v>139.80000000000001</v>
      </c>
      <c r="L209">
        <v>142.19999999999999</v>
      </c>
      <c r="M209">
        <f>SUM(original_data3[[#This Row],[Cereals and products]:[Food and beverages]])</f>
        <v>1782.2</v>
      </c>
    </row>
    <row r="210" spans="1:13" hidden="1" x14ac:dyDescent="0.3">
      <c r="A210" s="28" t="s">
        <v>33</v>
      </c>
      <c r="B210">
        <v>2018</v>
      </c>
      <c r="C210" t="s">
        <v>50</v>
      </c>
      <c r="D210" s="8">
        <f>AVERAGE(original_data3[[#This Row],[Cereals and products]:[Food and beverages]])</f>
        <v>134.93076923076922</v>
      </c>
      <c r="E210">
        <v>139.69999999999999</v>
      </c>
      <c r="F210">
        <v>123.3</v>
      </c>
      <c r="G210">
        <v>145.5</v>
      </c>
      <c r="H210">
        <v>135.1</v>
      </c>
      <c r="I210">
        <v>133.4</v>
      </c>
      <c r="J210">
        <v>136.19999999999999</v>
      </c>
      <c r="K210" s="8">
        <v>132.5</v>
      </c>
      <c r="L210">
        <v>138.9</v>
      </c>
      <c r="M210">
        <f>SUM(original_data3[[#This Row],[Cereals and products]:[Food and beverages]])</f>
        <v>1754.1</v>
      </c>
    </row>
    <row r="211" spans="1:13" x14ac:dyDescent="0.3">
      <c r="A211" s="28" t="s">
        <v>35</v>
      </c>
      <c r="B211">
        <v>2018</v>
      </c>
      <c r="C211" t="s">
        <v>50</v>
      </c>
      <c r="D211" s="8">
        <f>AVERAGE(original_data3[[#This Row],[Cereals and products]:[Food and beverages]])</f>
        <v>136.63076923076923</v>
      </c>
      <c r="E211">
        <v>146.80000000000001</v>
      </c>
      <c r="F211">
        <v>125.5</v>
      </c>
      <c r="G211">
        <v>147.80000000000001</v>
      </c>
      <c r="H211">
        <v>142.19999999999999</v>
      </c>
      <c r="I211">
        <v>145.30000000000001</v>
      </c>
      <c r="J211">
        <v>142.1</v>
      </c>
      <c r="K211" s="8">
        <v>136.30000000000001</v>
      </c>
      <c r="L211">
        <v>140.80000000000001</v>
      </c>
      <c r="M211">
        <f>SUM(original_data3[[#This Row],[Cereals and products]:[Food and beverages]])</f>
        <v>1776.2</v>
      </c>
    </row>
    <row r="212" spans="1:13" hidden="1" x14ac:dyDescent="0.3">
      <c r="A212" s="28" t="s">
        <v>30</v>
      </c>
      <c r="B212">
        <v>2018</v>
      </c>
      <c r="C212" t="s">
        <v>53</v>
      </c>
      <c r="D212" s="8">
        <f>AVERAGE(original_data3[[#This Row],[Cereals and products]:[Food and beverages]])</f>
        <v>137.49999999999997</v>
      </c>
      <c r="E212">
        <v>150.80000000000001</v>
      </c>
      <c r="F212">
        <v>130.30000000000001</v>
      </c>
      <c r="G212">
        <v>150.19999999999999</v>
      </c>
      <c r="H212">
        <v>148</v>
      </c>
      <c r="I212">
        <v>150.30000000000001</v>
      </c>
      <c r="J212">
        <v>145.4</v>
      </c>
      <c r="K212" s="8">
        <v>140.1</v>
      </c>
      <c r="L212">
        <v>142.4</v>
      </c>
      <c r="M212">
        <f>SUM(original_data3[[#This Row],[Cereals and products]:[Food and beverages]])</f>
        <v>1787.4999999999995</v>
      </c>
    </row>
    <row r="213" spans="1:13" hidden="1" x14ac:dyDescent="0.3">
      <c r="A213" s="28" t="s">
        <v>33</v>
      </c>
      <c r="B213">
        <v>2018</v>
      </c>
      <c r="C213" t="s">
        <v>53</v>
      </c>
      <c r="D213" s="8">
        <f>AVERAGE(original_data3[[#This Row],[Cereals and products]:[Food and beverages]])</f>
        <v>135.19230769230768</v>
      </c>
      <c r="E213">
        <v>140.5</v>
      </c>
      <c r="F213">
        <v>121.2</v>
      </c>
      <c r="G213">
        <v>146.1</v>
      </c>
      <c r="H213">
        <v>135.80000000000001</v>
      </c>
      <c r="I213">
        <v>136.69999999999999</v>
      </c>
      <c r="J213">
        <v>136.80000000000001</v>
      </c>
      <c r="K213" s="8">
        <v>132.19999999999999</v>
      </c>
      <c r="L213">
        <v>139</v>
      </c>
      <c r="M213">
        <f>SUM(original_data3[[#This Row],[Cereals and products]:[Food and beverages]])</f>
        <v>1757.4999999999998</v>
      </c>
    </row>
    <row r="214" spans="1:13" x14ac:dyDescent="0.3">
      <c r="A214" s="28" t="s">
        <v>35</v>
      </c>
      <c r="B214">
        <v>2018</v>
      </c>
      <c r="C214" t="s">
        <v>53</v>
      </c>
      <c r="D214" s="8">
        <f>AVERAGE(original_data3[[#This Row],[Cereals and products]:[Food and beverages]])</f>
        <v>136.59230769230771</v>
      </c>
      <c r="E214">
        <v>146.69999999999999</v>
      </c>
      <c r="F214">
        <v>125.5</v>
      </c>
      <c r="G214">
        <v>147.80000000000001</v>
      </c>
      <c r="H214">
        <v>142.19999999999999</v>
      </c>
      <c r="I214">
        <v>145.1</v>
      </c>
      <c r="J214">
        <v>142.1</v>
      </c>
      <c r="K214" s="8">
        <v>136.30000000000001</v>
      </c>
      <c r="L214">
        <v>140.80000000000001</v>
      </c>
      <c r="M214">
        <f>SUM(original_data3[[#This Row],[Cereals and products]:[Food and beverages]])</f>
        <v>1775.7000000000003</v>
      </c>
    </row>
    <row r="215" spans="1:13" hidden="1" x14ac:dyDescent="0.3">
      <c r="A215" s="28" t="s">
        <v>30</v>
      </c>
      <c r="B215">
        <v>2018</v>
      </c>
      <c r="C215" t="s">
        <v>55</v>
      </c>
      <c r="D215" s="8">
        <f>AVERAGE(original_data3[[#This Row],[Cereals and products]:[Food and beverages]])</f>
        <v>136.3923076923077</v>
      </c>
      <c r="E215">
        <v>150.80000000000001</v>
      </c>
      <c r="F215">
        <v>128.9</v>
      </c>
      <c r="G215">
        <v>155.1</v>
      </c>
      <c r="H215">
        <v>149.5</v>
      </c>
      <c r="I215">
        <v>149</v>
      </c>
      <c r="J215">
        <v>149.6</v>
      </c>
      <c r="K215" s="8">
        <v>141.6</v>
      </c>
      <c r="L215">
        <v>141.9</v>
      </c>
      <c r="M215">
        <f>SUM(original_data3[[#This Row],[Cereals and products]:[Food and beverages]])</f>
        <v>1773.1000000000001</v>
      </c>
    </row>
    <row r="216" spans="1:13" hidden="1" x14ac:dyDescent="0.3">
      <c r="A216" s="28" t="s">
        <v>33</v>
      </c>
      <c r="B216">
        <v>2018</v>
      </c>
      <c r="C216" t="s">
        <v>55</v>
      </c>
      <c r="D216" s="8">
        <f>AVERAGE(original_data3[[#This Row],[Cereals and products]:[Food and beverages]])</f>
        <v>134.35384615384615</v>
      </c>
      <c r="E216">
        <v>140.80000000000001</v>
      </c>
      <c r="F216">
        <v>118.8</v>
      </c>
      <c r="G216">
        <v>146.5</v>
      </c>
      <c r="H216">
        <v>136.19999999999999</v>
      </c>
      <c r="I216">
        <v>132.4</v>
      </c>
      <c r="J216">
        <v>137.30000000000001</v>
      </c>
      <c r="K216" s="8">
        <v>131.69999999999999</v>
      </c>
      <c r="L216">
        <v>138</v>
      </c>
      <c r="M216">
        <f>SUM(original_data3[[#This Row],[Cereals and products]:[Food and beverages]])</f>
        <v>1746.6</v>
      </c>
    </row>
    <row r="217" spans="1:13" x14ac:dyDescent="0.3">
      <c r="A217" s="28" t="s">
        <v>35</v>
      </c>
      <c r="B217">
        <v>2018</v>
      </c>
      <c r="C217" t="s">
        <v>55</v>
      </c>
      <c r="D217" s="8">
        <f>AVERAGE(original_data3[[#This Row],[Cereals and products]:[Food and beverages]])</f>
        <v>135.59999999999997</v>
      </c>
      <c r="E217">
        <v>146.80000000000001</v>
      </c>
      <c r="F217">
        <v>123.6</v>
      </c>
      <c r="G217">
        <v>150.1</v>
      </c>
      <c r="H217">
        <v>143.19999999999999</v>
      </c>
      <c r="I217">
        <v>142.69999999999999</v>
      </c>
      <c r="J217">
        <v>144.9</v>
      </c>
      <c r="K217" s="8">
        <v>136.80000000000001</v>
      </c>
      <c r="L217">
        <v>140.1</v>
      </c>
      <c r="M217">
        <f>SUM(original_data3[[#This Row],[Cereals and products]:[Food and beverages]])</f>
        <v>1762.7999999999997</v>
      </c>
    </row>
    <row r="218" spans="1:13" hidden="1" x14ac:dyDescent="0.3">
      <c r="A218" s="28" t="s">
        <v>30</v>
      </c>
      <c r="B218">
        <v>2019</v>
      </c>
      <c r="C218" t="s">
        <v>31</v>
      </c>
      <c r="D218" s="8">
        <f>AVERAGE(original_data3[[#This Row],[Cereals and products]:[Food and beverages]])</f>
        <v>135.35384615384618</v>
      </c>
      <c r="E218">
        <v>149.9</v>
      </c>
      <c r="F218">
        <v>128.6</v>
      </c>
      <c r="G218">
        <v>155.19999999999999</v>
      </c>
      <c r="H218">
        <v>150.1</v>
      </c>
      <c r="I218">
        <v>146.19999999999999</v>
      </c>
      <c r="J218">
        <v>149.6</v>
      </c>
      <c r="K218" s="8">
        <v>141.69999999999999</v>
      </c>
      <c r="L218">
        <v>141</v>
      </c>
      <c r="M218">
        <f>SUM(original_data3[[#This Row],[Cereals and products]:[Food and beverages]])</f>
        <v>1759.6000000000001</v>
      </c>
    </row>
    <row r="219" spans="1:13" hidden="1" x14ac:dyDescent="0.3">
      <c r="A219" s="28" t="s">
        <v>33</v>
      </c>
      <c r="B219">
        <v>2019</v>
      </c>
      <c r="C219" t="s">
        <v>31</v>
      </c>
      <c r="D219" s="8">
        <f>AVERAGE(original_data3[[#This Row],[Cereals and products]:[Food and beverages]])</f>
        <v>134.17692307692309</v>
      </c>
      <c r="E219">
        <v>141.1</v>
      </c>
      <c r="F219">
        <v>118.6</v>
      </c>
      <c r="G219">
        <v>146.6</v>
      </c>
      <c r="H219">
        <v>136.30000000000001</v>
      </c>
      <c r="I219">
        <v>128.6</v>
      </c>
      <c r="J219">
        <v>137.80000000000001</v>
      </c>
      <c r="K219" s="8">
        <v>131.80000000000001</v>
      </c>
      <c r="L219">
        <v>138</v>
      </c>
      <c r="M219">
        <f>SUM(original_data3[[#This Row],[Cereals and products]:[Food and beverages]])</f>
        <v>1744.3000000000002</v>
      </c>
    </row>
    <row r="220" spans="1:13" x14ac:dyDescent="0.3">
      <c r="A220" s="28" t="s">
        <v>35</v>
      </c>
      <c r="B220">
        <v>2019</v>
      </c>
      <c r="C220" t="s">
        <v>31</v>
      </c>
      <c r="D220" s="8">
        <f>AVERAGE(original_data3[[#This Row],[Cereals and products]:[Food and beverages]])</f>
        <v>134.87692307692308</v>
      </c>
      <c r="E220">
        <v>146.4</v>
      </c>
      <c r="F220">
        <v>123.3</v>
      </c>
      <c r="G220">
        <v>150.19999999999999</v>
      </c>
      <c r="H220">
        <v>143.6</v>
      </c>
      <c r="I220">
        <v>139.5</v>
      </c>
      <c r="J220">
        <v>145.1</v>
      </c>
      <c r="K220" s="8">
        <v>136.9</v>
      </c>
      <c r="L220">
        <v>139.6</v>
      </c>
      <c r="M220">
        <f>SUM(original_data3[[#This Row],[Cereals and products]:[Food and beverages]])</f>
        <v>1753.3999999999999</v>
      </c>
    </row>
    <row r="221" spans="1:13" hidden="1" x14ac:dyDescent="0.3">
      <c r="A221" s="28" t="s">
        <v>30</v>
      </c>
      <c r="B221">
        <v>2019</v>
      </c>
      <c r="C221" t="s">
        <v>36</v>
      </c>
      <c r="D221" s="8">
        <f>AVERAGE(original_data3[[#This Row],[Cereals and products]:[Food and beverages]])</f>
        <v>135.3692307692308</v>
      </c>
      <c r="E221">
        <v>149.9</v>
      </c>
      <c r="F221">
        <v>129.19999999999999</v>
      </c>
      <c r="G221">
        <v>155.5</v>
      </c>
      <c r="H221">
        <v>150.1</v>
      </c>
      <c r="I221">
        <v>145.30000000000001</v>
      </c>
      <c r="J221">
        <v>149.9</v>
      </c>
      <c r="K221" s="8">
        <v>142.19999999999999</v>
      </c>
      <c r="L221">
        <v>141</v>
      </c>
      <c r="M221">
        <f>SUM(original_data3[[#This Row],[Cereals and products]:[Food and beverages]])</f>
        <v>1759.8000000000002</v>
      </c>
    </row>
    <row r="222" spans="1:13" hidden="1" x14ac:dyDescent="0.3">
      <c r="A222" s="28" t="s">
        <v>33</v>
      </c>
      <c r="B222">
        <v>2019</v>
      </c>
      <c r="C222" t="s">
        <v>36</v>
      </c>
      <c r="D222" s="8">
        <f>AVERAGE(original_data3[[#This Row],[Cereals and products]:[Food and beverages]])</f>
        <v>134.95384615384617</v>
      </c>
      <c r="E222">
        <v>141.4</v>
      </c>
      <c r="F222">
        <v>119.2</v>
      </c>
      <c r="G222">
        <v>146.6</v>
      </c>
      <c r="H222">
        <v>136.6</v>
      </c>
      <c r="I222">
        <v>127.1</v>
      </c>
      <c r="J222">
        <v>138.5</v>
      </c>
      <c r="K222" s="8">
        <v>132.4</v>
      </c>
      <c r="L222">
        <v>138.6</v>
      </c>
      <c r="M222">
        <f>SUM(original_data3[[#This Row],[Cereals and products]:[Food and beverages]])</f>
        <v>1754.4</v>
      </c>
    </row>
    <row r="223" spans="1:13" x14ac:dyDescent="0.3">
      <c r="A223" s="28" t="s">
        <v>35</v>
      </c>
      <c r="B223">
        <v>2019</v>
      </c>
      <c r="C223" t="s">
        <v>36</v>
      </c>
      <c r="D223" s="8">
        <f>AVERAGE(original_data3[[#This Row],[Cereals and products]:[Food and beverages]])</f>
        <v>135.16153846153844</v>
      </c>
      <c r="E223">
        <v>146.5</v>
      </c>
      <c r="F223">
        <v>123.9</v>
      </c>
      <c r="G223">
        <v>150.30000000000001</v>
      </c>
      <c r="H223">
        <v>143.69999999999999</v>
      </c>
      <c r="I223">
        <v>138.4</v>
      </c>
      <c r="J223">
        <v>145.6</v>
      </c>
      <c r="K223" s="8">
        <v>137.4</v>
      </c>
      <c r="L223">
        <v>139.9</v>
      </c>
      <c r="M223">
        <f>SUM(original_data3[[#This Row],[Cereals and products]:[Food and beverages]])</f>
        <v>1757.1</v>
      </c>
    </row>
    <row r="224" spans="1:13" hidden="1" x14ac:dyDescent="0.3">
      <c r="A224" s="28" t="s">
        <v>30</v>
      </c>
      <c r="B224">
        <v>2019</v>
      </c>
      <c r="C224" t="s">
        <v>38</v>
      </c>
      <c r="D224" s="8">
        <f>AVERAGE(original_data3[[#This Row],[Cereals and products]:[Food and beverages]])</f>
        <v>135.4769230769231</v>
      </c>
      <c r="E224">
        <v>150.1</v>
      </c>
      <c r="F224">
        <v>129.9</v>
      </c>
      <c r="G224">
        <v>155.5</v>
      </c>
      <c r="H224">
        <v>150</v>
      </c>
      <c r="I224">
        <v>146.4</v>
      </c>
      <c r="J224">
        <v>150.4</v>
      </c>
      <c r="K224" s="8">
        <v>142.4</v>
      </c>
      <c r="L224">
        <v>141.19999999999999</v>
      </c>
      <c r="M224">
        <f>SUM(original_data3[[#This Row],[Cereals and products]:[Food and beverages]])</f>
        <v>1761.2000000000003</v>
      </c>
    </row>
    <row r="225" spans="1:13" hidden="1" x14ac:dyDescent="0.3">
      <c r="A225" s="28" t="s">
        <v>33</v>
      </c>
      <c r="B225">
        <v>2019</v>
      </c>
      <c r="C225" t="s">
        <v>38</v>
      </c>
      <c r="D225" s="8">
        <f>AVERAGE(original_data3[[#This Row],[Cereals and products]:[Food and beverages]])</f>
        <v>136.03076923076924</v>
      </c>
      <c r="E225">
        <v>141.6</v>
      </c>
      <c r="F225">
        <v>119.9</v>
      </c>
      <c r="G225">
        <v>146.69999999999999</v>
      </c>
      <c r="H225">
        <v>136.80000000000001</v>
      </c>
      <c r="I225">
        <v>128.80000000000001</v>
      </c>
      <c r="J225">
        <v>139.19999999999999</v>
      </c>
      <c r="K225" s="8">
        <v>132.80000000000001</v>
      </c>
      <c r="L225">
        <v>139.5</v>
      </c>
      <c r="M225">
        <f>SUM(original_data3[[#This Row],[Cereals and products]:[Food and beverages]])</f>
        <v>1768.4</v>
      </c>
    </row>
    <row r="226" spans="1:13" x14ac:dyDescent="0.3">
      <c r="A226" s="28" t="s">
        <v>35</v>
      </c>
      <c r="B226">
        <v>2019</v>
      </c>
      <c r="C226" t="s">
        <v>38</v>
      </c>
      <c r="D226" s="8">
        <f>AVERAGE(original_data3[[#This Row],[Cereals and products]:[Food and beverages]])</f>
        <v>135.6076923076923</v>
      </c>
      <c r="E226">
        <v>146.69999999999999</v>
      </c>
      <c r="F226">
        <v>124.6</v>
      </c>
      <c r="G226">
        <v>150.30000000000001</v>
      </c>
      <c r="H226">
        <v>143.80000000000001</v>
      </c>
      <c r="I226">
        <v>139.69999999999999</v>
      </c>
      <c r="J226">
        <v>146.19999999999999</v>
      </c>
      <c r="K226" s="8">
        <v>137.69999999999999</v>
      </c>
      <c r="L226">
        <v>140.4</v>
      </c>
      <c r="M226">
        <f>SUM(original_data3[[#This Row],[Cereals and products]:[Food and beverages]])</f>
        <v>1762.9</v>
      </c>
    </row>
    <row r="227" spans="1:13" hidden="1" x14ac:dyDescent="0.3">
      <c r="A227" s="28" t="s">
        <v>30</v>
      </c>
      <c r="B227">
        <v>2019</v>
      </c>
      <c r="C227" t="s">
        <v>41</v>
      </c>
      <c r="D227" s="8">
        <f>AVERAGE(original_data3[[#This Row],[Cereals and products]:[Food and beverages]])</f>
        <v>137.0846153846154</v>
      </c>
      <c r="E227">
        <v>150.69999999999999</v>
      </c>
      <c r="F227">
        <v>130.19999999999999</v>
      </c>
      <c r="G227">
        <v>156.69999999999999</v>
      </c>
      <c r="H227">
        <v>149.5</v>
      </c>
      <c r="I227">
        <v>146.9</v>
      </c>
      <c r="J227">
        <v>151.30000000000001</v>
      </c>
      <c r="K227" s="8">
        <v>142.9</v>
      </c>
      <c r="L227">
        <v>142.4</v>
      </c>
      <c r="M227">
        <f>SUM(original_data3[[#This Row],[Cereals and products]:[Food and beverages]])</f>
        <v>1782.1000000000001</v>
      </c>
    </row>
    <row r="228" spans="1:13" hidden="1" x14ac:dyDescent="0.3">
      <c r="A228" s="28" t="s">
        <v>33</v>
      </c>
      <c r="B228">
        <v>2019</v>
      </c>
      <c r="C228" t="s">
        <v>41</v>
      </c>
      <c r="D228" s="8">
        <f>AVERAGE(original_data3[[#This Row],[Cereals and products]:[Food and beverages]])</f>
        <v>139.34615384615387</v>
      </c>
      <c r="E228">
        <v>142.19999999999999</v>
      </c>
      <c r="F228">
        <v>120.1</v>
      </c>
      <c r="G228">
        <v>148</v>
      </c>
      <c r="H228">
        <v>137.19999999999999</v>
      </c>
      <c r="I228">
        <v>129.4</v>
      </c>
      <c r="J228">
        <v>139.80000000000001</v>
      </c>
      <c r="K228" s="8">
        <v>133.30000000000001</v>
      </c>
      <c r="L228">
        <v>141.5</v>
      </c>
      <c r="M228">
        <f>SUM(original_data3[[#This Row],[Cereals and products]:[Food and beverages]])</f>
        <v>1811.5000000000002</v>
      </c>
    </row>
    <row r="229" spans="1:13" x14ac:dyDescent="0.3">
      <c r="A229" s="28" t="s">
        <v>35</v>
      </c>
      <c r="B229">
        <v>2019</v>
      </c>
      <c r="C229" t="s">
        <v>41</v>
      </c>
      <c r="D229" s="8">
        <f>AVERAGE(original_data3[[#This Row],[Cereals and products]:[Food and beverages]])</f>
        <v>137.83846153846156</v>
      </c>
      <c r="E229">
        <v>147.30000000000001</v>
      </c>
      <c r="F229">
        <v>124.9</v>
      </c>
      <c r="G229">
        <v>151.6</v>
      </c>
      <c r="H229">
        <v>143.69999999999999</v>
      </c>
      <c r="I229">
        <v>140.30000000000001</v>
      </c>
      <c r="J229">
        <v>146.9</v>
      </c>
      <c r="K229" s="8">
        <v>138.19999999999999</v>
      </c>
      <c r="L229">
        <v>142</v>
      </c>
      <c r="M229">
        <f>SUM(original_data3[[#This Row],[Cereals and products]:[Food and beverages]])</f>
        <v>1791.9000000000003</v>
      </c>
    </row>
    <row r="230" spans="1:13" hidden="1" x14ac:dyDescent="0.3">
      <c r="A230" s="28" t="s">
        <v>30</v>
      </c>
      <c r="B230">
        <v>2019</v>
      </c>
      <c r="C230" t="s">
        <v>42</v>
      </c>
      <c r="D230" s="8">
        <f>AVERAGE(original_data3[[#This Row],[Cereals and products]:[Food and beverages]])</f>
        <v>138.78461538461536</v>
      </c>
      <c r="E230">
        <v>150.69999999999999</v>
      </c>
      <c r="F230">
        <v>130.19999999999999</v>
      </c>
      <c r="G230">
        <v>157.69999999999999</v>
      </c>
      <c r="H230">
        <v>149.6</v>
      </c>
      <c r="I230">
        <v>147.80000000000001</v>
      </c>
      <c r="J230">
        <v>151.69999999999999</v>
      </c>
      <c r="K230" s="8">
        <v>143.30000000000001</v>
      </c>
      <c r="L230">
        <v>143.6</v>
      </c>
      <c r="M230">
        <f>SUM(original_data3[[#This Row],[Cereals and products]:[Food and beverages]])</f>
        <v>1804.1999999999998</v>
      </c>
    </row>
    <row r="231" spans="1:13" hidden="1" x14ac:dyDescent="0.3">
      <c r="A231" s="28" t="s">
        <v>33</v>
      </c>
      <c r="B231">
        <v>2019</v>
      </c>
      <c r="C231" t="s">
        <v>42</v>
      </c>
      <c r="D231" s="8">
        <f>AVERAGE(original_data3[[#This Row],[Cereals and products]:[Food and beverages]])</f>
        <v>141.0230769230769</v>
      </c>
      <c r="E231">
        <v>142.4</v>
      </c>
      <c r="F231">
        <v>119.6</v>
      </c>
      <c r="G231">
        <v>148.9</v>
      </c>
      <c r="H231">
        <v>137.4</v>
      </c>
      <c r="I231">
        <v>130.5</v>
      </c>
      <c r="J231">
        <v>140.30000000000001</v>
      </c>
      <c r="K231" s="8">
        <v>133.6</v>
      </c>
      <c r="L231">
        <v>142.1</v>
      </c>
      <c r="M231">
        <f>SUM(original_data3[[#This Row],[Cereals and products]:[Food and beverages]])</f>
        <v>1833.2999999999997</v>
      </c>
    </row>
    <row r="232" spans="1:13" x14ac:dyDescent="0.3">
      <c r="A232" s="28" t="s">
        <v>35</v>
      </c>
      <c r="B232">
        <v>2019</v>
      </c>
      <c r="C232" t="s">
        <v>42</v>
      </c>
      <c r="D232" s="8">
        <f>AVERAGE(original_data3[[#This Row],[Cereals and products]:[Food and beverages]])</f>
        <v>139.54615384615386</v>
      </c>
      <c r="E232">
        <v>147.4</v>
      </c>
      <c r="F232">
        <v>124.6</v>
      </c>
      <c r="G232">
        <v>152.5</v>
      </c>
      <c r="H232">
        <v>143.80000000000001</v>
      </c>
      <c r="I232">
        <v>141.19999999999999</v>
      </c>
      <c r="J232">
        <v>147.4</v>
      </c>
      <c r="K232" s="8">
        <v>138.6</v>
      </c>
      <c r="L232">
        <v>142.9</v>
      </c>
      <c r="M232">
        <f>SUM(original_data3[[#This Row],[Cereals and products]:[Food and beverages]])</f>
        <v>1814.1000000000001</v>
      </c>
    </row>
    <row r="233" spans="1:13" hidden="1" x14ac:dyDescent="0.3">
      <c r="A233" s="28" t="s">
        <v>30</v>
      </c>
      <c r="B233">
        <v>2019</v>
      </c>
      <c r="C233" t="s">
        <v>44</v>
      </c>
      <c r="D233" s="8">
        <f>AVERAGE(original_data3[[#This Row],[Cereals and products]:[Food and beverages]])</f>
        <v>140.53076923076921</v>
      </c>
      <c r="E233">
        <v>150.9</v>
      </c>
      <c r="F233">
        <v>131.19999999999999</v>
      </c>
      <c r="G233">
        <v>159.1</v>
      </c>
      <c r="H233">
        <v>150</v>
      </c>
      <c r="I233">
        <v>146.80000000000001</v>
      </c>
      <c r="J233">
        <v>152.19999999999999</v>
      </c>
      <c r="K233" s="8">
        <v>144.19999999999999</v>
      </c>
      <c r="L233">
        <v>144.9</v>
      </c>
      <c r="M233">
        <f>SUM(original_data3[[#This Row],[Cereals and products]:[Food and beverages]])</f>
        <v>1826.8999999999999</v>
      </c>
    </row>
    <row r="234" spans="1:13" hidden="1" x14ac:dyDescent="0.3">
      <c r="A234" s="28" t="s">
        <v>33</v>
      </c>
      <c r="B234">
        <v>2019</v>
      </c>
      <c r="C234" t="s">
        <v>44</v>
      </c>
      <c r="D234" s="8">
        <f>AVERAGE(original_data3[[#This Row],[Cereals and products]:[Food and beverages]])</f>
        <v>142.87692307692308</v>
      </c>
      <c r="E234">
        <v>142.69999999999999</v>
      </c>
      <c r="F234">
        <v>120.6</v>
      </c>
      <c r="G234">
        <v>150.4</v>
      </c>
      <c r="H234">
        <v>137.69999999999999</v>
      </c>
      <c r="I234">
        <v>127</v>
      </c>
      <c r="J234">
        <v>140.80000000000001</v>
      </c>
      <c r="K234" s="8">
        <v>134.5</v>
      </c>
      <c r="L234">
        <v>143.30000000000001</v>
      </c>
      <c r="M234">
        <f>SUM(original_data3[[#This Row],[Cereals and products]:[Food and beverages]])</f>
        <v>1857.3999999999999</v>
      </c>
    </row>
    <row r="235" spans="1:13" x14ac:dyDescent="0.3">
      <c r="A235" s="28" t="s">
        <v>35</v>
      </c>
      <c r="B235">
        <v>2019</v>
      </c>
      <c r="C235" t="s">
        <v>44</v>
      </c>
      <c r="D235" s="8">
        <f>AVERAGE(original_data3[[#This Row],[Cereals and products]:[Food and beverages]])</f>
        <v>141.34615384615384</v>
      </c>
      <c r="E235">
        <v>147.6</v>
      </c>
      <c r="F235">
        <v>125.6</v>
      </c>
      <c r="G235">
        <v>154</v>
      </c>
      <c r="H235">
        <v>144.19999999999999</v>
      </c>
      <c r="I235">
        <v>139.30000000000001</v>
      </c>
      <c r="J235">
        <v>147.9</v>
      </c>
      <c r="K235" s="8">
        <v>139.5</v>
      </c>
      <c r="L235">
        <v>144.19999999999999</v>
      </c>
      <c r="M235">
        <f>SUM(original_data3[[#This Row],[Cereals and products]:[Food and beverages]])</f>
        <v>1837.5</v>
      </c>
    </row>
    <row r="236" spans="1:13" hidden="1" x14ac:dyDescent="0.3">
      <c r="A236" s="28" t="s">
        <v>30</v>
      </c>
      <c r="B236">
        <v>2019</v>
      </c>
      <c r="C236" t="s">
        <v>46</v>
      </c>
      <c r="D236" s="8">
        <f>AVERAGE(original_data3[[#This Row],[Cereals and products]:[Food and beverages]])</f>
        <v>141.11538461538464</v>
      </c>
      <c r="E236">
        <v>151.1</v>
      </c>
      <c r="F236">
        <v>131.4</v>
      </c>
      <c r="G236">
        <v>159.69999999999999</v>
      </c>
      <c r="H236">
        <v>150.19999999999999</v>
      </c>
      <c r="I236">
        <v>146.4</v>
      </c>
      <c r="J236">
        <v>152.69999999999999</v>
      </c>
      <c r="K236" s="8">
        <v>144.9</v>
      </c>
      <c r="L236">
        <v>145.69999999999999</v>
      </c>
      <c r="M236">
        <f>SUM(original_data3[[#This Row],[Cereals and products]:[Food and beverages]])</f>
        <v>1834.5000000000002</v>
      </c>
    </row>
    <row r="237" spans="1:13" hidden="1" x14ac:dyDescent="0.3">
      <c r="A237" s="28" t="s">
        <v>33</v>
      </c>
      <c r="B237">
        <v>2019</v>
      </c>
      <c r="C237" t="s">
        <v>46</v>
      </c>
      <c r="D237" s="8">
        <f>AVERAGE(original_data3[[#This Row],[Cereals and products]:[Food and beverages]])</f>
        <v>143.77692307692308</v>
      </c>
      <c r="E237">
        <v>143</v>
      </c>
      <c r="F237">
        <v>120.8</v>
      </c>
      <c r="G237">
        <v>151.5</v>
      </c>
      <c r="H237">
        <v>138.1</v>
      </c>
      <c r="I237">
        <v>125.5</v>
      </c>
      <c r="J237">
        <v>141.5</v>
      </c>
      <c r="K237" s="8">
        <v>135.30000000000001</v>
      </c>
      <c r="L237">
        <v>144.19999999999999</v>
      </c>
      <c r="M237">
        <f>SUM(original_data3[[#This Row],[Cereals and products]:[Food and beverages]])</f>
        <v>1869.1</v>
      </c>
    </row>
    <row r="238" spans="1:13" x14ac:dyDescent="0.3">
      <c r="A238" s="28" t="s">
        <v>35</v>
      </c>
      <c r="B238">
        <v>2019</v>
      </c>
      <c r="C238" t="s">
        <v>46</v>
      </c>
      <c r="D238" s="8">
        <f>AVERAGE(original_data3[[#This Row],[Cereals and products]:[Food and beverages]])</f>
        <v>142.03846153846155</v>
      </c>
      <c r="E238">
        <v>147.9</v>
      </c>
      <c r="F238">
        <v>125.8</v>
      </c>
      <c r="G238">
        <v>154.9</v>
      </c>
      <c r="H238">
        <v>144.5</v>
      </c>
      <c r="I238">
        <v>138.5</v>
      </c>
      <c r="J238">
        <v>148.5</v>
      </c>
      <c r="K238" s="8">
        <v>140.19999999999999</v>
      </c>
      <c r="L238">
        <v>145</v>
      </c>
      <c r="M238">
        <f>SUM(original_data3[[#This Row],[Cereals and products]:[Food and beverages]])</f>
        <v>1846.5</v>
      </c>
    </row>
    <row r="239" spans="1:13" hidden="1" x14ac:dyDescent="0.3">
      <c r="A239" s="28" t="s">
        <v>30</v>
      </c>
      <c r="B239">
        <v>2019</v>
      </c>
      <c r="C239" t="s">
        <v>48</v>
      </c>
      <c r="D239" s="8">
        <f>AVERAGE(original_data3[[#This Row],[Cereals and products]:[Food and beverages]])</f>
        <v>142.2076923076923</v>
      </c>
      <c r="E239">
        <v>151</v>
      </c>
      <c r="F239">
        <v>131.6</v>
      </c>
      <c r="G239">
        <v>160.19999999999999</v>
      </c>
      <c r="H239">
        <v>150.30000000000001</v>
      </c>
      <c r="I239">
        <v>146.9</v>
      </c>
      <c r="J239">
        <v>153.4</v>
      </c>
      <c r="K239" s="8">
        <v>145.4</v>
      </c>
      <c r="L239">
        <v>146.69999999999999</v>
      </c>
      <c r="M239">
        <f>SUM(original_data3[[#This Row],[Cereals and products]:[Food and beverages]])</f>
        <v>1848.7</v>
      </c>
    </row>
    <row r="240" spans="1:13" hidden="1" x14ac:dyDescent="0.3">
      <c r="A240" s="28" t="s">
        <v>33</v>
      </c>
      <c r="B240">
        <v>2019</v>
      </c>
      <c r="C240" t="s">
        <v>48</v>
      </c>
      <c r="D240" s="8">
        <f>AVERAGE(original_data3[[#This Row],[Cereals and products]:[Food and beverages]])</f>
        <v>144.22307692307692</v>
      </c>
      <c r="E240">
        <v>143.30000000000001</v>
      </c>
      <c r="F240">
        <v>121.2</v>
      </c>
      <c r="G240">
        <v>151.6</v>
      </c>
      <c r="H240">
        <v>138.30000000000001</v>
      </c>
      <c r="I240">
        <v>126.6</v>
      </c>
      <c r="J240">
        <v>141.9</v>
      </c>
      <c r="K240" s="8">
        <v>135.69999999999999</v>
      </c>
      <c r="L240">
        <v>144.69999999999999</v>
      </c>
      <c r="M240">
        <f>SUM(original_data3[[#This Row],[Cereals and products]:[Food and beverages]])</f>
        <v>1874.9</v>
      </c>
    </row>
    <row r="241" spans="1:13" x14ac:dyDescent="0.3">
      <c r="A241" s="28" t="s">
        <v>35</v>
      </c>
      <c r="B241">
        <v>2019</v>
      </c>
      <c r="C241" t="s">
        <v>48</v>
      </c>
      <c r="D241" s="8">
        <f>AVERAGE(original_data3[[#This Row],[Cereals and products]:[Food and beverages]])</f>
        <v>142.89999999999998</v>
      </c>
      <c r="E241">
        <v>147.9</v>
      </c>
      <c r="F241">
        <v>126.1</v>
      </c>
      <c r="G241">
        <v>155.19999999999999</v>
      </c>
      <c r="H241">
        <v>144.6</v>
      </c>
      <c r="I241">
        <v>139.19999999999999</v>
      </c>
      <c r="J241">
        <v>149</v>
      </c>
      <c r="K241" s="8">
        <v>140.69999999999999</v>
      </c>
      <c r="L241">
        <v>145.80000000000001</v>
      </c>
      <c r="M241">
        <f>SUM(original_data3[[#This Row],[Cereals and products]:[Food and beverages]])</f>
        <v>1857.6999999999998</v>
      </c>
    </row>
    <row r="242" spans="1:13" hidden="1" x14ac:dyDescent="0.3">
      <c r="A242" s="28" t="s">
        <v>30</v>
      </c>
      <c r="B242">
        <v>2019</v>
      </c>
      <c r="C242" t="s">
        <v>50</v>
      </c>
      <c r="D242" s="8">
        <f>AVERAGE(original_data3[[#This Row],[Cereals and products]:[Food and beverages]])</f>
        <v>144.37692307692305</v>
      </c>
      <c r="E242">
        <v>151</v>
      </c>
      <c r="F242">
        <v>131.69999999999999</v>
      </c>
      <c r="G242">
        <v>160.69999999999999</v>
      </c>
      <c r="H242">
        <v>150.6</v>
      </c>
      <c r="I242">
        <v>147.69999999999999</v>
      </c>
      <c r="J242">
        <v>153.69999999999999</v>
      </c>
      <c r="K242" s="8">
        <v>145.69999999999999</v>
      </c>
      <c r="L242">
        <v>148.30000000000001</v>
      </c>
      <c r="M242">
        <f>SUM(original_data3[[#This Row],[Cereals and products]:[Food and beverages]])</f>
        <v>1876.8999999999996</v>
      </c>
    </row>
    <row r="243" spans="1:13" hidden="1" x14ac:dyDescent="0.3">
      <c r="A243" s="28" t="s">
        <v>33</v>
      </c>
      <c r="B243">
        <v>2019</v>
      </c>
      <c r="C243" t="s">
        <v>50</v>
      </c>
      <c r="D243" s="8">
        <f>AVERAGE(original_data3[[#This Row],[Cereals and products]:[Food and beverages]])</f>
        <v>146.35384615384618</v>
      </c>
      <c r="E243">
        <v>143.9</v>
      </c>
      <c r="F243">
        <v>121.5</v>
      </c>
      <c r="G243">
        <v>151.69999999999999</v>
      </c>
      <c r="H243">
        <v>138.69999999999999</v>
      </c>
      <c r="I243">
        <v>128.9</v>
      </c>
      <c r="J243">
        <v>142.4</v>
      </c>
      <c r="K243" s="8">
        <v>136</v>
      </c>
      <c r="L243">
        <v>146</v>
      </c>
      <c r="M243">
        <f>SUM(original_data3[[#This Row],[Cereals and products]:[Food and beverages]])</f>
        <v>1902.6000000000001</v>
      </c>
    </row>
    <row r="244" spans="1:13" x14ac:dyDescent="0.3">
      <c r="A244" s="28" t="s">
        <v>35</v>
      </c>
      <c r="B244">
        <v>2019</v>
      </c>
      <c r="C244" t="s">
        <v>50</v>
      </c>
      <c r="D244" s="8">
        <f>AVERAGE(original_data3[[#This Row],[Cereals and products]:[Food and beverages]])</f>
        <v>145.04615384615383</v>
      </c>
      <c r="E244">
        <v>148.19999999999999</v>
      </c>
      <c r="F244">
        <v>126.3</v>
      </c>
      <c r="G244">
        <v>155.4</v>
      </c>
      <c r="H244">
        <v>145</v>
      </c>
      <c r="I244">
        <v>140.6</v>
      </c>
      <c r="J244">
        <v>149.4</v>
      </c>
      <c r="K244" s="8">
        <v>141</v>
      </c>
      <c r="L244">
        <v>147.19999999999999</v>
      </c>
      <c r="M244">
        <f>SUM(original_data3[[#This Row],[Cereals and products]:[Food and beverages]])</f>
        <v>1885.5999999999997</v>
      </c>
    </row>
    <row r="245" spans="1:13" hidden="1" x14ac:dyDescent="0.3">
      <c r="A245" s="28" t="s">
        <v>30</v>
      </c>
      <c r="B245">
        <v>2019</v>
      </c>
      <c r="C245" t="s">
        <v>53</v>
      </c>
      <c r="D245" s="8">
        <f>AVERAGE(original_data3[[#This Row],[Cereals and products]:[Food and beverages]])</f>
        <v>146.50769230769231</v>
      </c>
      <c r="E245">
        <v>151.5</v>
      </c>
      <c r="F245">
        <v>132.1</v>
      </c>
      <c r="G245">
        <v>160.80000000000001</v>
      </c>
      <c r="H245">
        <v>150.9</v>
      </c>
      <c r="I245">
        <v>148.4</v>
      </c>
      <c r="J245">
        <v>154.30000000000001</v>
      </c>
      <c r="K245" s="8">
        <v>146.1</v>
      </c>
      <c r="L245">
        <v>149.9</v>
      </c>
      <c r="M245">
        <f>SUM(original_data3[[#This Row],[Cereals and products]:[Food and beverages]])</f>
        <v>1904.6000000000001</v>
      </c>
    </row>
    <row r="246" spans="1:13" hidden="1" x14ac:dyDescent="0.3">
      <c r="A246" s="28" t="s">
        <v>33</v>
      </c>
      <c r="B246">
        <v>2019</v>
      </c>
      <c r="C246" t="s">
        <v>53</v>
      </c>
      <c r="D246" s="8">
        <f>AVERAGE(original_data3[[#This Row],[Cereals and products]:[Food and beverages]])</f>
        <v>147.99999999999997</v>
      </c>
      <c r="E246">
        <v>144.19999999999999</v>
      </c>
      <c r="F246">
        <v>121.7</v>
      </c>
      <c r="G246">
        <v>151.80000000000001</v>
      </c>
      <c r="H246">
        <v>139.1</v>
      </c>
      <c r="I246">
        <v>132.19999999999999</v>
      </c>
      <c r="J246">
        <v>142.80000000000001</v>
      </c>
      <c r="K246" s="8">
        <v>136.30000000000001</v>
      </c>
      <c r="L246">
        <v>147</v>
      </c>
      <c r="M246">
        <f>SUM(original_data3[[#This Row],[Cereals and products]:[Food and beverages]])</f>
        <v>1923.9999999999998</v>
      </c>
    </row>
    <row r="247" spans="1:13" x14ac:dyDescent="0.3">
      <c r="A247" s="28" t="s">
        <v>35</v>
      </c>
      <c r="B247">
        <v>2019</v>
      </c>
      <c r="C247" t="s">
        <v>53</v>
      </c>
      <c r="D247" s="8">
        <f>AVERAGE(original_data3[[#This Row],[Cereals and products]:[Food and beverages]])</f>
        <v>146.99230769230769</v>
      </c>
      <c r="E247">
        <v>148.6</v>
      </c>
      <c r="F247">
        <v>126.6</v>
      </c>
      <c r="G247">
        <v>155.5</v>
      </c>
      <c r="H247">
        <v>145.30000000000001</v>
      </c>
      <c r="I247">
        <v>142.30000000000001</v>
      </c>
      <c r="J247">
        <v>149.9</v>
      </c>
      <c r="K247" s="8">
        <v>141.30000000000001</v>
      </c>
      <c r="L247">
        <v>148.6</v>
      </c>
      <c r="M247">
        <f>SUM(original_data3[[#This Row],[Cereals and products]:[Food and beverages]])</f>
        <v>1910.9</v>
      </c>
    </row>
    <row r="248" spans="1:13" hidden="1" x14ac:dyDescent="0.3">
      <c r="A248" s="28" t="s">
        <v>30</v>
      </c>
      <c r="B248">
        <v>2019</v>
      </c>
      <c r="C248" t="s">
        <v>55</v>
      </c>
      <c r="D248" s="8">
        <f>AVERAGE(original_data3[[#This Row],[Cereals and products]:[Food and beverages]])</f>
        <v>149.30769230769226</v>
      </c>
      <c r="E248">
        <v>151.9</v>
      </c>
      <c r="F248">
        <v>135</v>
      </c>
      <c r="G248">
        <v>161.1</v>
      </c>
      <c r="H248">
        <v>151.19999999999999</v>
      </c>
      <c r="I248">
        <v>149.9</v>
      </c>
      <c r="J248">
        <v>154.80000000000001</v>
      </c>
      <c r="K248" s="8">
        <v>147.1</v>
      </c>
      <c r="L248">
        <v>152.30000000000001</v>
      </c>
      <c r="M248">
        <f>SUM(original_data3[[#This Row],[Cereals and products]:[Food and beverages]])</f>
        <v>1940.9999999999995</v>
      </c>
    </row>
    <row r="249" spans="1:13" hidden="1" x14ac:dyDescent="0.3">
      <c r="A249" s="28" t="s">
        <v>33</v>
      </c>
      <c r="B249">
        <v>2019</v>
      </c>
      <c r="C249" t="s">
        <v>55</v>
      </c>
      <c r="D249" s="8">
        <f>AVERAGE(original_data3[[#This Row],[Cereals and products]:[Food and beverages]])</f>
        <v>150.51538461538462</v>
      </c>
      <c r="E249">
        <v>144.6</v>
      </c>
      <c r="F249">
        <v>125.2</v>
      </c>
      <c r="G249">
        <v>151.9</v>
      </c>
      <c r="H249">
        <v>139.80000000000001</v>
      </c>
      <c r="I249">
        <v>133.6</v>
      </c>
      <c r="J249">
        <v>143.19999999999999</v>
      </c>
      <c r="K249" s="8">
        <v>137.69999999999999</v>
      </c>
      <c r="L249">
        <v>148.30000000000001</v>
      </c>
      <c r="M249">
        <f>SUM(original_data3[[#This Row],[Cereals and products]:[Food and beverages]])</f>
        <v>1956.7</v>
      </c>
    </row>
    <row r="250" spans="1:13" x14ac:dyDescent="0.3">
      <c r="A250" s="28" t="s">
        <v>35</v>
      </c>
      <c r="B250">
        <v>2019</v>
      </c>
      <c r="C250" t="s">
        <v>55</v>
      </c>
      <c r="D250" s="8">
        <f>AVERAGE(original_data3[[#This Row],[Cereals and products]:[Food and beverages]])</f>
        <v>149.70000000000002</v>
      </c>
      <c r="E250">
        <v>149</v>
      </c>
      <c r="F250">
        <v>129.80000000000001</v>
      </c>
      <c r="G250">
        <v>155.69999999999999</v>
      </c>
      <c r="H250">
        <v>145.80000000000001</v>
      </c>
      <c r="I250">
        <v>143.69999999999999</v>
      </c>
      <c r="J250">
        <v>150.4</v>
      </c>
      <c r="K250" s="8">
        <v>142.5</v>
      </c>
      <c r="L250">
        <v>150.4</v>
      </c>
      <c r="M250">
        <f>SUM(original_data3[[#This Row],[Cereals and products]:[Food and beverages]])</f>
        <v>1946.1000000000001</v>
      </c>
    </row>
    <row r="251" spans="1:13" hidden="1" x14ac:dyDescent="0.3">
      <c r="A251" s="28" t="s">
        <v>30</v>
      </c>
      <c r="B251">
        <v>2020</v>
      </c>
      <c r="C251" t="s">
        <v>31</v>
      </c>
      <c r="D251" s="8">
        <f>AVERAGE(original_data3[[#This Row],[Cereals and products]:[Food and beverages]])</f>
        <v>149.12307692307692</v>
      </c>
      <c r="E251">
        <v>152.1</v>
      </c>
      <c r="F251">
        <v>136.30000000000001</v>
      </c>
      <c r="G251">
        <v>161.69999999999999</v>
      </c>
      <c r="H251">
        <v>151.69999999999999</v>
      </c>
      <c r="I251">
        <v>150.4</v>
      </c>
      <c r="J251">
        <v>155.69999999999999</v>
      </c>
      <c r="K251" s="8">
        <v>148.1</v>
      </c>
      <c r="L251">
        <v>151.9</v>
      </c>
      <c r="M251">
        <f>SUM(original_data3[[#This Row],[Cereals and products]:[Food and beverages]])</f>
        <v>1938.6</v>
      </c>
    </row>
    <row r="252" spans="1:13" hidden="1" x14ac:dyDescent="0.3">
      <c r="A252" s="28" t="s">
        <v>33</v>
      </c>
      <c r="B252">
        <v>2020</v>
      </c>
      <c r="C252" t="s">
        <v>31</v>
      </c>
      <c r="D252" s="8">
        <f>AVERAGE(original_data3[[#This Row],[Cereals and products]:[Food and beverages]])</f>
        <v>149.64615384615382</v>
      </c>
      <c r="E252">
        <v>144.9</v>
      </c>
      <c r="F252">
        <v>126.1</v>
      </c>
      <c r="G252">
        <v>152.1</v>
      </c>
      <c r="H252">
        <v>140.1</v>
      </c>
      <c r="I252">
        <v>135.1</v>
      </c>
      <c r="J252">
        <v>143.80000000000001</v>
      </c>
      <c r="K252" s="8">
        <v>138.4</v>
      </c>
      <c r="L252">
        <v>148.19999999999999</v>
      </c>
      <c r="M252">
        <f>SUM(original_data3[[#This Row],[Cereals and products]:[Food and beverages]])</f>
        <v>1945.3999999999999</v>
      </c>
    </row>
    <row r="253" spans="1:13" x14ac:dyDescent="0.3">
      <c r="A253" s="28" t="s">
        <v>35</v>
      </c>
      <c r="B253">
        <v>2020</v>
      </c>
      <c r="C253" t="s">
        <v>31</v>
      </c>
      <c r="D253" s="8">
        <f>AVERAGE(original_data3[[#This Row],[Cereals and products]:[Food and beverages]])</f>
        <v>149.26153846153846</v>
      </c>
      <c r="E253">
        <v>149.19999999999999</v>
      </c>
      <c r="F253">
        <v>130.9</v>
      </c>
      <c r="G253">
        <v>156.1</v>
      </c>
      <c r="H253">
        <v>146.19999999999999</v>
      </c>
      <c r="I253">
        <v>144.6</v>
      </c>
      <c r="J253">
        <v>151.19999999999999</v>
      </c>
      <c r="K253" s="8">
        <v>143.4</v>
      </c>
      <c r="L253">
        <v>150.19999999999999</v>
      </c>
      <c r="M253">
        <f>SUM(original_data3[[#This Row],[Cereals and products]:[Food and beverages]])</f>
        <v>1940.3999999999999</v>
      </c>
    </row>
    <row r="254" spans="1:13" hidden="1" x14ac:dyDescent="0.3">
      <c r="A254" s="28" t="s">
        <v>30</v>
      </c>
      <c r="B254">
        <v>2020</v>
      </c>
      <c r="C254" t="s">
        <v>36</v>
      </c>
      <c r="D254" s="8">
        <f>AVERAGE(original_data3[[#This Row],[Cereals and products]:[Food and beverages]])</f>
        <v>146.90769230769229</v>
      </c>
      <c r="E254">
        <v>152.30000000000001</v>
      </c>
      <c r="F254">
        <v>136</v>
      </c>
      <c r="G254">
        <v>161.9</v>
      </c>
      <c r="H254">
        <v>151.80000000000001</v>
      </c>
      <c r="I254">
        <v>152.30000000000001</v>
      </c>
      <c r="J254">
        <v>156.19999999999999</v>
      </c>
      <c r="K254" s="8">
        <v>148.4</v>
      </c>
      <c r="L254">
        <v>150.4</v>
      </c>
      <c r="M254">
        <f>SUM(original_data3[[#This Row],[Cereals and products]:[Food and beverages]])</f>
        <v>1909.7999999999997</v>
      </c>
    </row>
    <row r="255" spans="1:13" hidden="1" x14ac:dyDescent="0.3">
      <c r="A255" s="28" t="s">
        <v>33</v>
      </c>
      <c r="B255">
        <v>2020</v>
      </c>
      <c r="C255" t="s">
        <v>36</v>
      </c>
      <c r="D255" s="8">
        <f>AVERAGE(original_data3[[#This Row],[Cereals and products]:[Food and beverages]])</f>
        <v>147.43076923076922</v>
      </c>
      <c r="E255">
        <v>145.19999999999999</v>
      </c>
      <c r="F255">
        <v>125.2</v>
      </c>
      <c r="G255">
        <v>152.19999999999999</v>
      </c>
      <c r="H255">
        <v>140.4</v>
      </c>
      <c r="I255">
        <v>138.9</v>
      </c>
      <c r="J255">
        <v>144.4</v>
      </c>
      <c r="K255" s="8">
        <v>138.4</v>
      </c>
      <c r="L255">
        <v>147.69999999999999</v>
      </c>
      <c r="M255">
        <f>SUM(original_data3[[#This Row],[Cereals and products]:[Food and beverages]])</f>
        <v>1916.6</v>
      </c>
    </row>
    <row r="256" spans="1:13" x14ac:dyDescent="0.3">
      <c r="A256" s="28" t="s">
        <v>35</v>
      </c>
      <c r="B256">
        <v>2020</v>
      </c>
      <c r="C256" t="s">
        <v>36</v>
      </c>
      <c r="D256" s="8">
        <f>AVERAGE(original_data3[[#This Row],[Cereals and products]:[Food and beverages]])</f>
        <v>147.04615384615383</v>
      </c>
      <c r="E256">
        <v>149.5</v>
      </c>
      <c r="F256">
        <v>130.30000000000001</v>
      </c>
      <c r="G256">
        <v>156.19999999999999</v>
      </c>
      <c r="H256">
        <v>146.4</v>
      </c>
      <c r="I256">
        <v>147.19999999999999</v>
      </c>
      <c r="J256">
        <v>151.69999999999999</v>
      </c>
      <c r="K256" s="8">
        <v>143.6</v>
      </c>
      <c r="L256">
        <v>149.1</v>
      </c>
      <c r="M256">
        <f>SUM(original_data3[[#This Row],[Cereals and products]:[Food and beverages]])</f>
        <v>1911.6</v>
      </c>
    </row>
    <row r="257" spans="1:13" hidden="1" x14ac:dyDescent="0.3">
      <c r="A257" s="28" t="s">
        <v>30</v>
      </c>
      <c r="B257">
        <v>2020</v>
      </c>
      <c r="C257" t="s">
        <v>38</v>
      </c>
      <c r="D257" s="8">
        <f>AVERAGE(original_data3[[#This Row],[Cereals and products]:[Food and beverages]])</f>
        <v>145.73846153846151</v>
      </c>
      <c r="E257">
        <v>152.5</v>
      </c>
      <c r="F257">
        <v>135.80000000000001</v>
      </c>
      <c r="G257">
        <v>161.19999999999999</v>
      </c>
      <c r="H257">
        <v>151.5</v>
      </c>
      <c r="I257">
        <v>153.4</v>
      </c>
      <c r="J257">
        <v>156.69999999999999</v>
      </c>
      <c r="K257" s="8">
        <v>148.6</v>
      </c>
      <c r="L257">
        <v>149.80000000000001</v>
      </c>
      <c r="M257">
        <f>SUM(original_data3[[#This Row],[Cereals and products]:[Food and beverages]])</f>
        <v>1894.5999999999997</v>
      </c>
    </row>
    <row r="258" spans="1:13" hidden="1" x14ac:dyDescent="0.3">
      <c r="A258" s="28" t="s">
        <v>33</v>
      </c>
      <c r="B258">
        <v>2020</v>
      </c>
      <c r="C258" t="s">
        <v>38</v>
      </c>
      <c r="D258" s="8">
        <f>AVERAGE(original_data3[[#This Row],[Cereals and products]:[Food and beverages]])</f>
        <v>146.03846153846155</v>
      </c>
      <c r="E258">
        <v>145.6</v>
      </c>
      <c r="F258">
        <v>124.6</v>
      </c>
      <c r="G258">
        <v>152.5</v>
      </c>
      <c r="H258">
        <v>140.80000000000001</v>
      </c>
      <c r="I258">
        <v>141.4</v>
      </c>
      <c r="J258">
        <v>145</v>
      </c>
      <c r="K258" s="8">
        <v>138.69999999999999</v>
      </c>
      <c r="L258">
        <v>147.30000000000001</v>
      </c>
      <c r="M258">
        <f>SUM(original_data3[[#This Row],[Cereals and products]:[Food and beverages]])</f>
        <v>1898.5</v>
      </c>
    </row>
    <row r="259" spans="1:13" x14ac:dyDescent="0.3">
      <c r="A259" s="28" t="s">
        <v>35</v>
      </c>
      <c r="B259">
        <v>2020</v>
      </c>
      <c r="C259" t="s">
        <v>38</v>
      </c>
      <c r="D259" s="8">
        <f>AVERAGE(original_data3[[#This Row],[Cereals and products]:[Food and beverages]])</f>
        <v>145.80000000000001</v>
      </c>
      <c r="E259">
        <v>149.80000000000001</v>
      </c>
      <c r="F259">
        <v>129.9</v>
      </c>
      <c r="G259">
        <v>156.1</v>
      </c>
      <c r="H259">
        <v>146.4</v>
      </c>
      <c r="I259">
        <v>148.9</v>
      </c>
      <c r="J259">
        <v>152.30000000000001</v>
      </c>
      <c r="K259" s="8">
        <v>143.80000000000001</v>
      </c>
      <c r="L259">
        <v>148.6</v>
      </c>
      <c r="M259">
        <f>SUM(original_data3[[#This Row],[Cereals and products]:[Food and beverages]])</f>
        <v>1895.4</v>
      </c>
    </row>
    <row r="260" spans="1:13" hidden="1" x14ac:dyDescent="0.3">
      <c r="A260" s="28" t="s">
        <v>30</v>
      </c>
      <c r="B260">
        <v>2020</v>
      </c>
      <c r="C260" t="s">
        <v>39</v>
      </c>
      <c r="D260" s="8">
        <f>AVERAGE(original_data3[[#This Row],[Cereals and products]:[Food and beverages]])</f>
        <v>149.84038461538464</v>
      </c>
      <c r="I260">
        <v>148.4</v>
      </c>
      <c r="J260">
        <v>154.30000000000001</v>
      </c>
      <c r="M260">
        <f>SUM(original_data3[[#This Row],[Cereals and products]:[Food and beverages]])</f>
        <v>1947.9250000000002</v>
      </c>
    </row>
    <row r="261" spans="1:13" hidden="1" x14ac:dyDescent="0.3">
      <c r="A261" s="28" t="s">
        <v>33</v>
      </c>
      <c r="B261">
        <v>2020</v>
      </c>
      <c r="C261" t="s">
        <v>39</v>
      </c>
      <c r="D261" s="8">
        <f>AVERAGE(original_data3[[#This Row],[Cereals and products]:[Food and beverages]])</f>
        <v>151.64038461538462</v>
      </c>
      <c r="I261">
        <v>137.1</v>
      </c>
      <c r="J261">
        <v>144.80000000000001</v>
      </c>
      <c r="M261">
        <f>SUM(original_data3[[#This Row],[Cereals and products]:[Food and beverages]])</f>
        <v>1971.325</v>
      </c>
    </row>
    <row r="262" spans="1:13" x14ac:dyDescent="0.3">
      <c r="A262" s="28" t="s">
        <v>35</v>
      </c>
      <c r="B262">
        <v>2020</v>
      </c>
      <c r="C262" t="s">
        <v>39</v>
      </c>
      <c r="D262" s="8">
        <f>AVERAGE(original_data3[[#This Row],[Cereals and products]:[Food and beverages]])</f>
        <v>150.4826923076923</v>
      </c>
      <c r="I262">
        <v>144.1</v>
      </c>
      <c r="J262">
        <v>150.69999999999999</v>
      </c>
      <c r="M262">
        <f>SUM(original_data3[[#This Row],[Cereals and products]:[Food and beverages]])</f>
        <v>1956.2750000000001</v>
      </c>
    </row>
    <row r="263" spans="1:13" hidden="1" x14ac:dyDescent="0.3">
      <c r="A263" s="28" t="s">
        <v>30</v>
      </c>
      <c r="B263" s="26">
        <v>2020</v>
      </c>
      <c r="C263" s="26" t="s">
        <v>41</v>
      </c>
      <c r="D263" s="8">
        <f>AVERAGE(original_data3[[#This Row],[Cereals and products]:[Food and beverages]])</f>
        <v>149.95865384615382</v>
      </c>
      <c r="E263" s="26"/>
      <c r="F263" s="26"/>
      <c r="G263" s="26"/>
      <c r="H263" s="26"/>
      <c r="I263" s="26"/>
      <c r="J263" s="26"/>
      <c r="L263" s="26"/>
      <c r="M263" s="26">
        <f>SUM(original_data3[[#This Row],[Cereals and products]:[Food and beverages]])</f>
        <v>1949.4624999999999</v>
      </c>
    </row>
    <row r="264" spans="1:13" hidden="1" x14ac:dyDescent="0.3">
      <c r="A264" s="28" t="s">
        <v>33</v>
      </c>
      <c r="B264" s="26">
        <v>2020</v>
      </c>
      <c r="C264" s="26" t="s">
        <v>41</v>
      </c>
      <c r="D264" s="8">
        <f>AVERAGE(original_data3[[#This Row],[Cereals and products]:[Food and beverages]])</f>
        <v>152.55096153846154</v>
      </c>
      <c r="E264" s="26"/>
      <c r="F264" s="26"/>
      <c r="G264" s="26"/>
      <c r="H264" s="26"/>
      <c r="I264" s="26"/>
      <c r="J264" s="26"/>
      <c r="L264" s="26"/>
      <c r="M264" s="26">
        <f>SUM(original_data3[[#This Row],[Cereals and products]:[Food and beverages]])</f>
        <v>1983.1625000000001</v>
      </c>
    </row>
    <row r="265" spans="1:13" x14ac:dyDescent="0.3">
      <c r="A265" s="28" t="s">
        <v>35</v>
      </c>
      <c r="B265" s="26">
        <v>2020</v>
      </c>
      <c r="C265" s="26" t="s">
        <v>41</v>
      </c>
      <c r="D265" s="8">
        <f>AVERAGE(original_data3[[#This Row],[Cereals and products]:[Food and beverages]])</f>
        <v>150.88750000000002</v>
      </c>
      <c r="E265" s="26"/>
      <c r="F265" s="26"/>
      <c r="G265" s="26"/>
      <c r="H265" s="26"/>
      <c r="I265" s="26"/>
      <c r="J265" s="26"/>
      <c r="L265" s="26"/>
      <c r="M265" s="26">
        <f>SUM(original_data3[[#This Row],[Cereals and products]:[Food and beverages]])</f>
        <v>1961.5375000000001</v>
      </c>
    </row>
    <row r="266" spans="1:13" hidden="1" x14ac:dyDescent="0.3">
      <c r="A266" s="28" t="s">
        <v>30</v>
      </c>
      <c r="B266">
        <v>2020</v>
      </c>
      <c r="C266" t="s">
        <v>42</v>
      </c>
      <c r="D266" s="8">
        <f>AVERAGE(original_data3[[#This Row],[Cereals and products]:[Food and beverages]])</f>
        <v>150.07692307692307</v>
      </c>
      <c r="E266">
        <v>154.1</v>
      </c>
      <c r="F266">
        <v>141.4</v>
      </c>
      <c r="G266">
        <v>161.80000000000001</v>
      </c>
      <c r="H266">
        <v>151.69999999999999</v>
      </c>
      <c r="I266">
        <v>144.9</v>
      </c>
      <c r="J266">
        <v>158.19999999999999</v>
      </c>
      <c r="K266" s="8">
        <v>151.69999999999999</v>
      </c>
      <c r="L266">
        <v>152.69999999999999</v>
      </c>
      <c r="M266">
        <f>SUM(original_data3[[#This Row],[Cereals and products]:[Food and beverages]])</f>
        <v>1951</v>
      </c>
    </row>
    <row r="267" spans="1:13" hidden="1" x14ac:dyDescent="0.3">
      <c r="A267" s="28" t="s">
        <v>33</v>
      </c>
      <c r="B267">
        <v>2020</v>
      </c>
      <c r="C267" t="s">
        <v>42</v>
      </c>
      <c r="D267" s="8">
        <f>AVERAGE(original_data3[[#This Row],[Cereals and products]:[Food and beverages]])</f>
        <v>153.46153846153845</v>
      </c>
      <c r="E267">
        <v>147.19999999999999</v>
      </c>
      <c r="F267">
        <v>129.30000000000001</v>
      </c>
      <c r="G267">
        <v>152.5</v>
      </c>
      <c r="H267">
        <v>140.4</v>
      </c>
      <c r="I267">
        <v>137.1</v>
      </c>
      <c r="J267">
        <v>148.1</v>
      </c>
      <c r="K267" s="8">
        <v>142</v>
      </c>
      <c r="L267">
        <v>150.80000000000001</v>
      </c>
      <c r="M267">
        <f>SUM(original_data3[[#This Row],[Cereals and products]:[Food and beverages]])</f>
        <v>1994.9999999999998</v>
      </c>
    </row>
    <row r="268" spans="1:13" x14ac:dyDescent="0.3">
      <c r="A268" s="28" t="s">
        <v>35</v>
      </c>
      <c r="B268">
        <v>2020</v>
      </c>
      <c r="C268" t="s">
        <v>42</v>
      </c>
      <c r="D268" s="8">
        <f>AVERAGE(original_data3[[#This Row],[Cereals and products]:[Food and beverages]])</f>
        <v>151.2923076923077</v>
      </c>
      <c r="E268">
        <v>151.4</v>
      </c>
      <c r="F268">
        <v>135</v>
      </c>
      <c r="G268">
        <v>156.4</v>
      </c>
      <c r="H268">
        <v>146.4</v>
      </c>
      <c r="I268">
        <v>141.9</v>
      </c>
      <c r="J268">
        <v>154.4</v>
      </c>
      <c r="K268" s="8">
        <v>147</v>
      </c>
      <c r="L268">
        <v>151.80000000000001</v>
      </c>
      <c r="M268">
        <f>SUM(original_data3[[#This Row],[Cereals and products]:[Food and beverages]])</f>
        <v>1966.8000000000002</v>
      </c>
    </row>
    <row r="269" spans="1:13" hidden="1" x14ac:dyDescent="0.3">
      <c r="A269" s="28" t="s">
        <v>30</v>
      </c>
      <c r="B269">
        <v>2020</v>
      </c>
      <c r="C269" t="s">
        <v>44</v>
      </c>
      <c r="D269" s="8">
        <f>AVERAGE(original_data3[[#This Row],[Cereals and products]:[Food and beverages]])</f>
        <v>150.07692307692307</v>
      </c>
      <c r="E269">
        <v>154.1</v>
      </c>
      <c r="F269">
        <v>141.4</v>
      </c>
      <c r="G269">
        <v>161.80000000000001</v>
      </c>
      <c r="H269">
        <v>151.69999999999999</v>
      </c>
      <c r="I269">
        <v>144.9</v>
      </c>
      <c r="J269">
        <v>158.19999999999999</v>
      </c>
      <c r="K269" s="8">
        <v>151.69999999999999</v>
      </c>
      <c r="L269">
        <v>152.69999999999999</v>
      </c>
      <c r="M269">
        <f>SUM(original_data3[[#This Row],[Cereals and products]:[Food and beverages]])</f>
        <v>1951</v>
      </c>
    </row>
    <row r="270" spans="1:13" hidden="1" x14ac:dyDescent="0.3">
      <c r="A270" s="28" t="s">
        <v>33</v>
      </c>
      <c r="B270">
        <v>2020</v>
      </c>
      <c r="C270" t="s">
        <v>44</v>
      </c>
      <c r="D270" s="8">
        <f>AVERAGE(original_data3[[#This Row],[Cereals and products]:[Food and beverages]])</f>
        <v>153.46153846153845</v>
      </c>
      <c r="E270">
        <v>147.19999999999999</v>
      </c>
      <c r="F270">
        <v>129.30000000000001</v>
      </c>
      <c r="G270">
        <v>152.5</v>
      </c>
      <c r="H270">
        <v>140.4</v>
      </c>
      <c r="I270">
        <v>137.1</v>
      </c>
      <c r="J270">
        <v>148.1</v>
      </c>
      <c r="K270" s="8">
        <v>142</v>
      </c>
      <c r="L270">
        <v>150.80000000000001</v>
      </c>
      <c r="M270">
        <f>SUM(original_data3[[#This Row],[Cereals and products]:[Food and beverages]])</f>
        <v>1994.9999999999998</v>
      </c>
    </row>
    <row r="271" spans="1:13" x14ac:dyDescent="0.3">
      <c r="A271" s="28" t="s">
        <v>35</v>
      </c>
      <c r="B271">
        <v>2020</v>
      </c>
      <c r="C271" t="s">
        <v>44</v>
      </c>
      <c r="D271" s="8">
        <f>AVERAGE(original_data3[[#This Row],[Cereals and products]:[Food and beverages]])</f>
        <v>151.2923076923077</v>
      </c>
      <c r="E271">
        <v>151.4</v>
      </c>
      <c r="F271">
        <v>135</v>
      </c>
      <c r="G271">
        <v>156.4</v>
      </c>
      <c r="H271">
        <v>146.4</v>
      </c>
      <c r="I271">
        <v>141.9</v>
      </c>
      <c r="J271">
        <v>154.4</v>
      </c>
      <c r="K271" s="8">
        <v>147</v>
      </c>
      <c r="L271">
        <v>151.80000000000001</v>
      </c>
      <c r="M271">
        <f>SUM(original_data3[[#This Row],[Cereals and products]:[Food and beverages]])</f>
        <v>1966.8000000000002</v>
      </c>
    </row>
    <row r="272" spans="1:13" hidden="1" x14ac:dyDescent="0.3">
      <c r="A272" s="28" t="s">
        <v>30</v>
      </c>
      <c r="B272">
        <v>2020</v>
      </c>
      <c r="C272" t="s">
        <v>46</v>
      </c>
      <c r="D272" s="8">
        <f>AVERAGE(original_data3[[#This Row],[Cereals and products]:[Food and beverages]])</f>
        <v>152.19999999999999</v>
      </c>
      <c r="E272">
        <v>154.30000000000001</v>
      </c>
      <c r="F272">
        <v>143.6</v>
      </c>
      <c r="G272">
        <v>162.69999999999999</v>
      </c>
      <c r="H272">
        <v>151.9</v>
      </c>
      <c r="I272">
        <v>145.80000000000001</v>
      </c>
      <c r="J272">
        <v>158.80000000000001</v>
      </c>
      <c r="K272" s="8">
        <v>153</v>
      </c>
      <c r="L272">
        <v>154.69999999999999</v>
      </c>
      <c r="M272">
        <f>SUM(original_data3[[#This Row],[Cereals and products]:[Food and beverages]])</f>
        <v>1978.6</v>
      </c>
    </row>
    <row r="273" spans="1:13" hidden="1" x14ac:dyDescent="0.3">
      <c r="A273" s="28" t="s">
        <v>33</v>
      </c>
      <c r="B273">
        <v>2020</v>
      </c>
      <c r="C273" t="s">
        <v>46</v>
      </c>
      <c r="D273" s="8">
        <f>AVERAGE(original_data3[[#This Row],[Cereals and products]:[Food and beverages]])</f>
        <v>155.76153846153846</v>
      </c>
      <c r="E273">
        <v>147.80000000000001</v>
      </c>
      <c r="F273">
        <v>133.9</v>
      </c>
      <c r="G273">
        <v>155.5</v>
      </c>
      <c r="H273">
        <v>144.5</v>
      </c>
      <c r="I273">
        <v>138.30000000000001</v>
      </c>
      <c r="J273">
        <v>148.69999999999999</v>
      </c>
      <c r="K273" s="8">
        <v>144.80000000000001</v>
      </c>
      <c r="L273">
        <v>152.9</v>
      </c>
      <c r="M273">
        <f>SUM(original_data3[[#This Row],[Cereals and products]:[Food and beverages]])</f>
        <v>2024.8999999999999</v>
      </c>
    </row>
    <row r="274" spans="1:13" x14ac:dyDescent="0.3">
      <c r="A274" s="28" t="s">
        <v>35</v>
      </c>
      <c r="B274">
        <v>2020</v>
      </c>
      <c r="C274" t="s">
        <v>46</v>
      </c>
      <c r="D274" s="8">
        <f>AVERAGE(original_data3[[#This Row],[Cereals and products]:[Food and beverages]])</f>
        <v>153.47692307692307</v>
      </c>
      <c r="E274">
        <v>151.69999999999999</v>
      </c>
      <c r="F274">
        <v>138.5</v>
      </c>
      <c r="G274">
        <v>158.5</v>
      </c>
      <c r="H274">
        <v>148.4</v>
      </c>
      <c r="I274">
        <v>143</v>
      </c>
      <c r="J274">
        <v>155</v>
      </c>
      <c r="K274" s="8">
        <v>149</v>
      </c>
      <c r="L274">
        <v>153.9</v>
      </c>
      <c r="M274">
        <f>SUM(original_data3[[#This Row],[Cereals and products]:[Food and beverages]])</f>
        <v>1995.1999999999998</v>
      </c>
    </row>
    <row r="275" spans="1:13" hidden="1" x14ac:dyDescent="0.3">
      <c r="A275" s="28" t="s">
        <v>30</v>
      </c>
      <c r="B275">
        <v>2020</v>
      </c>
      <c r="C275" t="s">
        <v>48</v>
      </c>
      <c r="D275" s="8">
        <f>AVERAGE(original_data3[[#This Row],[Cereals and products]:[Food and beverages]])</f>
        <v>152.87692307692308</v>
      </c>
      <c r="E275">
        <v>154.6</v>
      </c>
      <c r="F275">
        <v>144.6</v>
      </c>
      <c r="G275">
        <v>161.1</v>
      </c>
      <c r="H275">
        <v>151.6</v>
      </c>
      <c r="I275">
        <v>146.4</v>
      </c>
      <c r="J275">
        <v>159.1</v>
      </c>
      <c r="K275" s="8">
        <v>153.69999999999999</v>
      </c>
      <c r="L275">
        <v>155.4</v>
      </c>
      <c r="M275">
        <f>SUM(original_data3[[#This Row],[Cereals and products]:[Food and beverages]])</f>
        <v>1987.3999999999999</v>
      </c>
    </row>
    <row r="276" spans="1:13" hidden="1" x14ac:dyDescent="0.3">
      <c r="A276" s="28" t="s">
        <v>33</v>
      </c>
      <c r="B276">
        <v>2020</v>
      </c>
      <c r="C276" t="s">
        <v>48</v>
      </c>
      <c r="D276" s="8">
        <f>AVERAGE(original_data3[[#This Row],[Cereals and products]:[Food and beverages]])</f>
        <v>157.04615384615386</v>
      </c>
      <c r="E276">
        <v>148.1</v>
      </c>
      <c r="F276">
        <v>135.1</v>
      </c>
      <c r="G276">
        <v>154.9</v>
      </c>
      <c r="H276">
        <v>145.4</v>
      </c>
      <c r="I276">
        <v>137.19999999999999</v>
      </c>
      <c r="J276">
        <v>150</v>
      </c>
      <c r="K276" s="8">
        <v>146</v>
      </c>
      <c r="L276">
        <v>154</v>
      </c>
      <c r="M276">
        <f>SUM(original_data3[[#This Row],[Cereals and products]:[Food and beverages]])</f>
        <v>2041.6000000000001</v>
      </c>
    </row>
    <row r="277" spans="1:13" x14ac:dyDescent="0.3">
      <c r="A277" s="28" t="s">
        <v>35</v>
      </c>
      <c r="B277">
        <v>2020</v>
      </c>
      <c r="C277" t="s">
        <v>48</v>
      </c>
      <c r="D277" s="8">
        <f>AVERAGE(original_data3[[#This Row],[Cereals and products]:[Food and beverages]])</f>
        <v>154.38461538461539</v>
      </c>
      <c r="E277">
        <v>152</v>
      </c>
      <c r="F277">
        <v>139.6</v>
      </c>
      <c r="G277">
        <v>157.5</v>
      </c>
      <c r="H277">
        <v>148.69999999999999</v>
      </c>
      <c r="I277">
        <v>142.9</v>
      </c>
      <c r="J277">
        <v>155.6</v>
      </c>
      <c r="K277" s="8">
        <v>150</v>
      </c>
      <c r="L277">
        <v>154.69999999999999</v>
      </c>
      <c r="M277">
        <f>SUM(original_data3[[#This Row],[Cereals and products]:[Food and beverages]])</f>
        <v>2007</v>
      </c>
    </row>
    <row r="278" spans="1:13" hidden="1" x14ac:dyDescent="0.3">
      <c r="A278" s="28" t="s">
        <v>30</v>
      </c>
      <c r="B278">
        <v>2020</v>
      </c>
      <c r="C278" t="s">
        <v>50</v>
      </c>
      <c r="D278" s="8">
        <f>AVERAGE(original_data3[[#This Row],[Cereals and products]:[Food and beverages]])</f>
        <v>156.22307692307692</v>
      </c>
      <c r="E278">
        <v>155</v>
      </c>
      <c r="F278">
        <v>146.4</v>
      </c>
      <c r="G278">
        <v>162.5</v>
      </c>
      <c r="H278">
        <v>152</v>
      </c>
      <c r="I278">
        <v>146.80000000000001</v>
      </c>
      <c r="J278">
        <v>159.5</v>
      </c>
      <c r="K278" s="8">
        <v>154.30000000000001</v>
      </c>
      <c r="L278">
        <v>157.5</v>
      </c>
      <c r="M278">
        <f>SUM(original_data3[[#This Row],[Cereals and products]:[Food and beverages]])</f>
        <v>2030.9</v>
      </c>
    </row>
    <row r="279" spans="1:13" hidden="1" x14ac:dyDescent="0.3">
      <c r="A279" s="28" t="s">
        <v>33</v>
      </c>
      <c r="B279">
        <v>2020</v>
      </c>
      <c r="C279" t="s">
        <v>50</v>
      </c>
      <c r="D279" s="8">
        <f>AVERAGE(original_data3[[#This Row],[Cereals and products]:[Food and beverages]])</f>
        <v>160.01538461538459</v>
      </c>
      <c r="E279">
        <v>148.30000000000001</v>
      </c>
      <c r="F279">
        <v>135.4</v>
      </c>
      <c r="G279">
        <v>155.69999999999999</v>
      </c>
      <c r="H279">
        <v>145.1</v>
      </c>
      <c r="I279">
        <v>137.1</v>
      </c>
      <c r="J279">
        <v>151</v>
      </c>
      <c r="K279" s="8">
        <v>146.19999999999999</v>
      </c>
      <c r="L279">
        <v>155.19999999999999</v>
      </c>
      <c r="M279">
        <f>SUM(original_data3[[#This Row],[Cereals and products]:[Food and beverages]])</f>
        <v>2080.1999999999998</v>
      </c>
    </row>
    <row r="280" spans="1:13" x14ac:dyDescent="0.3">
      <c r="A280" s="28" t="s">
        <v>35</v>
      </c>
      <c r="B280">
        <v>2020</v>
      </c>
      <c r="C280" t="s">
        <v>50</v>
      </c>
      <c r="D280" s="8">
        <f>AVERAGE(original_data3[[#This Row],[Cereals and products]:[Food and beverages]])</f>
        <v>157.5846153846154</v>
      </c>
      <c r="E280">
        <v>152.30000000000001</v>
      </c>
      <c r="F280">
        <v>140.6</v>
      </c>
      <c r="G280">
        <v>158.5</v>
      </c>
      <c r="H280">
        <v>148.69999999999999</v>
      </c>
      <c r="I280">
        <v>143.1</v>
      </c>
      <c r="J280">
        <v>156.30000000000001</v>
      </c>
      <c r="K280" s="8">
        <v>150.4</v>
      </c>
      <c r="L280">
        <v>156.4</v>
      </c>
      <c r="M280">
        <f>SUM(original_data3[[#This Row],[Cereals and products]:[Food and beverages]])</f>
        <v>2048.6000000000004</v>
      </c>
    </row>
    <row r="281" spans="1:13" hidden="1" x14ac:dyDescent="0.3">
      <c r="A281" s="28" t="s">
        <v>30</v>
      </c>
      <c r="B281">
        <v>2020</v>
      </c>
      <c r="C281" t="s">
        <v>53</v>
      </c>
      <c r="D281" s="8">
        <f>AVERAGE(original_data3[[#This Row],[Cereals and products]:[Food and beverages]])</f>
        <v>160.1846153846154</v>
      </c>
      <c r="E281">
        <v>155.5</v>
      </c>
      <c r="F281">
        <v>146.1</v>
      </c>
      <c r="G281">
        <v>161.6</v>
      </c>
      <c r="H281">
        <v>152.80000000000001</v>
      </c>
      <c r="I281">
        <v>147.5</v>
      </c>
      <c r="J281">
        <v>160.4</v>
      </c>
      <c r="K281" s="8">
        <v>154.5</v>
      </c>
      <c r="L281">
        <v>159.80000000000001</v>
      </c>
      <c r="M281">
        <f>SUM(original_data3[[#This Row],[Cereals and products]:[Food and beverages]])</f>
        <v>2082.4</v>
      </c>
    </row>
    <row r="282" spans="1:13" hidden="1" x14ac:dyDescent="0.3">
      <c r="A282" s="28" t="s">
        <v>33</v>
      </c>
      <c r="B282">
        <v>2020</v>
      </c>
      <c r="C282" t="s">
        <v>53</v>
      </c>
      <c r="D282" s="8">
        <f>AVERAGE(original_data3[[#This Row],[Cereals and products]:[Food and beverages]])</f>
        <v>163.1307692307692</v>
      </c>
      <c r="E282">
        <v>148.80000000000001</v>
      </c>
      <c r="F282">
        <v>135.19999999999999</v>
      </c>
      <c r="G282">
        <v>156.4</v>
      </c>
      <c r="H282">
        <v>145.1</v>
      </c>
      <c r="I282">
        <v>137.30000000000001</v>
      </c>
      <c r="J282">
        <v>152</v>
      </c>
      <c r="K282" s="8">
        <v>146.6</v>
      </c>
      <c r="L282">
        <v>156.69999999999999</v>
      </c>
      <c r="M282">
        <f>SUM(original_data3[[#This Row],[Cereals and products]:[Food and beverages]])</f>
        <v>2120.6999999999998</v>
      </c>
    </row>
    <row r="283" spans="1:13" x14ac:dyDescent="0.3">
      <c r="A283" s="28" t="s">
        <v>35</v>
      </c>
      <c r="B283">
        <v>2020</v>
      </c>
      <c r="C283" t="s">
        <v>53</v>
      </c>
      <c r="D283" s="8">
        <f>AVERAGE(original_data3[[#This Row],[Cereals and products]:[Food and beverages]])</f>
        <v>161.19999999999999</v>
      </c>
      <c r="E283">
        <v>152.80000000000001</v>
      </c>
      <c r="F283">
        <v>140.4</v>
      </c>
      <c r="G283">
        <v>158.6</v>
      </c>
      <c r="H283">
        <v>149.19999999999999</v>
      </c>
      <c r="I283">
        <v>143.6</v>
      </c>
      <c r="J283">
        <v>157.19999999999999</v>
      </c>
      <c r="K283" s="8">
        <v>150.69999999999999</v>
      </c>
      <c r="L283">
        <v>158.4</v>
      </c>
      <c r="M283">
        <f>SUM(original_data3[[#This Row],[Cereals and products]:[Food and beverages]])</f>
        <v>2095.6</v>
      </c>
    </row>
    <row r="284" spans="1:13" hidden="1" x14ac:dyDescent="0.3">
      <c r="A284" s="28" t="s">
        <v>30</v>
      </c>
      <c r="B284">
        <v>2020</v>
      </c>
      <c r="C284" t="s">
        <v>55</v>
      </c>
      <c r="D284" s="8">
        <f>AVERAGE(original_data3[[#This Row],[Cereals and products]:[Food and beverages]])</f>
        <v>161.57692307692307</v>
      </c>
      <c r="E284">
        <v>156.30000000000001</v>
      </c>
      <c r="F284">
        <v>146.4</v>
      </c>
      <c r="G284">
        <v>162.9</v>
      </c>
      <c r="H284">
        <v>153.4</v>
      </c>
      <c r="I284">
        <v>148.69999999999999</v>
      </c>
      <c r="J284">
        <v>161.6</v>
      </c>
      <c r="K284" s="8">
        <v>155.19999999999999</v>
      </c>
      <c r="L284">
        <v>160.69999999999999</v>
      </c>
      <c r="M284">
        <f>SUM(original_data3[[#This Row],[Cereals and products]:[Food and beverages]])</f>
        <v>2100.5</v>
      </c>
    </row>
    <row r="285" spans="1:13" hidden="1" x14ac:dyDescent="0.3">
      <c r="A285" s="28" t="s">
        <v>33</v>
      </c>
      <c r="B285">
        <v>2020</v>
      </c>
      <c r="C285" t="s">
        <v>55</v>
      </c>
      <c r="D285" s="8">
        <f>AVERAGE(original_data3[[#This Row],[Cereals and products]:[Food and beverages]])</f>
        <v>163.49230769230769</v>
      </c>
      <c r="E285">
        <v>149.6</v>
      </c>
      <c r="F285">
        <v>135.5</v>
      </c>
      <c r="G285">
        <v>156.9</v>
      </c>
      <c r="H285">
        <v>145.5</v>
      </c>
      <c r="I285">
        <v>137.9</v>
      </c>
      <c r="J285">
        <v>152.9</v>
      </c>
      <c r="K285" s="8">
        <v>146.9</v>
      </c>
      <c r="L285">
        <v>156.9</v>
      </c>
      <c r="M285">
        <f>SUM(original_data3[[#This Row],[Cereals and products]:[Food and beverages]])</f>
        <v>2125.4</v>
      </c>
    </row>
    <row r="286" spans="1:13" x14ac:dyDescent="0.3">
      <c r="A286" s="28" t="s">
        <v>35</v>
      </c>
      <c r="B286">
        <v>2020</v>
      </c>
      <c r="C286" t="s">
        <v>55</v>
      </c>
      <c r="D286" s="8">
        <f>AVERAGE(original_data3[[#This Row],[Cereals and products]:[Food and beverages]])</f>
        <v>162.23846153846154</v>
      </c>
      <c r="E286">
        <v>153.6</v>
      </c>
      <c r="F286">
        <v>140.69999999999999</v>
      </c>
      <c r="G286">
        <v>159.4</v>
      </c>
      <c r="H286">
        <v>149.69999999999999</v>
      </c>
      <c r="I286">
        <v>144.6</v>
      </c>
      <c r="J286">
        <v>158.30000000000001</v>
      </c>
      <c r="K286" s="8">
        <v>151.19999999999999</v>
      </c>
      <c r="L286">
        <v>158.9</v>
      </c>
      <c r="M286">
        <f>SUM(original_data3[[#This Row],[Cereals and products]:[Food and beverages]])</f>
        <v>2109.1</v>
      </c>
    </row>
    <row r="287" spans="1:13" hidden="1" x14ac:dyDescent="0.3">
      <c r="A287" s="28" t="s">
        <v>30</v>
      </c>
      <c r="B287">
        <v>2021</v>
      </c>
      <c r="C287" t="s">
        <v>31</v>
      </c>
      <c r="D287" s="8">
        <f>AVERAGE(original_data3[[#This Row],[Cereals and products]:[Food and beverages]])</f>
        <v>158.89999999999998</v>
      </c>
      <c r="E287">
        <v>156.80000000000001</v>
      </c>
      <c r="F287">
        <v>147.5</v>
      </c>
      <c r="G287">
        <v>163.5</v>
      </c>
      <c r="H287">
        <v>153.9</v>
      </c>
      <c r="I287">
        <v>150.9</v>
      </c>
      <c r="J287">
        <v>162.5</v>
      </c>
      <c r="K287" s="8">
        <v>155.9</v>
      </c>
      <c r="L287">
        <v>158.5</v>
      </c>
      <c r="M287">
        <f>SUM(original_data3[[#This Row],[Cereals and products]:[Food and beverages]])</f>
        <v>2065.6999999999998</v>
      </c>
    </row>
    <row r="288" spans="1:13" hidden="1" x14ac:dyDescent="0.3">
      <c r="A288" s="28" t="s">
        <v>33</v>
      </c>
      <c r="B288">
        <v>2021</v>
      </c>
      <c r="C288" t="s">
        <v>31</v>
      </c>
      <c r="D288" s="8">
        <f>AVERAGE(original_data3[[#This Row],[Cereals and products]:[Food and beverages]])</f>
        <v>161.30769230769232</v>
      </c>
      <c r="E288">
        <v>150.19999999999999</v>
      </c>
      <c r="F288">
        <v>136.9</v>
      </c>
      <c r="G288">
        <v>156.1</v>
      </c>
      <c r="H288">
        <v>145.69999999999999</v>
      </c>
      <c r="I288">
        <v>142.9</v>
      </c>
      <c r="J288">
        <v>154.1</v>
      </c>
      <c r="K288" s="8">
        <v>147.6</v>
      </c>
      <c r="L288">
        <v>156</v>
      </c>
      <c r="M288">
        <f>SUM(original_data3[[#This Row],[Cereals and products]:[Food and beverages]])</f>
        <v>2097</v>
      </c>
    </row>
    <row r="289" spans="1:13" x14ac:dyDescent="0.3">
      <c r="A289" s="28" t="s">
        <v>35</v>
      </c>
      <c r="B289">
        <v>2021</v>
      </c>
      <c r="C289" t="s">
        <v>31</v>
      </c>
      <c r="D289" s="8">
        <f>AVERAGE(original_data3[[#This Row],[Cereals and products]:[Food and beverages]])</f>
        <v>159.73076923076923</v>
      </c>
      <c r="E289">
        <v>154.19999999999999</v>
      </c>
      <c r="F289">
        <v>141.9</v>
      </c>
      <c r="G289">
        <v>159.19999999999999</v>
      </c>
      <c r="H289">
        <v>150</v>
      </c>
      <c r="I289">
        <v>147.9</v>
      </c>
      <c r="J289">
        <v>159.30000000000001</v>
      </c>
      <c r="K289" s="8">
        <v>151.9</v>
      </c>
      <c r="L289">
        <v>157.30000000000001</v>
      </c>
      <c r="M289">
        <f>SUM(original_data3[[#This Row],[Cereals and products]:[Food and beverages]])</f>
        <v>2076.5</v>
      </c>
    </row>
    <row r="290" spans="1:13" hidden="1" x14ac:dyDescent="0.3">
      <c r="A290" s="28" t="s">
        <v>30</v>
      </c>
      <c r="B290">
        <v>2021</v>
      </c>
      <c r="C290" t="s">
        <v>36</v>
      </c>
      <c r="D290" s="8">
        <f>AVERAGE(original_data3[[#This Row],[Cereals and products]:[Food and beverages]])</f>
        <v>155.7923076923077</v>
      </c>
      <c r="E290">
        <v>158.4</v>
      </c>
      <c r="F290">
        <v>150.19999999999999</v>
      </c>
      <c r="G290">
        <v>163.6</v>
      </c>
      <c r="H290">
        <v>154.80000000000001</v>
      </c>
      <c r="I290">
        <v>154.4</v>
      </c>
      <c r="J290">
        <v>164.3</v>
      </c>
      <c r="K290" s="8">
        <v>157.19999999999999</v>
      </c>
      <c r="L290">
        <v>156.69999999999999</v>
      </c>
      <c r="M290">
        <f>SUM(original_data3[[#This Row],[Cereals and products]:[Food and beverages]])</f>
        <v>2025.3</v>
      </c>
    </row>
    <row r="291" spans="1:13" hidden="1" x14ac:dyDescent="0.3">
      <c r="A291" s="28" t="s">
        <v>33</v>
      </c>
      <c r="B291">
        <v>2021</v>
      </c>
      <c r="C291" t="s">
        <v>36</v>
      </c>
      <c r="D291" s="8">
        <f>AVERAGE(original_data3[[#This Row],[Cereals and products]:[Food and beverages]])</f>
        <v>158.92307692307693</v>
      </c>
      <c r="E291">
        <v>151.80000000000001</v>
      </c>
      <c r="F291">
        <v>140.5</v>
      </c>
      <c r="G291">
        <v>156.6</v>
      </c>
      <c r="H291">
        <v>146.5</v>
      </c>
      <c r="I291">
        <v>149.1</v>
      </c>
      <c r="J291">
        <v>156.30000000000001</v>
      </c>
      <c r="K291" s="8">
        <v>149.30000000000001</v>
      </c>
      <c r="L291">
        <v>156.5</v>
      </c>
      <c r="M291">
        <f>SUM(original_data3[[#This Row],[Cereals and products]:[Food and beverages]])</f>
        <v>2066</v>
      </c>
    </row>
    <row r="292" spans="1:13" x14ac:dyDescent="0.3">
      <c r="A292" s="28" t="s">
        <v>35</v>
      </c>
      <c r="B292">
        <v>2021</v>
      </c>
      <c r="C292" t="s">
        <v>36</v>
      </c>
      <c r="D292" s="8">
        <f>AVERAGE(original_data3[[#This Row],[Cereals and products]:[Food and beverages]])</f>
        <v>156.8692307692308</v>
      </c>
      <c r="E292">
        <v>155.80000000000001</v>
      </c>
      <c r="F292">
        <v>145.1</v>
      </c>
      <c r="G292">
        <v>159.5</v>
      </c>
      <c r="H292">
        <v>150.9</v>
      </c>
      <c r="I292">
        <v>152.4</v>
      </c>
      <c r="J292">
        <v>161.30000000000001</v>
      </c>
      <c r="K292" s="8">
        <v>153.4</v>
      </c>
      <c r="L292">
        <v>156.6</v>
      </c>
      <c r="M292">
        <f>SUM(original_data3[[#This Row],[Cereals and products]:[Food and beverages]])</f>
        <v>2039.3000000000002</v>
      </c>
    </row>
    <row r="293" spans="1:13" hidden="1" x14ac:dyDescent="0.3">
      <c r="A293" s="28" t="s">
        <v>30</v>
      </c>
      <c r="B293">
        <v>2021</v>
      </c>
      <c r="C293" t="s">
        <v>38</v>
      </c>
      <c r="D293" s="8">
        <f>AVERAGE(original_data3[[#This Row],[Cereals and products]:[Food and beverages]])</f>
        <v>155.82307692307694</v>
      </c>
      <c r="E293">
        <v>158.9</v>
      </c>
      <c r="F293">
        <v>151.30000000000001</v>
      </c>
      <c r="G293">
        <v>163.80000000000001</v>
      </c>
      <c r="H293">
        <v>154.80000000000001</v>
      </c>
      <c r="I293">
        <v>156</v>
      </c>
      <c r="J293">
        <v>164.6</v>
      </c>
      <c r="K293" s="8">
        <v>157.30000000000001</v>
      </c>
      <c r="L293">
        <v>156.69999999999999</v>
      </c>
      <c r="M293">
        <f>SUM(original_data3[[#This Row],[Cereals and products]:[Food and beverages]])</f>
        <v>2025.7</v>
      </c>
    </row>
    <row r="294" spans="1:13" hidden="1" x14ac:dyDescent="0.3">
      <c r="A294" s="28" t="s">
        <v>33</v>
      </c>
      <c r="B294">
        <v>2021</v>
      </c>
      <c r="C294" t="s">
        <v>38</v>
      </c>
      <c r="D294" s="8">
        <f>AVERAGE(original_data3[[#This Row],[Cereals and products]:[Food and beverages]])</f>
        <v>158.80769230769226</v>
      </c>
      <c r="E294">
        <v>152.6</v>
      </c>
      <c r="F294">
        <v>141.69999999999999</v>
      </c>
      <c r="G294">
        <v>157.6</v>
      </c>
      <c r="H294">
        <v>147.19999999999999</v>
      </c>
      <c r="I294">
        <v>154.80000000000001</v>
      </c>
      <c r="J294">
        <v>156.9</v>
      </c>
      <c r="K294" s="8">
        <v>150</v>
      </c>
      <c r="L294">
        <v>156.9</v>
      </c>
      <c r="M294">
        <f>SUM(original_data3[[#This Row],[Cereals and products]:[Food and beverages]])</f>
        <v>2064.4999999999995</v>
      </c>
    </row>
    <row r="295" spans="1:13" x14ac:dyDescent="0.3">
      <c r="A295" s="28" t="s">
        <v>35</v>
      </c>
      <c r="B295">
        <v>2021</v>
      </c>
      <c r="C295" t="s">
        <v>38</v>
      </c>
      <c r="D295" s="8">
        <f>AVERAGE(original_data3[[#This Row],[Cereals and products]:[Food and beverages]])</f>
        <v>156.87692307692308</v>
      </c>
      <c r="E295">
        <v>156.4</v>
      </c>
      <c r="F295">
        <v>146.19999999999999</v>
      </c>
      <c r="G295">
        <v>160.19999999999999</v>
      </c>
      <c r="H295">
        <v>151.19999999999999</v>
      </c>
      <c r="I295">
        <v>155.5</v>
      </c>
      <c r="J295">
        <v>161.69999999999999</v>
      </c>
      <c r="K295" s="8">
        <v>153.80000000000001</v>
      </c>
      <c r="L295">
        <v>156.80000000000001</v>
      </c>
      <c r="M295">
        <f>SUM(original_data3[[#This Row],[Cereals and products]:[Food and beverages]])</f>
        <v>2039.3999999999999</v>
      </c>
    </row>
    <row r="296" spans="1:13" hidden="1" x14ac:dyDescent="0.3">
      <c r="A296" s="28" t="s">
        <v>30</v>
      </c>
      <c r="B296">
        <v>2021</v>
      </c>
      <c r="C296" t="s">
        <v>39</v>
      </c>
      <c r="D296" s="8">
        <f>AVERAGE(original_data3[[#This Row],[Cereals and products]:[Food and beverages]])</f>
        <v>157.65384615384616</v>
      </c>
      <c r="E296">
        <v>159.9</v>
      </c>
      <c r="F296">
        <v>151.69999999999999</v>
      </c>
      <c r="G296">
        <v>164.1</v>
      </c>
      <c r="H296">
        <v>155.5</v>
      </c>
      <c r="I296">
        <v>156</v>
      </c>
      <c r="J296">
        <v>165.3</v>
      </c>
      <c r="K296" s="8">
        <v>158</v>
      </c>
      <c r="L296">
        <v>157.6</v>
      </c>
      <c r="M296">
        <f>SUM(original_data3[[#This Row],[Cereals and products]:[Food and beverages]])</f>
        <v>2049.5</v>
      </c>
    </row>
    <row r="297" spans="1:13" hidden="1" x14ac:dyDescent="0.3">
      <c r="A297" s="28" t="s">
        <v>33</v>
      </c>
      <c r="B297">
        <v>2021</v>
      </c>
      <c r="C297" t="s">
        <v>39</v>
      </c>
      <c r="D297" s="8">
        <f>AVERAGE(original_data3[[#This Row],[Cereals and products]:[Food and beverages]])</f>
        <v>160.73846153846154</v>
      </c>
      <c r="E297">
        <v>153.4</v>
      </c>
      <c r="F297">
        <v>142.1</v>
      </c>
      <c r="G297">
        <v>157.6</v>
      </c>
      <c r="H297">
        <v>147.6</v>
      </c>
      <c r="I297">
        <v>154.9</v>
      </c>
      <c r="J297">
        <v>157.5</v>
      </c>
      <c r="K297" s="8">
        <v>150.5</v>
      </c>
      <c r="L297">
        <v>158</v>
      </c>
      <c r="M297">
        <f>SUM(original_data3[[#This Row],[Cereals and products]:[Food and beverages]])</f>
        <v>2089.6</v>
      </c>
    </row>
    <row r="298" spans="1:13" x14ac:dyDescent="0.3">
      <c r="A298" s="28" t="s">
        <v>35</v>
      </c>
      <c r="B298">
        <v>2021</v>
      </c>
      <c r="C298" t="s">
        <v>39</v>
      </c>
      <c r="D298" s="8">
        <f>AVERAGE(original_data3[[#This Row],[Cereals and products]:[Food and beverages]])</f>
        <v>158.77692307692308</v>
      </c>
      <c r="E298">
        <v>157.30000000000001</v>
      </c>
      <c r="F298">
        <v>146.6</v>
      </c>
      <c r="G298">
        <v>160.30000000000001</v>
      </c>
      <c r="H298">
        <v>151.80000000000001</v>
      </c>
      <c r="I298">
        <v>155.6</v>
      </c>
      <c r="J298">
        <v>162.30000000000001</v>
      </c>
      <c r="K298" s="8">
        <v>154.4</v>
      </c>
      <c r="L298">
        <v>157.80000000000001</v>
      </c>
      <c r="M298">
        <f>SUM(original_data3[[#This Row],[Cereals and products]:[Food and beverages]])</f>
        <v>2064.1</v>
      </c>
    </row>
    <row r="299" spans="1:13" hidden="1" x14ac:dyDescent="0.3">
      <c r="A299" s="28" t="s">
        <v>30</v>
      </c>
      <c r="B299">
        <v>2021</v>
      </c>
      <c r="C299" t="s">
        <v>41</v>
      </c>
      <c r="D299" s="8">
        <f>AVERAGE(original_data3[[#This Row],[Cereals and products]:[Food and beverages]])</f>
        <v>161.17692307692306</v>
      </c>
      <c r="E299">
        <v>164.5</v>
      </c>
      <c r="F299">
        <v>153.19999999999999</v>
      </c>
      <c r="G299">
        <v>167.6</v>
      </c>
      <c r="H299">
        <v>158.80000000000001</v>
      </c>
      <c r="I299">
        <v>161.69999999999999</v>
      </c>
      <c r="J299">
        <v>169.1</v>
      </c>
      <c r="K299" s="8">
        <v>161.1</v>
      </c>
      <c r="L299">
        <v>161.1</v>
      </c>
      <c r="M299">
        <f>SUM(original_data3[[#This Row],[Cereals and products]:[Food and beverages]])</f>
        <v>2095.2999999999997</v>
      </c>
    </row>
    <row r="300" spans="1:13" hidden="1" x14ac:dyDescent="0.3">
      <c r="A300" s="28" t="s">
        <v>33</v>
      </c>
      <c r="B300">
        <v>2021</v>
      </c>
      <c r="C300" t="s">
        <v>41</v>
      </c>
      <c r="D300" s="8">
        <f>AVERAGE(original_data3[[#This Row],[Cereals and products]:[Food and beverages]])</f>
        <v>163.43846153846155</v>
      </c>
      <c r="E300">
        <v>154.1</v>
      </c>
      <c r="F300">
        <v>145</v>
      </c>
      <c r="G300">
        <v>156.6</v>
      </c>
      <c r="H300">
        <v>150.1</v>
      </c>
      <c r="I300">
        <v>155.5</v>
      </c>
      <c r="J300">
        <v>160.4</v>
      </c>
      <c r="K300" s="8">
        <v>152.30000000000001</v>
      </c>
      <c r="L300">
        <v>159.5</v>
      </c>
      <c r="M300">
        <f>SUM(original_data3[[#This Row],[Cereals and products]:[Food and beverages]])</f>
        <v>2124.7000000000003</v>
      </c>
    </row>
    <row r="301" spans="1:13" x14ac:dyDescent="0.3">
      <c r="A301" s="28" t="s">
        <v>35</v>
      </c>
      <c r="B301">
        <v>2021</v>
      </c>
      <c r="C301" t="s">
        <v>41</v>
      </c>
      <c r="D301" s="8">
        <f>AVERAGE(original_data3[[#This Row],[Cereals and products]:[Food and beverages]])</f>
        <v>161.9769230769231</v>
      </c>
      <c r="E301">
        <v>160.4</v>
      </c>
      <c r="F301">
        <v>148.9</v>
      </c>
      <c r="G301">
        <v>161.19999999999999</v>
      </c>
      <c r="H301">
        <v>154.69999999999999</v>
      </c>
      <c r="I301">
        <v>159.4</v>
      </c>
      <c r="J301">
        <v>165.8</v>
      </c>
      <c r="K301" s="8">
        <v>156.80000000000001</v>
      </c>
      <c r="L301">
        <v>160.4</v>
      </c>
      <c r="M301">
        <f>SUM(original_data3[[#This Row],[Cereals and products]:[Food and beverages]])</f>
        <v>2105.7000000000003</v>
      </c>
    </row>
    <row r="302" spans="1:13" hidden="1" x14ac:dyDescent="0.3">
      <c r="A302" s="28" t="s">
        <v>30</v>
      </c>
      <c r="B302">
        <v>2021</v>
      </c>
      <c r="C302" t="s">
        <v>42</v>
      </c>
      <c r="D302" s="8">
        <f>AVERAGE(original_data3[[#This Row],[Cereals and products]:[Food and beverages]])</f>
        <v>163.27692307692308</v>
      </c>
      <c r="E302">
        <v>164.6</v>
      </c>
      <c r="F302">
        <v>154.19999999999999</v>
      </c>
      <c r="G302">
        <v>166.8</v>
      </c>
      <c r="H302">
        <v>159.19999999999999</v>
      </c>
      <c r="I302">
        <v>162.1</v>
      </c>
      <c r="J302">
        <v>169.7</v>
      </c>
      <c r="K302" s="8">
        <v>161.5</v>
      </c>
      <c r="L302">
        <v>162.1</v>
      </c>
      <c r="M302">
        <f>SUM(original_data3[[#This Row],[Cereals and products]:[Food and beverages]])</f>
        <v>2122.6</v>
      </c>
    </row>
    <row r="303" spans="1:13" hidden="1" x14ac:dyDescent="0.3">
      <c r="A303" s="28" t="s">
        <v>33</v>
      </c>
      <c r="B303">
        <v>2021</v>
      </c>
      <c r="C303" t="s">
        <v>42</v>
      </c>
      <c r="D303" s="8">
        <f>AVERAGE(original_data3[[#This Row],[Cereals and products]:[Food and beverages]])</f>
        <v>165.7076923076923</v>
      </c>
      <c r="E303">
        <v>154.80000000000001</v>
      </c>
      <c r="F303">
        <v>147.5</v>
      </c>
      <c r="G303">
        <v>158.1</v>
      </c>
      <c r="H303">
        <v>149.80000000000001</v>
      </c>
      <c r="I303">
        <v>156.1</v>
      </c>
      <c r="J303">
        <v>160.80000000000001</v>
      </c>
      <c r="K303" s="8">
        <v>153.4</v>
      </c>
      <c r="L303">
        <v>160.4</v>
      </c>
      <c r="M303">
        <f>SUM(original_data3[[#This Row],[Cereals and products]:[Food and beverages]])</f>
        <v>2154.1999999999998</v>
      </c>
    </row>
    <row r="304" spans="1:13" x14ac:dyDescent="0.3">
      <c r="A304" s="28" t="s">
        <v>35</v>
      </c>
      <c r="B304">
        <v>2021</v>
      </c>
      <c r="C304" t="s">
        <v>42</v>
      </c>
      <c r="D304" s="8">
        <f>AVERAGE(original_data3[[#This Row],[Cereals and products]:[Food and beverages]])</f>
        <v>164.14615384615385</v>
      </c>
      <c r="E304">
        <v>160.69999999999999</v>
      </c>
      <c r="F304">
        <v>150.69999999999999</v>
      </c>
      <c r="G304">
        <v>161.69999999999999</v>
      </c>
      <c r="H304">
        <v>154.80000000000001</v>
      </c>
      <c r="I304">
        <v>159.80000000000001</v>
      </c>
      <c r="J304">
        <v>166.3</v>
      </c>
      <c r="K304" s="8">
        <v>157.6</v>
      </c>
      <c r="L304">
        <v>161.30000000000001</v>
      </c>
      <c r="M304">
        <f>SUM(original_data3[[#This Row],[Cereals and products]:[Food and beverages]])</f>
        <v>2133.9</v>
      </c>
    </row>
    <row r="305" spans="1:13" hidden="1" x14ac:dyDescent="0.3">
      <c r="A305" s="28" t="s">
        <v>30</v>
      </c>
      <c r="B305">
        <v>2021</v>
      </c>
      <c r="C305" t="s">
        <v>44</v>
      </c>
      <c r="D305" s="8">
        <f>AVERAGE(original_data3[[#This Row],[Cereals and products]:[Food and beverages]])</f>
        <v>164.03076923076924</v>
      </c>
      <c r="E305">
        <v>165.3</v>
      </c>
      <c r="F305">
        <v>157.1</v>
      </c>
      <c r="G305">
        <v>167.2</v>
      </c>
      <c r="H305">
        <v>160.30000000000001</v>
      </c>
      <c r="I305">
        <v>162.5</v>
      </c>
      <c r="J305">
        <v>170.4</v>
      </c>
      <c r="K305" s="8">
        <v>162.80000000000001</v>
      </c>
      <c r="L305">
        <v>163.19999999999999</v>
      </c>
      <c r="M305">
        <f>SUM(original_data3[[#This Row],[Cereals and products]:[Food and beverages]])</f>
        <v>2132.4</v>
      </c>
    </row>
    <row r="306" spans="1:13" hidden="1" x14ac:dyDescent="0.3">
      <c r="A306" s="28" t="s">
        <v>33</v>
      </c>
      <c r="B306">
        <v>2021</v>
      </c>
      <c r="C306" t="s">
        <v>44</v>
      </c>
      <c r="D306" s="8">
        <f>AVERAGE(original_data3[[#This Row],[Cereals and products]:[Food and beverages]])</f>
        <v>167.06153846153848</v>
      </c>
      <c r="E306">
        <v>155.5</v>
      </c>
      <c r="F306">
        <v>149.5</v>
      </c>
      <c r="G306">
        <v>160.30000000000001</v>
      </c>
      <c r="H306">
        <v>150.69999999999999</v>
      </c>
      <c r="I306">
        <v>157.69999999999999</v>
      </c>
      <c r="J306">
        <v>161.5</v>
      </c>
      <c r="K306" s="8">
        <v>155</v>
      </c>
      <c r="L306">
        <v>161.80000000000001</v>
      </c>
      <c r="M306">
        <f>SUM(original_data3[[#This Row],[Cereals and products]:[Food and beverages]])</f>
        <v>2171.8000000000002</v>
      </c>
    </row>
    <row r="307" spans="1:13" x14ac:dyDescent="0.3">
      <c r="A307" s="28" t="s">
        <v>35</v>
      </c>
      <c r="B307">
        <v>2021</v>
      </c>
      <c r="C307" t="s">
        <v>44</v>
      </c>
      <c r="D307" s="8">
        <f>AVERAGE(original_data3[[#This Row],[Cereals and products]:[Food and beverages]])</f>
        <v>165.15384615384616</v>
      </c>
      <c r="E307">
        <v>161.4</v>
      </c>
      <c r="F307">
        <v>153.1</v>
      </c>
      <c r="G307">
        <v>163.19999999999999</v>
      </c>
      <c r="H307">
        <v>155.80000000000001</v>
      </c>
      <c r="I307">
        <v>160.69999999999999</v>
      </c>
      <c r="J307">
        <v>167</v>
      </c>
      <c r="K307" s="8">
        <v>159</v>
      </c>
      <c r="L307">
        <v>162.5</v>
      </c>
      <c r="M307">
        <f>SUM(original_data3[[#This Row],[Cereals and products]:[Food and beverages]])</f>
        <v>2147</v>
      </c>
    </row>
    <row r="308" spans="1:13" hidden="1" x14ac:dyDescent="0.3">
      <c r="A308" s="28" t="s">
        <v>30</v>
      </c>
      <c r="B308">
        <v>2021</v>
      </c>
      <c r="C308" t="s">
        <v>46</v>
      </c>
      <c r="D308" s="8">
        <f>AVERAGE(original_data3[[#This Row],[Cereals and products]:[Food and beverages]])</f>
        <v>163.90769230769232</v>
      </c>
      <c r="E308">
        <v>166.3</v>
      </c>
      <c r="F308">
        <v>157.69999999999999</v>
      </c>
      <c r="G308">
        <v>167.5</v>
      </c>
      <c r="H308">
        <v>160.9</v>
      </c>
      <c r="I308">
        <v>163.1</v>
      </c>
      <c r="J308">
        <v>171.1</v>
      </c>
      <c r="K308" s="8">
        <v>163.30000000000001</v>
      </c>
      <c r="L308">
        <v>163.6</v>
      </c>
      <c r="M308">
        <f>SUM(original_data3[[#This Row],[Cereals and products]:[Food and beverages]])</f>
        <v>2130.8000000000002</v>
      </c>
    </row>
    <row r="309" spans="1:13" hidden="1" x14ac:dyDescent="0.3">
      <c r="A309" s="28" t="s">
        <v>33</v>
      </c>
      <c r="B309">
        <v>2021</v>
      </c>
      <c r="C309" t="s">
        <v>46</v>
      </c>
      <c r="D309" s="8">
        <f>AVERAGE(original_data3[[#This Row],[Cereals and products]:[Food and beverages]])</f>
        <v>165.99230769230769</v>
      </c>
      <c r="E309">
        <v>157.30000000000001</v>
      </c>
      <c r="F309">
        <v>150.4</v>
      </c>
      <c r="G309">
        <v>160.4</v>
      </c>
      <c r="H309">
        <v>153.19999999999999</v>
      </c>
      <c r="I309">
        <v>160.69999999999999</v>
      </c>
      <c r="J309">
        <v>162.80000000000001</v>
      </c>
      <c r="K309" s="8">
        <v>156</v>
      </c>
      <c r="L309">
        <v>162.30000000000001</v>
      </c>
      <c r="M309">
        <f>SUM(original_data3[[#This Row],[Cereals and products]:[Food and beverages]])</f>
        <v>2157.9</v>
      </c>
    </row>
    <row r="310" spans="1:13" x14ac:dyDescent="0.3">
      <c r="A310" s="28" t="s">
        <v>35</v>
      </c>
      <c r="B310">
        <v>2021</v>
      </c>
      <c r="C310" t="s">
        <v>46</v>
      </c>
      <c r="D310" s="8">
        <f>AVERAGE(original_data3[[#This Row],[Cereals and products]:[Food and beverages]])</f>
        <v>164.76923076923077</v>
      </c>
      <c r="E310">
        <v>163.19999999999999</v>
      </c>
      <c r="F310">
        <v>154</v>
      </c>
      <c r="G310">
        <v>163.80000000000001</v>
      </c>
      <c r="H310">
        <v>157.5</v>
      </c>
      <c r="I310">
        <v>162.6</v>
      </c>
      <c r="J310">
        <v>168.4</v>
      </c>
      <c r="K310" s="8">
        <v>160</v>
      </c>
      <c r="L310">
        <v>163.19999999999999</v>
      </c>
      <c r="M310">
        <f>SUM(original_data3[[#This Row],[Cereals and products]:[Food and beverages]])</f>
        <v>2142</v>
      </c>
    </row>
    <row r="311" spans="1:13" hidden="1" x14ac:dyDescent="0.3">
      <c r="A311" s="28" t="s">
        <v>30</v>
      </c>
      <c r="B311">
        <v>2021</v>
      </c>
      <c r="C311" t="s">
        <v>48</v>
      </c>
      <c r="D311" s="8">
        <f>AVERAGE(original_data3[[#This Row],[Cereals and products]:[Food and beverages]])</f>
        <v>164.12307692307692</v>
      </c>
      <c r="E311">
        <v>167.1</v>
      </c>
      <c r="F311">
        <v>157.80000000000001</v>
      </c>
      <c r="G311">
        <v>168.5</v>
      </c>
      <c r="H311">
        <v>161.30000000000001</v>
      </c>
      <c r="I311">
        <v>163.69999999999999</v>
      </c>
      <c r="J311">
        <v>171.9</v>
      </c>
      <c r="K311" s="8">
        <v>163.80000000000001</v>
      </c>
      <c r="L311">
        <v>164</v>
      </c>
      <c r="M311">
        <f>SUM(original_data3[[#This Row],[Cereals and products]:[Food and beverages]])</f>
        <v>2133.6</v>
      </c>
    </row>
    <row r="312" spans="1:13" hidden="1" x14ac:dyDescent="0.3">
      <c r="A312" s="28" t="s">
        <v>33</v>
      </c>
      <c r="B312">
        <v>2021</v>
      </c>
      <c r="C312" t="s">
        <v>48</v>
      </c>
      <c r="D312" s="8">
        <f>AVERAGE(original_data3[[#This Row],[Cereals and products]:[Food and beverages]])</f>
        <v>165.99230769230769</v>
      </c>
      <c r="E312">
        <v>157.4</v>
      </c>
      <c r="F312">
        <v>150.5</v>
      </c>
      <c r="G312">
        <v>160.30000000000001</v>
      </c>
      <c r="H312">
        <v>153.30000000000001</v>
      </c>
      <c r="I312">
        <v>160.80000000000001</v>
      </c>
      <c r="J312">
        <v>162.80000000000001</v>
      </c>
      <c r="K312" s="8">
        <v>156</v>
      </c>
      <c r="L312">
        <v>162.30000000000001</v>
      </c>
      <c r="M312">
        <f>SUM(original_data3[[#This Row],[Cereals and products]:[Food and beverages]])</f>
        <v>2157.9</v>
      </c>
    </row>
    <row r="313" spans="1:13" x14ac:dyDescent="0.3">
      <c r="A313" s="28" t="s">
        <v>35</v>
      </c>
      <c r="B313">
        <v>2021</v>
      </c>
      <c r="C313" t="s">
        <v>48</v>
      </c>
      <c r="D313" s="8">
        <f>AVERAGE(original_data3[[#This Row],[Cereals and products]:[Food and beverages]])</f>
        <v>164.76923076923077</v>
      </c>
      <c r="E313">
        <v>163.30000000000001</v>
      </c>
      <c r="F313">
        <v>154</v>
      </c>
      <c r="G313">
        <v>163.69999999999999</v>
      </c>
      <c r="H313">
        <v>157.5</v>
      </c>
      <c r="I313">
        <v>162.6</v>
      </c>
      <c r="J313">
        <v>168.4</v>
      </c>
      <c r="K313" s="8">
        <v>160</v>
      </c>
      <c r="L313">
        <v>163.19999999999999</v>
      </c>
      <c r="M313">
        <f>SUM(original_data3[[#This Row],[Cereals and products]:[Food and beverages]])</f>
        <v>2142</v>
      </c>
    </row>
    <row r="314" spans="1:13" hidden="1" x14ac:dyDescent="0.3">
      <c r="A314" s="28" t="s">
        <v>30</v>
      </c>
      <c r="B314">
        <v>2021</v>
      </c>
      <c r="C314" t="s">
        <v>50</v>
      </c>
      <c r="D314" s="8">
        <f>AVERAGE(original_data3[[#This Row],[Cereals and products]:[Food and beverages]])</f>
        <v>166.47692307692307</v>
      </c>
      <c r="E314">
        <v>168.3</v>
      </c>
      <c r="F314">
        <v>159.5</v>
      </c>
      <c r="G314">
        <v>169</v>
      </c>
      <c r="H314">
        <v>162</v>
      </c>
      <c r="I314">
        <v>165.5</v>
      </c>
      <c r="J314">
        <v>172.5</v>
      </c>
      <c r="K314" s="8">
        <v>164.7</v>
      </c>
      <c r="L314">
        <v>166.3</v>
      </c>
      <c r="M314">
        <f>SUM(original_data3[[#This Row],[Cereals and products]:[Food and beverages]])</f>
        <v>2164.1999999999998</v>
      </c>
    </row>
    <row r="315" spans="1:13" hidden="1" x14ac:dyDescent="0.3">
      <c r="A315" s="28" t="s">
        <v>33</v>
      </c>
      <c r="B315">
        <v>2021</v>
      </c>
      <c r="C315" t="s">
        <v>50</v>
      </c>
      <c r="D315" s="8">
        <f>AVERAGE(original_data3[[#This Row],[Cereals and products]:[Food and beverages]])</f>
        <v>169.10769230769236</v>
      </c>
      <c r="E315">
        <v>158.30000000000001</v>
      </c>
      <c r="F315">
        <v>152.19999999999999</v>
      </c>
      <c r="G315">
        <v>160.30000000000001</v>
      </c>
      <c r="H315">
        <v>154.30000000000001</v>
      </c>
      <c r="I315">
        <v>162.19999999999999</v>
      </c>
      <c r="J315">
        <v>163.5</v>
      </c>
      <c r="K315" s="8">
        <v>157</v>
      </c>
      <c r="L315">
        <v>164.6</v>
      </c>
      <c r="M315">
        <f>SUM(original_data3[[#This Row],[Cereals and products]:[Food and beverages]])</f>
        <v>2198.4000000000005</v>
      </c>
    </row>
    <row r="316" spans="1:13" x14ac:dyDescent="0.3">
      <c r="A316" s="28" t="s">
        <v>35</v>
      </c>
      <c r="B316">
        <v>2021</v>
      </c>
      <c r="C316" t="s">
        <v>50</v>
      </c>
      <c r="D316" s="8">
        <f>AVERAGE(original_data3[[#This Row],[Cereals and products]:[Food and beverages]])</f>
        <v>167.34615384615384</v>
      </c>
      <c r="E316">
        <v>164.3</v>
      </c>
      <c r="F316">
        <v>155.69999999999999</v>
      </c>
      <c r="G316">
        <v>163.9</v>
      </c>
      <c r="H316">
        <v>158.4</v>
      </c>
      <c r="I316">
        <v>164.2</v>
      </c>
      <c r="J316">
        <v>169.1</v>
      </c>
      <c r="K316" s="8">
        <v>161</v>
      </c>
      <c r="L316">
        <v>165.5</v>
      </c>
      <c r="M316">
        <f>SUM(original_data3[[#This Row],[Cereals and products]:[Food and beverages]])</f>
        <v>2175.5</v>
      </c>
    </row>
    <row r="317" spans="1:13" hidden="1" x14ac:dyDescent="0.3">
      <c r="A317" s="28" t="s">
        <v>30</v>
      </c>
      <c r="B317">
        <v>2021</v>
      </c>
      <c r="C317" t="s">
        <v>53</v>
      </c>
      <c r="D317" s="8">
        <f>AVERAGE(original_data3[[#This Row],[Cereals and products]:[Food and beverages]])</f>
        <v>167.84615384615384</v>
      </c>
      <c r="E317">
        <v>169.8</v>
      </c>
      <c r="F317">
        <v>158.9</v>
      </c>
      <c r="G317">
        <v>169.3</v>
      </c>
      <c r="H317">
        <v>162.9</v>
      </c>
      <c r="I317">
        <v>165.3</v>
      </c>
      <c r="J317">
        <v>173.4</v>
      </c>
      <c r="K317" s="8">
        <v>165.2</v>
      </c>
      <c r="L317">
        <v>167.6</v>
      </c>
      <c r="M317">
        <f>SUM(original_data3[[#This Row],[Cereals and products]:[Food and beverages]])</f>
        <v>2182</v>
      </c>
    </row>
    <row r="318" spans="1:13" hidden="1" x14ac:dyDescent="0.3">
      <c r="A318" s="28" t="s">
        <v>33</v>
      </c>
      <c r="B318">
        <v>2021</v>
      </c>
      <c r="C318" t="s">
        <v>53</v>
      </c>
      <c r="D318" s="8">
        <f>AVERAGE(original_data3[[#This Row],[Cereals and products]:[Food and beverages]])</f>
        <v>170.60769230769228</v>
      </c>
      <c r="E318">
        <v>159.69999999999999</v>
      </c>
      <c r="F318">
        <v>151.19999999999999</v>
      </c>
      <c r="G318">
        <v>160.80000000000001</v>
      </c>
      <c r="H318">
        <v>155.19999999999999</v>
      </c>
      <c r="I318">
        <v>161.6</v>
      </c>
      <c r="J318">
        <v>164.2</v>
      </c>
      <c r="K318" s="8">
        <v>157.30000000000001</v>
      </c>
      <c r="L318">
        <v>165.6</v>
      </c>
      <c r="M318">
        <f>SUM(original_data3[[#This Row],[Cereals and products]:[Food and beverages]])</f>
        <v>2217.8999999999996</v>
      </c>
    </row>
    <row r="319" spans="1:13" x14ac:dyDescent="0.3">
      <c r="A319" s="28" t="s">
        <v>35</v>
      </c>
      <c r="B319">
        <v>2021</v>
      </c>
      <c r="C319" t="s">
        <v>53</v>
      </c>
      <c r="D319" s="8">
        <f>AVERAGE(original_data3[[#This Row],[Cereals and products]:[Food and beverages]])</f>
        <v>168.77692307692308</v>
      </c>
      <c r="E319">
        <v>165.8</v>
      </c>
      <c r="F319">
        <v>154.80000000000001</v>
      </c>
      <c r="G319">
        <v>164.3</v>
      </c>
      <c r="H319">
        <v>159.30000000000001</v>
      </c>
      <c r="I319">
        <v>163.9</v>
      </c>
      <c r="J319">
        <v>169.9</v>
      </c>
      <c r="K319" s="8">
        <v>161.4</v>
      </c>
      <c r="L319">
        <v>166.7</v>
      </c>
      <c r="M319">
        <f>SUM(original_data3[[#This Row],[Cereals and products]:[Food and beverages]])</f>
        <v>2194.1</v>
      </c>
    </row>
    <row r="320" spans="1:13" hidden="1" x14ac:dyDescent="0.3">
      <c r="A320" s="28" t="s">
        <v>30</v>
      </c>
      <c r="B320">
        <v>2021</v>
      </c>
      <c r="C320" t="s">
        <v>55</v>
      </c>
      <c r="D320" s="8">
        <f>AVERAGE(original_data3[[#This Row],[Cereals and products]:[Food and beverages]])</f>
        <v>166.78461538461536</v>
      </c>
      <c r="E320">
        <v>171.2</v>
      </c>
      <c r="F320">
        <v>160.1</v>
      </c>
      <c r="G320">
        <v>169.7</v>
      </c>
      <c r="H320">
        <v>163.9</v>
      </c>
      <c r="I320">
        <v>165.6</v>
      </c>
      <c r="J320">
        <v>174</v>
      </c>
      <c r="K320" s="8">
        <v>166</v>
      </c>
      <c r="L320">
        <v>167</v>
      </c>
      <c r="M320">
        <f>SUM(original_data3[[#This Row],[Cereals and products]:[Food and beverages]])</f>
        <v>2168.1999999999998</v>
      </c>
    </row>
    <row r="321" spans="1:13" hidden="1" x14ac:dyDescent="0.3">
      <c r="A321" s="28" t="s">
        <v>33</v>
      </c>
      <c r="B321">
        <v>2021</v>
      </c>
      <c r="C321" t="s">
        <v>55</v>
      </c>
      <c r="D321" s="8">
        <f>AVERAGE(original_data3[[#This Row],[Cereals and products]:[Food and beverages]])</f>
        <v>169.71538461538464</v>
      </c>
      <c r="E321">
        <v>160.69999999999999</v>
      </c>
      <c r="F321">
        <v>151.80000000000001</v>
      </c>
      <c r="G321">
        <v>160.6</v>
      </c>
      <c r="H321">
        <v>156</v>
      </c>
      <c r="I321">
        <v>161.69999999999999</v>
      </c>
      <c r="J321">
        <v>165.1</v>
      </c>
      <c r="K321" s="8">
        <v>157.80000000000001</v>
      </c>
      <c r="L321">
        <v>165.2</v>
      </c>
      <c r="M321">
        <f>SUM(original_data3[[#This Row],[Cereals and products]:[Food and beverages]])</f>
        <v>2206.3000000000002</v>
      </c>
    </row>
    <row r="322" spans="1:13" x14ac:dyDescent="0.3">
      <c r="A322" s="28" t="s">
        <v>35</v>
      </c>
      <c r="B322">
        <v>2021</v>
      </c>
      <c r="C322" t="s">
        <v>55</v>
      </c>
      <c r="D322" s="8">
        <f>AVERAGE(original_data3[[#This Row],[Cereals and products]:[Food and beverages]])</f>
        <v>167.76153846153846</v>
      </c>
      <c r="E322">
        <v>167</v>
      </c>
      <c r="F322">
        <v>155.69999999999999</v>
      </c>
      <c r="G322">
        <v>164.4</v>
      </c>
      <c r="H322">
        <v>160.19999999999999</v>
      </c>
      <c r="I322">
        <v>164.1</v>
      </c>
      <c r="J322">
        <v>170.6</v>
      </c>
      <c r="K322" s="8">
        <v>162</v>
      </c>
      <c r="L322">
        <v>166.2</v>
      </c>
      <c r="M322">
        <f>SUM(original_data3[[#This Row],[Cereals and products]:[Food and beverages]])</f>
        <v>2180.9</v>
      </c>
    </row>
    <row r="323" spans="1:13" hidden="1" x14ac:dyDescent="0.3">
      <c r="A323" s="28" t="s">
        <v>30</v>
      </c>
      <c r="B323">
        <v>2022</v>
      </c>
      <c r="C323" t="s">
        <v>31</v>
      </c>
      <c r="D323" s="8">
        <f>AVERAGE(original_data3[[#This Row],[Cereals and products]:[Food and beverages]])</f>
        <v>165.61538461538461</v>
      </c>
      <c r="E323">
        <v>172.7</v>
      </c>
      <c r="F323">
        <v>160.80000000000001</v>
      </c>
      <c r="G323">
        <v>169.9</v>
      </c>
      <c r="H323">
        <v>164.9</v>
      </c>
      <c r="I323">
        <v>165.8</v>
      </c>
      <c r="J323">
        <v>174.7</v>
      </c>
      <c r="K323" s="8">
        <v>166.6</v>
      </c>
      <c r="L323">
        <v>166.4</v>
      </c>
      <c r="M323">
        <f>SUM(original_data3[[#This Row],[Cereals and products]:[Food and beverages]])</f>
        <v>2153</v>
      </c>
    </row>
    <row r="324" spans="1:13" hidden="1" x14ac:dyDescent="0.3">
      <c r="A324" s="28" t="s">
        <v>33</v>
      </c>
      <c r="B324">
        <v>2022</v>
      </c>
      <c r="C324" t="s">
        <v>31</v>
      </c>
      <c r="D324" s="8">
        <f>AVERAGE(original_data3[[#This Row],[Cereals and products]:[Food and beverages]])</f>
        <v>168.2076923076923</v>
      </c>
      <c r="E324">
        <v>162.19999999999999</v>
      </c>
      <c r="F324">
        <v>152.69999999999999</v>
      </c>
      <c r="G324">
        <v>161</v>
      </c>
      <c r="H324">
        <v>156.80000000000001</v>
      </c>
      <c r="I324">
        <v>161.6</v>
      </c>
      <c r="J324">
        <v>166.1</v>
      </c>
      <c r="K324" s="8">
        <v>158.6</v>
      </c>
      <c r="L324">
        <v>165</v>
      </c>
      <c r="M324">
        <f>SUM(original_data3[[#This Row],[Cereals and products]:[Food and beverages]])</f>
        <v>2186.6999999999998</v>
      </c>
    </row>
    <row r="325" spans="1:13" x14ac:dyDescent="0.3">
      <c r="A325" s="28" t="s">
        <v>35</v>
      </c>
      <c r="B325">
        <v>2022</v>
      </c>
      <c r="C325" t="s">
        <v>31</v>
      </c>
      <c r="D325" s="8">
        <f>AVERAGE(original_data3[[#This Row],[Cereals and products]:[Food and beverages]])</f>
        <v>166.47692307692307</v>
      </c>
      <c r="E325">
        <v>168.5</v>
      </c>
      <c r="F325">
        <v>156.5</v>
      </c>
      <c r="G325">
        <v>164.7</v>
      </c>
      <c r="H325">
        <v>161.1</v>
      </c>
      <c r="I325">
        <v>164.2</v>
      </c>
      <c r="J325">
        <v>171.4</v>
      </c>
      <c r="K325" s="8">
        <v>162.69999999999999</v>
      </c>
      <c r="L325">
        <v>165.7</v>
      </c>
      <c r="M325">
        <f>SUM(original_data3[[#This Row],[Cereals and products]:[Food and beverages]])</f>
        <v>2164.1999999999998</v>
      </c>
    </row>
    <row r="326" spans="1:13" hidden="1" x14ac:dyDescent="0.3">
      <c r="A326" s="28" t="s">
        <v>30</v>
      </c>
      <c r="B326">
        <v>2022</v>
      </c>
      <c r="C326" t="s">
        <v>36</v>
      </c>
      <c r="D326" s="8">
        <f>AVERAGE(original_data3[[#This Row],[Cereals and products]:[Food and beverages]])</f>
        <v>165.41538461538462</v>
      </c>
      <c r="E326">
        <v>173.7</v>
      </c>
      <c r="F326">
        <v>161.19999999999999</v>
      </c>
      <c r="G326">
        <v>170.3</v>
      </c>
      <c r="H326">
        <v>165.7</v>
      </c>
      <c r="I326">
        <v>167.4</v>
      </c>
      <c r="J326">
        <v>175.3</v>
      </c>
      <c r="K326" s="8">
        <v>167.3</v>
      </c>
      <c r="L326">
        <v>166.7</v>
      </c>
      <c r="M326">
        <f>SUM(original_data3[[#This Row],[Cereals and products]:[Food and beverages]])</f>
        <v>2150.4</v>
      </c>
    </row>
    <row r="327" spans="1:13" hidden="1" x14ac:dyDescent="0.3">
      <c r="A327" s="28" t="s">
        <v>33</v>
      </c>
      <c r="B327">
        <v>2022</v>
      </c>
      <c r="C327" t="s">
        <v>36</v>
      </c>
      <c r="D327" s="8">
        <f>AVERAGE(original_data3[[#This Row],[Cereals and products]:[Food and beverages]])</f>
        <v>167.96153846153845</v>
      </c>
      <c r="E327">
        <v>163.4</v>
      </c>
      <c r="F327">
        <v>153.1</v>
      </c>
      <c r="G327">
        <v>162</v>
      </c>
      <c r="H327">
        <v>157.4</v>
      </c>
      <c r="I327">
        <v>163</v>
      </c>
      <c r="J327">
        <v>167.2</v>
      </c>
      <c r="K327" s="8">
        <v>159.4</v>
      </c>
      <c r="L327">
        <v>165.5</v>
      </c>
      <c r="M327">
        <f>SUM(original_data3[[#This Row],[Cereals and products]:[Food and beverages]])</f>
        <v>2183.5</v>
      </c>
    </row>
    <row r="328" spans="1:13" x14ac:dyDescent="0.3">
      <c r="A328" s="28" t="s">
        <v>35</v>
      </c>
      <c r="B328">
        <v>2022</v>
      </c>
      <c r="C328" t="s">
        <v>36</v>
      </c>
      <c r="D328" s="8">
        <f>AVERAGE(original_data3[[#This Row],[Cereals and products]:[Food and beverages]])</f>
        <v>166.24615384615387</v>
      </c>
      <c r="E328">
        <v>169.6</v>
      </c>
      <c r="F328">
        <v>156.9</v>
      </c>
      <c r="G328">
        <v>165.4</v>
      </c>
      <c r="H328">
        <v>161.80000000000001</v>
      </c>
      <c r="I328">
        <v>165.7</v>
      </c>
      <c r="J328">
        <v>172.2</v>
      </c>
      <c r="K328" s="8">
        <v>163.5</v>
      </c>
      <c r="L328">
        <v>166.1</v>
      </c>
      <c r="M328">
        <f>SUM(original_data3[[#This Row],[Cereals and products]:[Food and beverages]])</f>
        <v>2161.2000000000003</v>
      </c>
    </row>
    <row r="329" spans="1:13" hidden="1" x14ac:dyDescent="0.3">
      <c r="A329" s="28" t="s">
        <v>30</v>
      </c>
      <c r="B329">
        <v>2022</v>
      </c>
      <c r="C329" t="s">
        <v>38</v>
      </c>
      <c r="D329" s="8">
        <f>AVERAGE(original_data3[[#This Row],[Cereals and products]:[Food and beverages]])</f>
        <v>167.62307692307695</v>
      </c>
      <c r="E329">
        <v>175.1</v>
      </c>
      <c r="F329">
        <v>162</v>
      </c>
      <c r="G329">
        <v>170.6</v>
      </c>
      <c r="H329">
        <v>166.5</v>
      </c>
      <c r="I329">
        <v>168.9</v>
      </c>
      <c r="J329">
        <v>176</v>
      </c>
      <c r="K329" s="8">
        <v>168.3</v>
      </c>
      <c r="L329">
        <v>168.7</v>
      </c>
      <c r="M329">
        <f>SUM(original_data3[[#This Row],[Cereals and products]:[Food and beverages]])</f>
        <v>2179.1000000000004</v>
      </c>
    </row>
    <row r="330" spans="1:13" hidden="1" x14ac:dyDescent="0.3">
      <c r="A330" s="28" t="s">
        <v>33</v>
      </c>
      <c r="B330">
        <v>2022</v>
      </c>
      <c r="C330" t="s">
        <v>38</v>
      </c>
      <c r="D330" s="8">
        <f>AVERAGE(original_data3[[#This Row],[Cereals and products]:[Food and beverages]])</f>
        <v>168.94615384615386</v>
      </c>
      <c r="E330">
        <v>164.9</v>
      </c>
      <c r="F330">
        <v>154.19999999999999</v>
      </c>
      <c r="G330">
        <v>162.69999999999999</v>
      </c>
      <c r="H330">
        <v>158.6</v>
      </c>
      <c r="I330">
        <v>164.5</v>
      </c>
      <c r="J330">
        <v>168.2</v>
      </c>
      <c r="K330" s="8">
        <v>160.6</v>
      </c>
      <c r="L330">
        <v>166.5</v>
      </c>
      <c r="M330">
        <f>SUM(original_data3[[#This Row],[Cereals and products]:[Food and beverages]])</f>
        <v>2196.3000000000002</v>
      </c>
    </row>
    <row r="331" spans="1:13" x14ac:dyDescent="0.3">
      <c r="A331" s="28" t="s">
        <v>35</v>
      </c>
      <c r="B331">
        <v>2022</v>
      </c>
      <c r="C331" t="s">
        <v>38</v>
      </c>
      <c r="D331" s="8">
        <f>AVERAGE(original_data3[[#This Row],[Cereals and products]:[Food and beverages]])</f>
        <v>168.01538461538465</v>
      </c>
      <c r="E331">
        <v>171.1</v>
      </c>
      <c r="F331">
        <v>157.9</v>
      </c>
      <c r="G331">
        <v>166</v>
      </c>
      <c r="H331">
        <v>162.80000000000001</v>
      </c>
      <c r="I331">
        <v>167.2</v>
      </c>
      <c r="J331">
        <v>173</v>
      </c>
      <c r="K331" s="8">
        <v>164.6</v>
      </c>
      <c r="L331">
        <v>167.7</v>
      </c>
      <c r="M331">
        <f>SUM(original_data3[[#This Row],[Cereals and products]:[Food and beverages]])</f>
        <v>2184.2000000000003</v>
      </c>
    </row>
    <row r="332" spans="1:13" hidden="1" x14ac:dyDescent="0.3">
      <c r="A332" s="28" t="s">
        <v>30</v>
      </c>
      <c r="B332">
        <v>2022</v>
      </c>
      <c r="C332" t="s">
        <v>39</v>
      </c>
      <c r="D332" s="8">
        <f>AVERAGE(original_data3[[#This Row],[Cereals and products]:[Food and beverages]])</f>
        <v>169.73846153846154</v>
      </c>
      <c r="E332">
        <v>177.1</v>
      </c>
      <c r="F332">
        <v>166.2</v>
      </c>
      <c r="G332">
        <v>170.9</v>
      </c>
      <c r="H332">
        <v>167.7</v>
      </c>
      <c r="I332">
        <v>173.3</v>
      </c>
      <c r="J332">
        <v>177</v>
      </c>
      <c r="K332" s="8">
        <v>170.2</v>
      </c>
      <c r="L332">
        <v>170.8</v>
      </c>
      <c r="M332">
        <f>SUM(original_data3[[#This Row],[Cereals and products]:[Food and beverages]])</f>
        <v>2206.6</v>
      </c>
    </row>
    <row r="333" spans="1:13" hidden="1" x14ac:dyDescent="0.3">
      <c r="A333" s="28" t="s">
        <v>33</v>
      </c>
      <c r="B333">
        <v>2022</v>
      </c>
      <c r="C333" t="s">
        <v>39</v>
      </c>
      <c r="D333" s="8">
        <f>AVERAGE(original_data3[[#This Row],[Cereals and products]:[Food and beverages]])</f>
        <v>171.56923076923078</v>
      </c>
      <c r="E333">
        <v>166.3</v>
      </c>
      <c r="F333">
        <v>159.30000000000001</v>
      </c>
      <c r="G333">
        <v>164</v>
      </c>
      <c r="H333">
        <v>159.80000000000001</v>
      </c>
      <c r="I333">
        <v>170.5</v>
      </c>
      <c r="J333">
        <v>169</v>
      </c>
      <c r="K333" s="8">
        <v>163.1</v>
      </c>
      <c r="L333">
        <v>169.2</v>
      </c>
      <c r="M333">
        <f>SUM(original_data3[[#This Row],[Cereals and products]:[Food and beverages]])</f>
        <v>2230.4</v>
      </c>
    </row>
    <row r="334" spans="1:13" x14ac:dyDescent="0.3">
      <c r="A334" s="28" t="s">
        <v>35</v>
      </c>
      <c r="B334">
        <v>2022</v>
      </c>
      <c r="C334" t="s">
        <v>39</v>
      </c>
      <c r="D334" s="8">
        <f>AVERAGE(original_data3[[#This Row],[Cereals and products]:[Food and beverages]])</f>
        <v>170.33076923076925</v>
      </c>
      <c r="E334">
        <v>172.8</v>
      </c>
      <c r="F334">
        <v>162.6</v>
      </c>
      <c r="G334">
        <v>166.9</v>
      </c>
      <c r="H334">
        <v>164</v>
      </c>
      <c r="I334">
        <v>172.2</v>
      </c>
      <c r="J334">
        <v>174</v>
      </c>
      <c r="K334" s="8">
        <v>166.8</v>
      </c>
      <c r="L334">
        <v>170.1</v>
      </c>
      <c r="M334">
        <f>SUM(original_data3[[#This Row],[Cereals and products]:[Food and beverages]])</f>
        <v>2214.3000000000002</v>
      </c>
    </row>
    <row r="335" spans="1:13" hidden="1" x14ac:dyDescent="0.3">
      <c r="A335" s="28" t="s">
        <v>30</v>
      </c>
      <c r="B335">
        <v>2022</v>
      </c>
      <c r="C335" t="s">
        <v>41</v>
      </c>
      <c r="D335" s="8">
        <f>AVERAGE(original_data3[[#This Row],[Cereals and products]:[Food and beverages]])</f>
        <v>171.2923076923077</v>
      </c>
      <c r="E335">
        <v>179</v>
      </c>
      <c r="F335">
        <v>167.1</v>
      </c>
      <c r="G335">
        <v>171.8</v>
      </c>
      <c r="H335">
        <v>168.9</v>
      </c>
      <c r="I335">
        <v>175.3</v>
      </c>
      <c r="J335">
        <v>177.7</v>
      </c>
      <c r="K335" s="8">
        <v>170.9</v>
      </c>
      <c r="L335">
        <v>172.5</v>
      </c>
      <c r="M335">
        <f>SUM(original_data3[[#This Row],[Cereals and products]:[Food and beverages]])</f>
        <v>2226.8000000000002</v>
      </c>
    </row>
    <row r="336" spans="1:13" hidden="1" x14ac:dyDescent="0.3">
      <c r="A336" s="28" t="s">
        <v>33</v>
      </c>
      <c r="B336">
        <v>2022</v>
      </c>
      <c r="C336" t="s">
        <v>41</v>
      </c>
      <c r="D336" s="8">
        <f>AVERAGE(original_data3[[#This Row],[Cereals and products]:[Food and beverages]])</f>
        <v>174.01538461538465</v>
      </c>
      <c r="E336">
        <v>167.8</v>
      </c>
      <c r="F336">
        <v>159.4</v>
      </c>
      <c r="G336">
        <v>165.2</v>
      </c>
      <c r="H336">
        <v>161.1</v>
      </c>
      <c r="I336">
        <v>173.5</v>
      </c>
      <c r="J336">
        <v>170.1</v>
      </c>
      <c r="K336" s="8">
        <v>163.80000000000001</v>
      </c>
      <c r="L336">
        <v>170.8</v>
      </c>
      <c r="M336">
        <f>SUM(original_data3[[#This Row],[Cereals and products]:[Food and beverages]])</f>
        <v>2262.2000000000003</v>
      </c>
    </row>
    <row r="337" spans="1:13" x14ac:dyDescent="0.3">
      <c r="A337" s="28" t="s">
        <v>35</v>
      </c>
      <c r="B337">
        <v>2022</v>
      </c>
      <c r="C337" t="s">
        <v>41</v>
      </c>
      <c r="D337" s="8">
        <f>AVERAGE(original_data3[[#This Row],[Cereals and products]:[Food and beverages]])</f>
        <v>172.22307692307697</v>
      </c>
      <c r="E337">
        <v>174.6</v>
      </c>
      <c r="F337">
        <v>163</v>
      </c>
      <c r="G337">
        <v>167.9</v>
      </c>
      <c r="H337">
        <v>165.2</v>
      </c>
      <c r="I337">
        <v>174.6</v>
      </c>
      <c r="J337">
        <v>174.8</v>
      </c>
      <c r="K337" s="8">
        <v>167.5</v>
      </c>
      <c r="L337">
        <v>171.7</v>
      </c>
      <c r="M337">
        <f>SUM(original_data3[[#This Row],[Cereals and products]:[Food and beverages]])</f>
        <v>2238.9000000000005</v>
      </c>
    </row>
    <row r="338" spans="1:13" hidden="1" x14ac:dyDescent="0.3">
      <c r="A338" s="28" t="s">
        <v>30</v>
      </c>
      <c r="B338">
        <v>2022</v>
      </c>
      <c r="C338" t="s">
        <v>42</v>
      </c>
      <c r="D338" s="8">
        <f>AVERAGE(original_data3[[#This Row],[Cereals and products]:[Food and beverages]])</f>
        <v>172.94615384615386</v>
      </c>
      <c r="E338">
        <v>180.4</v>
      </c>
      <c r="F338">
        <v>165.5</v>
      </c>
      <c r="G338">
        <v>172.6</v>
      </c>
      <c r="H338">
        <v>170.3</v>
      </c>
      <c r="I338">
        <v>176.7</v>
      </c>
      <c r="J338">
        <v>178.2</v>
      </c>
      <c r="K338" s="8">
        <v>171</v>
      </c>
      <c r="L338">
        <v>173.6</v>
      </c>
      <c r="M338">
        <f>SUM(original_data3[[#This Row],[Cereals and products]:[Food and beverages]])</f>
        <v>2248.3000000000002</v>
      </c>
    </row>
    <row r="339" spans="1:13" hidden="1" x14ac:dyDescent="0.3">
      <c r="A339" s="28" t="s">
        <v>33</v>
      </c>
      <c r="B339">
        <v>2022</v>
      </c>
      <c r="C339" t="s">
        <v>42</v>
      </c>
      <c r="D339" s="8">
        <f>AVERAGE(original_data3[[#This Row],[Cereals and products]:[Food and beverages]])</f>
        <v>175.96153846153845</v>
      </c>
      <c r="E339">
        <v>169.4</v>
      </c>
      <c r="F339">
        <v>157.19999999999999</v>
      </c>
      <c r="G339">
        <v>166.5</v>
      </c>
      <c r="H339">
        <v>162.1</v>
      </c>
      <c r="I339">
        <v>174.9</v>
      </c>
      <c r="J339">
        <v>170.9</v>
      </c>
      <c r="K339" s="8">
        <v>163.80000000000001</v>
      </c>
      <c r="L339">
        <v>171.4</v>
      </c>
      <c r="M339">
        <f>SUM(original_data3[[#This Row],[Cereals and products]:[Food and beverages]])</f>
        <v>2287.5</v>
      </c>
    </row>
    <row r="340" spans="1:13" x14ac:dyDescent="0.3">
      <c r="A340" s="28" t="s">
        <v>35</v>
      </c>
      <c r="B340">
        <v>2022</v>
      </c>
      <c r="C340" t="s">
        <v>42</v>
      </c>
      <c r="D340" s="8">
        <f>AVERAGE(original_data3[[#This Row],[Cereals and products]:[Food and beverages]])</f>
        <v>173.99230769230769</v>
      </c>
      <c r="E340">
        <v>176</v>
      </c>
      <c r="F340">
        <v>161.1</v>
      </c>
      <c r="G340">
        <v>169</v>
      </c>
      <c r="H340">
        <v>166.4</v>
      </c>
      <c r="I340">
        <v>176</v>
      </c>
      <c r="J340">
        <v>175.4</v>
      </c>
      <c r="K340" s="8">
        <v>167.5</v>
      </c>
      <c r="L340">
        <v>172.6</v>
      </c>
      <c r="M340">
        <f>SUM(original_data3[[#This Row],[Cereals and products]:[Food and beverages]])</f>
        <v>2261.9</v>
      </c>
    </row>
    <row r="341" spans="1:13" hidden="1" x14ac:dyDescent="0.3">
      <c r="A341" s="28" t="s">
        <v>30</v>
      </c>
      <c r="B341">
        <v>2022</v>
      </c>
      <c r="C341" t="s">
        <v>44</v>
      </c>
      <c r="D341" s="8">
        <f>AVERAGE(original_data3[[#This Row],[Cereals and products]:[Food and beverages]])</f>
        <v>173.26923076923077</v>
      </c>
      <c r="E341">
        <v>181.7</v>
      </c>
      <c r="F341">
        <v>166.3</v>
      </c>
      <c r="G341">
        <v>174.7</v>
      </c>
      <c r="H341">
        <v>171.3</v>
      </c>
      <c r="I341">
        <v>179.6</v>
      </c>
      <c r="J341">
        <v>178.8</v>
      </c>
      <c r="K341" s="8">
        <v>171.8</v>
      </c>
      <c r="L341">
        <v>174.3</v>
      </c>
      <c r="M341">
        <f>SUM(original_data3[[#This Row],[Cereals and products]:[Food and beverages]])</f>
        <v>2252.5</v>
      </c>
    </row>
    <row r="342" spans="1:13" hidden="1" x14ac:dyDescent="0.3">
      <c r="A342" s="28" t="s">
        <v>33</v>
      </c>
      <c r="B342">
        <v>2022</v>
      </c>
      <c r="C342" t="s">
        <v>44</v>
      </c>
      <c r="D342" s="8">
        <f>AVERAGE(original_data3[[#This Row],[Cereals and products]:[Food and beverages]])</f>
        <v>176.27692307692308</v>
      </c>
      <c r="E342">
        <v>170.6</v>
      </c>
      <c r="F342">
        <v>157.4</v>
      </c>
      <c r="G342">
        <v>169.1</v>
      </c>
      <c r="H342">
        <v>163.1</v>
      </c>
      <c r="I342">
        <v>179.5</v>
      </c>
      <c r="J342">
        <v>171.7</v>
      </c>
      <c r="K342" s="8">
        <v>164.7</v>
      </c>
      <c r="L342">
        <v>172.3</v>
      </c>
      <c r="M342">
        <f>SUM(original_data3[[#This Row],[Cereals and products]:[Food and beverages]])</f>
        <v>2291.6</v>
      </c>
    </row>
    <row r="343" spans="1:13" x14ac:dyDescent="0.3">
      <c r="A343" s="28" t="s">
        <v>35</v>
      </c>
      <c r="B343">
        <v>2022</v>
      </c>
      <c r="C343" t="s">
        <v>44</v>
      </c>
      <c r="D343" s="8">
        <f>AVERAGE(original_data3[[#This Row],[Cereals and products]:[Food and beverages]])</f>
        <v>174.33076923076925</v>
      </c>
      <c r="E343">
        <v>177.3</v>
      </c>
      <c r="F343">
        <v>161.6</v>
      </c>
      <c r="G343">
        <v>171.4</v>
      </c>
      <c r="H343">
        <v>167.4</v>
      </c>
      <c r="I343">
        <v>179.6</v>
      </c>
      <c r="J343">
        <v>176.1</v>
      </c>
      <c r="K343" s="8">
        <v>168.4</v>
      </c>
      <c r="L343">
        <v>173.4</v>
      </c>
      <c r="M343">
        <f>SUM(original_data3[[#This Row],[Cereals and products]:[Food and beverages]])</f>
        <v>2266.3000000000002</v>
      </c>
    </row>
    <row r="344" spans="1:13" hidden="1" x14ac:dyDescent="0.3">
      <c r="A344" s="28" t="s">
        <v>30</v>
      </c>
      <c r="B344">
        <v>2022</v>
      </c>
      <c r="C344" t="s">
        <v>46</v>
      </c>
      <c r="D344" s="8">
        <f>AVERAGE(original_data3[[#This Row],[Cereals and products]:[Food and beverages]])</f>
        <v>173.5230769230769</v>
      </c>
      <c r="E344">
        <v>183</v>
      </c>
      <c r="F344">
        <v>166.6</v>
      </c>
      <c r="G344">
        <v>175.7</v>
      </c>
      <c r="H344">
        <v>172.3</v>
      </c>
      <c r="I344">
        <v>179.1</v>
      </c>
      <c r="J344">
        <v>179.4</v>
      </c>
      <c r="K344" s="8">
        <v>172.6</v>
      </c>
      <c r="L344">
        <v>175.3</v>
      </c>
      <c r="M344">
        <f>SUM(original_data3[[#This Row],[Cereals and products]:[Food and beverages]])</f>
        <v>2255.7999999999997</v>
      </c>
    </row>
    <row r="345" spans="1:13" hidden="1" x14ac:dyDescent="0.3">
      <c r="A345" s="28" t="s">
        <v>33</v>
      </c>
      <c r="B345">
        <v>2022</v>
      </c>
      <c r="C345" t="s">
        <v>46</v>
      </c>
      <c r="D345" s="8">
        <f>AVERAGE(original_data3[[#This Row],[Cereals and products]:[Food and beverages]])</f>
        <v>176.43846153846152</v>
      </c>
      <c r="E345">
        <v>171.6</v>
      </c>
      <c r="F345">
        <v>157.69999999999999</v>
      </c>
      <c r="G345">
        <v>169.9</v>
      </c>
      <c r="H345">
        <v>164.2</v>
      </c>
      <c r="I345">
        <v>178.4</v>
      </c>
      <c r="J345">
        <v>172.6</v>
      </c>
      <c r="K345" s="8">
        <v>165.4</v>
      </c>
      <c r="L345">
        <v>173.1</v>
      </c>
      <c r="M345">
        <f>SUM(original_data3[[#This Row],[Cereals and products]:[Food and beverages]])</f>
        <v>2293.6999999999998</v>
      </c>
    </row>
    <row r="346" spans="1:13" x14ac:dyDescent="0.3">
      <c r="A346" s="28" t="s">
        <v>35</v>
      </c>
      <c r="B346">
        <v>2022</v>
      </c>
      <c r="C346" t="s">
        <v>46</v>
      </c>
      <c r="D346" s="8">
        <f>AVERAGE(original_data3[[#This Row],[Cereals and products]:[Food and beverages]])</f>
        <v>174.55384615384617</v>
      </c>
      <c r="E346">
        <v>178.5</v>
      </c>
      <c r="F346">
        <v>161.9</v>
      </c>
      <c r="G346">
        <v>172.3</v>
      </c>
      <c r="H346">
        <v>168.5</v>
      </c>
      <c r="I346">
        <v>178.8</v>
      </c>
      <c r="J346">
        <v>176.8</v>
      </c>
      <c r="K346" s="8">
        <v>169.1</v>
      </c>
      <c r="L346">
        <v>174.3</v>
      </c>
      <c r="M346">
        <f>SUM(original_data3[[#This Row],[Cereals and products]:[Food and beverages]])</f>
        <v>2269.2000000000003</v>
      </c>
    </row>
    <row r="347" spans="1:13" hidden="1" x14ac:dyDescent="0.3">
      <c r="A347" s="28" t="s">
        <v>30</v>
      </c>
      <c r="B347">
        <v>2022</v>
      </c>
      <c r="C347" t="s">
        <v>48</v>
      </c>
      <c r="D347" s="8">
        <f>AVERAGE(original_data3[[#This Row],[Cereals and products]:[Food and beverages]])</f>
        <v>174.44615384615386</v>
      </c>
      <c r="E347">
        <v>184.5</v>
      </c>
      <c r="F347">
        <v>166.9</v>
      </c>
      <c r="G347">
        <v>176.2</v>
      </c>
      <c r="H347">
        <v>173.6</v>
      </c>
      <c r="I347">
        <v>179.7</v>
      </c>
      <c r="J347">
        <v>180.2</v>
      </c>
      <c r="K347" s="8">
        <v>173.1</v>
      </c>
      <c r="L347">
        <v>176.4</v>
      </c>
      <c r="M347">
        <f>SUM(original_data3[[#This Row],[Cereals and products]:[Food and beverages]])</f>
        <v>2267.8000000000002</v>
      </c>
    </row>
    <row r="348" spans="1:13" hidden="1" x14ac:dyDescent="0.3">
      <c r="A348" s="28" t="s">
        <v>33</v>
      </c>
      <c r="B348">
        <v>2022</v>
      </c>
      <c r="C348" t="s">
        <v>48</v>
      </c>
      <c r="D348" s="8">
        <f>AVERAGE(original_data3[[#This Row],[Cereals and products]:[Food and beverages]])</f>
        <v>177.41538461538462</v>
      </c>
      <c r="E348">
        <v>173</v>
      </c>
      <c r="F348">
        <v>158.19999999999999</v>
      </c>
      <c r="G348">
        <v>170.9</v>
      </c>
      <c r="H348">
        <v>165</v>
      </c>
      <c r="I348">
        <v>179.2</v>
      </c>
      <c r="J348">
        <v>173.8</v>
      </c>
      <c r="K348" s="8">
        <v>166.1</v>
      </c>
      <c r="L348">
        <v>174.1</v>
      </c>
      <c r="M348">
        <f>SUM(original_data3[[#This Row],[Cereals and products]:[Food and beverages]])</f>
        <v>2306.4</v>
      </c>
    </row>
    <row r="349" spans="1:13" x14ac:dyDescent="0.3">
      <c r="A349" s="28" t="s">
        <v>35</v>
      </c>
      <c r="B349">
        <v>2022</v>
      </c>
      <c r="C349" t="s">
        <v>48</v>
      </c>
      <c r="D349" s="8">
        <f>AVERAGE(original_data3[[#This Row],[Cereals and products]:[Food and beverages]])</f>
        <v>175.45384615384617</v>
      </c>
      <c r="E349">
        <v>179.9</v>
      </c>
      <c r="F349">
        <v>162.30000000000001</v>
      </c>
      <c r="G349">
        <v>173.1</v>
      </c>
      <c r="H349">
        <v>169.5</v>
      </c>
      <c r="I349">
        <v>179.5</v>
      </c>
      <c r="J349">
        <v>177.8</v>
      </c>
      <c r="K349" s="8">
        <v>169.7</v>
      </c>
      <c r="L349">
        <v>175.3</v>
      </c>
      <c r="M349">
        <f>SUM(original_data3[[#This Row],[Cereals and products]:[Food and beverages]])</f>
        <v>2280.9</v>
      </c>
    </row>
    <row r="350" spans="1:13" hidden="1" x14ac:dyDescent="0.3">
      <c r="A350" s="28" t="s">
        <v>30</v>
      </c>
      <c r="B350">
        <v>2022</v>
      </c>
      <c r="C350" t="s">
        <v>50</v>
      </c>
      <c r="D350" s="8">
        <f>AVERAGE(original_data3[[#This Row],[Cereals and products]:[Food and beverages]])</f>
        <v>175.73076923076923</v>
      </c>
      <c r="E350">
        <v>185.9</v>
      </c>
      <c r="F350">
        <v>167.4</v>
      </c>
      <c r="G350">
        <v>176.5</v>
      </c>
      <c r="H350">
        <v>174.4</v>
      </c>
      <c r="I350">
        <v>180.8</v>
      </c>
      <c r="J350">
        <v>181.2</v>
      </c>
      <c r="K350" s="8">
        <v>173.9</v>
      </c>
      <c r="L350">
        <v>177.9</v>
      </c>
      <c r="M350">
        <f>SUM(original_data3[[#This Row],[Cereals and products]:[Food and beverages]])</f>
        <v>2284.5</v>
      </c>
    </row>
    <row r="351" spans="1:13" hidden="1" x14ac:dyDescent="0.3">
      <c r="A351" s="28" t="s">
        <v>33</v>
      </c>
      <c r="B351">
        <v>2022</v>
      </c>
      <c r="C351" t="s">
        <v>50</v>
      </c>
      <c r="D351" s="8">
        <f>AVERAGE(original_data3[[#This Row],[Cereals and products]:[Food and beverages]])</f>
        <v>178.63846153846154</v>
      </c>
      <c r="E351">
        <v>173.6</v>
      </c>
      <c r="F351">
        <v>158.80000000000001</v>
      </c>
      <c r="G351">
        <v>171.2</v>
      </c>
      <c r="H351">
        <v>166</v>
      </c>
      <c r="I351">
        <v>180</v>
      </c>
      <c r="J351">
        <v>174.7</v>
      </c>
      <c r="K351" s="8">
        <v>166.8</v>
      </c>
      <c r="L351">
        <v>175.3</v>
      </c>
      <c r="M351">
        <f>SUM(original_data3[[#This Row],[Cereals and products]:[Food and beverages]])</f>
        <v>2322.3000000000002</v>
      </c>
    </row>
    <row r="352" spans="1:13" x14ac:dyDescent="0.3">
      <c r="A352" s="28" t="s">
        <v>35</v>
      </c>
      <c r="B352">
        <v>2022</v>
      </c>
      <c r="C352" t="s">
        <v>50</v>
      </c>
      <c r="D352" s="8">
        <f>AVERAGE(original_data3[[#This Row],[Cereals and products]:[Food and beverages]])</f>
        <v>176.71538461538464</v>
      </c>
      <c r="E352">
        <v>181</v>
      </c>
      <c r="F352">
        <v>162.9</v>
      </c>
      <c r="G352">
        <v>173.4</v>
      </c>
      <c r="H352">
        <v>170.4</v>
      </c>
      <c r="I352">
        <v>180.5</v>
      </c>
      <c r="J352">
        <v>178.7</v>
      </c>
      <c r="K352" s="8">
        <v>170.5</v>
      </c>
      <c r="L352">
        <v>176.7</v>
      </c>
      <c r="M352">
        <f>SUM(original_data3[[#This Row],[Cereals and products]:[Food and beverages]])</f>
        <v>2297.3000000000002</v>
      </c>
    </row>
    <row r="353" spans="1:13" hidden="1" x14ac:dyDescent="0.3">
      <c r="A353" s="28" t="s">
        <v>30</v>
      </c>
      <c r="B353">
        <v>2022</v>
      </c>
      <c r="C353" t="s">
        <v>53</v>
      </c>
      <c r="D353" s="8">
        <f>AVERAGE(original_data3[[#This Row],[Cereals and products]:[Food and beverages]])</f>
        <v>175.97692307692307</v>
      </c>
      <c r="E353">
        <v>186.9</v>
      </c>
      <c r="F353">
        <v>167.5</v>
      </c>
      <c r="G353">
        <v>176.9</v>
      </c>
      <c r="H353">
        <v>175.5</v>
      </c>
      <c r="I353">
        <v>181.9</v>
      </c>
      <c r="J353">
        <v>182.3</v>
      </c>
      <c r="K353" s="8">
        <v>174.6</v>
      </c>
      <c r="L353">
        <v>177.8</v>
      </c>
      <c r="M353">
        <f>SUM(original_data3[[#This Row],[Cereals and products]:[Food and beverages]])</f>
        <v>2287.6999999999998</v>
      </c>
    </row>
    <row r="354" spans="1:13" hidden="1" x14ac:dyDescent="0.3">
      <c r="A354" s="28" t="s">
        <v>33</v>
      </c>
      <c r="B354">
        <v>2022</v>
      </c>
      <c r="C354" t="s">
        <v>53</v>
      </c>
      <c r="D354" s="8">
        <f>AVERAGE(original_data3[[#This Row],[Cereals and products]:[Food and beverages]])</f>
        <v>178.03076923076924</v>
      </c>
      <c r="E354">
        <v>174.7</v>
      </c>
      <c r="F354">
        <v>158.9</v>
      </c>
      <c r="G354">
        <v>171.5</v>
      </c>
      <c r="H354">
        <v>166.9</v>
      </c>
      <c r="I354">
        <v>180.3</v>
      </c>
      <c r="J354">
        <v>175.8</v>
      </c>
      <c r="K354" s="8">
        <v>167.4</v>
      </c>
      <c r="L354">
        <v>174.1</v>
      </c>
      <c r="M354">
        <f>SUM(original_data3[[#This Row],[Cereals and products]:[Food and beverages]])</f>
        <v>2314.4</v>
      </c>
    </row>
    <row r="355" spans="1:13" x14ac:dyDescent="0.3">
      <c r="A355" s="28" t="s">
        <v>35</v>
      </c>
      <c r="B355">
        <v>2022</v>
      </c>
      <c r="C355" t="s">
        <v>53</v>
      </c>
      <c r="D355" s="8">
        <f>AVERAGE(original_data3[[#This Row],[Cereals and products]:[Food and beverages]])</f>
        <v>176.67692307692309</v>
      </c>
      <c r="E355">
        <v>182.1</v>
      </c>
      <c r="F355">
        <v>163</v>
      </c>
      <c r="G355">
        <v>173.7</v>
      </c>
      <c r="H355">
        <v>171.4</v>
      </c>
      <c r="I355">
        <v>181.3</v>
      </c>
      <c r="J355">
        <v>179.8</v>
      </c>
      <c r="K355" s="8">
        <v>171.1</v>
      </c>
      <c r="L355">
        <v>176.5</v>
      </c>
      <c r="M355">
        <f>SUM(original_data3[[#This Row],[Cereals and products]:[Food and beverages]])</f>
        <v>2296.8000000000002</v>
      </c>
    </row>
    <row r="356" spans="1:13" hidden="1" x14ac:dyDescent="0.3">
      <c r="A356" s="28" t="s">
        <v>30</v>
      </c>
      <c r="B356">
        <v>2022</v>
      </c>
      <c r="C356" t="s">
        <v>55</v>
      </c>
      <c r="D356" s="8">
        <f>AVERAGE(original_data3[[#This Row],[Cereals and products]:[Food and beverages]])</f>
        <v>175.16153846153844</v>
      </c>
      <c r="E356">
        <v>187.8</v>
      </c>
      <c r="F356">
        <v>167.8</v>
      </c>
      <c r="G356">
        <v>177.3</v>
      </c>
      <c r="H356">
        <v>176.4</v>
      </c>
      <c r="I356">
        <v>182.8</v>
      </c>
      <c r="J356">
        <v>183.5</v>
      </c>
      <c r="K356" s="8">
        <v>175.5</v>
      </c>
      <c r="L356">
        <v>177.1</v>
      </c>
      <c r="M356">
        <f>SUM(original_data3[[#This Row],[Cereals and products]:[Food and beverages]])</f>
        <v>2277.1</v>
      </c>
    </row>
    <row r="357" spans="1:13" hidden="1" x14ac:dyDescent="0.3">
      <c r="A357" s="28" t="s">
        <v>33</v>
      </c>
      <c r="B357">
        <v>2022</v>
      </c>
      <c r="C357" t="s">
        <v>55</v>
      </c>
      <c r="D357" s="8">
        <f>AVERAGE(original_data3[[#This Row],[Cereals and products]:[Food and beverages]])</f>
        <v>176.59999999999997</v>
      </c>
      <c r="E357">
        <v>175.7</v>
      </c>
      <c r="F357">
        <v>159.4</v>
      </c>
      <c r="G357">
        <v>171.8</v>
      </c>
      <c r="H357">
        <v>167.3</v>
      </c>
      <c r="I357">
        <v>180.6</v>
      </c>
      <c r="J357">
        <v>177.2</v>
      </c>
      <c r="K357" s="8">
        <v>168.2</v>
      </c>
      <c r="L357">
        <v>174.1</v>
      </c>
      <c r="M357">
        <f>SUM(original_data3[[#This Row],[Cereals and products]:[Food and beverages]])</f>
        <v>2295.7999999999997</v>
      </c>
    </row>
    <row r="358" spans="1:13" x14ac:dyDescent="0.3">
      <c r="A358" s="28" t="s">
        <v>35</v>
      </c>
      <c r="B358">
        <v>2022</v>
      </c>
      <c r="C358" t="s">
        <v>55</v>
      </c>
      <c r="D358" s="8">
        <f>AVERAGE(original_data3[[#This Row],[Cereals and products]:[Food and beverages]])</f>
        <v>175.64615384615385</v>
      </c>
      <c r="E358">
        <v>183</v>
      </c>
      <c r="F358">
        <v>163.4</v>
      </c>
      <c r="G358">
        <v>174.1</v>
      </c>
      <c r="H358">
        <v>172.1</v>
      </c>
      <c r="I358">
        <v>182</v>
      </c>
      <c r="J358">
        <v>181.1</v>
      </c>
      <c r="K358" s="8">
        <v>172</v>
      </c>
      <c r="L358">
        <v>175.7</v>
      </c>
      <c r="M358">
        <f>SUM(original_data3[[#This Row],[Cereals and products]:[Food and beverages]])</f>
        <v>2283.4</v>
      </c>
    </row>
    <row r="359" spans="1:13" hidden="1" x14ac:dyDescent="0.3">
      <c r="A359" s="28" t="s">
        <v>30</v>
      </c>
      <c r="B359">
        <v>2023</v>
      </c>
      <c r="C359" t="s">
        <v>31</v>
      </c>
      <c r="D359" s="8">
        <f>AVERAGE(original_data3[[#This Row],[Cereals and products]:[Food and beverages]])</f>
        <v>175.63076923076926</v>
      </c>
      <c r="E359">
        <v>188.6</v>
      </c>
      <c r="F359">
        <v>168.2</v>
      </c>
      <c r="G359">
        <v>177.8</v>
      </c>
      <c r="H359">
        <v>177.2</v>
      </c>
      <c r="I359">
        <v>183.2</v>
      </c>
      <c r="J359">
        <v>184.7</v>
      </c>
      <c r="K359" s="8">
        <v>176.5</v>
      </c>
      <c r="L359">
        <v>177.8</v>
      </c>
      <c r="M359">
        <f>SUM(original_data3[[#This Row],[Cereals and products]:[Food and beverages]])</f>
        <v>2283.2000000000003</v>
      </c>
    </row>
    <row r="360" spans="1:13" hidden="1" x14ac:dyDescent="0.3">
      <c r="A360" s="28" t="s">
        <v>33</v>
      </c>
      <c r="B360">
        <v>2023</v>
      </c>
      <c r="C360" t="s">
        <v>31</v>
      </c>
      <c r="D360" s="8">
        <f>AVERAGE(original_data3[[#This Row],[Cereals and products]:[Food and beverages]])</f>
        <v>177.70769230769233</v>
      </c>
      <c r="E360">
        <v>176.6</v>
      </c>
      <c r="F360">
        <v>159.5</v>
      </c>
      <c r="G360">
        <v>171.8</v>
      </c>
      <c r="H360">
        <v>168</v>
      </c>
      <c r="I360">
        <v>180.1</v>
      </c>
      <c r="J360">
        <v>178.5</v>
      </c>
      <c r="K360" s="8">
        <v>168.9</v>
      </c>
      <c r="L360">
        <v>174.9</v>
      </c>
      <c r="M360">
        <f>SUM(original_data3[[#This Row],[Cereals and products]:[Food and beverages]])</f>
        <v>2310.2000000000003</v>
      </c>
    </row>
    <row r="361" spans="1:13" x14ac:dyDescent="0.3">
      <c r="A361" s="28" t="s">
        <v>35</v>
      </c>
      <c r="B361">
        <v>2023</v>
      </c>
      <c r="C361" t="s">
        <v>31</v>
      </c>
      <c r="D361" s="8">
        <f>AVERAGE(original_data3[[#This Row],[Cereals and products]:[Food and beverages]])</f>
        <v>176.36153846153846</v>
      </c>
      <c r="E361">
        <v>183.8</v>
      </c>
      <c r="F361">
        <v>163.6</v>
      </c>
      <c r="G361">
        <v>174.3</v>
      </c>
      <c r="H361">
        <v>172.9</v>
      </c>
      <c r="I361">
        <v>182</v>
      </c>
      <c r="J361">
        <v>182.3</v>
      </c>
      <c r="K361" s="8">
        <v>172.8</v>
      </c>
      <c r="L361">
        <v>176.5</v>
      </c>
      <c r="M361">
        <f>SUM(original_data3[[#This Row],[Cereals and products]:[Food and beverages]])</f>
        <v>2292.6999999999998</v>
      </c>
    </row>
    <row r="362" spans="1:13" hidden="1" x14ac:dyDescent="0.3">
      <c r="A362" s="28" t="s">
        <v>30</v>
      </c>
      <c r="B362">
        <v>2023</v>
      </c>
      <c r="C362" t="s">
        <v>36</v>
      </c>
      <c r="D362" s="8">
        <f>AVERAGE(original_data3[[#This Row],[Cereals and products]:[Food and beverages]])</f>
        <v>174.28461538461536</v>
      </c>
      <c r="E362">
        <v>189.6</v>
      </c>
      <c r="F362">
        <v>169</v>
      </c>
      <c r="G362">
        <v>178.5</v>
      </c>
      <c r="H362">
        <v>178.6</v>
      </c>
      <c r="I362">
        <v>181.6</v>
      </c>
      <c r="J362">
        <v>186.6</v>
      </c>
      <c r="K362" s="8">
        <v>177.9</v>
      </c>
      <c r="L362">
        <v>178</v>
      </c>
      <c r="M362">
        <f>SUM(original_data3[[#This Row],[Cereals and products]:[Food and beverages]])</f>
        <v>2265.6999999999998</v>
      </c>
    </row>
    <row r="363" spans="1:13" hidden="1" x14ac:dyDescent="0.3">
      <c r="A363" s="28" t="s">
        <v>33</v>
      </c>
      <c r="B363">
        <v>2023</v>
      </c>
      <c r="C363" t="s">
        <v>36</v>
      </c>
      <c r="D363" s="8">
        <f>AVERAGE(original_data3[[#This Row],[Cereals and products]:[Food and beverages]])</f>
        <v>177.16923076923075</v>
      </c>
      <c r="E363">
        <v>178.2</v>
      </c>
      <c r="F363">
        <v>159.80000000000001</v>
      </c>
      <c r="G363">
        <v>172.5</v>
      </c>
      <c r="H363">
        <v>169.2</v>
      </c>
      <c r="I363">
        <v>182.8</v>
      </c>
      <c r="J363">
        <v>180.8</v>
      </c>
      <c r="K363" s="8">
        <v>170</v>
      </c>
      <c r="L363">
        <v>176.3</v>
      </c>
      <c r="M363">
        <f>SUM(original_data3[[#This Row],[Cereals and products]:[Food and beverages]])</f>
        <v>2303.1999999999998</v>
      </c>
    </row>
    <row r="364" spans="1:13" x14ac:dyDescent="0.3">
      <c r="A364" s="28" t="s">
        <v>35</v>
      </c>
      <c r="B364">
        <v>2023</v>
      </c>
      <c r="C364" t="s">
        <v>36</v>
      </c>
      <c r="D364" s="8">
        <f>AVERAGE(original_data3[[#This Row],[Cereals and products]:[Food and beverages]])</f>
        <v>175.3153846153846</v>
      </c>
      <c r="E364">
        <v>185.1</v>
      </c>
      <c r="F364">
        <v>164.2</v>
      </c>
      <c r="G364">
        <v>175</v>
      </c>
      <c r="H364">
        <v>174.2</v>
      </c>
      <c r="I364">
        <v>182.1</v>
      </c>
      <c r="J364">
        <v>184.4</v>
      </c>
      <c r="K364" s="8">
        <v>174.1</v>
      </c>
      <c r="L364">
        <v>177.2</v>
      </c>
      <c r="M364">
        <f>SUM(original_data3[[#This Row],[Cereals and products]:[Food and beverages]])</f>
        <v>2279.1</v>
      </c>
    </row>
    <row r="365" spans="1:13" hidden="1" x14ac:dyDescent="0.3">
      <c r="A365" s="28" t="s">
        <v>30</v>
      </c>
      <c r="B365">
        <v>2023</v>
      </c>
      <c r="C365" t="s">
        <v>38</v>
      </c>
      <c r="D365" s="8">
        <f>AVERAGE(original_data3[[#This Row],[Cereals and products]:[Food and beverages]])</f>
        <v>174.2923076923077</v>
      </c>
      <c r="E365">
        <v>189.6</v>
      </c>
      <c r="F365">
        <v>169</v>
      </c>
      <c r="G365">
        <v>178.5</v>
      </c>
      <c r="H365">
        <v>178.6</v>
      </c>
      <c r="I365">
        <v>181.4</v>
      </c>
      <c r="J365">
        <v>186.6</v>
      </c>
      <c r="K365" s="8">
        <v>177.9</v>
      </c>
      <c r="L365">
        <v>178</v>
      </c>
      <c r="M365">
        <f>SUM(original_data3[[#This Row],[Cereals and products]:[Food and beverages]])</f>
        <v>2265.8000000000002</v>
      </c>
    </row>
    <row r="366" spans="1:13" hidden="1" x14ac:dyDescent="0.3">
      <c r="A366" s="28" t="s">
        <v>33</v>
      </c>
      <c r="B366">
        <v>2023</v>
      </c>
      <c r="C366" t="s">
        <v>38</v>
      </c>
      <c r="D366" s="8">
        <f>AVERAGE(original_data3[[#This Row],[Cereals and products]:[Food and beverages]])</f>
        <v>177.1846153846154</v>
      </c>
      <c r="E366">
        <v>178.2</v>
      </c>
      <c r="F366">
        <v>159.80000000000001</v>
      </c>
      <c r="G366">
        <v>172.5</v>
      </c>
      <c r="H366">
        <v>169.2</v>
      </c>
      <c r="I366">
        <v>182.6</v>
      </c>
      <c r="J366">
        <v>180.8</v>
      </c>
      <c r="K366" s="8">
        <v>170</v>
      </c>
      <c r="L366">
        <v>176.3</v>
      </c>
      <c r="M366">
        <f>SUM(original_data3[[#This Row],[Cereals and products]:[Food and beverages]])</f>
        <v>2303.4</v>
      </c>
    </row>
    <row r="367" spans="1:13" x14ac:dyDescent="0.3">
      <c r="A367" s="28" t="s">
        <v>35</v>
      </c>
      <c r="B367">
        <v>2023</v>
      </c>
      <c r="C367" t="s">
        <v>38</v>
      </c>
      <c r="D367" s="8">
        <f>AVERAGE(original_data3[[#This Row],[Cereals and products]:[Food and beverages]])</f>
        <v>175.32307692307691</v>
      </c>
      <c r="E367">
        <v>185.1</v>
      </c>
      <c r="F367">
        <v>164.2</v>
      </c>
      <c r="G367">
        <v>175</v>
      </c>
      <c r="H367">
        <v>174.2</v>
      </c>
      <c r="I367">
        <v>181.9</v>
      </c>
      <c r="J367">
        <v>184.4</v>
      </c>
      <c r="K367" s="8">
        <v>174.1</v>
      </c>
      <c r="L367">
        <v>177.2</v>
      </c>
      <c r="M367">
        <f>SUM(original_data3[[#This Row],[Cereals and products]:[Food and beverages]])</f>
        <v>2279.1999999999998</v>
      </c>
    </row>
    <row r="368" spans="1:13" hidden="1" x14ac:dyDescent="0.3">
      <c r="A368" s="28" t="s">
        <v>30</v>
      </c>
      <c r="B368">
        <v>2023</v>
      </c>
      <c r="C368" t="s">
        <v>39</v>
      </c>
      <c r="D368" s="8">
        <f>AVERAGE(original_data3[[#This Row],[Cereals and products]:[Food and beverages]])</f>
        <v>174.93846153846152</v>
      </c>
      <c r="E368">
        <v>190.2</v>
      </c>
      <c r="F368">
        <v>169.4</v>
      </c>
      <c r="G368">
        <v>179.4</v>
      </c>
      <c r="H368">
        <v>179.1</v>
      </c>
      <c r="I368">
        <v>181.5</v>
      </c>
      <c r="J368">
        <v>187.2</v>
      </c>
      <c r="K368" s="8">
        <v>178.9</v>
      </c>
      <c r="L368">
        <v>178.8</v>
      </c>
      <c r="M368">
        <f>SUM(original_data3[[#This Row],[Cereals and products]:[Food and beverages]])</f>
        <v>2274.1999999999998</v>
      </c>
    </row>
    <row r="369" spans="1:13" hidden="1" x14ac:dyDescent="0.3">
      <c r="A369" s="28" t="s">
        <v>33</v>
      </c>
      <c r="B369">
        <v>2023</v>
      </c>
      <c r="C369" t="s">
        <v>39</v>
      </c>
      <c r="D369" s="8">
        <f>AVERAGE(original_data3[[#This Row],[Cereals and products]:[Food and beverages]])</f>
        <v>178.28461538461539</v>
      </c>
      <c r="E369">
        <v>178.9</v>
      </c>
      <c r="F369">
        <v>160.1</v>
      </c>
      <c r="G369">
        <v>174.2</v>
      </c>
      <c r="H369">
        <v>169.6</v>
      </c>
      <c r="I369">
        <v>182.1</v>
      </c>
      <c r="J369">
        <v>181.5</v>
      </c>
      <c r="K369" s="8">
        <v>170.9</v>
      </c>
      <c r="L369">
        <v>177.4</v>
      </c>
      <c r="M369">
        <f>SUM(original_data3[[#This Row],[Cereals and products]:[Food and beverages]])</f>
        <v>2317.7000000000003</v>
      </c>
    </row>
    <row r="370" spans="1:13" x14ac:dyDescent="0.3">
      <c r="A370" s="28" t="s">
        <v>35</v>
      </c>
      <c r="B370">
        <v>2023</v>
      </c>
      <c r="C370" t="s">
        <v>39</v>
      </c>
      <c r="D370" s="8">
        <f>AVERAGE(original_data3[[#This Row],[Cereals and products]:[Food and beverages]])</f>
        <v>176.12307692307695</v>
      </c>
      <c r="E370">
        <v>185.7</v>
      </c>
      <c r="F370">
        <v>164.5</v>
      </c>
      <c r="G370">
        <v>176.4</v>
      </c>
      <c r="H370">
        <v>174.6</v>
      </c>
      <c r="I370">
        <v>181.7</v>
      </c>
      <c r="J370">
        <v>185</v>
      </c>
      <c r="K370" s="8">
        <v>175</v>
      </c>
      <c r="L370">
        <v>178.1</v>
      </c>
      <c r="M370">
        <f>SUM(original_data3[[#This Row],[Cereals and products]:[Food and beverages]])</f>
        <v>2289.6000000000004</v>
      </c>
    </row>
    <row r="371" spans="1:13" hidden="1" x14ac:dyDescent="0.3">
      <c r="A371" s="28" t="s">
        <v>30</v>
      </c>
      <c r="B371">
        <v>2023</v>
      </c>
      <c r="C371" t="s">
        <v>41</v>
      </c>
      <c r="D371" s="8">
        <f>AVERAGE(original_data3[[#This Row],[Cereals and products]:[Food and beverages]])</f>
        <v>176.20769230769235</v>
      </c>
      <c r="E371">
        <v>190.8</v>
      </c>
      <c r="F371">
        <v>169.7</v>
      </c>
      <c r="G371">
        <v>180.3</v>
      </c>
      <c r="H371">
        <v>179.8</v>
      </c>
      <c r="I371">
        <v>182.5</v>
      </c>
      <c r="J371">
        <v>187.8</v>
      </c>
      <c r="K371" s="8">
        <v>179.5</v>
      </c>
      <c r="L371">
        <v>179.8</v>
      </c>
      <c r="M371">
        <f>SUM(original_data3[[#This Row],[Cereals and products]:[Food and beverages]])</f>
        <v>2290.7000000000007</v>
      </c>
    </row>
    <row r="372" spans="1:13" hidden="1" x14ac:dyDescent="0.3">
      <c r="A372" s="28" t="s">
        <v>33</v>
      </c>
      <c r="B372">
        <v>2023</v>
      </c>
      <c r="C372" t="s">
        <v>41</v>
      </c>
      <c r="D372" s="8">
        <f>AVERAGE(original_data3[[#This Row],[Cereals and products]:[Food and beverages]])</f>
        <v>179.62307692307692</v>
      </c>
      <c r="E372">
        <v>179.3</v>
      </c>
      <c r="F372">
        <v>160.4</v>
      </c>
      <c r="G372">
        <v>174.8</v>
      </c>
      <c r="H372">
        <v>170.1</v>
      </c>
      <c r="I372">
        <v>183.4</v>
      </c>
      <c r="J372">
        <v>182.2</v>
      </c>
      <c r="K372" s="8">
        <v>171.6</v>
      </c>
      <c r="L372">
        <v>178.2</v>
      </c>
      <c r="M372">
        <f>SUM(original_data3[[#This Row],[Cereals and products]:[Food and beverages]])</f>
        <v>2335.1</v>
      </c>
    </row>
    <row r="373" spans="1:13" x14ac:dyDescent="0.3">
      <c r="A373" s="28" t="s">
        <v>35</v>
      </c>
      <c r="B373">
        <v>2023</v>
      </c>
      <c r="C373" t="s">
        <v>41</v>
      </c>
      <c r="D373" s="8">
        <f>AVERAGE(original_data3[[#This Row],[Cereals and products]:[Food and beverages]])</f>
        <v>177.45384615384617</v>
      </c>
      <c r="E373">
        <v>186.2</v>
      </c>
      <c r="F373">
        <v>164.8</v>
      </c>
      <c r="G373">
        <v>177.1</v>
      </c>
      <c r="H373">
        <v>175.2</v>
      </c>
      <c r="I373">
        <v>182.8</v>
      </c>
      <c r="J373">
        <v>185.7</v>
      </c>
      <c r="K373" s="8">
        <v>175.7</v>
      </c>
      <c r="L373">
        <v>179.1</v>
      </c>
      <c r="M373">
        <f>SUM(original_data3[[#This Row],[Cereals and products]:[Food and beverages]])</f>
        <v>2306.9</v>
      </c>
    </row>
  </sheetData>
  <autoFilter ref="A1:L373" xr:uid="{602E1C64-B211-47CF-A0E6-30D6BC7CEAEF}">
    <filterColumn colId="0">
      <filters>
        <filter val="Rural+Urba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04DB8-63C5-49DB-BB76-D0BF1231B203}">
  <dimension ref="B3:V15"/>
  <sheetViews>
    <sheetView showGridLines="0" workbookViewId="0">
      <selection activeCell="A3" sqref="A3"/>
    </sheetView>
  </sheetViews>
  <sheetFormatPr defaultRowHeight="14.4" x14ac:dyDescent="0.3"/>
  <sheetData>
    <row r="3" spans="2:22" ht="25.8" x14ac:dyDescent="0.5">
      <c r="B3" s="179" t="s">
        <v>321</v>
      </c>
      <c r="C3" s="179"/>
      <c r="D3" s="179"/>
      <c r="E3" s="179"/>
      <c r="F3" s="179"/>
      <c r="G3" s="179"/>
      <c r="H3" s="179"/>
      <c r="I3" s="179"/>
    </row>
    <row r="7" spans="2:22" ht="18" x14ac:dyDescent="0.35">
      <c r="O7" s="178" t="s">
        <v>322</v>
      </c>
      <c r="P7" s="178"/>
      <c r="Q7" s="178"/>
    </row>
    <row r="15" spans="2:22" ht="36.6" customHeight="1" x14ac:dyDescent="0.35">
      <c r="N15" s="180"/>
      <c r="O15" s="180"/>
      <c r="P15" s="180"/>
      <c r="Q15" s="180"/>
      <c r="R15" s="180"/>
      <c r="S15" s="180"/>
      <c r="T15" s="180"/>
      <c r="U15" s="180"/>
      <c r="V15" s="180"/>
    </row>
  </sheetData>
  <mergeCells count="2">
    <mergeCell ref="B3:I3"/>
    <mergeCell ref="N15:V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38A0-9082-46E9-8188-4B7F785F77BE}">
  <dimension ref="A2:AH39"/>
  <sheetViews>
    <sheetView showGridLines="0" topLeftCell="O4" zoomScale="80" zoomScaleNormal="80" workbookViewId="0">
      <selection activeCell="S33" sqref="S33"/>
    </sheetView>
  </sheetViews>
  <sheetFormatPr defaultRowHeight="14.4" x14ac:dyDescent="0.3"/>
  <cols>
    <col min="5" max="5" width="8.5546875" bestFit="1" customWidth="1"/>
    <col min="6" max="6" width="6.88671875" bestFit="1" customWidth="1"/>
    <col min="7" max="7" width="9" bestFit="1" customWidth="1"/>
    <col min="8" max="8" width="8.21875" customWidth="1"/>
    <col min="9" max="10" width="7.88671875" customWidth="1"/>
    <col min="11" max="11" width="8.109375" customWidth="1"/>
    <col min="12" max="12" width="8.6640625" bestFit="1" customWidth="1"/>
    <col min="13" max="13" width="12.88671875" customWidth="1"/>
    <col min="14" max="14" width="11.88671875" customWidth="1"/>
    <col min="15" max="15" width="8.44140625" customWidth="1"/>
    <col min="16" max="16" width="15.33203125" customWidth="1"/>
    <col min="17" max="17" width="9.77734375" customWidth="1"/>
    <col min="18" max="18" width="8.44140625" customWidth="1"/>
    <col min="19" max="19" width="13" customWidth="1"/>
    <col min="20" max="20" width="21.44140625" customWidth="1"/>
    <col min="21" max="21" width="27.109375" customWidth="1"/>
    <col min="22" max="22" width="9.88671875" customWidth="1"/>
    <col min="23" max="23" width="6.21875" customWidth="1"/>
    <col min="24" max="24" width="6.6640625" customWidth="1"/>
    <col min="25" max="25" width="8" customWidth="1"/>
    <col min="26" max="26" width="7.109375" customWidth="1"/>
    <col min="27" max="27" width="5.33203125" customWidth="1"/>
    <col min="28" max="28" width="6.6640625" customWidth="1"/>
    <col min="29" max="29" width="8.5546875" customWidth="1"/>
    <col min="30" max="31" width="9.88671875" customWidth="1"/>
    <col min="32" max="32" width="9.109375" customWidth="1"/>
    <col min="33" max="33" width="9.6640625" customWidth="1"/>
    <col min="34" max="34" width="12.109375" customWidth="1"/>
    <col min="35" max="35" width="22.21875" customWidth="1"/>
    <col min="36" max="36" width="17.6640625" customWidth="1"/>
  </cols>
  <sheetData>
    <row r="2" spans="1:34" ht="26.4" thickBot="1" x14ac:dyDescent="0.55000000000000004">
      <c r="A2" s="97" t="s">
        <v>228</v>
      </c>
      <c r="B2" s="43"/>
      <c r="C2" s="112"/>
      <c r="D2" s="181" t="s">
        <v>316</v>
      </c>
      <c r="E2" s="181"/>
      <c r="F2" s="181"/>
      <c r="G2" s="181"/>
      <c r="H2" s="181"/>
      <c r="I2" s="181"/>
      <c r="J2" s="181"/>
      <c r="K2" s="181"/>
      <c r="L2" s="181"/>
      <c r="M2" s="181"/>
      <c r="N2" s="181"/>
      <c r="O2" s="181"/>
      <c r="P2" s="181"/>
      <c r="Q2" s="181"/>
      <c r="U2" s="150"/>
    </row>
    <row r="3" spans="1:34" ht="19.2" thickTop="1" thickBot="1" x14ac:dyDescent="0.4">
      <c r="E3" s="36"/>
      <c r="F3" s="36"/>
      <c r="G3" s="36"/>
      <c r="H3" s="36"/>
      <c r="I3" s="36"/>
      <c r="J3" s="36"/>
      <c r="K3" s="36"/>
      <c r="L3" s="36"/>
      <c r="M3" s="36"/>
      <c r="R3" s="146" t="s">
        <v>295</v>
      </c>
      <c r="S3" s="147"/>
      <c r="T3" s="148"/>
      <c r="U3" s="149"/>
      <c r="V3" s="145"/>
    </row>
    <row r="4" spans="1:34" ht="21.6" thickTop="1" x14ac:dyDescent="0.4">
      <c r="C4" s="183" t="s">
        <v>317</v>
      </c>
      <c r="D4" s="184"/>
      <c r="E4" s="184"/>
      <c r="F4" s="184"/>
      <c r="G4" s="184"/>
      <c r="H4" s="184"/>
      <c r="I4" s="184"/>
      <c r="J4" s="184"/>
      <c r="K4" s="184"/>
      <c r="L4" s="184"/>
      <c r="M4" s="184"/>
      <c r="N4" s="184"/>
      <c r="O4" s="184"/>
      <c r="U4" s="144"/>
    </row>
    <row r="5" spans="1:34" x14ac:dyDescent="0.3">
      <c r="R5" s="98" t="s">
        <v>0</v>
      </c>
      <c r="S5" s="99" t="s">
        <v>1</v>
      </c>
      <c r="T5" s="99" t="s">
        <v>2</v>
      </c>
      <c r="U5" s="99" t="s">
        <v>3</v>
      </c>
      <c r="V5" s="99" t="s">
        <v>4</v>
      </c>
      <c r="W5" s="99" t="s">
        <v>5</v>
      </c>
      <c r="X5" s="99" t="s">
        <v>6</v>
      </c>
      <c r="Y5" s="99" t="s">
        <v>7</v>
      </c>
      <c r="Z5" s="99" t="s">
        <v>8</v>
      </c>
      <c r="AA5" s="99" t="s">
        <v>9</v>
      </c>
      <c r="AB5" s="99" t="s">
        <v>10</v>
      </c>
      <c r="AC5" s="99" t="s">
        <v>11</v>
      </c>
      <c r="AD5" s="99" t="s">
        <v>12</v>
      </c>
      <c r="AE5" s="99" t="s">
        <v>13</v>
      </c>
      <c r="AF5" s="99" t="s">
        <v>14</v>
      </c>
      <c r="AG5" s="99" t="s">
        <v>15</v>
      </c>
      <c r="AH5" s="100" t="s">
        <v>229</v>
      </c>
    </row>
    <row r="6" spans="1:34" hidden="1" x14ac:dyDescent="0.3">
      <c r="D6" s="1"/>
      <c r="R6" s="50" t="s">
        <v>30</v>
      </c>
      <c r="S6" s="43">
        <v>2023</v>
      </c>
      <c r="T6" s="43" t="s">
        <v>41</v>
      </c>
      <c r="U6" s="43">
        <v>173.2</v>
      </c>
      <c r="V6" s="43">
        <v>211.5</v>
      </c>
      <c r="W6" s="43">
        <v>171</v>
      </c>
      <c r="X6" s="43">
        <v>179.6</v>
      </c>
      <c r="Y6" s="43">
        <v>173.3</v>
      </c>
      <c r="Z6" s="43">
        <v>169</v>
      </c>
      <c r="AA6" s="43">
        <v>148.69999999999999</v>
      </c>
      <c r="AB6" s="43">
        <v>174.9</v>
      </c>
      <c r="AC6" s="43">
        <v>121.9</v>
      </c>
      <c r="AD6" s="43">
        <v>221</v>
      </c>
      <c r="AE6" s="43">
        <v>178.7</v>
      </c>
      <c r="AF6" s="43">
        <v>191.1</v>
      </c>
      <c r="AG6" s="43">
        <v>176.8</v>
      </c>
      <c r="AH6" s="54">
        <v>2290.7000000000007</v>
      </c>
    </row>
    <row r="7" spans="1:34" hidden="1" x14ac:dyDescent="0.3">
      <c r="B7" s="182"/>
      <c r="C7" s="182"/>
      <c r="D7" s="182"/>
      <c r="E7" s="182"/>
      <c r="F7" s="182"/>
      <c r="G7" s="182"/>
      <c r="H7" s="182"/>
      <c r="I7" s="182"/>
      <c r="J7" s="182"/>
      <c r="K7" s="182"/>
      <c r="L7" s="182"/>
      <c r="M7" s="182"/>
      <c r="N7" s="182"/>
      <c r="R7" s="50" t="s">
        <v>33</v>
      </c>
      <c r="S7" s="43">
        <v>2023</v>
      </c>
      <c r="T7" s="43" t="s">
        <v>41</v>
      </c>
      <c r="U7" s="43">
        <v>174.7</v>
      </c>
      <c r="V7" s="43">
        <v>219.4</v>
      </c>
      <c r="W7" s="43">
        <v>176.7</v>
      </c>
      <c r="X7" s="43">
        <v>179.4</v>
      </c>
      <c r="Y7" s="43">
        <v>164.4</v>
      </c>
      <c r="Z7" s="43">
        <v>175.8</v>
      </c>
      <c r="AA7" s="43">
        <v>185</v>
      </c>
      <c r="AB7" s="43">
        <v>176.9</v>
      </c>
      <c r="AC7" s="43">
        <v>124.2</v>
      </c>
      <c r="AD7" s="43">
        <v>211.9</v>
      </c>
      <c r="AE7" s="43">
        <v>165.9</v>
      </c>
      <c r="AF7" s="43">
        <v>197.7</v>
      </c>
      <c r="AG7" s="43">
        <v>183.1</v>
      </c>
      <c r="AH7" s="54">
        <v>2335.1</v>
      </c>
    </row>
    <row r="8" spans="1:34" x14ac:dyDescent="0.3">
      <c r="R8" s="101" t="s">
        <v>35</v>
      </c>
      <c r="S8" s="57">
        <v>2023</v>
      </c>
      <c r="T8" s="57" t="s">
        <v>41</v>
      </c>
      <c r="U8" s="57">
        <v>173.7</v>
      </c>
      <c r="V8" s="57">
        <v>214.3</v>
      </c>
      <c r="W8" s="57">
        <v>173.2</v>
      </c>
      <c r="X8" s="57">
        <v>179.5</v>
      </c>
      <c r="Y8" s="57">
        <v>170</v>
      </c>
      <c r="Z8" s="57">
        <v>172.2</v>
      </c>
      <c r="AA8" s="57">
        <v>161</v>
      </c>
      <c r="AB8" s="57">
        <v>175.6</v>
      </c>
      <c r="AC8" s="57">
        <v>122.7</v>
      </c>
      <c r="AD8" s="57">
        <v>218</v>
      </c>
      <c r="AE8" s="57">
        <v>173.4</v>
      </c>
      <c r="AF8" s="57">
        <v>194.2</v>
      </c>
      <c r="AG8" s="57">
        <v>179.1</v>
      </c>
      <c r="AH8" s="58">
        <v>2306.9</v>
      </c>
    </row>
    <row r="10" spans="1:34" x14ac:dyDescent="0.3">
      <c r="B10" s="48" t="s">
        <v>0</v>
      </c>
      <c r="C10" s="48" t="s">
        <v>1</v>
      </c>
      <c r="D10" s="48" t="s">
        <v>2</v>
      </c>
      <c r="E10" s="48" t="s">
        <v>16</v>
      </c>
      <c r="F10" s="48" t="s">
        <v>19</v>
      </c>
      <c r="G10" s="48" t="s">
        <v>21</v>
      </c>
      <c r="H10" s="48" t="s">
        <v>22</v>
      </c>
      <c r="I10" s="48" t="s">
        <v>23</v>
      </c>
      <c r="J10" s="48" t="s">
        <v>24</v>
      </c>
      <c r="K10" s="48" t="s">
        <v>25</v>
      </c>
      <c r="L10" s="48" t="s">
        <v>26</v>
      </c>
      <c r="M10" s="48" t="s">
        <v>27</v>
      </c>
      <c r="N10" s="48" t="s">
        <v>28</v>
      </c>
      <c r="O10" s="48" t="s">
        <v>29</v>
      </c>
      <c r="P10" s="48" t="s">
        <v>293</v>
      </c>
    </row>
    <row r="11" spans="1:34" hidden="1" x14ac:dyDescent="0.3">
      <c r="B11" t="s">
        <v>30</v>
      </c>
      <c r="C11">
        <v>2023</v>
      </c>
      <c r="D11" t="s">
        <v>41</v>
      </c>
      <c r="E11">
        <v>199.9</v>
      </c>
      <c r="F11">
        <v>190.8</v>
      </c>
      <c r="G11">
        <v>182.5</v>
      </c>
      <c r="H11">
        <v>179.8</v>
      </c>
      <c r="I11">
        <v>187.8</v>
      </c>
      <c r="J11">
        <v>169.7</v>
      </c>
      <c r="K11">
        <v>173.8</v>
      </c>
      <c r="L11">
        <v>180.3</v>
      </c>
      <c r="M11">
        <v>184.9</v>
      </c>
      <c r="N11">
        <v>179.5</v>
      </c>
      <c r="O11">
        <v>179.8</v>
      </c>
      <c r="P11">
        <v>2290.7000000000007</v>
      </c>
      <c r="T11" s="8"/>
    </row>
    <row r="12" spans="1:34" hidden="1" x14ac:dyDescent="0.3">
      <c r="B12" t="s">
        <v>33</v>
      </c>
      <c r="C12">
        <v>2023</v>
      </c>
      <c r="D12" t="s">
        <v>41</v>
      </c>
      <c r="E12">
        <v>204.2</v>
      </c>
      <c r="F12">
        <v>179.3</v>
      </c>
      <c r="G12">
        <v>183.4</v>
      </c>
      <c r="H12">
        <v>170.1</v>
      </c>
      <c r="I12">
        <v>182.2</v>
      </c>
      <c r="J12">
        <v>160.4</v>
      </c>
      <c r="K12">
        <v>169.2</v>
      </c>
      <c r="L12">
        <v>174.8</v>
      </c>
      <c r="M12">
        <v>185.6</v>
      </c>
      <c r="N12">
        <v>171.6</v>
      </c>
      <c r="O12">
        <v>178.2</v>
      </c>
      <c r="P12">
        <v>2335.1</v>
      </c>
    </row>
    <row r="13" spans="1:34" x14ac:dyDescent="0.3">
      <c r="B13" t="s">
        <v>35</v>
      </c>
      <c r="C13">
        <v>2023</v>
      </c>
      <c r="D13" t="s">
        <v>41</v>
      </c>
      <c r="E13">
        <v>201</v>
      </c>
      <c r="F13">
        <v>186.2</v>
      </c>
      <c r="G13">
        <v>182.8</v>
      </c>
      <c r="H13">
        <v>175.2</v>
      </c>
      <c r="I13">
        <v>185.7</v>
      </c>
      <c r="J13">
        <v>164.8</v>
      </c>
      <c r="K13">
        <v>171.2</v>
      </c>
      <c r="L13">
        <v>177.1</v>
      </c>
      <c r="M13">
        <v>185.2</v>
      </c>
      <c r="N13">
        <v>175.7</v>
      </c>
      <c r="O13">
        <v>179.1</v>
      </c>
      <c r="P13">
        <v>2306.9</v>
      </c>
    </row>
    <row r="34" spans="3:26" ht="23.4" x14ac:dyDescent="0.45">
      <c r="G34" s="143"/>
      <c r="H34" s="143"/>
      <c r="I34" s="143"/>
      <c r="J34" s="143"/>
      <c r="K34" s="143"/>
      <c r="L34" s="143"/>
    </row>
    <row r="35" spans="3:26" ht="24" thickBot="1" x14ac:dyDescent="0.5">
      <c r="C35" s="2" t="s">
        <v>263</v>
      </c>
      <c r="G35" s="143"/>
      <c r="H35" s="143"/>
      <c r="I35" s="143"/>
      <c r="J35" s="143"/>
      <c r="K35" s="143"/>
      <c r="L35" s="143"/>
      <c r="S35" s="2" t="s">
        <v>263</v>
      </c>
    </row>
    <row r="36" spans="3:26" ht="15.6" thickTop="1" thickBot="1" x14ac:dyDescent="0.35">
      <c r="E36" s="151"/>
      <c r="J36" s="151"/>
      <c r="K36" s="151"/>
      <c r="L36" s="151"/>
    </row>
    <row r="37" spans="3:26" ht="24" thickTop="1" x14ac:dyDescent="0.45">
      <c r="C37" s="153" t="s">
        <v>314</v>
      </c>
      <c r="D37" s="152"/>
      <c r="E37" s="152"/>
      <c r="F37" s="152"/>
      <c r="G37" s="152"/>
      <c r="H37" s="152"/>
      <c r="I37" s="152"/>
      <c r="M37" s="156"/>
      <c r="T37" s="119" t="s">
        <v>294</v>
      </c>
      <c r="U37" s="116"/>
      <c r="V37" s="116"/>
      <c r="W37" s="116"/>
      <c r="X37" s="116"/>
      <c r="Y37" s="116"/>
      <c r="Z37" s="101"/>
    </row>
    <row r="38" spans="3:26" ht="24" thickBot="1" x14ac:dyDescent="0.5">
      <c r="C38" s="154" t="s">
        <v>315</v>
      </c>
      <c r="E38" s="151"/>
      <c r="F38" s="151"/>
      <c r="L38" s="151"/>
      <c r="M38" s="151"/>
      <c r="N38" s="155"/>
      <c r="T38" s="120" t="s">
        <v>309</v>
      </c>
      <c r="U38" s="111"/>
      <c r="V38" s="111"/>
      <c r="W38" s="111"/>
      <c r="X38" s="111"/>
      <c r="Y38" s="111"/>
      <c r="Z38" s="3"/>
    </row>
    <row r="39" spans="3:26" ht="15" thickTop="1" x14ac:dyDescent="0.3">
      <c r="C39" s="152"/>
      <c r="D39" s="152"/>
      <c r="G39" s="152"/>
      <c r="H39" s="152"/>
      <c r="I39" s="152"/>
      <c r="J39" s="152"/>
      <c r="K39" s="152"/>
    </row>
  </sheetData>
  <mergeCells count="3">
    <mergeCell ref="D2:Q2"/>
    <mergeCell ref="B7:N7"/>
    <mergeCell ref="C4:O4"/>
  </mergeCells>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09919-6378-41E9-B3A7-44540C18CE6E}">
  <dimension ref="A2:AH72"/>
  <sheetViews>
    <sheetView showGridLines="0" zoomScale="70" zoomScaleNormal="70" workbookViewId="0">
      <selection activeCell="I32" sqref="I32"/>
    </sheetView>
  </sheetViews>
  <sheetFormatPr defaultRowHeight="14.4" x14ac:dyDescent="0.3"/>
  <cols>
    <col min="1" max="1" width="13.77734375" customWidth="1"/>
    <col min="2" max="2" width="15.77734375" customWidth="1"/>
    <col min="3" max="3" width="16.21875" customWidth="1"/>
    <col min="4" max="4" width="12.33203125" customWidth="1"/>
    <col min="5" max="5" width="17.77734375" customWidth="1"/>
    <col min="6" max="6" width="20.77734375" customWidth="1"/>
    <col min="7" max="7" width="10.44140625" customWidth="1"/>
    <col min="8" max="8" width="15.77734375" customWidth="1"/>
    <col min="9" max="9" width="22.77734375" customWidth="1"/>
    <col min="10" max="10" width="14.109375" customWidth="1"/>
    <col min="11" max="11" width="19.6640625" customWidth="1"/>
    <col min="12" max="12" width="18.33203125" customWidth="1"/>
    <col min="13" max="13" width="13.77734375" customWidth="1"/>
    <col min="14" max="14" width="13.44140625" customWidth="1"/>
    <col min="15" max="15" width="14.77734375" customWidth="1"/>
    <col min="16" max="17" width="11.44140625" customWidth="1"/>
    <col min="18" max="18" width="22.109375" customWidth="1"/>
    <col min="19" max="19" width="11.44140625" customWidth="1"/>
  </cols>
  <sheetData>
    <row r="2" spans="1:16" ht="26.4" thickBot="1" x14ac:dyDescent="0.55000000000000004">
      <c r="A2" s="159" t="s">
        <v>277</v>
      </c>
    </row>
    <row r="3" spans="1:16" ht="34.200000000000003" thickTop="1" x14ac:dyDescent="0.65">
      <c r="C3" s="158" t="s">
        <v>296</v>
      </c>
      <c r="D3" s="157"/>
      <c r="E3" s="157"/>
      <c r="F3" s="157"/>
      <c r="G3" s="157"/>
      <c r="H3" s="157"/>
      <c r="I3" s="157"/>
      <c r="J3" s="111"/>
      <c r="K3" s="111"/>
      <c r="L3" s="111"/>
      <c r="M3" s="111"/>
      <c r="N3" s="111"/>
      <c r="O3" s="111"/>
      <c r="P3" s="111"/>
    </row>
    <row r="4" spans="1:16" ht="17.399999999999999" x14ac:dyDescent="0.35">
      <c r="B4" s="113"/>
    </row>
    <row r="5" spans="1:16" ht="25.8" x14ac:dyDescent="0.5">
      <c r="B5" s="187" t="s">
        <v>297</v>
      </c>
      <c r="C5" s="187"/>
      <c r="D5" s="187"/>
      <c r="E5" s="187"/>
      <c r="F5" s="187"/>
      <c r="G5" s="187"/>
      <c r="H5" s="187"/>
      <c r="I5" s="187"/>
      <c r="J5" s="187"/>
      <c r="K5" s="187"/>
      <c r="L5" s="187"/>
      <c r="M5" s="187"/>
    </row>
    <row r="9" spans="1:16" x14ac:dyDescent="0.3">
      <c r="B9" s="48" t="s">
        <v>0</v>
      </c>
      <c r="C9" s="48" t="s">
        <v>1</v>
      </c>
      <c r="D9" s="48" t="s">
        <v>2</v>
      </c>
      <c r="E9" s="48" t="s">
        <v>29</v>
      </c>
      <c r="F9" s="48" t="s">
        <v>278</v>
      </c>
    </row>
    <row r="10" spans="1:16" hidden="1" x14ac:dyDescent="0.3">
      <c r="B10" t="s">
        <v>35</v>
      </c>
      <c r="C10">
        <v>2017</v>
      </c>
      <c r="D10" t="s">
        <v>31</v>
      </c>
      <c r="E10">
        <v>130.30000000000001</v>
      </c>
    </row>
    <row r="11" spans="1:16" x14ac:dyDescent="0.3">
      <c r="B11" t="s">
        <v>35</v>
      </c>
      <c r="C11">
        <v>2017</v>
      </c>
      <c r="D11" t="s">
        <v>55</v>
      </c>
      <c r="E11">
        <v>137.19999999999999</v>
      </c>
      <c r="F11" s="114">
        <f>(E11-E10)/E10</f>
        <v>5.295471987720627E-2</v>
      </c>
      <c r="J11" t="s">
        <v>323</v>
      </c>
    </row>
    <row r="12" spans="1:16" hidden="1" x14ac:dyDescent="0.3">
      <c r="B12" t="s">
        <v>35</v>
      </c>
      <c r="C12">
        <v>2018</v>
      </c>
      <c r="D12" t="s">
        <v>31</v>
      </c>
      <c r="E12">
        <v>136.9</v>
      </c>
      <c r="F12" s="32">
        <f t="shared" ref="F12:F22" si="0">(E12-E11)/E11</f>
        <v>-2.1865889212826749E-3</v>
      </c>
    </row>
    <row r="13" spans="1:16" x14ac:dyDescent="0.3">
      <c r="B13" t="s">
        <v>35</v>
      </c>
      <c r="C13">
        <v>2018</v>
      </c>
      <c r="D13" t="s">
        <v>55</v>
      </c>
      <c r="E13">
        <v>140.1</v>
      </c>
      <c r="F13" s="115">
        <f>(E13-E12)/E12</f>
        <v>2.3374726077428697E-2</v>
      </c>
      <c r="H13" s="74"/>
    </row>
    <row r="14" spans="1:16" hidden="1" x14ac:dyDescent="0.3">
      <c r="B14" t="s">
        <v>35</v>
      </c>
      <c r="C14">
        <v>2019</v>
      </c>
      <c r="D14" t="s">
        <v>31</v>
      </c>
      <c r="E14">
        <v>139.6</v>
      </c>
      <c r="F14" s="32">
        <f t="shared" si="0"/>
        <v>-3.5688793718772309E-3</v>
      </c>
    </row>
    <row r="15" spans="1:16" x14ac:dyDescent="0.3">
      <c r="B15" t="s">
        <v>35</v>
      </c>
      <c r="C15">
        <v>2019</v>
      </c>
      <c r="D15" t="s">
        <v>55</v>
      </c>
      <c r="E15">
        <v>150.4</v>
      </c>
      <c r="F15" s="114">
        <f>(E15-E14)/E14</f>
        <v>7.7363896848137617E-2</v>
      </c>
    </row>
    <row r="16" spans="1:16" hidden="1" x14ac:dyDescent="0.3">
      <c r="B16" t="s">
        <v>35</v>
      </c>
      <c r="C16">
        <v>2020</v>
      </c>
      <c r="D16" t="s">
        <v>31</v>
      </c>
      <c r="E16">
        <v>150.19999999999999</v>
      </c>
      <c r="F16" s="32">
        <f t="shared" si="0"/>
        <v>-1.3297872340426666E-3</v>
      </c>
    </row>
    <row r="17" spans="2:19" x14ac:dyDescent="0.3">
      <c r="B17" t="s">
        <v>35</v>
      </c>
      <c r="C17">
        <v>2020</v>
      </c>
      <c r="D17" t="s">
        <v>55</v>
      </c>
      <c r="E17">
        <v>158.9</v>
      </c>
      <c r="F17" s="114">
        <f t="shared" si="0"/>
        <v>5.7922769640479481E-2</v>
      </c>
    </row>
    <row r="18" spans="2:19" hidden="1" x14ac:dyDescent="0.3">
      <c r="B18" t="s">
        <v>35</v>
      </c>
      <c r="C18">
        <v>2021</v>
      </c>
      <c r="D18" t="s">
        <v>31</v>
      </c>
      <c r="E18">
        <v>157.30000000000001</v>
      </c>
      <c r="F18" s="32">
        <f t="shared" si="0"/>
        <v>-1.006922592825673E-2</v>
      </c>
    </row>
    <row r="19" spans="2:19" ht="12" customHeight="1" x14ac:dyDescent="0.3">
      <c r="B19" t="s">
        <v>35</v>
      </c>
      <c r="C19">
        <v>2021</v>
      </c>
      <c r="D19" t="s">
        <v>55</v>
      </c>
      <c r="E19">
        <v>166.2</v>
      </c>
      <c r="F19" s="114">
        <f t="shared" si="0"/>
        <v>5.657978385251098E-2</v>
      </c>
    </row>
    <row r="20" spans="2:19" hidden="1" x14ac:dyDescent="0.3">
      <c r="B20" t="s">
        <v>35</v>
      </c>
      <c r="C20">
        <v>2022</v>
      </c>
      <c r="D20" t="s">
        <v>31</v>
      </c>
      <c r="E20">
        <v>165.7</v>
      </c>
      <c r="F20" s="32">
        <f t="shared" si="0"/>
        <v>-3.0084235860409147E-3</v>
      </c>
    </row>
    <row r="21" spans="2:19" x14ac:dyDescent="0.3">
      <c r="B21" t="s">
        <v>35</v>
      </c>
      <c r="C21">
        <v>2022</v>
      </c>
      <c r="D21" t="s">
        <v>55</v>
      </c>
      <c r="E21">
        <v>175.7</v>
      </c>
      <c r="F21" s="114">
        <f t="shared" si="0"/>
        <v>6.0350030175015092E-2</v>
      </c>
    </row>
    <row r="22" spans="2:19" hidden="1" x14ac:dyDescent="0.3">
      <c r="B22" t="s">
        <v>35</v>
      </c>
      <c r="C22">
        <v>2023</v>
      </c>
      <c r="D22" t="s">
        <v>31</v>
      </c>
      <c r="E22">
        <v>176.5</v>
      </c>
      <c r="F22" s="32">
        <f t="shared" si="0"/>
        <v>4.5532157085942599E-3</v>
      </c>
    </row>
    <row r="24" spans="2:19" ht="28.8" x14ac:dyDescent="0.55000000000000004">
      <c r="P24" s="185" t="s">
        <v>298</v>
      </c>
      <c r="Q24" s="186"/>
      <c r="R24" s="186"/>
      <c r="S24" s="186"/>
    </row>
    <row r="31" spans="2:19" ht="15" thickBot="1" x14ac:dyDescent="0.35">
      <c r="O31" s="161" t="s">
        <v>0</v>
      </c>
      <c r="P31" s="162" t="s">
        <v>1</v>
      </c>
      <c r="Q31" s="162" t="s">
        <v>2</v>
      </c>
      <c r="R31" s="163" t="s">
        <v>288</v>
      </c>
    </row>
    <row r="32" spans="2:19" ht="15" thickTop="1" x14ac:dyDescent="0.3">
      <c r="O32" s="6" t="s">
        <v>35</v>
      </c>
      <c r="P32" s="64">
        <v>2017</v>
      </c>
      <c r="Q32" s="64" t="s">
        <v>55</v>
      </c>
      <c r="R32" s="164">
        <v>3.9194117987610889E-2</v>
      </c>
    </row>
    <row r="33" spans="15:18" x14ac:dyDescent="0.3">
      <c r="O33" s="6" t="s">
        <v>35</v>
      </c>
      <c r="P33" s="64">
        <v>2018</v>
      </c>
      <c r="Q33" s="64" t="s">
        <v>55</v>
      </c>
      <c r="R33" s="164">
        <v>-9.607281307938852E-3</v>
      </c>
    </row>
    <row r="34" spans="15:18" x14ac:dyDescent="0.3">
      <c r="O34" s="6" t="s">
        <v>35</v>
      </c>
      <c r="P34" s="64">
        <v>2019</v>
      </c>
      <c r="Q34" s="64" t="s">
        <v>55</v>
      </c>
      <c r="R34" s="164">
        <v>0.10990076422949714</v>
      </c>
    </row>
    <row r="35" spans="15:18" x14ac:dyDescent="0.3">
      <c r="O35" s="6" t="s">
        <v>35</v>
      </c>
      <c r="P35" s="64">
        <v>2020</v>
      </c>
      <c r="Q35" s="64" t="s">
        <v>55</v>
      </c>
      <c r="R35" s="164">
        <v>8.6940836940836971E-2</v>
      </c>
    </row>
    <row r="36" spans="15:18" x14ac:dyDescent="0.3">
      <c r="O36" s="6" t="s">
        <v>35</v>
      </c>
      <c r="P36" s="64">
        <v>2021</v>
      </c>
      <c r="Q36" s="64" t="s">
        <v>55</v>
      </c>
      <c r="R36" s="164">
        <v>5.0276908259089856E-2</v>
      </c>
    </row>
    <row r="37" spans="15:18" x14ac:dyDescent="0.3">
      <c r="O37" s="7" t="s">
        <v>35</v>
      </c>
      <c r="P37" s="66">
        <v>2022</v>
      </c>
      <c r="Q37" s="66" t="s">
        <v>55</v>
      </c>
      <c r="R37" s="165">
        <v>5.5078088901210742E-2</v>
      </c>
    </row>
    <row r="58" spans="2:34" x14ac:dyDescent="0.3">
      <c r="B58" s="48" t="s">
        <v>0</v>
      </c>
      <c r="C58" s="48" t="s">
        <v>1</v>
      </c>
      <c r="D58" s="48" t="s">
        <v>2</v>
      </c>
      <c r="E58" s="48" t="s">
        <v>3</v>
      </c>
      <c r="F58" s="48" t="s">
        <v>4</v>
      </c>
      <c r="G58" s="48" t="s">
        <v>5</v>
      </c>
      <c r="H58" s="48" t="s">
        <v>6</v>
      </c>
      <c r="I58" s="48" t="s">
        <v>7</v>
      </c>
      <c r="J58" s="48" t="s">
        <v>8</v>
      </c>
      <c r="K58" s="48" t="s">
        <v>9</v>
      </c>
      <c r="L58" s="48" t="s">
        <v>10</v>
      </c>
      <c r="M58" s="48" t="s">
        <v>11</v>
      </c>
      <c r="N58" s="48" t="s">
        <v>12</v>
      </c>
      <c r="O58" s="48" t="s">
        <v>13</v>
      </c>
      <c r="P58" s="48" t="s">
        <v>14</v>
      </c>
      <c r="Q58" s="48" t="s">
        <v>15</v>
      </c>
      <c r="R58" s="48" t="s">
        <v>16</v>
      </c>
      <c r="S58" s="48" t="s">
        <v>17</v>
      </c>
      <c r="T58" s="48" t="s">
        <v>18</v>
      </c>
      <c r="U58" s="48" t="s">
        <v>19</v>
      </c>
      <c r="V58" s="48" t="s">
        <v>20</v>
      </c>
      <c r="W58" s="48" t="s">
        <v>21</v>
      </c>
      <c r="X58" s="48" t="s">
        <v>22</v>
      </c>
      <c r="Y58" s="48" t="s">
        <v>23</v>
      </c>
      <c r="Z58" s="48" t="s">
        <v>24</v>
      </c>
      <c r="AA58" s="48" t="s">
        <v>25</v>
      </c>
      <c r="AB58" s="48" t="s">
        <v>26</v>
      </c>
      <c r="AC58" s="48" t="s">
        <v>27</v>
      </c>
      <c r="AD58" s="48" t="s">
        <v>28</v>
      </c>
      <c r="AE58" s="48" t="s">
        <v>29</v>
      </c>
      <c r="AF58" s="48" t="s">
        <v>193</v>
      </c>
      <c r="AG58" s="48" t="s">
        <v>229</v>
      </c>
      <c r="AH58" s="48" t="s">
        <v>170</v>
      </c>
    </row>
    <row r="59" spans="2:34" x14ac:dyDescent="0.3">
      <c r="B59" s="48" t="s">
        <v>0</v>
      </c>
      <c r="C59" s="48" t="s">
        <v>1</v>
      </c>
      <c r="D59" s="48" t="s">
        <v>2</v>
      </c>
      <c r="E59" s="48" t="s">
        <v>16</v>
      </c>
      <c r="F59" s="48" t="s">
        <v>19</v>
      </c>
      <c r="G59" s="48" t="s">
        <v>20</v>
      </c>
      <c r="H59" s="48" t="s">
        <v>21</v>
      </c>
      <c r="I59" s="48" t="s">
        <v>22</v>
      </c>
      <c r="J59" s="48" t="s">
        <v>23</v>
      </c>
      <c r="K59" s="48" t="s">
        <v>24</v>
      </c>
      <c r="L59" s="48" t="s">
        <v>25</v>
      </c>
      <c r="M59" s="48" t="s">
        <v>26</v>
      </c>
      <c r="N59" s="48" t="s">
        <v>27</v>
      </c>
      <c r="O59" s="48" t="s">
        <v>28</v>
      </c>
      <c r="P59" s="48" t="s">
        <v>29</v>
      </c>
      <c r="Q59" s="48" t="s">
        <v>194</v>
      </c>
      <c r="R59" s="48" t="s">
        <v>169</v>
      </c>
      <c r="S59" s="48" t="s">
        <v>170</v>
      </c>
      <c r="T59" s="48" t="s">
        <v>199</v>
      </c>
      <c r="U59" s="48" t="s">
        <v>279</v>
      </c>
      <c r="V59" s="48" t="s">
        <v>280</v>
      </c>
      <c r="W59" s="48" t="s">
        <v>281</v>
      </c>
      <c r="X59" s="48" t="s">
        <v>282</v>
      </c>
      <c r="Y59" s="48" t="s">
        <v>283</v>
      </c>
      <c r="Z59" s="48" t="s">
        <v>284</v>
      </c>
      <c r="AA59" s="48" t="s">
        <v>285</v>
      </c>
      <c r="AB59" s="48" t="s">
        <v>286</v>
      </c>
      <c r="AC59" s="48" t="s">
        <v>287</v>
      </c>
      <c r="AD59" s="48" t="s">
        <v>288</v>
      </c>
    </row>
    <row r="60" spans="2:34" hidden="1" x14ac:dyDescent="0.3">
      <c r="B60" t="s">
        <v>35</v>
      </c>
      <c r="C60">
        <v>2017</v>
      </c>
      <c r="D60" t="s">
        <v>31</v>
      </c>
      <c r="E60">
        <v>143.80000000000001</v>
      </c>
      <c r="F60">
        <v>135.6</v>
      </c>
      <c r="G60" t="s">
        <v>92</v>
      </c>
      <c r="H60">
        <v>126.8</v>
      </c>
      <c r="I60">
        <v>129.4</v>
      </c>
      <c r="J60">
        <v>127.1</v>
      </c>
      <c r="K60">
        <v>117</v>
      </c>
      <c r="L60">
        <v>124.2</v>
      </c>
      <c r="M60">
        <v>133.30000000000001</v>
      </c>
      <c r="N60">
        <v>121.7</v>
      </c>
      <c r="O60">
        <v>124.4</v>
      </c>
      <c r="P60">
        <v>130.30000000000001</v>
      </c>
      <c r="Q60">
        <v>1727.2999999999995</v>
      </c>
      <c r="R60" s="8" t="e">
        <f>(Table22[[#This Row],[Pan, tobacco and intoxicants]]-E59)/E59</f>
        <v>#VALUE!</v>
      </c>
      <c r="T60" s="35"/>
    </row>
    <row r="61" spans="2:34" x14ac:dyDescent="0.3">
      <c r="B61" t="s">
        <v>35</v>
      </c>
      <c r="C61">
        <v>2017</v>
      </c>
      <c r="D61" t="s">
        <v>55</v>
      </c>
      <c r="E61">
        <v>154.19999999999999</v>
      </c>
      <c r="F61">
        <v>142</v>
      </c>
      <c r="G61" t="s">
        <v>103</v>
      </c>
      <c r="H61">
        <v>136.6</v>
      </c>
      <c r="I61">
        <v>134.69999999999999</v>
      </c>
      <c r="J61">
        <v>133.1</v>
      </c>
      <c r="K61">
        <v>118.5</v>
      </c>
      <c r="L61">
        <v>129</v>
      </c>
      <c r="M61">
        <v>138.5</v>
      </c>
      <c r="N61">
        <v>126.5</v>
      </c>
      <c r="O61">
        <v>128.6</v>
      </c>
      <c r="P61">
        <v>137.19999999999999</v>
      </c>
      <c r="Q61">
        <v>1794.9999999999998</v>
      </c>
      <c r="R61" s="32">
        <f>(Table22[[#This Row],[Pan, tobacco and intoxicants]]-E60)/E60</f>
        <v>7.2322670375521397E-2</v>
      </c>
      <c r="S61" s="32">
        <f>(Table22[[#This Row],[Clothing and footwear]]-F60)/F60</f>
        <v>4.7197640117994141E-2</v>
      </c>
      <c r="T61" s="32">
        <f>(Table22[[#This Row],[Housing]]-G60)/G60</f>
        <v>7.3302469135802475E-2</v>
      </c>
      <c r="U61" s="32">
        <f>(Table22[[#This Row],[Fuel and light]]-H60)/H60</f>
        <v>7.728706624605676E-2</v>
      </c>
      <c r="V61" s="32">
        <f>(Table22[[#This Row],[Household goods and services]]-I60)/I60</f>
        <v>4.095826893353928E-2</v>
      </c>
      <c r="W61" s="32">
        <f>(Table22[[#This Row],[Health]]-J60)/J60</f>
        <v>4.7206923682140051E-2</v>
      </c>
      <c r="X61" s="32">
        <f>(Table22[[#This Row],[Transport and communication]]-K60)/K60</f>
        <v>1.282051282051282E-2</v>
      </c>
      <c r="Y61" s="32">
        <f>(Table22[[#This Row],[Recreation and amusement]]-L60)/L60</f>
        <v>3.8647342995169059E-2</v>
      </c>
      <c r="Z61" s="32">
        <f>(Table22[[#This Row],[Education]]-M60)/M60</f>
        <v>3.9009752438109439E-2</v>
      </c>
      <c r="AA61" s="32">
        <f>(Table22[[#This Row],[Personal care and effects]]-N60)/N60</f>
        <v>3.9441248972884119E-2</v>
      </c>
      <c r="AB61" s="32">
        <f>(Table22[[#This Row],[Miscellaneous]]-O60)/O60</f>
        <v>3.376205787781341E-2</v>
      </c>
      <c r="AC61" s="32">
        <f>(Table22[[#This Row],[General index]]-P60)/P60</f>
        <v>5.295471987720627E-2</v>
      </c>
      <c r="AD61" s="32">
        <f>(Table22[[#This Row],[Food Basket]]-Q60)/Q60</f>
        <v>3.9194117987610889E-2</v>
      </c>
    </row>
    <row r="62" spans="2:34" hidden="1" x14ac:dyDescent="0.3">
      <c r="B62" t="s">
        <v>35</v>
      </c>
      <c r="C62">
        <v>2018</v>
      </c>
      <c r="D62" t="s">
        <v>31</v>
      </c>
      <c r="E62">
        <v>154.69999999999999</v>
      </c>
      <c r="F62">
        <v>142.30000000000001</v>
      </c>
      <c r="G62" t="s">
        <v>104</v>
      </c>
      <c r="H62">
        <v>136.6</v>
      </c>
      <c r="I62">
        <v>134.9</v>
      </c>
      <c r="J62">
        <v>133.30000000000001</v>
      </c>
      <c r="K62">
        <v>119.3</v>
      </c>
      <c r="L62">
        <v>129.69999999999999</v>
      </c>
      <c r="M62">
        <v>139</v>
      </c>
      <c r="N62">
        <v>127.3</v>
      </c>
      <c r="O62">
        <v>129.1</v>
      </c>
      <c r="P62">
        <v>136.9</v>
      </c>
      <c r="Q62">
        <v>1779.9</v>
      </c>
      <c r="R62" s="32">
        <f>(Table22[[#This Row],[Pan, tobacco and intoxicants]]-E61)/E61</f>
        <v>3.2425421530479898E-3</v>
      </c>
      <c r="S62" s="32">
        <f>(Table22[[#This Row],[Clothing and footwear]]-F61)/F61</f>
        <v>2.1126760563381082E-3</v>
      </c>
      <c r="T62" s="32">
        <f>(Table22[[#This Row],[Housing]]-G61)/G61</f>
        <v>9.3457943925234471E-3</v>
      </c>
      <c r="U62" s="32">
        <f>(Table22[[#This Row],[Fuel and light]]-H61)/H61</f>
        <v>0</v>
      </c>
      <c r="V62" s="32">
        <f>(Table22[[#This Row],[Household goods and services]]-I61)/I61</f>
        <v>1.4847809948033933E-3</v>
      </c>
      <c r="W62" s="32">
        <f>(Table22[[#This Row],[Health]]-J61)/J61</f>
        <v>1.5026296018032838E-3</v>
      </c>
      <c r="X62" s="32">
        <f>(Table22[[#This Row],[Transport and communication]]-K61)/K61</f>
        <v>6.7510548523206509E-3</v>
      </c>
      <c r="Y62" s="32">
        <f>(Table22[[#This Row],[Recreation and amusement]]-L61)/L61</f>
        <v>5.4263565891471983E-3</v>
      </c>
      <c r="Z62" s="32">
        <f>(Table22[[#This Row],[Education]]-M61)/M61</f>
        <v>3.6101083032490976E-3</v>
      </c>
      <c r="AA62" s="32">
        <f>(Table22[[#This Row],[Personal care and effects]]-N61)/N61</f>
        <v>6.3241106719367363E-3</v>
      </c>
      <c r="AB62" s="32">
        <f>(Table22[[#This Row],[Miscellaneous]]-O61)/O61</f>
        <v>3.8880248833592537E-3</v>
      </c>
      <c r="AC62" s="32">
        <f>(Table22[[#This Row],[General index]]-P61)/P61</f>
        <v>-2.1865889212826749E-3</v>
      </c>
      <c r="AD62" s="32">
        <f>(Table22[[#This Row],[Food Basket]]-Q61)/Q61</f>
        <v>-8.4122562674092943E-3</v>
      </c>
    </row>
    <row r="63" spans="2:34" x14ac:dyDescent="0.3">
      <c r="B63" t="s">
        <v>35</v>
      </c>
      <c r="C63">
        <v>2018</v>
      </c>
      <c r="D63" t="s">
        <v>55</v>
      </c>
      <c r="E63">
        <v>163</v>
      </c>
      <c r="F63">
        <v>146.80000000000001</v>
      </c>
      <c r="G63" t="s">
        <v>115</v>
      </c>
      <c r="H63">
        <v>142.69999999999999</v>
      </c>
      <c r="I63">
        <v>143.19999999999999</v>
      </c>
      <c r="J63">
        <v>144.9</v>
      </c>
      <c r="K63">
        <v>123.6</v>
      </c>
      <c r="L63">
        <v>136.80000000000001</v>
      </c>
      <c r="M63">
        <v>150.1</v>
      </c>
      <c r="N63">
        <v>132.19999999999999</v>
      </c>
      <c r="O63">
        <v>136.80000000000001</v>
      </c>
      <c r="P63">
        <v>140.1</v>
      </c>
      <c r="Q63">
        <v>1762.7999999999997</v>
      </c>
      <c r="R63" s="32">
        <f>(Table22[[#This Row],[Pan, tobacco and intoxicants]]-E62)/E62</f>
        <v>5.3652230122818438E-2</v>
      </c>
      <c r="S63" s="32">
        <f>(Table22[[#This Row],[Clothing and footwear]]-F62)/F62</f>
        <v>3.1623330990864368E-2</v>
      </c>
      <c r="T63" s="32">
        <f>(Table22[[#This Row],[Housing]]-G62)/G62</f>
        <v>4.3447293447293402E-2</v>
      </c>
      <c r="U63" s="32">
        <f>(Table22[[#This Row],[Fuel and light]]-H62)/H62</f>
        <v>4.4655929721815479E-2</v>
      </c>
      <c r="V63" s="32">
        <f>(Table22[[#This Row],[Household goods and services]]-I62)/I62</f>
        <v>6.1527057079317882E-2</v>
      </c>
      <c r="W63" s="32">
        <f>(Table22[[#This Row],[Health]]-J62)/J62</f>
        <v>8.7021755438859663E-2</v>
      </c>
      <c r="X63" s="32">
        <f>(Table22[[#This Row],[Transport and communication]]-K62)/K62</f>
        <v>3.6043587594300062E-2</v>
      </c>
      <c r="Y63" s="32">
        <f>(Table22[[#This Row],[Recreation and amusement]]-L62)/L62</f>
        <v>5.4741711642251528E-2</v>
      </c>
      <c r="Z63" s="32">
        <f>(Table22[[#This Row],[Education]]-M62)/M62</f>
        <v>7.9856115107913628E-2</v>
      </c>
      <c r="AA63" s="32">
        <f>(Table22[[#This Row],[Personal care and effects]]-N62)/N62</f>
        <v>3.8491751767478329E-2</v>
      </c>
      <c r="AB63" s="32">
        <f>(Table22[[#This Row],[Miscellaneous]]-O62)/O62</f>
        <v>5.9643687064291379E-2</v>
      </c>
      <c r="AC63" s="32">
        <f>(Table22[[#This Row],[General index]]-P62)/P62</f>
        <v>2.3374726077428697E-2</v>
      </c>
      <c r="AD63" s="32">
        <f>(Table22[[#This Row],[Food Basket]]-Q62)/Q62</f>
        <v>-9.607281307938852E-3</v>
      </c>
    </row>
    <row r="64" spans="2:34" hidden="1" x14ac:dyDescent="0.3">
      <c r="B64" t="s">
        <v>35</v>
      </c>
      <c r="C64">
        <v>2019</v>
      </c>
      <c r="D64" t="s">
        <v>31</v>
      </c>
      <c r="E64">
        <v>163.19999999999999</v>
      </c>
      <c r="F64">
        <v>146.4</v>
      </c>
      <c r="G64" t="s">
        <v>116</v>
      </c>
      <c r="H64">
        <v>139.5</v>
      </c>
      <c r="I64">
        <v>143.6</v>
      </c>
      <c r="J64">
        <v>145.1</v>
      </c>
      <c r="K64">
        <v>123.3</v>
      </c>
      <c r="L64">
        <v>136.69999999999999</v>
      </c>
      <c r="M64">
        <v>150.19999999999999</v>
      </c>
      <c r="N64">
        <v>132.80000000000001</v>
      </c>
      <c r="O64">
        <v>136.9</v>
      </c>
      <c r="P64">
        <v>139.6</v>
      </c>
      <c r="Q64">
        <v>1753.3999999999999</v>
      </c>
      <c r="R64" s="32">
        <f>(Table22[[#This Row],[Pan, tobacco and intoxicants]]-E63)/E63</f>
        <v>1.2269938650306051E-3</v>
      </c>
      <c r="S64" s="32">
        <f>(Table22[[#This Row],[Clothing and footwear]]-F63)/F63</f>
        <v>-2.724795640327014E-3</v>
      </c>
      <c r="T64" s="32">
        <f>(Table22[[#This Row],[Housing]]-G63)/G63</f>
        <v>8.1911262798634032E-3</v>
      </c>
      <c r="U64" s="32">
        <f>(Table22[[#This Row],[Fuel and light]]-H63)/H63</f>
        <v>-2.2424667133847154E-2</v>
      </c>
      <c r="V64" s="32">
        <f>(Table22[[#This Row],[Household goods and services]]-I63)/I63</f>
        <v>2.7932960893855148E-3</v>
      </c>
      <c r="W64" s="32">
        <f>(Table22[[#This Row],[Health]]-J63)/J63</f>
        <v>1.3802622498273887E-3</v>
      </c>
      <c r="X64" s="32">
        <f>(Table22[[#This Row],[Transport and communication]]-K63)/K63</f>
        <v>-2.4271844660193947E-3</v>
      </c>
      <c r="Y64" s="32">
        <f>(Table22[[#This Row],[Recreation and amusement]]-L63)/L63</f>
        <v>-7.3099415204694979E-4</v>
      </c>
      <c r="Z64" s="32">
        <f>(Table22[[#This Row],[Education]]-M63)/M63</f>
        <v>6.6622251832108143E-4</v>
      </c>
      <c r="AA64" s="32">
        <f>(Table22[[#This Row],[Personal care and effects]]-N63)/N63</f>
        <v>4.5385779122543331E-3</v>
      </c>
      <c r="AB64" s="32">
        <f>(Table22[[#This Row],[Miscellaneous]]-O63)/O63</f>
        <v>7.3099415204674206E-4</v>
      </c>
      <c r="AC64" s="32">
        <f>(Table22[[#This Row],[General index]]-P63)/P63</f>
        <v>-3.5688793718772309E-3</v>
      </c>
      <c r="AD64" s="32">
        <f>(Table22[[#This Row],[Food Basket]]-Q63)/Q63</f>
        <v>-5.3324256864079106E-3</v>
      </c>
    </row>
    <row r="65" spans="2:30" x14ac:dyDescent="0.3">
      <c r="B65" t="s">
        <v>35</v>
      </c>
      <c r="C65">
        <v>2019</v>
      </c>
      <c r="D65" t="s">
        <v>55</v>
      </c>
      <c r="E65">
        <v>168.5</v>
      </c>
      <c r="F65">
        <v>149</v>
      </c>
      <c r="G65" t="s">
        <v>126</v>
      </c>
      <c r="H65">
        <v>143.69999999999999</v>
      </c>
      <c r="I65">
        <v>145.80000000000001</v>
      </c>
      <c r="J65">
        <v>150.4</v>
      </c>
      <c r="K65">
        <v>129.80000000000001</v>
      </c>
      <c r="L65">
        <v>142.30000000000001</v>
      </c>
      <c r="M65">
        <v>155.69999999999999</v>
      </c>
      <c r="N65">
        <v>140.4</v>
      </c>
      <c r="O65">
        <v>142.5</v>
      </c>
      <c r="P65">
        <v>150.4</v>
      </c>
      <c r="Q65">
        <v>1946.1000000000001</v>
      </c>
      <c r="R65" s="32">
        <f>(Table22[[#This Row],[Pan, tobacco and intoxicants]]-E64)/E64</f>
        <v>3.2475490196078503E-2</v>
      </c>
      <c r="S65" s="32">
        <f>(Table22[[#This Row],[Clothing and footwear]]-F64)/F64</f>
        <v>1.7759562841530015E-2</v>
      </c>
      <c r="T65" s="32">
        <f>(Table22[[#This Row],[Housing]]-G64)/G64</f>
        <v>3.4529451591063125E-2</v>
      </c>
      <c r="U65" s="32">
        <f>(Table22[[#This Row],[Fuel and light]]-H64)/H64</f>
        <v>3.0107526881720349E-2</v>
      </c>
      <c r="V65" s="32">
        <f>(Table22[[#This Row],[Household goods and services]]-I64)/I64</f>
        <v>1.5320334261838559E-2</v>
      </c>
      <c r="W65" s="32">
        <f>(Table22[[#This Row],[Health]]-J64)/J64</f>
        <v>3.6526533425224064E-2</v>
      </c>
      <c r="X65" s="32">
        <f>(Table22[[#This Row],[Transport and communication]]-K64)/K64</f>
        <v>5.2716950527169619E-2</v>
      </c>
      <c r="Y65" s="32">
        <f>(Table22[[#This Row],[Recreation and amusement]]-L64)/L64</f>
        <v>4.0965618141916772E-2</v>
      </c>
      <c r="Z65" s="32">
        <f>(Table22[[#This Row],[Education]]-M64)/M64</f>
        <v>3.6617842876165117E-2</v>
      </c>
      <c r="AA65" s="32">
        <f>(Table22[[#This Row],[Personal care and effects]]-N64)/N64</f>
        <v>5.7228915662650558E-2</v>
      </c>
      <c r="AB65" s="32">
        <f>(Table22[[#This Row],[Miscellaneous]]-O64)/O64</f>
        <v>4.090577063550032E-2</v>
      </c>
      <c r="AC65" s="32">
        <f>(Table22[[#This Row],[General index]]-P64)/P64</f>
        <v>7.7363896848137617E-2</v>
      </c>
      <c r="AD65" s="32">
        <f>(Table22[[#This Row],[Food Basket]]-Q64)/Q64</f>
        <v>0.10990076422949714</v>
      </c>
    </row>
    <row r="66" spans="2:30" hidden="1" x14ac:dyDescent="0.3">
      <c r="B66" t="s">
        <v>35</v>
      </c>
      <c r="C66">
        <v>2020</v>
      </c>
      <c r="D66" t="s">
        <v>31</v>
      </c>
      <c r="E66">
        <v>169.2</v>
      </c>
      <c r="F66">
        <v>149.19999999999999</v>
      </c>
      <c r="G66" t="s">
        <v>127</v>
      </c>
      <c r="H66">
        <v>144.6</v>
      </c>
      <c r="I66">
        <v>146.19999999999999</v>
      </c>
      <c r="J66">
        <v>151.19999999999999</v>
      </c>
      <c r="K66">
        <v>130.9</v>
      </c>
      <c r="L66">
        <v>142.80000000000001</v>
      </c>
      <c r="M66">
        <v>156.1</v>
      </c>
      <c r="N66">
        <v>142.30000000000001</v>
      </c>
      <c r="O66">
        <v>143.4</v>
      </c>
      <c r="P66">
        <v>150.19999999999999</v>
      </c>
      <c r="Q66">
        <v>1940.3999999999999</v>
      </c>
      <c r="R66" s="32">
        <f>(Table22[[#This Row],[Pan, tobacco and intoxicants]]-E65)/E65</f>
        <v>4.1543026706230782E-3</v>
      </c>
      <c r="S66" s="32">
        <f>(Table22[[#This Row],[Clothing and footwear]]-F65)/F65</f>
        <v>1.3422818791945545E-3</v>
      </c>
      <c r="T66" s="32">
        <f>(Table22[[#This Row],[Housing]]-G65)/G65</f>
        <v>7.1989528795811143E-3</v>
      </c>
      <c r="U66" s="32">
        <f>(Table22[[#This Row],[Fuel and light]]-H65)/H65</f>
        <v>6.2630480167015015E-3</v>
      </c>
      <c r="V66" s="32">
        <f>(Table22[[#This Row],[Household goods and services]]-I65)/I65</f>
        <v>2.7434842249655501E-3</v>
      </c>
      <c r="W66" s="32">
        <f>(Table22[[#This Row],[Health]]-J65)/J65</f>
        <v>5.319148936170099E-3</v>
      </c>
      <c r="X66" s="32">
        <f>(Table22[[#This Row],[Transport and communication]]-K65)/K65</f>
        <v>8.4745762711863955E-3</v>
      </c>
      <c r="Y66" s="32">
        <f>(Table22[[#This Row],[Recreation and amusement]]-L65)/L65</f>
        <v>3.5137034434293743E-3</v>
      </c>
      <c r="Z66" s="32">
        <f>(Table22[[#This Row],[Education]]-M65)/M65</f>
        <v>2.5690430314708138E-3</v>
      </c>
      <c r="AA66" s="32">
        <f>(Table22[[#This Row],[Personal care and effects]]-N65)/N65</f>
        <v>1.3532763532763573E-2</v>
      </c>
      <c r="AB66" s="32">
        <f>(Table22[[#This Row],[Miscellaneous]]-O65)/O65</f>
        <v>6.3157894736842503E-3</v>
      </c>
      <c r="AC66" s="32">
        <f>(Table22[[#This Row],[General index]]-P65)/P65</f>
        <v>-1.3297872340426666E-3</v>
      </c>
      <c r="AD66" s="32">
        <f>(Table22[[#This Row],[Food Basket]]-Q65)/Q65</f>
        <v>-2.9289347926623878E-3</v>
      </c>
    </row>
    <row r="67" spans="2:30" x14ac:dyDescent="0.3">
      <c r="B67" t="s">
        <v>35</v>
      </c>
      <c r="C67">
        <v>2020</v>
      </c>
      <c r="D67" t="s">
        <v>55</v>
      </c>
      <c r="E67">
        <v>185.4</v>
      </c>
      <c r="F67">
        <v>153.6</v>
      </c>
      <c r="G67" t="s">
        <v>136</v>
      </c>
      <c r="H67">
        <v>144.6</v>
      </c>
      <c r="I67">
        <v>149.69999999999999</v>
      </c>
      <c r="J67">
        <v>158.30000000000001</v>
      </c>
      <c r="K67">
        <v>140.69999999999999</v>
      </c>
      <c r="L67">
        <v>148.5</v>
      </c>
      <c r="M67">
        <v>159.4</v>
      </c>
      <c r="N67">
        <v>157.1</v>
      </c>
      <c r="O67">
        <v>151.19999999999999</v>
      </c>
      <c r="P67">
        <v>158.9</v>
      </c>
      <c r="Q67">
        <v>2109.1</v>
      </c>
      <c r="R67" s="32">
        <f>(Table22[[#This Row],[Pan, tobacco and intoxicants]]-E66)/E66</f>
        <v>9.574468085106394E-2</v>
      </c>
      <c r="S67" s="32">
        <f>(Table22[[#This Row],[Clothing and footwear]]-F66)/F66</f>
        <v>2.9490616621983955E-2</v>
      </c>
      <c r="T67" s="32">
        <f>(Table22[[#This Row],[Housing]]-G66)/G66</f>
        <v>2.9239766081871343E-2</v>
      </c>
      <c r="U67" s="32">
        <f>(Table22[[#This Row],[Fuel and light]]-H66)/H66</f>
        <v>0</v>
      </c>
      <c r="V67" s="32">
        <f>(Table22[[#This Row],[Household goods and services]]-I66)/I66</f>
        <v>2.3939808481532151E-2</v>
      </c>
      <c r="W67" s="32">
        <f>(Table22[[#This Row],[Health]]-J66)/J66</f>
        <v>4.6957671957672115E-2</v>
      </c>
      <c r="X67" s="32">
        <f>(Table22[[#This Row],[Transport and communication]]-K66)/K66</f>
        <v>7.4866310160427677E-2</v>
      </c>
      <c r="Y67" s="32">
        <f>(Table22[[#This Row],[Recreation and amusement]]-L66)/L66</f>
        <v>3.9915966386554542E-2</v>
      </c>
      <c r="Z67" s="32">
        <f>(Table22[[#This Row],[Education]]-M66)/M66</f>
        <v>2.1140294682895654E-2</v>
      </c>
      <c r="AA67" s="32">
        <f>(Table22[[#This Row],[Personal care and effects]]-N66)/N66</f>
        <v>0.10400562192550936</v>
      </c>
      <c r="AB67" s="32">
        <f>(Table22[[#This Row],[Miscellaneous]]-O66)/O66</f>
        <v>5.4393305439330422E-2</v>
      </c>
      <c r="AC67" s="32">
        <f>(Table22[[#This Row],[General index]]-P66)/P66</f>
        <v>5.7922769640479481E-2</v>
      </c>
      <c r="AD67" s="32">
        <f>(Table22[[#This Row],[Food Basket]]-Q66)/Q66</f>
        <v>8.6940836940836971E-2</v>
      </c>
    </row>
    <row r="68" spans="2:30" hidden="1" x14ac:dyDescent="0.3">
      <c r="B68" t="s">
        <v>35</v>
      </c>
      <c r="C68">
        <v>2021</v>
      </c>
      <c r="D68" t="s">
        <v>31</v>
      </c>
      <c r="E68">
        <v>186.5</v>
      </c>
      <c r="F68">
        <v>154.19999999999999</v>
      </c>
      <c r="G68" t="s">
        <v>137</v>
      </c>
      <c r="H68">
        <v>147.9</v>
      </c>
      <c r="I68">
        <v>150</v>
      </c>
      <c r="J68">
        <v>159.30000000000001</v>
      </c>
      <c r="K68">
        <v>141.9</v>
      </c>
      <c r="L68">
        <v>149.6</v>
      </c>
      <c r="M68">
        <v>159.19999999999999</v>
      </c>
      <c r="N68">
        <v>156.80000000000001</v>
      </c>
      <c r="O68">
        <v>151.9</v>
      </c>
      <c r="P68">
        <v>157.30000000000001</v>
      </c>
      <c r="Q68">
        <v>2076.5</v>
      </c>
      <c r="R68" s="32">
        <f>(Table22[[#This Row],[Pan, tobacco and intoxicants]]-E67)/E67</f>
        <v>5.9331175836029896E-3</v>
      </c>
      <c r="S68" s="32">
        <f>(Table22[[#This Row],[Clothing and footwear]]-F67)/F67</f>
        <v>3.9062499999999631E-3</v>
      </c>
      <c r="T68" s="32">
        <f>(Table22[[#This Row],[Housing]]-G67)/G67</f>
        <v>-4.4191919191920266E-3</v>
      </c>
      <c r="U68" s="32">
        <f>(Table22[[#This Row],[Fuel and light]]-H67)/H67</f>
        <v>2.2821576763485556E-2</v>
      </c>
      <c r="V68" s="32">
        <f>(Table22[[#This Row],[Household goods and services]]-I67)/I67</f>
        <v>2.0040080160321403E-3</v>
      </c>
      <c r="W68" s="32">
        <f>(Table22[[#This Row],[Health]]-J67)/J67</f>
        <v>6.3171193935565376E-3</v>
      </c>
      <c r="X68" s="32">
        <f>(Table22[[#This Row],[Transport and communication]]-K67)/K67</f>
        <v>8.5287846481877545E-3</v>
      </c>
      <c r="Y68" s="32">
        <f>(Table22[[#This Row],[Recreation and amusement]]-L67)/L67</f>
        <v>7.4074074074073695E-3</v>
      </c>
      <c r="Z68" s="32">
        <f>(Table22[[#This Row],[Education]]-M67)/M67</f>
        <v>-1.2547051442911986E-3</v>
      </c>
      <c r="AA68" s="32">
        <f>(Table22[[#This Row],[Personal care and effects]]-N67)/N67</f>
        <v>-1.9096117122850602E-3</v>
      </c>
      <c r="AB68" s="32">
        <f>(Table22[[#This Row],[Miscellaneous]]-O67)/O67</f>
        <v>4.629629629629743E-3</v>
      </c>
      <c r="AC68" s="32">
        <f>(Table22[[#This Row],[General index]]-P67)/P67</f>
        <v>-1.006922592825673E-2</v>
      </c>
      <c r="AD68" s="32">
        <f>(Table22[[#This Row],[Food Basket]]-Q67)/Q67</f>
        <v>-1.5456829927457167E-2</v>
      </c>
    </row>
    <row r="69" spans="2:30" x14ac:dyDescent="0.3">
      <c r="B69" t="s">
        <v>35</v>
      </c>
      <c r="C69">
        <v>2021</v>
      </c>
      <c r="D69" t="s">
        <v>55</v>
      </c>
      <c r="E69">
        <v>192.4</v>
      </c>
      <c r="F69">
        <v>167</v>
      </c>
      <c r="G69" t="s">
        <v>148</v>
      </c>
      <c r="H69">
        <v>164.1</v>
      </c>
      <c r="I69">
        <v>160.19999999999999</v>
      </c>
      <c r="J69">
        <v>170.6</v>
      </c>
      <c r="K69">
        <v>155.69999999999999</v>
      </c>
      <c r="L69">
        <v>160.6</v>
      </c>
      <c r="M69">
        <v>164.4</v>
      </c>
      <c r="N69">
        <v>162.6</v>
      </c>
      <c r="O69">
        <v>162</v>
      </c>
      <c r="P69">
        <v>166.2</v>
      </c>
      <c r="Q69">
        <v>2180.9</v>
      </c>
      <c r="R69" s="32">
        <f>(Table22[[#This Row],[Pan, tobacco and intoxicants]]-E68)/E68</f>
        <v>3.163538873994641E-2</v>
      </c>
      <c r="S69" s="32">
        <f>(Table22[[#This Row],[Clothing and footwear]]-F68)/F68</f>
        <v>8.3009079118028614E-2</v>
      </c>
      <c r="T69" s="32">
        <f>(Table22[[#This Row],[Housing]]-G68)/G68</f>
        <v>3.6144578313253121E-2</v>
      </c>
      <c r="U69" s="32">
        <f>(Table22[[#This Row],[Fuel and light]]-H68)/H68</f>
        <v>0.10953346855983764</v>
      </c>
      <c r="V69" s="32">
        <f>(Table22[[#This Row],[Household goods and services]]-I68)/I68</f>
        <v>6.7999999999999922E-2</v>
      </c>
      <c r="W69" s="32">
        <f>(Table22[[#This Row],[Health]]-J68)/J68</f>
        <v>7.0935342121782693E-2</v>
      </c>
      <c r="X69" s="32">
        <f>(Table22[[#This Row],[Transport and communication]]-K68)/K68</f>
        <v>9.7251585623678527E-2</v>
      </c>
      <c r="Y69" s="32">
        <f>(Table22[[#This Row],[Recreation and amusement]]-L68)/L68</f>
        <v>7.3529411764705885E-2</v>
      </c>
      <c r="Z69" s="32">
        <f>(Table22[[#This Row],[Education]]-M68)/M68</f>
        <v>3.266331658291468E-2</v>
      </c>
      <c r="AA69" s="32">
        <f>(Table22[[#This Row],[Personal care and effects]]-N68)/N68</f>
        <v>3.6989795918367235E-2</v>
      </c>
      <c r="AB69" s="32">
        <f>(Table22[[#This Row],[Miscellaneous]]-O68)/O68</f>
        <v>6.6491112574061845E-2</v>
      </c>
      <c r="AC69" s="32">
        <f>(Table22[[#This Row],[General index]]-P68)/P68</f>
        <v>5.657978385251098E-2</v>
      </c>
      <c r="AD69" s="32">
        <f>(Table22[[#This Row],[Food Basket]]-Q68)/Q68</f>
        <v>5.0276908259089856E-2</v>
      </c>
    </row>
    <row r="70" spans="2:30" hidden="1" x14ac:dyDescent="0.3">
      <c r="B70" t="s">
        <v>35</v>
      </c>
      <c r="C70">
        <v>2022</v>
      </c>
      <c r="D70" t="s">
        <v>31</v>
      </c>
      <c r="E70">
        <v>192.2</v>
      </c>
      <c r="F70">
        <v>168.5</v>
      </c>
      <c r="G70" t="s">
        <v>149</v>
      </c>
      <c r="H70">
        <v>164.2</v>
      </c>
      <c r="I70">
        <v>161.1</v>
      </c>
      <c r="J70">
        <v>171.4</v>
      </c>
      <c r="K70">
        <v>156.5</v>
      </c>
      <c r="L70">
        <v>161.19999999999999</v>
      </c>
      <c r="M70">
        <v>164.7</v>
      </c>
      <c r="N70">
        <v>163</v>
      </c>
      <c r="O70">
        <v>162.69999999999999</v>
      </c>
      <c r="P70">
        <v>165.7</v>
      </c>
      <c r="Q70">
        <v>2164.1999999999998</v>
      </c>
      <c r="R70" s="32">
        <f>(Table22[[#This Row],[Pan, tobacco and intoxicants]]-E69)/E69</f>
        <v>-1.039501039501128E-3</v>
      </c>
      <c r="S70" s="32">
        <f>(Table22[[#This Row],[Clothing and footwear]]-F69)/F69</f>
        <v>8.9820359281437123E-3</v>
      </c>
      <c r="T70" s="32">
        <f>(Table22[[#This Row],[Housing]]-G69)/G69</f>
        <v>6.7319461444308093E-3</v>
      </c>
      <c r="U70" s="32">
        <f>(Table22[[#This Row],[Fuel and light]]-H69)/H69</f>
        <v>6.0938452163311586E-4</v>
      </c>
      <c r="V70" s="32">
        <f>(Table22[[#This Row],[Household goods and services]]-I69)/I69</f>
        <v>5.6179775280899239E-3</v>
      </c>
      <c r="W70" s="32">
        <f>(Table22[[#This Row],[Health]]-J69)/J69</f>
        <v>4.6893317702228097E-3</v>
      </c>
      <c r="X70" s="32">
        <f>(Table22[[#This Row],[Transport and communication]]-K69)/K69</f>
        <v>5.1380860629416276E-3</v>
      </c>
      <c r="Y70" s="32">
        <f>(Table22[[#This Row],[Recreation and amusement]]-L69)/L69</f>
        <v>3.735990037359865E-3</v>
      </c>
      <c r="Z70" s="32">
        <f>(Table22[[#This Row],[Education]]-M69)/M69</f>
        <v>1.8248175182480715E-3</v>
      </c>
      <c r="AA70" s="32">
        <f>(Table22[[#This Row],[Personal care and effects]]-N69)/N69</f>
        <v>2.4600246002460377E-3</v>
      </c>
      <c r="AB70" s="32">
        <f>(Table22[[#This Row],[Miscellaneous]]-O69)/O69</f>
        <v>4.3209876543209179E-3</v>
      </c>
      <c r="AC70" s="32">
        <f>(Table22[[#This Row],[General index]]-P69)/P69</f>
        <v>-3.0084235860409147E-3</v>
      </c>
      <c r="AD70" s="32">
        <f>(Table22[[#This Row],[Food Basket]]-Q69)/Q69</f>
        <v>-7.6573891512679501E-3</v>
      </c>
    </row>
    <row r="71" spans="2:30" x14ac:dyDescent="0.3">
      <c r="B71" t="s">
        <v>35</v>
      </c>
      <c r="C71">
        <v>2022</v>
      </c>
      <c r="D71" t="s">
        <v>55</v>
      </c>
      <c r="E71">
        <v>197.3</v>
      </c>
      <c r="F71">
        <v>183</v>
      </c>
      <c r="G71" t="s">
        <v>160</v>
      </c>
      <c r="H71">
        <v>182</v>
      </c>
      <c r="I71">
        <v>172.1</v>
      </c>
      <c r="J71">
        <v>181.1</v>
      </c>
      <c r="K71">
        <v>163.4</v>
      </c>
      <c r="L71">
        <v>168.9</v>
      </c>
      <c r="M71">
        <v>174.1</v>
      </c>
      <c r="N71">
        <v>175.8</v>
      </c>
      <c r="O71">
        <v>172</v>
      </c>
      <c r="P71">
        <v>175.7</v>
      </c>
      <c r="Q71">
        <v>2283.4</v>
      </c>
      <c r="R71" s="32">
        <f>(Table22[[#This Row],[Pan, tobacco and intoxicants]]-E70)/E70</f>
        <v>2.6534859521332065E-2</v>
      </c>
      <c r="S71" s="32">
        <f>(Table22[[#This Row],[Clothing and footwear]]-F70)/F70</f>
        <v>8.6053412462908013E-2</v>
      </c>
      <c r="T71" s="32">
        <f>(Table22[[#This Row],[Housing]]-G70)/G70</f>
        <v>3.7689969604863149E-2</v>
      </c>
      <c r="U71" s="32">
        <f>(Table22[[#This Row],[Fuel and light]]-H70)/H70</f>
        <v>0.1084043848964678</v>
      </c>
      <c r="V71" s="32">
        <f>(Table22[[#This Row],[Household goods and services]]-I70)/I70</f>
        <v>6.8280571073867161E-2</v>
      </c>
      <c r="W71" s="32">
        <f>(Table22[[#This Row],[Health]]-J70)/J70</f>
        <v>5.6592765460910084E-2</v>
      </c>
      <c r="X71" s="32">
        <f>(Table22[[#This Row],[Transport and communication]]-K70)/K70</f>
        <v>4.408945686900962E-2</v>
      </c>
      <c r="Y71" s="32">
        <f>(Table22[[#This Row],[Recreation and amusement]]-L70)/L70</f>
        <v>4.7766749379652716E-2</v>
      </c>
      <c r="Z71" s="32">
        <f>(Table22[[#This Row],[Education]]-M70)/M70</f>
        <v>5.7073466909532522E-2</v>
      </c>
      <c r="AA71" s="32">
        <f>(Table22[[#This Row],[Personal care and effects]]-N70)/N70</f>
        <v>7.8527607361963264E-2</v>
      </c>
      <c r="AB71" s="32">
        <f>(Table22[[#This Row],[Miscellaneous]]-O70)/O70</f>
        <v>5.716041794714205E-2</v>
      </c>
      <c r="AC71" s="32">
        <f>(Table22[[#This Row],[General index]]-P70)/P70</f>
        <v>6.0350030175015092E-2</v>
      </c>
      <c r="AD71" s="32">
        <f>(Table22[[#This Row],[Food Basket]]-Q70)/Q70</f>
        <v>5.5078088901210742E-2</v>
      </c>
    </row>
    <row r="72" spans="2:30" hidden="1" x14ac:dyDescent="0.3">
      <c r="B72" t="s">
        <v>35</v>
      </c>
      <c r="C72">
        <v>2023</v>
      </c>
      <c r="D72" t="s">
        <v>31</v>
      </c>
      <c r="E72">
        <v>198.2</v>
      </c>
      <c r="F72">
        <v>183.8</v>
      </c>
      <c r="G72" t="s">
        <v>161</v>
      </c>
      <c r="H72">
        <v>182</v>
      </c>
      <c r="I72">
        <v>172.9</v>
      </c>
      <c r="J72">
        <v>182.3</v>
      </c>
      <c r="K72">
        <v>163.6</v>
      </c>
      <c r="L72">
        <v>169.5</v>
      </c>
      <c r="M72">
        <v>174.3</v>
      </c>
      <c r="N72">
        <v>178.6</v>
      </c>
      <c r="O72">
        <v>172.8</v>
      </c>
      <c r="P72">
        <v>176.5</v>
      </c>
      <c r="Q72">
        <v>2292.6999999999998</v>
      </c>
      <c r="R72" s="32">
        <f>(Table22[[#This Row],[Pan, tobacco and intoxicants]]-E71)/E71</f>
        <v>4.5615813482005937E-3</v>
      </c>
      <c r="S72" s="32">
        <f>(Table22[[#This Row],[Clothing and footwear]]-F71)/F71</f>
        <v>4.3715846994536144E-3</v>
      </c>
      <c r="T72" s="32">
        <f>(Table22[[#This Row],[Housing]]-G71)/G71</f>
        <v>8.201523140011751E-3</v>
      </c>
      <c r="U72" s="32">
        <f>(Table22[[#This Row],[Fuel and light]]-H71)/H71</f>
        <v>0</v>
      </c>
      <c r="V72" s="32">
        <f>(Table22[[#This Row],[Household goods and services]]-I71)/I71</f>
        <v>4.648460197559625E-3</v>
      </c>
      <c r="W72" s="32">
        <f>(Table22[[#This Row],[Health]]-J71)/J71</f>
        <v>6.6261733848703317E-3</v>
      </c>
      <c r="X72" s="32">
        <f>(Table22[[#This Row],[Transport and communication]]-K71)/K71</f>
        <v>1.2239902080782657E-3</v>
      </c>
      <c r="Y72" s="32">
        <f>(Table22[[#This Row],[Recreation and amusement]]-L71)/L71</f>
        <v>3.5523978685612452E-3</v>
      </c>
      <c r="Z72" s="32">
        <f>(Table22[[#This Row],[Education]]-M71)/M71</f>
        <v>1.1487650775417408E-3</v>
      </c>
      <c r="AA72" s="32">
        <f>(Table22[[#This Row],[Personal care and effects]]-N71)/N71</f>
        <v>1.5927189988623337E-2</v>
      </c>
      <c r="AB72" s="32">
        <f>(Table22[[#This Row],[Miscellaneous]]-O71)/O71</f>
        <v>4.6511627906977403E-3</v>
      </c>
      <c r="AC72" s="32">
        <f>(Table22[[#This Row],[General index]]-P71)/P71</f>
        <v>4.5532157085942599E-3</v>
      </c>
      <c r="AD72" s="32">
        <f>(Table22[[#This Row],[Food Basket]]-Q71)/Q71</f>
        <v>4.0728737847068961E-3</v>
      </c>
    </row>
  </sheetData>
  <mergeCells count="2">
    <mergeCell ref="P24:S24"/>
    <mergeCell ref="B5:M5"/>
  </mergeCells>
  <phoneticPr fontId="6" type="noConversion"/>
  <conditionalFormatting sqref="F11:F21">
    <cfRule type="top10" dxfId="44" priority="1" bottom="1" rank="1"/>
    <cfRule type="top10" dxfId="43" priority="2" rank="1"/>
  </conditionalFormatting>
  <conditionalFormatting sqref="O34 Q34:R34">
    <cfRule type="top10" dxfId="42" priority="9" rank="2"/>
  </conditionalFormatting>
  <conditionalFormatting sqref="O31:R33 O35:R37 O34 Q34:R34">
    <cfRule type="top10" dxfId="41" priority="7" bottom="1" rank="1"/>
  </conditionalFormatting>
  <conditionalFormatting sqref="Q34">
    <cfRule type="top10" dxfId="40" priority="8" bottom="1" rank="1"/>
  </conditionalFormatting>
  <pageMargins left="0.7" right="0.7" top="0.75" bottom="0.75" header="0.3" footer="0.3"/>
  <pageSetup scale="90"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4EF8C-62CC-482B-86AD-02B4AA016891}">
  <dimension ref="B2:AA144"/>
  <sheetViews>
    <sheetView showGridLines="0" zoomScale="70" zoomScaleNormal="70" workbookViewId="0">
      <selection activeCell="E13" sqref="E13"/>
    </sheetView>
  </sheetViews>
  <sheetFormatPr defaultRowHeight="14.4" x14ac:dyDescent="0.3"/>
  <cols>
    <col min="5" max="5" width="8.5546875" customWidth="1"/>
    <col min="6" max="6" width="19" customWidth="1"/>
    <col min="7" max="7" width="20.44140625" customWidth="1"/>
    <col min="8" max="9" width="21.109375" customWidth="1"/>
    <col min="10" max="10" width="18.109375" customWidth="1"/>
    <col min="11" max="11" width="29.109375" customWidth="1"/>
    <col min="12" max="12" width="27.33203125" customWidth="1"/>
    <col min="13" max="14" width="27.21875" customWidth="1"/>
    <col min="15" max="15" width="20.109375" customWidth="1"/>
    <col min="16" max="16" width="24.109375" customWidth="1"/>
    <col min="17" max="17" width="26.21875" customWidth="1"/>
    <col min="18" max="18" width="24" customWidth="1"/>
    <col min="19" max="19" width="13.33203125" customWidth="1"/>
    <col min="20" max="20" width="32.6640625" customWidth="1"/>
    <col min="21" max="21" width="19.77734375" customWidth="1"/>
    <col min="27" max="27" width="17.88671875" customWidth="1"/>
  </cols>
  <sheetData>
    <row r="2" spans="2:19" ht="29.4" thickBot="1" x14ac:dyDescent="0.6">
      <c r="B2" s="4" t="s">
        <v>233</v>
      </c>
      <c r="D2" s="166" t="s">
        <v>299</v>
      </c>
      <c r="E2" s="166"/>
      <c r="F2" s="166"/>
      <c r="G2" s="166"/>
      <c r="H2" s="166"/>
      <c r="I2" s="166"/>
      <c r="J2" s="166"/>
      <c r="K2" s="113"/>
      <c r="L2" s="113"/>
    </row>
    <row r="3" spans="2:19" ht="15" thickTop="1" x14ac:dyDescent="0.3"/>
    <row r="4" spans="2:19" ht="23.4" x14ac:dyDescent="0.45">
      <c r="M4" s="190" t="s">
        <v>300</v>
      </c>
      <c r="N4" s="191"/>
      <c r="O4" s="191"/>
      <c r="P4" s="191"/>
      <c r="Q4" s="121"/>
      <c r="R4" s="121"/>
      <c r="S4" s="121"/>
    </row>
    <row r="5" spans="2:19" ht="23.4" x14ac:dyDescent="0.45">
      <c r="B5" s="188" t="s">
        <v>318</v>
      </c>
      <c r="C5" s="189"/>
      <c r="D5" s="189"/>
      <c r="E5" s="189"/>
      <c r="F5" s="189"/>
      <c r="G5" s="189"/>
      <c r="H5" s="189"/>
      <c r="I5" s="189"/>
      <c r="J5" s="189"/>
      <c r="K5" s="189"/>
      <c r="M5" s="190" t="s">
        <v>319</v>
      </c>
      <c r="N5" s="191"/>
      <c r="O5" s="191"/>
      <c r="P5" s="191"/>
      <c r="Q5" s="191"/>
      <c r="R5" s="191"/>
    </row>
    <row r="7" spans="2:19" x14ac:dyDescent="0.3">
      <c r="B7" t="s">
        <v>0</v>
      </c>
      <c r="C7" t="s">
        <v>1</v>
      </c>
      <c r="D7" t="s">
        <v>2</v>
      </c>
      <c r="E7" t="s">
        <v>229</v>
      </c>
      <c r="F7" t="s">
        <v>289</v>
      </c>
    </row>
    <row r="8" spans="2:19" hidden="1" x14ac:dyDescent="0.3">
      <c r="B8" t="s">
        <v>30</v>
      </c>
      <c r="C8">
        <v>2022</v>
      </c>
      <c r="D8" t="s">
        <v>41</v>
      </c>
      <c r="E8">
        <f>SUM(original_data3[[#This Row],[Cereals and products]:[Food and beverages]])</f>
        <v>1382.2</v>
      </c>
    </row>
    <row r="9" spans="2:19" x14ac:dyDescent="0.3">
      <c r="B9" t="s">
        <v>33</v>
      </c>
      <c r="C9">
        <v>2022</v>
      </c>
      <c r="D9" t="s">
        <v>41</v>
      </c>
      <c r="E9">
        <f>SUM(original_data3[[#This Row],[Cereals and products]:[Food and beverages]])</f>
        <v>1386.8</v>
      </c>
    </row>
    <row r="10" spans="2:19" hidden="1" x14ac:dyDescent="0.3">
      <c r="B10" t="s">
        <v>35</v>
      </c>
      <c r="C10">
        <v>2022</v>
      </c>
      <c r="D10" t="s">
        <v>41</v>
      </c>
      <c r="E10">
        <f>SUM(original_data3[[#This Row],[Cereals and products]:[Food and beverages]])</f>
        <v>1384.0000000000002</v>
      </c>
    </row>
    <row r="11" spans="2:19" hidden="1" x14ac:dyDescent="0.3">
      <c r="B11" t="s">
        <v>30</v>
      </c>
      <c r="C11">
        <v>2022</v>
      </c>
      <c r="D11" t="s">
        <v>42</v>
      </c>
      <c r="E11">
        <f>SUM(original_data3[[#This Row],[Cereals and products]:[Food and beverages]])</f>
        <v>1385.8</v>
      </c>
      <c r="F11" s="108">
        <f>(Table24[[#This Row],[SUM Food Basket]]-E8)/E8</f>
        <v>2.6045434814063878E-3</v>
      </c>
    </row>
    <row r="12" spans="2:19" x14ac:dyDescent="0.3">
      <c r="B12" t="s">
        <v>33</v>
      </c>
      <c r="C12">
        <v>2022</v>
      </c>
      <c r="D12" t="s">
        <v>42</v>
      </c>
      <c r="E12">
        <f>SUM(original_data3[[#This Row],[Cereals and products]:[Food and beverages]])</f>
        <v>1397.6999999999998</v>
      </c>
      <c r="F12" s="35">
        <f>(Table24[[#This Row],[SUM Food Basket]]-E9)/E9</f>
        <v>7.8598211710411477E-3</v>
      </c>
    </row>
    <row r="13" spans="2:19" hidden="1" x14ac:dyDescent="0.3">
      <c r="B13" t="s">
        <v>35</v>
      </c>
      <c r="C13">
        <v>2022</v>
      </c>
      <c r="D13" t="s">
        <v>42</v>
      </c>
      <c r="E13">
        <f>SUM(original_data3[[#This Row],[Cereals and products]:[Food and beverages]])</f>
        <v>1390.2</v>
      </c>
      <c r="F13" s="108">
        <f>(Table24[[#This Row],[SUM Food Basket]]-E10)/E10</f>
        <v>4.4797687861270353E-3</v>
      </c>
    </row>
    <row r="14" spans="2:19" hidden="1" x14ac:dyDescent="0.3">
      <c r="B14" t="s">
        <v>30</v>
      </c>
      <c r="C14">
        <v>2022</v>
      </c>
      <c r="D14" t="s">
        <v>44</v>
      </c>
      <c r="E14">
        <f>SUM(original_data3[[#This Row],[Cereals and products]:[Food and beverages]])</f>
        <v>1394</v>
      </c>
      <c r="F14" s="108">
        <f>(Table24[[#This Row],[SUM Food Basket]]-E11)/E11</f>
        <v>5.9171597633136423E-3</v>
      </c>
    </row>
    <row r="15" spans="2:19" x14ac:dyDescent="0.3">
      <c r="B15" t="s">
        <v>33</v>
      </c>
      <c r="C15">
        <v>2022</v>
      </c>
      <c r="D15" t="s">
        <v>44</v>
      </c>
      <c r="E15">
        <f>SUM(original_data3[[#This Row],[Cereals and products]:[Food and beverages]])</f>
        <v>1417.1999999999998</v>
      </c>
      <c r="F15" s="35">
        <f>(Table24[[#This Row],[SUM Food Basket]]-E12)/E12</f>
        <v>1.3951491736424126E-2</v>
      </c>
    </row>
    <row r="16" spans="2:19" hidden="1" x14ac:dyDescent="0.3">
      <c r="B16" t="s">
        <v>35</v>
      </c>
      <c r="C16">
        <v>2022</v>
      </c>
      <c r="D16" t="s">
        <v>44</v>
      </c>
      <c r="E16">
        <f>SUM(original_data3[[#This Row],[Cereals and products]:[Food and beverages]])</f>
        <v>1402.1999999999998</v>
      </c>
      <c r="F16" s="108">
        <f>(Table24[[#This Row],[SUM Food Basket]]-E13)/E13</f>
        <v>8.6318515321534839E-3</v>
      </c>
    </row>
    <row r="17" spans="2:6" hidden="1" x14ac:dyDescent="0.3">
      <c r="B17" t="s">
        <v>30</v>
      </c>
      <c r="C17">
        <v>2022</v>
      </c>
      <c r="D17" t="s">
        <v>46</v>
      </c>
      <c r="E17">
        <f>SUM(original_data3[[#This Row],[Cereals and products]:[Food and beverages]])</f>
        <v>1420</v>
      </c>
      <c r="F17" s="108">
        <f>(Table24[[#This Row],[SUM Food Basket]]-E14)/E14</f>
        <v>1.8651362984218076E-2</v>
      </c>
    </row>
    <row r="18" spans="2:6" x14ac:dyDescent="0.3">
      <c r="B18" s="139" t="s">
        <v>33</v>
      </c>
      <c r="C18" s="139">
        <v>2022</v>
      </c>
      <c r="D18" s="139" t="s">
        <v>46</v>
      </c>
      <c r="E18" s="139">
        <f>SUM(original_data3[[#This Row],[Cereals and products]:[Food and beverages]])</f>
        <v>1464.6000000000001</v>
      </c>
      <c r="F18" s="169">
        <f>(Table24[[#This Row],[SUM Food Basket]]-E15)/E15</f>
        <v>3.344623200677415E-2</v>
      </c>
    </row>
    <row r="19" spans="2:6" hidden="1" x14ac:dyDescent="0.3">
      <c r="B19" s="139" t="s">
        <v>35</v>
      </c>
      <c r="C19" s="139">
        <v>2022</v>
      </c>
      <c r="D19" s="139" t="s">
        <v>46</v>
      </c>
      <c r="E19" s="139">
        <f>SUM(original_data3[[#This Row],[Cereals and products]:[Food and beverages]])</f>
        <v>1436</v>
      </c>
      <c r="F19" s="141">
        <f>(Table24[[#This Row],[SUM Food Basket]]-E16)/E16</f>
        <v>2.4104977891884316E-2</v>
      </c>
    </row>
    <row r="20" spans="2:6" hidden="1" x14ac:dyDescent="0.3">
      <c r="B20" s="123" t="s">
        <v>30</v>
      </c>
      <c r="C20" s="123">
        <v>2022</v>
      </c>
      <c r="D20" s="123" t="s">
        <v>48</v>
      </c>
      <c r="E20" s="123">
        <f>SUM(original_data3[[#This Row],[Cereals and products]:[Food and beverages]])</f>
        <v>1445.8999999999996</v>
      </c>
      <c r="F20" s="124">
        <f>(Table24[[#This Row],[SUM Food Basket]]-E17)/E17</f>
        <v>1.8239436619718052E-2</v>
      </c>
    </row>
    <row r="21" spans="2:6" x14ac:dyDescent="0.3">
      <c r="B21" t="s">
        <v>33</v>
      </c>
      <c r="C21">
        <v>2022</v>
      </c>
      <c r="D21" t="s">
        <v>48</v>
      </c>
      <c r="E21">
        <f>SUM(original_data3[[#This Row],[Cereals and products]:[Food and beverages]])</f>
        <v>1489.4</v>
      </c>
      <c r="F21" s="35">
        <f>(Table24[[#This Row],[SUM Food Basket]]-E18)/E18</f>
        <v>1.6932950976375771E-2</v>
      </c>
    </row>
    <row r="22" spans="2:6" hidden="1" x14ac:dyDescent="0.3">
      <c r="B22" t="s">
        <v>35</v>
      </c>
      <c r="C22">
        <v>2022</v>
      </c>
      <c r="D22" t="s">
        <v>48</v>
      </c>
      <c r="E22">
        <f>SUM(original_data3[[#This Row],[Cereals and products]:[Food and beverages]])</f>
        <v>1461.3999999999999</v>
      </c>
      <c r="F22" s="108">
        <f>(Table24[[#This Row],[SUM Food Basket]]-E19)/E19</f>
        <v>1.7688022284122466E-2</v>
      </c>
    </row>
    <row r="23" spans="2:6" hidden="1" x14ac:dyDescent="0.3">
      <c r="B23" t="s">
        <v>30</v>
      </c>
      <c r="C23">
        <v>2022</v>
      </c>
      <c r="D23" t="s">
        <v>50</v>
      </c>
      <c r="E23">
        <f>SUM(original_data3[[#This Row],[Cereals and products]:[Food and beverages]])</f>
        <v>1462.5</v>
      </c>
      <c r="F23" s="108">
        <f>(Table24[[#This Row],[SUM Food Basket]]-E20)/E20</f>
        <v>1.1480738640293498E-2</v>
      </c>
    </row>
    <row r="24" spans="2:6" x14ac:dyDescent="0.3">
      <c r="B24" t="s">
        <v>33</v>
      </c>
      <c r="C24">
        <v>2022</v>
      </c>
      <c r="D24" t="s">
        <v>50</v>
      </c>
      <c r="E24">
        <f>SUM(original_data3[[#This Row],[Cereals and products]:[Food and beverages]])</f>
        <v>1506.1000000000001</v>
      </c>
      <c r="F24" s="35">
        <f>(Table24[[#This Row],[SUM Food Basket]]-E21)/E21</f>
        <v>1.1212568819658953E-2</v>
      </c>
    </row>
    <row r="25" spans="2:6" hidden="1" x14ac:dyDescent="0.3">
      <c r="B25" t="s">
        <v>35</v>
      </c>
      <c r="C25">
        <v>2022</v>
      </c>
      <c r="D25" t="s">
        <v>50</v>
      </c>
      <c r="E25">
        <f>SUM(original_data3[[#This Row],[Cereals and products]:[Food and beverages]])</f>
        <v>1477.4</v>
      </c>
      <c r="F25" s="108">
        <f>(Table24[[#This Row],[SUM Food Basket]]-E22)/E22</f>
        <v>1.0948405638429061E-2</v>
      </c>
    </row>
    <row r="26" spans="2:6" hidden="1" x14ac:dyDescent="0.3">
      <c r="B26" t="s">
        <v>30</v>
      </c>
      <c r="C26">
        <v>2022</v>
      </c>
      <c r="D26" t="s">
        <v>53</v>
      </c>
      <c r="E26">
        <f>SUM(original_data3[[#This Row],[Cereals and products]:[Food and beverages]])</f>
        <v>1488.5000000000002</v>
      </c>
      <c r="F26" s="108">
        <f>(Table24[[#This Row],[SUM Food Basket]]-E23)/E23</f>
        <v>1.7777777777777934E-2</v>
      </c>
    </row>
    <row r="27" spans="2:6" x14ac:dyDescent="0.3">
      <c r="B27" t="s">
        <v>33</v>
      </c>
      <c r="C27">
        <v>2022</v>
      </c>
      <c r="D27" t="s">
        <v>53</v>
      </c>
      <c r="E27">
        <f>SUM(original_data3[[#This Row],[Cereals and products]:[Food and beverages]])</f>
        <v>1500.4</v>
      </c>
      <c r="F27" s="35">
        <f>(Table24[[#This Row],[SUM Food Basket]]-E24)/E24</f>
        <v>-3.7846092556935427E-3</v>
      </c>
    </row>
    <row r="28" spans="2:6" hidden="1" x14ac:dyDescent="0.3">
      <c r="B28" t="s">
        <v>35</v>
      </c>
      <c r="C28">
        <v>2022</v>
      </c>
      <c r="D28" t="s">
        <v>53</v>
      </c>
      <c r="E28">
        <f>SUM(original_data3[[#This Row],[Cereals and products]:[Food and beverages]])</f>
        <v>1491.6999999999998</v>
      </c>
      <c r="F28" s="108">
        <f>(Table24[[#This Row],[SUM Food Basket]]-E25)/E25</f>
        <v>9.6791661026125134E-3</v>
      </c>
    </row>
    <row r="29" spans="2:6" hidden="1" x14ac:dyDescent="0.3">
      <c r="B29" t="s">
        <v>30</v>
      </c>
      <c r="C29">
        <v>2022</v>
      </c>
      <c r="D29" t="s">
        <v>55</v>
      </c>
      <c r="E29">
        <f>SUM(original_data3[[#This Row],[Cereals and products]:[Food and beverages]])</f>
        <v>1508</v>
      </c>
      <c r="F29" s="108">
        <f>(Table24[[#This Row],[SUM Food Basket]]-E26)/E26</f>
        <v>1.3100436681222552E-2</v>
      </c>
    </row>
    <row r="30" spans="2:6" x14ac:dyDescent="0.3">
      <c r="B30" t="s">
        <v>33</v>
      </c>
      <c r="C30">
        <v>2022</v>
      </c>
      <c r="D30" t="s">
        <v>55</v>
      </c>
      <c r="E30">
        <f>SUM(original_data3[[#This Row],[Cereals and products]:[Food and beverages]])</f>
        <v>1517.1999999999998</v>
      </c>
      <c r="F30" s="35">
        <f>(Table24[[#This Row],[SUM Food Basket]]-E27)/E27</f>
        <v>1.1197014129565266E-2</v>
      </c>
    </row>
    <row r="31" spans="2:6" hidden="1" x14ac:dyDescent="0.3">
      <c r="B31" t="s">
        <v>35</v>
      </c>
      <c r="C31">
        <v>2022</v>
      </c>
      <c r="D31" t="s">
        <v>55</v>
      </c>
      <c r="E31">
        <f>SUM(original_data3[[#This Row],[Cereals and products]:[Food and beverages]])</f>
        <v>1510.2000000000003</v>
      </c>
      <c r="F31" s="108">
        <f>(Table24[[#This Row],[SUM Food Basket]]-E28)/E28</f>
        <v>1.2401957498156773E-2</v>
      </c>
    </row>
    <row r="32" spans="2:6" hidden="1" x14ac:dyDescent="0.3">
      <c r="B32" s="170" t="s">
        <v>30</v>
      </c>
      <c r="C32" s="170">
        <v>2023</v>
      </c>
      <c r="D32" s="170" t="s">
        <v>31</v>
      </c>
      <c r="E32" s="170">
        <f>SUM(original_data3[[#This Row],[Cereals and products]:[Food and beverages]])</f>
        <v>1536.8</v>
      </c>
      <c r="F32" s="171">
        <f>(Table24[[#This Row],[SUM Food Basket]]-E29)/E29</f>
        <v>1.9098143236074241E-2</v>
      </c>
    </row>
    <row r="33" spans="2:6" x14ac:dyDescent="0.3">
      <c r="B33" t="s">
        <v>33</v>
      </c>
      <c r="C33">
        <v>2023</v>
      </c>
      <c r="D33" t="s">
        <v>31</v>
      </c>
      <c r="E33">
        <f>SUM(original_data3[[#This Row],[Cereals and products]:[Food and beverages]])</f>
        <v>1544.6</v>
      </c>
      <c r="F33" s="35">
        <f>(Table24[[#This Row],[SUM Food Basket]]-E30)/E30</f>
        <v>1.8059583443184875E-2</v>
      </c>
    </row>
    <row r="34" spans="2:6" hidden="1" x14ac:dyDescent="0.3">
      <c r="B34" t="s">
        <v>35</v>
      </c>
      <c r="C34">
        <v>2023</v>
      </c>
      <c r="D34" t="s">
        <v>31</v>
      </c>
      <c r="E34">
        <f>SUM(original_data3[[#This Row],[Cereals and products]:[Food and beverages]])</f>
        <v>1538.8</v>
      </c>
      <c r="F34" s="108">
        <f>(Table24[[#This Row],[SUM Food Basket]]-E31)/E31</f>
        <v>1.8937889021321465E-2</v>
      </c>
    </row>
    <row r="35" spans="2:6" hidden="1" x14ac:dyDescent="0.3">
      <c r="B35" s="127" t="s">
        <v>30</v>
      </c>
      <c r="C35" s="127">
        <v>2023</v>
      </c>
      <c r="D35" s="127" t="s">
        <v>36</v>
      </c>
      <c r="E35" s="127">
        <f>SUM(original_data3[[#This Row],[Cereals and products]:[Food and beverages]])</f>
        <v>1509</v>
      </c>
      <c r="F35" s="128">
        <f>(Table24[[#This Row],[SUM Food Basket]]-E32)/E32</f>
        <v>-1.8089536699635578E-2</v>
      </c>
    </row>
    <row r="36" spans="2:6" x14ac:dyDescent="0.3">
      <c r="B36" s="167" t="s">
        <v>33</v>
      </c>
      <c r="C36" s="167">
        <v>2023</v>
      </c>
      <c r="D36" s="167" t="s">
        <v>36</v>
      </c>
      <c r="E36" s="167">
        <f>SUM(original_data3[[#This Row],[Cereals and products]:[Food and beverages]])</f>
        <v>1504.4</v>
      </c>
      <c r="F36" s="168">
        <f>(Table24[[#This Row],[SUM Food Basket]]-E33)/E33</f>
        <v>-2.6026155639000272E-2</v>
      </c>
    </row>
    <row r="37" spans="2:6" hidden="1" x14ac:dyDescent="0.3">
      <c r="B37" s="129" t="s">
        <v>35</v>
      </c>
      <c r="C37" s="129">
        <v>2023</v>
      </c>
      <c r="D37" s="129" t="s">
        <v>36</v>
      </c>
      <c r="E37" s="129">
        <f>SUM(original_data3[[#This Row],[Cereals and products]:[Food and beverages]])</f>
        <v>1507.3000000000002</v>
      </c>
      <c r="F37" s="130">
        <f>(Table24[[#This Row],[SUM Food Basket]]-E34)/E34</f>
        <v>-2.0470496490771883E-2</v>
      </c>
    </row>
    <row r="38" spans="2:6" hidden="1" x14ac:dyDescent="0.3">
      <c r="B38" s="125" t="s">
        <v>30</v>
      </c>
      <c r="C38" s="125">
        <v>2023</v>
      </c>
      <c r="D38" s="125" t="s">
        <v>38</v>
      </c>
      <c r="E38" s="125">
        <f>SUM(original_data3[[#This Row],[Cereals and products]:[Food and beverages]])</f>
        <v>1486.6000000000001</v>
      </c>
      <c r="F38" s="126">
        <f>(Table24[[#This Row],[SUM Food Basket]]-E35)/E35</f>
        <v>-1.4844267726971413E-2</v>
      </c>
    </row>
    <row r="39" spans="2:6" x14ac:dyDescent="0.3">
      <c r="B39" t="s">
        <v>33</v>
      </c>
      <c r="C39">
        <v>2023</v>
      </c>
      <c r="D39" t="s">
        <v>38</v>
      </c>
      <c r="E39">
        <f>SUM(original_data3[[#This Row],[Cereals and products]:[Food and beverages]])</f>
        <v>1484.3</v>
      </c>
      <c r="F39" s="35">
        <f>(Table24[[#This Row],[SUM Food Basket]]-E36)/E36</f>
        <v>-1.3360808295666136E-2</v>
      </c>
    </row>
    <row r="40" spans="2:6" hidden="1" x14ac:dyDescent="0.3">
      <c r="B40" t="s">
        <v>35</v>
      </c>
      <c r="C40">
        <v>2023</v>
      </c>
      <c r="D40" t="s">
        <v>38</v>
      </c>
      <c r="E40">
        <f>SUM(original_data3[[#This Row],[Cereals and products]:[Food and beverages]])</f>
        <v>1485.7999999999997</v>
      </c>
      <c r="F40" s="108">
        <f>(Table24[[#This Row],[SUM Food Basket]]-E37)/E37</f>
        <v>-1.426391561069492E-2</v>
      </c>
    </row>
    <row r="41" spans="2:6" hidden="1" x14ac:dyDescent="0.3">
      <c r="B41" t="s">
        <v>30</v>
      </c>
      <c r="C41">
        <v>2023</v>
      </c>
      <c r="D41" t="s">
        <v>39</v>
      </c>
      <c r="E41">
        <f>SUM(original_data3[[#This Row],[Cereals and products]:[Food and beverages]])</f>
        <v>1482.2</v>
      </c>
      <c r="F41" s="108">
        <f>(Table24[[#This Row],[SUM Food Basket]]-E38)/E38</f>
        <v>-2.9597739808960651E-3</v>
      </c>
    </row>
    <row r="42" spans="2:6" x14ac:dyDescent="0.3">
      <c r="B42" t="s">
        <v>33</v>
      </c>
      <c r="C42">
        <v>2023</v>
      </c>
      <c r="D42" t="s">
        <v>39</v>
      </c>
      <c r="E42">
        <f>SUM(original_data3[[#This Row],[Cereals and products]:[Food and beverages]])</f>
        <v>1476</v>
      </c>
      <c r="F42" s="35">
        <f>(Table24[[#This Row],[SUM Food Basket]]-E39)/E39</f>
        <v>-5.5918614835275583E-3</v>
      </c>
    </row>
    <row r="43" spans="2:6" hidden="1" x14ac:dyDescent="0.3">
      <c r="B43" t="s">
        <v>35</v>
      </c>
      <c r="C43">
        <v>2023</v>
      </c>
      <c r="D43" t="s">
        <v>39</v>
      </c>
      <c r="E43">
        <f>SUM(original_data3[[#This Row],[Cereals and products]:[Food and beverages]])</f>
        <v>1480.1</v>
      </c>
      <c r="F43" s="108">
        <f>(Table24[[#This Row],[SUM Food Basket]]-E40)/E40</f>
        <v>-3.8363171355497504E-3</v>
      </c>
    </row>
    <row r="44" spans="2:6" hidden="1" x14ac:dyDescent="0.3">
      <c r="B44" t="s">
        <v>30</v>
      </c>
      <c r="C44">
        <v>2023</v>
      </c>
      <c r="D44" t="s">
        <v>41</v>
      </c>
      <c r="E44">
        <f>SUM(original_data3[[#This Row],[Cereals and products]:[Food and beverages]])</f>
        <v>1491.4</v>
      </c>
      <c r="F44" s="108">
        <f>(Table24[[#This Row],[SUM Food Basket]]-E41)/E41</f>
        <v>6.2069896100391611E-3</v>
      </c>
    </row>
    <row r="45" spans="2:6" x14ac:dyDescent="0.3">
      <c r="B45" t="s">
        <v>33</v>
      </c>
      <c r="C45">
        <v>2023</v>
      </c>
      <c r="D45" t="s">
        <v>41</v>
      </c>
      <c r="E45">
        <f>SUM(original_data3[[#This Row],[Cereals and products]:[Food and beverages]])</f>
        <v>1483</v>
      </c>
      <c r="F45" s="35">
        <f>(Table24[[#This Row],[SUM Food Basket]]-E42)/E42</f>
        <v>4.7425474254742545E-3</v>
      </c>
    </row>
    <row r="46" spans="2:6" hidden="1" x14ac:dyDescent="0.3">
      <c r="B46" t="s">
        <v>35</v>
      </c>
      <c r="C46">
        <v>2023</v>
      </c>
      <c r="D46" t="s">
        <v>41</v>
      </c>
      <c r="E46">
        <f>SUM(original_data3[[#This Row],[Cereals and products]:[Food and beverages]])</f>
        <v>1488.2999999999997</v>
      </c>
      <c r="F46" s="108">
        <f>(Table24[[#This Row],[SUM Food Basket]]-E43)/E43</f>
        <v>5.5401662049860273E-3</v>
      </c>
    </row>
    <row r="50" spans="3:21" x14ac:dyDescent="0.3">
      <c r="G50" s="117"/>
      <c r="H50" s="117"/>
    </row>
    <row r="51" spans="3:21" ht="21" x14ac:dyDescent="0.4">
      <c r="I51" s="118"/>
    </row>
    <row r="57" spans="3:21" ht="21" x14ac:dyDescent="0.4">
      <c r="C57" s="118"/>
    </row>
    <row r="58" spans="3:21" ht="15" thickBot="1" x14ac:dyDescent="0.35">
      <c r="N58" t="s">
        <v>301</v>
      </c>
      <c r="Q58" t="s">
        <v>33</v>
      </c>
    </row>
    <row r="59" spans="3:21" ht="15" thickBot="1" x14ac:dyDescent="0.35">
      <c r="N59" t="s">
        <v>191</v>
      </c>
      <c r="O59" s="31" t="s">
        <v>302</v>
      </c>
      <c r="Q59" t="s">
        <v>191</v>
      </c>
      <c r="R59" s="31" t="s">
        <v>303</v>
      </c>
      <c r="T59" s="172" t="s">
        <v>191</v>
      </c>
      <c r="U59" t="s">
        <v>311</v>
      </c>
    </row>
    <row r="60" spans="3:21" x14ac:dyDescent="0.3">
      <c r="N60" t="s">
        <v>3</v>
      </c>
      <c r="O60" s="35">
        <v>0.12613784135240558</v>
      </c>
      <c r="Q60" t="s">
        <v>3</v>
      </c>
      <c r="R60" s="31">
        <v>0.14783180026281209</v>
      </c>
      <c r="T60" s="173" t="s">
        <v>3</v>
      </c>
      <c r="U60" s="35">
        <v>0.1206451612903225</v>
      </c>
    </row>
    <row r="61" spans="3:21" x14ac:dyDescent="0.3">
      <c r="N61" t="s">
        <v>4</v>
      </c>
      <c r="O61" s="35">
        <v>-2.6243093922651884E-2</v>
      </c>
      <c r="Q61" t="s">
        <v>4</v>
      </c>
      <c r="R61" s="31">
        <v>8.5601187530925341E-2</v>
      </c>
      <c r="T61" s="173" t="s">
        <v>4</v>
      </c>
      <c r="U61" s="35">
        <v>-2.3245214220601614E-2</v>
      </c>
    </row>
    <row r="62" spans="3:21" x14ac:dyDescent="0.3">
      <c r="N62" t="s">
        <v>5</v>
      </c>
      <c r="O62" s="35">
        <v>8.2547169811321101E-3</v>
      </c>
      <c r="Q62" t="s">
        <v>5</v>
      </c>
      <c r="R62" s="31">
        <v>-1.8878400888395368E-2</v>
      </c>
      <c r="T62" s="173" t="s">
        <v>5</v>
      </c>
      <c r="U62" s="35">
        <v>1.4051522248243426E-2</v>
      </c>
    </row>
    <row r="63" spans="3:21" x14ac:dyDescent="0.3">
      <c r="N63" t="s">
        <v>6</v>
      </c>
      <c r="O63" s="35">
        <v>8.5852478839177682E-2</v>
      </c>
      <c r="Q63" t="s">
        <v>6</v>
      </c>
      <c r="R63" s="31">
        <v>0.11845386533665835</v>
      </c>
      <c r="T63" s="173" t="s">
        <v>6</v>
      </c>
      <c r="U63" s="35">
        <v>8.2629674306393175E-2</v>
      </c>
    </row>
    <row r="64" spans="3:21" x14ac:dyDescent="0.3">
      <c r="N64" t="s">
        <v>7</v>
      </c>
      <c r="O64" s="35">
        <v>-0.16722729456991822</v>
      </c>
      <c r="Q64" t="s">
        <v>7</v>
      </c>
      <c r="R64" s="31">
        <v>-3.8596491228070143E-2</v>
      </c>
      <c r="T64" s="173" t="s">
        <v>7</v>
      </c>
      <c r="U64" s="35">
        <v>-0.15380786460925835</v>
      </c>
    </row>
    <row r="65" spans="4:27" x14ac:dyDescent="0.3">
      <c r="L65" s="48"/>
      <c r="M65" s="48"/>
      <c r="N65" t="s">
        <v>8</v>
      </c>
      <c r="O65" s="35">
        <v>1.9300361881785213E-2</v>
      </c>
      <c r="P65" s="48"/>
      <c r="Q65" t="s">
        <v>8</v>
      </c>
      <c r="R65" s="31">
        <v>0.12332268370607036</v>
      </c>
      <c r="S65" s="48"/>
      <c r="T65" s="173" t="s">
        <v>8</v>
      </c>
      <c r="U65" s="174">
        <v>1.4731879787860933E-2</v>
      </c>
      <c r="V65" s="48"/>
      <c r="W65" s="48"/>
      <c r="X65" s="48"/>
      <c r="Y65" s="48"/>
      <c r="Z65" s="48"/>
      <c r="AA65" s="48"/>
    </row>
    <row r="66" spans="4:27" x14ac:dyDescent="0.3">
      <c r="N66" s="122" t="s">
        <v>9</v>
      </c>
      <c r="O66" s="137">
        <v>-0.11117752540346695</v>
      </c>
      <c r="Q66" s="122" t="s">
        <v>9</v>
      </c>
      <c r="R66" s="31">
        <v>-9.1355599214145364E-2</v>
      </c>
      <c r="T66" s="175" t="s">
        <v>9</v>
      </c>
      <c r="U66" s="35">
        <v>-0.11684037301151953</v>
      </c>
    </row>
    <row r="67" spans="4:27" x14ac:dyDescent="0.3">
      <c r="N67" t="s">
        <v>10</v>
      </c>
      <c r="O67" s="35">
        <v>6.2575941676792299E-2</v>
      </c>
      <c r="Q67" t="s">
        <v>10</v>
      </c>
      <c r="R67" s="136">
        <v>7.9975579975579941E-2</v>
      </c>
      <c r="T67" s="173" t="s">
        <v>10</v>
      </c>
      <c r="U67" s="35">
        <v>6.8776628119293873E-2</v>
      </c>
    </row>
    <row r="68" spans="4:27" x14ac:dyDescent="0.3">
      <c r="N68" t="s">
        <v>11</v>
      </c>
      <c r="O68" s="35">
        <v>2.350965575146945E-2</v>
      </c>
      <c r="Q68" t="s">
        <v>11</v>
      </c>
      <c r="R68" s="31">
        <v>2.3907666941467485E-2</v>
      </c>
      <c r="T68" s="173" t="s">
        <v>11</v>
      </c>
      <c r="U68" s="35">
        <v>2.3352793994995805E-2</v>
      </c>
    </row>
    <row r="69" spans="4:27" x14ac:dyDescent="0.3">
      <c r="N69" t="s">
        <v>12</v>
      </c>
      <c r="O69" s="35">
        <v>0.16993118051879297</v>
      </c>
      <c r="Q69" t="s">
        <v>12</v>
      </c>
      <c r="R69" s="31">
        <v>0.24793875147232033</v>
      </c>
      <c r="T69" s="173" t="s">
        <v>12</v>
      </c>
      <c r="U69" s="35">
        <v>0.16515232495991453</v>
      </c>
    </row>
    <row r="70" spans="4:27" x14ac:dyDescent="0.3">
      <c r="N70" t="s">
        <v>13</v>
      </c>
      <c r="O70" s="35">
        <v>2.5832376578645237E-2</v>
      </c>
      <c r="Q70" t="s">
        <v>13</v>
      </c>
      <c r="R70" s="31">
        <v>5.9386973180076706E-2</v>
      </c>
      <c r="T70" s="173" t="s">
        <v>13</v>
      </c>
      <c r="U70" s="35">
        <v>3.2757593805836809E-2</v>
      </c>
    </row>
    <row r="71" spans="4:27" x14ac:dyDescent="0.3">
      <c r="N71" t="s">
        <v>14</v>
      </c>
      <c r="O71" s="35">
        <v>5.0577240241891086E-2</v>
      </c>
      <c r="Q71" t="s">
        <v>14</v>
      </c>
      <c r="R71" s="31">
        <v>0.10446927374301669</v>
      </c>
      <c r="T71" s="173" t="s">
        <v>14</v>
      </c>
      <c r="U71" s="35">
        <v>5.6008700380641561E-2</v>
      </c>
    </row>
    <row r="72" spans="4:27" ht="15" thickBot="1" x14ac:dyDescent="0.35">
      <c r="N72" t="s">
        <v>15</v>
      </c>
      <c r="O72" s="35">
        <v>2.5522041763341101E-2</v>
      </c>
      <c r="Q72" t="s">
        <v>15</v>
      </c>
      <c r="R72" s="31">
        <v>7.5161479741632314E-2</v>
      </c>
      <c r="T72" s="176" t="s">
        <v>15</v>
      </c>
      <c r="U72" s="35">
        <v>2.4013722126929607E-2</v>
      </c>
    </row>
    <row r="80" spans="4:27" x14ac:dyDescent="0.3">
      <c r="D80" s="135"/>
      <c r="E80" s="69"/>
      <c r="F80" s="69"/>
      <c r="G80" s="69"/>
      <c r="H80" s="69"/>
      <c r="I80" s="69"/>
      <c r="J80" s="69"/>
      <c r="K80" s="69"/>
      <c r="L80" s="69"/>
      <c r="M80" s="69"/>
      <c r="N80" s="69"/>
      <c r="O80" s="69"/>
      <c r="P80" s="69"/>
      <c r="Q80" s="69"/>
      <c r="R80" s="69"/>
      <c r="S80" s="69"/>
    </row>
    <row r="81" spans="4:6" x14ac:dyDescent="0.3">
      <c r="D81" s="131"/>
      <c r="E81" s="68"/>
      <c r="F81" s="68"/>
    </row>
    <row r="82" spans="4:6" x14ac:dyDescent="0.3">
      <c r="D82" s="131"/>
      <c r="E82" s="68"/>
      <c r="F82" s="68"/>
    </row>
    <row r="83" spans="4:6" x14ac:dyDescent="0.3">
      <c r="D83" s="131"/>
      <c r="E83" s="68"/>
      <c r="F83" s="68"/>
    </row>
    <row r="84" spans="4:6" x14ac:dyDescent="0.3">
      <c r="D84" s="131"/>
      <c r="E84" s="68"/>
      <c r="F84" s="68"/>
    </row>
    <row r="85" spans="4:6" x14ac:dyDescent="0.3">
      <c r="D85" s="131"/>
      <c r="E85" s="68"/>
      <c r="F85" s="68"/>
    </row>
    <row r="86" spans="4:6" x14ac:dyDescent="0.3">
      <c r="D86" s="131"/>
      <c r="E86" s="68"/>
      <c r="F86" s="68"/>
    </row>
    <row r="87" spans="4:6" x14ac:dyDescent="0.3">
      <c r="D87" s="131"/>
      <c r="E87" s="68"/>
      <c r="F87" s="68"/>
    </row>
    <row r="88" spans="4:6" x14ac:dyDescent="0.3">
      <c r="D88" s="131"/>
      <c r="E88" s="68"/>
      <c r="F88" s="68"/>
    </row>
    <row r="89" spans="4:6" x14ac:dyDescent="0.3">
      <c r="D89" s="131"/>
      <c r="E89" s="68"/>
      <c r="F89" s="68"/>
    </row>
    <row r="90" spans="4:6" x14ac:dyDescent="0.3">
      <c r="D90" s="131"/>
      <c r="E90" s="68"/>
      <c r="F90" s="68"/>
    </row>
    <row r="91" spans="4:6" x14ac:dyDescent="0.3">
      <c r="D91" s="131"/>
      <c r="E91" s="68"/>
      <c r="F91" s="68"/>
    </row>
    <row r="92" spans="4:6" x14ac:dyDescent="0.3">
      <c r="D92" s="131"/>
      <c r="E92" s="68"/>
      <c r="F92" s="68"/>
    </row>
    <row r="93" spans="4:6" x14ac:dyDescent="0.3">
      <c r="E93" s="131"/>
      <c r="F93" s="68"/>
    </row>
    <row r="94" spans="4:6" x14ac:dyDescent="0.3">
      <c r="E94" s="131"/>
      <c r="F94" s="68"/>
    </row>
    <row r="95" spans="4:6" x14ac:dyDescent="0.3">
      <c r="E95" s="131"/>
      <c r="F95" s="68"/>
    </row>
    <row r="96" spans="4:6" x14ac:dyDescent="0.3">
      <c r="E96" s="131"/>
      <c r="F96" s="68"/>
    </row>
    <row r="97" spans="4:27" x14ac:dyDescent="0.3">
      <c r="E97" s="131"/>
      <c r="F97" s="68"/>
    </row>
    <row r="98" spans="4:27" x14ac:dyDescent="0.3">
      <c r="E98" s="131"/>
      <c r="F98" s="68"/>
    </row>
    <row r="99" spans="4:27" x14ac:dyDescent="0.3">
      <c r="E99" s="131"/>
      <c r="F99" s="68"/>
    </row>
    <row r="100" spans="4:27" x14ac:dyDescent="0.3">
      <c r="E100" s="131"/>
      <c r="F100" s="68"/>
      <c r="G100" s="68"/>
      <c r="H100" s="68"/>
      <c r="I100" s="68"/>
      <c r="J100" s="68"/>
      <c r="K100" s="68"/>
      <c r="L100" s="68"/>
      <c r="M100" s="68"/>
      <c r="N100" s="68"/>
      <c r="O100" s="68"/>
      <c r="P100" s="68"/>
      <c r="Q100" s="68"/>
      <c r="R100" s="68"/>
      <c r="S100" s="68"/>
      <c r="T100" s="68"/>
    </row>
    <row r="101" spans="4:27" x14ac:dyDescent="0.3">
      <c r="E101" s="131"/>
      <c r="F101" s="68"/>
      <c r="G101" s="68"/>
      <c r="H101" s="68"/>
      <c r="I101" s="68"/>
      <c r="J101" s="68"/>
      <c r="K101" s="68"/>
      <c r="L101" s="68"/>
      <c r="M101" s="68"/>
      <c r="N101" s="68"/>
      <c r="O101" s="68"/>
      <c r="P101" s="68"/>
      <c r="Q101" s="68"/>
      <c r="R101" s="68"/>
      <c r="S101" s="68"/>
      <c r="T101" s="68"/>
    </row>
    <row r="102" spans="4:27" x14ac:dyDescent="0.3">
      <c r="E102" s="131"/>
      <c r="F102" s="68"/>
      <c r="G102" s="68"/>
      <c r="H102" s="68"/>
      <c r="I102" s="68"/>
      <c r="J102" s="68"/>
      <c r="K102" s="68"/>
      <c r="L102" s="68"/>
      <c r="M102" s="68"/>
      <c r="N102" s="68"/>
      <c r="O102" s="68"/>
      <c r="P102" s="68"/>
      <c r="Q102" s="68"/>
      <c r="R102" s="68"/>
      <c r="S102" s="68"/>
      <c r="T102" s="68"/>
    </row>
    <row r="103" spans="4:27" x14ac:dyDescent="0.3">
      <c r="E103" s="131"/>
      <c r="F103" s="68"/>
      <c r="G103" s="68"/>
      <c r="H103" s="68"/>
      <c r="I103" s="68"/>
      <c r="J103" s="68"/>
      <c r="K103" s="68"/>
      <c r="L103" s="68"/>
      <c r="M103" s="68"/>
      <c r="N103" s="68"/>
      <c r="O103" s="68"/>
      <c r="P103" s="68"/>
      <c r="Q103" s="68"/>
      <c r="R103" s="68"/>
      <c r="S103" s="68"/>
      <c r="T103" s="68"/>
    </row>
    <row r="104" spans="4:27" x14ac:dyDescent="0.3">
      <c r="E104" s="131"/>
      <c r="F104" s="68"/>
      <c r="G104" s="68"/>
      <c r="H104" s="68"/>
      <c r="I104" s="68"/>
      <c r="J104" s="68"/>
      <c r="K104" s="68"/>
      <c r="L104" s="68"/>
      <c r="M104" s="68"/>
      <c r="N104" s="68"/>
      <c r="O104" s="68"/>
      <c r="P104" s="68"/>
      <c r="Q104" s="68"/>
      <c r="R104" s="68"/>
      <c r="S104" s="68"/>
      <c r="T104" s="68"/>
    </row>
    <row r="105" spans="4:27" x14ac:dyDescent="0.3">
      <c r="E105" s="131"/>
      <c r="F105" s="68"/>
      <c r="G105" s="68"/>
      <c r="H105" s="68"/>
      <c r="I105" s="68"/>
      <c r="J105" s="68"/>
      <c r="K105" s="68"/>
      <c r="L105" s="68"/>
      <c r="M105" s="68"/>
      <c r="N105" s="68"/>
      <c r="O105" s="68"/>
      <c r="P105" s="68"/>
      <c r="Q105" s="68"/>
      <c r="R105" s="68"/>
      <c r="S105" s="68"/>
      <c r="T105" s="68"/>
      <c r="V105" s="108"/>
      <c r="W105" s="108"/>
      <c r="X105" s="108"/>
      <c r="Y105" s="108"/>
      <c r="Z105" s="108"/>
      <c r="AA105" s="108"/>
    </row>
    <row r="106" spans="4:27" x14ac:dyDescent="0.3">
      <c r="E106" s="131"/>
      <c r="F106" s="68"/>
      <c r="G106" s="68"/>
      <c r="H106" s="68"/>
      <c r="I106" s="68"/>
      <c r="J106" s="68"/>
      <c r="K106" s="68"/>
      <c r="L106" s="68"/>
      <c r="M106" s="68"/>
      <c r="N106" s="68"/>
      <c r="O106" s="68"/>
      <c r="P106" s="68"/>
      <c r="Q106" s="68"/>
      <c r="R106" s="68"/>
      <c r="S106" s="68"/>
      <c r="T106" s="68"/>
    </row>
    <row r="107" spans="4:27" x14ac:dyDescent="0.3">
      <c r="E107" s="131"/>
      <c r="F107" s="68"/>
      <c r="G107" s="68"/>
      <c r="H107" s="68"/>
      <c r="I107" s="68"/>
      <c r="J107" s="68"/>
      <c r="K107" s="68"/>
      <c r="L107" s="68"/>
      <c r="M107" s="68"/>
      <c r="N107" s="68"/>
      <c r="O107" s="68"/>
      <c r="P107" s="68"/>
      <c r="Q107" s="68"/>
      <c r="R107" s="68"/>
      <c r="S107" s="68"/>
      <c r="T107" s="68"/>
    </row>
    <row r="108" spans="4:27" x14ac:dyDescent="0.3">
      <c r="E108" s="131"/>
      <c r="F108" s="68"/>
      <c r="G108" s="68"/>
      <c r="H108" s="68"/>
      <c r="I108" s="68"/>
      <c r="J108" s="68"/>
      <c r="K108" s="68"/>
      <c r="L108" s="68"/>
      <c r="M108" s="68"/>
      <c r="N108" s="68"/>
      <c r="O108" s="68"/>
      <c r="P108" s="68"/>
      <c r="Q108" s="68"/>
      <c r="R108" s="68"/>
      <c r="S108" s="68"/>
      <c r="T108" s="68"/>
    </row>
    <row r="109" spans="4:27" x14ac:dyDescent="0.3">
      <c r="D109" s="133" t="s">
        <v>0</v>
      </c>
      <c r="E109" s="134" t="s">
        <v>1</v>
      </c>
      <c r="F109" s="134" t="s">
        <v>2</v>
      </c>
      <c r="G109" s="134" t="s">
        <v>3</v>
      </c>
      <c r="H109" s="134" t="s">
        <v>4</v>
      </c>
      <c r="I109" s="134" t="s">
        <v>5</v>
      </c>
      <c r="J109" s="134" t="s">
        <v>6</v>
      </c>
      <c r="K109" s="134" t="s">
        <v>7</v>
      </c>
      <c r="L109" s="134" t="s">
        <v>8</v>
      </c>
      <c r="M109" s="134" t="s">
        <v>9</v>
      </c>
      <c r="N109" s="134" t="s">
        <v>10</v>
      </c>
      <c r="O109" s="134" t="s">
        <v>11</v>
      </c>
      <c r="P109" s="134" t="s">
        <v>12</v>
      </c>
      <c r="Q109" s="134" t="s">
        <v>13</v>
      </c>
      <c r="R109" s="134" t="s">
        <v>14</v>
      </c>
      <c r="S109" s="134" t="s">
        <v>15</v>
      </c>
    </row>
    <row r="110" spans="4:27" x14ac:dyDescent="0.3">
      <c r="D110" s="132" t="s">
        <v>33</v>
      </c>
      <c r="E110" s="75">
        <v>2022</v>
      </c>
      <c r="F110" s="75" t="s">
        <v>31</v>
      </c>
      <c r="G110" s="75">
        <v>152.19999999999999</v>
      </c>
      <c r="H110" s="75">
        <v>202.1</v>
      </c>
      <c r="I110" s="75">
        <v>180.1</v>
      </c>
      <c r="J110" s="75">
        <v>160.4</v>
      </c>
      <c r="K110" s="75">
        <v>171</v>
      </c>
      <c r="L110" s="75">
        <v>156.5</v>
      </c>
      <c r="M110" s="75">
        <v>203.6</v>
      </c>
      <c r="N110" s="75">
        <v>163.80000000000001</v>
      </c>
      <c r="O110" s="75">
        <v>121.3</v>
      </c>
      <c r="P110" s="75">
        <v>169.8</v>
      </c>
      <c r="Q110" s="75">
        <v>156.6</v>
      </c>
      <c r="R110" s="75">
        <v>179</v>
      </c>
      <c r="S110" s="75">
        <v>170.3</v>
      </c>
    </row>
    <row r="111" spans="4:27" x14ac:dyDescent="0.3">
      <c r="D111" s="131" t="s">
        <v>33</v>
      </c>
      <c r="E111" s="68">
        <v>2022</v>
      </c>
      <c r="F111" s="68" t="s">
        <v>36</v>
      </c>
      <c r="G111" s="68">
        <v>152.5</v>
      </c>
      <c r="H111" s="68">
        <v>205.2</v>
      </c>
      <c r="I111" s="68">
        <v>176.4</v>
      </c>
      <c r="J111" s="68">
        <v>160.6</v>
      </c>
      <c r="K111" s="68">
        <v>171.5</v>
      </c>
      <c r="L111" s="68">
        <v>156.4</v>
      </c>
      <c r="M111" s="68">
        <v>198</v>
      </c>
      <c r="N111" s="68">
        <v>163.19999999999999</v>
      </c>
      <c r="O111" s="68">
        <v>120.6</v>
      </c>
      <c r="P111" s="68">
        <v>172.2</v>
      </c>
      <c r="Q111" s="68">
        <v>156.69999999999999</v>
      </c>
      <c r="R111" s="68">
        <v>180</v>
      </c>
      <c r="S111" s="68">
        <v>170.2</v>
      </c>
    </row>
    <row r="112" spans="4:27" x14ac:dyDescent="0.3">
      <c r="D112" s="132" t="s">
        <v>33</v>
      </c>
      <c r="E112" s="75">
        <v>2022</v>
      </c>
      <c r="F112" s="75" t="s">
        <v>38</v>
      </c>
      <c r="G112" s="75">
        <v>153.69999999999999</v>
      </c>
      <c r="H112" s="75">
        <v>215.8</v>
      </c>
      <c r="I112" s="75">
        <v>167.7</v>
      </c>
      <c r="J112" s="75">
        <v>162.6</v>
      </c>
      <c r="K112" s="75">
        <v>180</v>
      </c>
      <c r="L112" s="75">
        <v>159.6</v>
      </c>
      <c r="M112" s="75">
        <v>188.4</v>
      </c>
      <c r="N112" s="75">
        <v>163.4</v>
      </c>
      <c r="O112" s="75">
        <v>120.3</v>
      </c>
      <c r="P112" s="75">
        <v>174.7</v>
      </c>
      <c r="Q112" s="75">
        <v>157.1</v>
      </c>
      <c r="R112" s="75">
        <v>181.5</v>
      </c>
      <c r="S112" s="75">
        <v>171.5</v>
      </c>
    </row>
    <row r="113" spans="4:19" x14ac:dyDescent="0.3">
      <c r="D113" s="131" t="s">
        <v>33</v>
      </c>
      <c r="E113" s="68">
        <v>2022</v>
      </c>
      <c r="F113" s="68" t="s">
        <v>39</v>
      </c>
      <c r="G113" s="68">
        <v>155.4</v>
      </c>
      <c r="H113" s="68">
        <v>215.8</v>
      </c>
      <c r="I113" s="68">
        <v>164.6</v>
      </c>
      <c r="J113" s="68">
        <v>164.2</v>
      </c>
      <c r="K113" s="68">
        <v>186</v>
      </c>
      <c r="L113" s="68">
        <v>175.9</v>
      </c>
      <c r="M113" s="68">
        <v>190.7</v>
      </c>
      <c r="N113" s="68">
        <v>164</v>
      </c>
      <c r="O113" s="68">
        <v>120.5</v>
      </c>
      <c r="P113" s="68">
        <v>178</v>
      </c>
      <c r="Q113" s="68">
        <v>157.5</v>
      </c>
      <c r="R113" s="68">
        <v>183.3</v>
      </c>
      <c r="S113" s="68">
        <v>174.5</v>
      </c>
    </row>
    <row r="114" spans="4:19" x14ac:dyDescent="0.3">
      <c r="D114" s="132" t="s">
        <v>33</v>
      </c>
      <c r="E114" s="75">
        <v>2022</v>
      </c>
      <c r="F114" s="75" t="s">
        <v>41</v>
      </c>
      <c r="G114" s="75">
        <v>156.69999999999999</v>
      </c>
      <c r="H114" s="75">
        <v>221.2</v>
      </c>
      <c r="I114" s="75">
        <v>164.1</v>
      </c>
      <c r="J114" s="75">
        <v>165.4</v>
      </c>
      <c r="K114" s="75">
        <v>189.5</v>
      </c>
      <c r="L114" s="75">
        <v>174.5</v>
      </c>
      <c r="M114" s="75">
        <v>203.2</v>
      </c>
      <c r="N114" s="75">
        <v>164.1</v>
      </c>
      <c r="O114" s="75">
        <v>121.2</v>
      </c>
      <c r="P114" s="75">
        <v>181.4</v>
      </c>
      <c r="Q114" s="75">
        <v>158.5</v>
      </c>
      <c r="R114" s="75">
        <v>184.9</v>
      </c>
      <c r="S114" s="75">
        <v>177.5</v>
      </c>
    </row>
    <row r="115" spans="4:19" x14ac:dyDescent="0.3">
      <c r="D115" s="131" t="s">
        <v>33</v>
      </c>
      <c r="E115" s="68">
        <v>2022</v>
      </c>
      <c r="F115" s="68" t="s">
        <v>42</v>
      </c>
      <c r="G115" s="68">
        <v>157.5</v>
      </c>
      <c r="H115" s="68">
        <v>223.4</v>
      </c>
      <c r="I115" s="68">
        <v>172.8</v>
      </c>
      <c r="J115" s="68">
        <v>166.4</v>
      </c>
      <c r="K115" s="68">
        <v>188.6</v>
      </c>
      <c r="L115" s="68">
        <v>174.1</v>
      </c>
      <c r="M115" s="68">
        <v>211.5</v>
      </c>
      <c r="N115" s="68">
        <v>163.6</v>
      </c>
      <c r="O115" s="68">
        <v>121.4</v>
      </c>
      <c r="P115" s="68">
        <v>183.5</v>
      </c>
      <c r="Q115" s="68">
        <v>159.1</v>
      </c>
      <c r="R115" s="68">
        <v>186.3</v>
      </c>
      <c r="S115" s="68">
        <v>179.3</v>
      </c>
    </row>
    <row r="116" spans="4:19" x14ac:dyDescent="0.3">
      <c r="D116" s="132" t="s">
        <v>33</v>
      </c>
      <c r="E116" s="75">
        <v>2022</v>
      </c>
      <c r="F116" s="75" t="s">
        <v>44</v>
      </c>
      <c r="G116" s="75">
        <v>159.30000000000001</v>
      </c>
      <c r="H116" s="75">
        <v>217.1</v>
      </c>
      <c r="I116" s="75">
        <v>176.6</v>
      </c>
      <c r="J116" s="75">
        <v>167.1</v>
      </c>
      <c r="K116" s="75">
        <v>184.8</v>
      </c>
      <c r="L116" s="75">
        <v>179.5</v>
      </c>
      <c r="M116" s="75">
        <v>208.5</v>
      </c>
      <c r="N116" s="75">
        <v>164</v>
      </c>
      <c r="O116" s="75">
        <v>121.5</v>
      </c>
      <c r="P116" s="75">
        <v>186.3</v>
      </c>
      <c r="Q116" s="75">
        <v>159.80000000000001</v>
      </c>
      <c r="R116" s="75">
        <v>187.7</v>
      </c>
      <c r="S116" s="75">
        <v>179.4</v>
      </c>
    </row>
    <row r="117" spans="4:19" x14ac:dyDescent="0.3">
      <c r="D117" s="131" t="s">
        <v>33</v>
      </c>
      <c r="E117" s="68">
        <v>2022</v>
      </c>
      <c r="F117" s="68" t="s">
        <v>46</v>
      </c>
      <c r="G117" s="68">
        <v>162.1</v>
      </c>
      <c r="H117" s="68">
        <v>210.9</v>
      </c>
      <c r="I117" s="68">
        <v>170.6</v>
      </c>
      <c r="J117" s="68">
        <v>168.4</v>
      </c>
      <c r="K117" s="68">
        <v>182.5</v>
      </c>
      <c r="L117" s="68">
        <v>177.1</v>
      </c>
      <c r="M117" s="68">
        <v>213.1</v>
      </c>
      <c r="N117" s="68">
        <v>167.3</v>
      </c>
      <c r="O117" s="68">
        <v>122.2</v>
      </c>
      <c r="P117" s="68">
        <v>189.7</v>
      </c>
      <c r="Q117" s="68">
        <v>160.5</v>
      </c>
      <c r="R117" s="68">
        <v>188.9</v>
      </c>
      <c r="S117" s="68">
        <v>180.4</v>
      </c>
    </row>
    <row r="118" spans="4:19" x14ac:dyDescent="0.3">
      <c r="D118" s="132" t="s">
        <v>33</v>
      </c>
      <c r="E118" s="75">
        <v>2022</v>
      </c>
      <c r="F118" s="75" t="s">
        <v>48</v>
      </c>
      <c r="G118" s="75">
        <v>164.9</v>
      </c>
      <c r="H118" s="75">
        <v>213.7</v>
      </c>
      <c r="I118" s="75">
        <v>170.9</v>
      </c>
      <c r="J118" s="75">
        <v>170.1</v>
      </c>
      <c r="K118" s="75">
        <v>179.3</v>
      </c>
      <c r="L118" s="75">
        <v>167.5</v>
      </c>
      <c r="M118" s="75">
        <v>220.8</v>
      </c>
      <c r="N118" s="75">
        <v>169.2</v>
      </c>
      <c r="O118" s="75">
        <v>123.1</v>
      </c>
      <c r="P118" s="75">
        <v>193.6</v>
      </c>
      <c r="Q118" s="75">
        <v>161.1</v>
      </c>
      <c r="R118" s="75">
        <v>190.4</v>
      </c>
      <c r="S118" s="75">
        <v>181.8</v>
      </c>
    </row>
    <row r="119" spans="4:19" x14ac:dyDescent="0.3">
      <c r="D119" s="131" t="s">
        <v>33</v>
      </c>
      <c r="E119" s="68">
        <v>2022</v>
      </c>
      <c r="F119" s="68" t="s">
        <v>50</v>
      </c>
      <c r="G119" s="68">
        <v>166.4</v>
      </c>
      <c r="H119" s="68">
        <v>214.9</v>
      </c>
      <c r="I119" s="68">
        <v>171.9</v>
      </c>
      <c r="J119" s="68">
        <v>171</v>
      </c>
      <c r="K119" s="68">
        <v>177.7</v>
      </c>
      <c r="L119" s="68">
        <v>165.7</v>
      </c>
      <c r="M119" s="68">
        <v>228.6</v>
      </c>
      <c r="N119" s="68">
        <v>169.9</v>
      </c>
      <c r="O119" s="68">
        <v>123.4</v>
      </c>
      <c r="P119" s="68">
        <v>196.4</v>
      </c>
      <c r="Q119" s="68">
        <v>161.6</v>
      </c>
      <c r="R119" s="68">
        <v>191.5</v>
      </c>
      <c r="S119" s="68">
        <v>183.3</v>
      </c>
    </row>
    <row r="120" spans="4:19" x14ac:dyDescent="0.3">
      <c r="D120" s="132" t="s">
        <v>33</v>
      </c>
      <c r="E120" s="75">
        <v>2022</v>
      </c>
      <c r="F120" s="75" t="s">
        <v>53</v>
      </c>
      <c r="G120" s="75">
        <v>168.4</v>
      </c>
      <c r="H120" s="75">
        <v>213.4</v>
      </c>
      <c r="I120" s="75">
        <v>183.2</v>
      </c>
      <c r="J120" s="75">
        <v>172.3</v>
      </c>
      <c r="K120" s="75">
        <v>180</v>
      </c>
      <c r="L120" s="75">
        <v>162.6</v>
      </c>
      <c r="M120" s="75">
        <v>205.5</v>
      </c>
      <c r="N120" s="75">
        <v>171</v>
      </c>
      <c r="O120" s="75">
        <v>123.4</v>
      </c>
      <c r="P120" s="75">
        <v>198.8</v>
      </c>
      <c r="Q120" s="75">
        <v>162.1</v>
      </c>
      <c r="R120" s="75">
        <v>192.4</v>
      </c>
      <c r="S120" s="75">
        <v>181.3</v>
      </c>
    </row>
    <row r="121" spans="4:19" x14ac:dyDescent="0.3">
      <c r="D121" s="131" t="s">
        <v>33</v>
      </c>
      <c r="E121" s="68">
        <v>2022</v>
      </c>
      <c r="F121" s="68" t="s">
        <v>55</v>
      </c>
      <c r="G121" s="68">
        <v>170.2</v>
      </c>
      <c r="H121" s="68">
        <v>212.9</v>
      </c>
      <c r="I121" s="68">
        <v>191.9</v>
      </c>
      <c r="J121" s="68">
        <v>173.9</v>
      </c>
      <c r="K121" s="68">
        <v>179.1</v>
      </c>
      <c r="L121" s="68">
        <v>159.5</v>
      </c>
      <c r="M121" s="68">
        <v>178.7</v>
      </c>
      <c r="N121" s="68">
        <v>171.3</v>
      </c>
      <c r="O121" s="68">
        <v>123.1</v>
      </c>
      <c r="P121" s="68">
        <v>200.5</v>
      </c>
      <c r="Q121" s="68">
        <v>162.80000000000001</v>
      </c>
      <c r="R121" s="68">
        <v>193.3</v>
      </c>
      <c r="S121" s="68">
        <v>178.6</v>
      </c>
    </row>
    <row r="122" spans="4:19" x14ac:dyDescent="0.3">
      <c r="D122" s="132" t="s">
        <v>33</v>
      </c>
      <c r="E122" s="75">
        <v>2023</v>
      </c>
      <c r="F122" s="75" t="s">
        <v>31</v>
      </c>
      <c r="G122" s="75">
        <v>173.3</v>
      </c>
      <c r="H122" s="75">
        <v>215.2</v>
      </c>
      <c r="I122" s="75">
        <v>197</v>
      </c>
      <c r="J122" s="75">
        <v>175.2</v>
      </c>
      <c r="K122" s="75">
        <v>178</v>
      </c>
      <c r="L122" s="75">
        <v>160.5</v>
      </c>
      <c r="M122" s="75">
        <v>175.3</v>
      </c>
      <c r="N122" s="75">
        <v>171.2</v>
      </c>
      <c r="O122" s="75">
        <v>122.7</v>
      </c>
      <c r="P122" s="75">
        <v>204.3</v>
      </c>
      <c r="Q122" s="75">
        <v>163.69999999999999</v>
      </c>
      <c r="R122" s="75">
        <v>194.3</v>
      </c>
      <c r="S122" s="75">
        <v>179.5</v>
      </c>
    </row>
    <row r="123" spans="4:19" x14ac:dyDescent="0.3">
      <c r="D123" s="131" t="s">
        <v>33</v>
      </c>
      <c r="E123" s="68">
        <v>2023</v>
      </c>
      <c r="F123" s="68" t="s">
        <v>36</v>
      </c>
      <c r="G123" s="68">
        <v>174.7</v>
      </c>
      <c r="H123" s="68">
        <v>212.2</v>
      </c>
      <c r="I123" s="68">
        <v>177.2</v>
      </c>
      <c r="J123" s="68">
        <v>177.9</v>
      </c>
      <c r="K123" s="68">
        <v>172.2</v>
      </c>
      <c r="L123" s="68">
        <v>172.1</v>
      </c>
      <c r="M123" s="68">
        <v>175.8</v>
      </c>
      <c r="N123" s="68">
        <v>172.2</v>
      </c>
      <c r="O123" s="68">
        <v>121.9</v>
      </c>
      <c r="P123" s="68">
        <v>204.8</v>
      </c>
      <c r="Q123" s="68">
        <v>164.9</v>
      </c>
      <c r="R123" s="68">
        <v>196.6</v>
      </c>
      <c r="S123" s="68">
        <v>180.7</v>
      </c>
    </row>
    <row r="124" spans="4:19" x14ac:dyDescent="0.3">
      <c r="D124" s="132" t="s">
        <v>33</v>
      </c>
      <c r="E124" s="75">
        <v>2023</v>
      </c>
      <c r="F124" s="75" t="s">
        <v>38</v>
      </c>
      <c r="G124" s="75">
        <v>174.7</v>
      </c>
      <c r="H124" s="75">
        <v>212.2</v>
      </c>
      <c r="I124" s="75">
        <v>177.2</v>
      </c>
      <c r="J124" s="75">
        <v>177.9</v>
      </c>
      <c r="K124" s="75">
        <v>172.2</v>
      </c>
      <c r="L124" s="75">
        <v>172.1</v>
      </c>
      <c r="M124" s="75">
        <v>175.9</v>
      </c>
      <c r="N124" s="75">
        <v>172.2</v>
      </c>
      <c r="O124" s="75">
        <v>121.9</v>
      </c>
      <c r="P124" s="75">
        <v>204.8</v>
      </c>
      <c r="Q124" s="75">
        <v>164.9</v>
      </c>
      <c r="R124" s="75">
        <v>196.6</v>
      </c>
      <c r="S124" s="75">
        <v>180.8</v>
      </c>
    </row>
    <row r="125" spans="4:19" x14ac:dyDescent="0.3">
      <c r="D125" s="131" t="s">
        <v>33</v>
      </c>
      <c r="E125" s="68">
        <v>2023</v>
      </c>
      <c r="F125" s="68" t="s">
        <v>39</v>
      </c>
      <c r="G125" s="68">
        <v>174.8</v>
      </c>
      <c r="H125" s="68">
        <v>213.7</v>
      </c>
      <c r="I125" s="68">
        <v>172.4</v>
      </c>
      <c r="J125" s="68">
        <v>178.8</v>
      </c>
      <c r="K125" s="68">
        <v>168.7</v>
      </c>
      <c r="L125" s="68">
        <v>179.2</v>
      </c>
      <c r="M125" s="68">
        <v>179.9</v>
      </c>
      <c r="N125" s="68">
        <v>174.7</v>
      </c>
      <c r="O125" s="68">
        <v>123.1</v>
      </c>
      <c r="P125" s="68">
        <v>207.8</v>
      </c>
      <c r="Q125" s="68">
        <v>165.5</v>
      </c>
      <c r="R125" s="68">
        <v>197</v>
      </c>
      <c r="S125" s="68">
        <v>182.1</v>
      </c>
    </row>
    <row r="126" spans="4:19" x14ac:dyDescent="0.3">
      <c r="D126" s="132" t="s">
        <v>33</v>
      </c>
      <c r="E126" s="75">
        <v>2023</v>
      </c>
      <c r="F126" s="75" t="s">
        <v>41</v>
      </c>
      <c r="G126" s="75">
        <v>174.7</v>
      </c>
      <c r="H126" s="75">
        <v>219.4</v>
      </c>
      <c r="I126" s="75">
        <v>176.7</v>
      </c>
      <c r="J126" s="75">
        <v>179.4</v>
      </c>
      <c r="K126" s="75">
        <v>164.4</v>
      </c>
      <c r="L126" s="75">
        <v>175.8</v>
      </c>
      <c r="M126" s="75">
        <v>185</v>
      </c>
      <c r="N126" s="75">
        <v>176.9</v>
      </c>
      <c r="O126" s="75">
        <v>124.2</v>
      </c>
      <c r="P126" s="75">
        <v>211.9</v>
      </c>
      <c r="Q126" s="75">
        <v>165.9</v>
      </c>
      <c r="R126" s="75">
        <v>197.7</v>
      </c>
      <c r="S126" s="75">
        <v>183.1</v>
      </c>
    </row>
    <row r="127" spans="4:19" x14ac:dyDescent="0.3">
      <c r="D127" s="68"/>
      <c r="E127" s="68"/>
      <c r="F127" s="68"/>
      <c r="G127" s="142">
        <f>(G126-G110)/G110</f>
        <v>0.14783180026281209</v>
      </c>
      <c r="H127" s="142">
        <f t="shared" ref="H127:S127" si="0">(H126-H110)/H110</f>
        <v>8.5601187530925341E-2</v>
      </c>
      <c r="I127" s="142">
        <f t="shared" si="0"/>
        <v>-1.8878400888395368E-2</v>
      </c>
      <c r="J127" s="142">
        <f t="shared" si="0"/>
        <v>0.11845386533665835</v>
      </c>
      <c r="K127" s="142">
        <f t="shared" si="0"/>
        <v>-3.8596491228070143E-2</v>
      </c>
      <c r="L127" s="142">
        <f t="shared" si="0"/>
        <v>0.12332268370607036</v>
      </c>
      <c r="M127" s="142">
        <f t="shared" si="0"/>
        <v>-9.1355599214145364E-2</v>
      </c>
      <c r="N127" s="142">
        <f t="shared" si="0"/>
        <v>7.9975579975579941E-2</v>
      </c>
      <c r="O127" s="142">
        <f t="shared" si="0"/>
        <v>2.3907666941467485E-2</v>
      </c>
      <c r="P127" s="142">
        <f t="shared" si="0"/>
        <v>0.24793875147232033</v>
      </c>
      <c r="Q127" s="142">
        <f t="shared" si="0"/>
        <v>5.9386973180076706E-2</v>
      </c>
      <c r="R127" s="142">
        <f t="shared" si="0"/>
        <v>0.10446927374301669</v>
      </c>
      <c r="S127" s="142">
        <f t="shared" si="0"/>
        <v>7.5161479741632314E-2</v>
      </c>
    </row>
    <row r="131" spans="4:19" x14ac:dyDescent="0.3">
      <c r="D131" t="s">
        <v>0</v>
      </c>
      <c r="E131" t="s">
        <v>1</v>
      </c>
      <c r="F131" t="s">
        <v>2</v>
      </c>
      <c r="G131" t="s">
        <v>3</v>
      </c>
      <c r="H131" t="s">
        <v>4</v>
      </c>
      <c r="I131" s="32" t="s">
        <v>5</v>
      </c>
      <c r="J131" t="s">
        <v>6</v>
      </c>
      <c r="K131" t="s">
        <v>7</v>
      </c>
      <c r="L131" t="s">
        <v>8</v>
      </c>
      <c r="M131" t="s">
        <v>9</v>
      </c>
      <c r="N131" t="s">
        <v>10</v>
      </c>
      <c r="O131" t="s">
        <v>11</v>
      </c>
      <c r="P131" t="s">
        <v>12</v>
      </c>
      <c r="Q131" t="s">
        <v>13</v>
      </c>
      <c r="R131" t="s">
        <v>14</v>
      </c>
      <c r="S131" t="s">
        <v>15</v>
      </c>
    </row>
    <row r="132" spans="4:19" x14ac:dyDescent="0.3">
      <c r="D132" t="s">
        <v>35</v>
      </c>
      <c r="E132">
        <v>2022</v>
      </c>
      <c r="F132" t="s">
        <v>42</v>
      </c>
      <c r="G132">
        <v>155</v>
      </c>
      <c r="H132">
        <v>219.4</v>
      </c>
      <c r="I132" s="32">
        <v>170.8</v>
      </c>
      <c r="J132">
        <v>165.8</v>
      </c>
      <c r="K132">
        <v>200.9</v>
      </c>
      <c r="L132">
        <v>169.7</v>
      </c>
      <c r="M132">
        <v>182.3</v>
      </c>
      <c r="N132">
        <v>164.3</v>
      </c>
      <c r="O132">
        <v>119.9</v>
      </c>
      <c r="P132">
        <v>187.1</v>
      </c>
      <c r="Q132">
        <v>167.9</v>
      </c>
      <c r="R132">
        <v>183.9</v>
      </c>
      <c r="S132">
        <v>174.9</v>
      </c>
    </row>
    <row r="133" spans="4:19" x14ac:dyDescent="0.3">
      <c r="D133" t="s">
        <v>35</v>
      </c>
      <c r="E133">
        <v>2022</v>
      </c>
      <c r="F133" t="s">
        <v>44</v>
      </c>
      <c r="G133">
        <v>156.5</v>
      </c>
      <c r="H133">
        <v>213</v>
      </c>
      <c r="I133" s="32">
        <v>175.2</v>
      </c>
      <c r="J133">
        <v>166.6</v>
      </c>
      <c r="K133">
        <v>195.8</v>
      </c>
      <c r="L133">
        <v>174.2</v>
      </c>
      <c r="M133">
        <v>182.1</v>
      </c>
      <c r="N133">
        <v>164.3</v>
      </c>
      <c r="O133">
        <v>120</v>
      </c>
      <c r="P133">
        <v>190</v>
      </c>
      <c r="Q133">
        <v>168.4</v>
      </c>
      <c r="R133">
        <v>185.2</v>
      </c>
      <c r="S133">
        <v>175</v>
      </c>
    </row>
    <row r="134" spans="4:19" x14ac:dyDescent="0.3">
      <c r="D134" t="s">
        <v>35</v>
      </c>
      <c r="E134">
        <v>2022</v>
      </c>
      <c r="F134" t="s">
        <v>46</v>
      </c>
      <c r="G134">
        <v>160.30000000000001</v>
      </c>
      <c r="H134">
        <v>206.5</v>
      </c>
      <c r="I134" s="32">
        <v>169.2</v>
      </c>
      <c r="J134">
        <v>168.1</v>
      </c>
      <c r="K134">
        <v>192.4</v>
      </c>
      <c r="L134">
        <v>172.9</v>
      </c>
      <c r="M134">
        <v>186.7</v>
      </c>
      <c r="N134">
        <v>167.2</v>
      </c>
      <c r="O134">
        <v>120.9</v>
      </c>
      <c r="P134">
        <v>193.6</v>
      </c>
      <c r="Q134">
        <v>168.8</v>
      </c>
      <c r="R134">
        <v>186.3</v>
      </c>
      <c r="S134">
        <v>176.3</v>
      </c>
    </row>
    <row r="135" spans="4:19" x14ac:dyDescent="0.3">
      <c r="D135" t="s">
        <v>35</v>
      </c>
      <c r="E135">
        <v>2022</v>
      </c>
      <c r="F135" t="s">
        <v>48</v>
      </c>
      <c r="G135">
        <v>163.5</v>
      </c>
      <c r="H135">
        <v>209.2</v>
      </c>
      <c r="I135" s="32">
        <v>169.7</v>
      </c>
      <c r="J135">
        <v>169.7</v>
      </c>
      <c r="K135">
        <v>188.7</v>
      </c>
      <c r="L135">
        <v>165.7</v>
      </c>
      <c r="M135">
        <v>191.8</v>
      </c>
      <c r="N135">
        <v>169.1</v>
      </c>
      <c r="O135">
        <v>121.6</v>
      </c>
      <c r="P135">
        <v>197.3</v>
      </c>
      <c r="Q135">
        <v>169.4</v>
      </c>
      <c r="R135">
        <v>187.4</v>
      </c>
      <c r="S135">
        <v>177.8</v>
      </c>
    </row>
    <row r="136" spans="4:19" x14ac:dyDescent="0.3">
      <c r="D136" t="s">
        <v>35</v>
      </c>
      <c r="E136">
        <v>2022</v>
      </c>
      <c r="F136" t="s">
        <v>50</v>
      </c>
      <c r="G136">
        <v>165.2</v>
      </c>
      <c r="H136">
        <v>210.9</v>
      </c>
      <c r="I136" s="32">
        <v>170.9</v>
      </c>
      <c r="J136">
        <v>170.9</v>
      </c>
      <c r="K136">
        <v>186.5</v>
      </c>
      <c r="L136">
        <v>163.80000000000001</v>
      </c>
      <c r="M136">
        <v>199.7</v>
      </c>
      <c r="N136">
        <v>169.8</v>
      </c>
      <c r="O136">
        <v>121.9</v>
      </c>
      <c r="P136">
        <v>199.9</v>
      </c>
      <c r="Q136">
        <v>169.9</v>
      </c>
      <c r="R136">
        <v>188.3</v>
      </c>
      <c r="S136">
        <v>179.6</v>
      </c>
    </row>
    <row r="137" spans="4:19" x14ac:dyDescent="0.3">
      <c r="D137" t="s">
        <v>35</v>
      </c>
      <c r="E137">
        <v>2022</v>
      </c>
      <c r="F137" t="s">
        <v>53</v>
      </c>
      <c r="G137">
        <v>167.4</v>
      </c>
      <c r="H137">
        <v>209.4</v>
      </c>
      <c r="I137" s="32">
        <v>181.4</v>
      </c>
      <c r="J137">
        <v>172.3</v>
      </c>
      <c r="K137">
        <v>188.9</v>
      </c>
      <c r="L137">
        <v>160.69999999999999</v>
      </c>
      <c r="M137">
        <v>183.1</v>
      </c>
      <c r="N137">
        <v>170.5</v>
      </c>
      <c r="O137">
        <v>122.1</v>
      </c>
      <c r="P137">
        <v>202.8</v>
      </c>
      <c r="Q137">
        <v>170.4</v>
      </c>
      <c r="R137">
        <v>189.5</v>
      </c>
      <c r="S137">
        <v>178.3</v>
      </c>
    </row>
    <row r="138" spans="4:19" x14ac:dyDescent="0.3">
      <c r="D138" t="s">
        <v>35</v>
      </c>
      <c r="E138">
        <v>2022</v>
      </c>
      <c r="F138" t="s">
        <v>55</v>
      </c>
      <c r="G138">
        <v>169.2</v>
      </c>
      <c r="H138">
        <v>209</v>
      </c>
      <c r="I138" s="32">
        <v>190.2</v>
      </c>
      <c r="J138">
        <v>173.6</v>
      </c>
      <c r="K138">
        <v>188.5</v>
      </c>
      <c r="L138">
        <v>158</v>
      </c>
      <c r="M138">
        <v>159.9</v>
      </c>
      <c r="N138">
        <v>170.8</v>
      </c>
      <c r="O138">
        <v>121.8</v>
      </c>
      <c r="P138">
        <v>205.2</v>
      </c>
      <c r="Q138">
        <v>171</v>
      </c>
      <c r="R138">
        <v>190.3</v>
      </c>
      <c r="S138">
        <v>175.9</v>
      </c>
    </row>
    <row r="139" spans="4:19" x14ac:dyDescent="0.3">
      <c r="D139" t="s">
        <v>35</v>
      </c>
      <c r="E139">
        <v>2023</v>
      </c>
      <c r="F139" t="s">
        <v>31</v>
      </c>
      <c r="G139">
        <v>173.8</v>
      </c>
      <c r="H139">
        <v>210.7</v>
      </c>
      <c r="I139">
        <v>194.5</v>
      </c>
      <c r="J139">
        <v>174.6</v>
      </c>
      <c r="K139">
        <v>187.2</v>
      </c>
      <c r="L139">
        <v>158.30000000000001</v>
      </c>
      <c r="M139">
        <v>153.9</v>
      </c>
      <c r="N139">
        <v>170.9</v>
      </c>
      <c r="O139">
        <v>121.1</v>
      </c>
      <c r="P139">
        <v>208.4</v>
      </c>
      <c r="Q139">
        <v>171.4</v>
      </c>
      <c r="R139">
        <v>191.2</v>
      </c>
      <c r="S139">
        <v>176.7</v>
      </c>
    </row>
    <row r="140" spans="4:19" x14ac:dyDescent="0.3">
      <c r="D140" t="s">
        <v>35</v>
      </c>
      <c r="E140">
        <v>2023</v>
      </c>
      <c r="F140" t="s">
        <v>36</v>
      </c>
      <c r="G140">
        <v>174.4</v>
      </c>
      <c r="H140">
        <v>207.7</v>
      </c>
      <c r="I140">
        <v>175.2</v>
      </c>
      <c r="J140">
        <v>177.3</v>
      </c>
      <c r="K140">
        <v>179.3</v>
      </c>
      <c r="L140">
        <v>169.5</v>
      </c>
      <c r="M140">
        <v>152.69999999999999</v>
      </c>
      <c r="N140">
        <v>171</v>
      </c>
      <c r="O140">
        <v>120</v>
      </c>
      <c r="P140">
        <v>209.7</v>
      </c>
      <c r="Q140">
        <v>172.3</v>
      </c>
      <c r="R140">
        <v>193</v>
      </c>
      <c r="S140">
        <v>177</v>
      </c>
    </row>
    <row r="141" spans="4:19" x14ac:dyDescent="0.3">
      <c r="D141" t="s">
        <v>35</v>
      </c>
      <c r="E141">
        <v>2023</v>
      </c>
      <c r="F141" t="s">
        <v>38</v>
      </c>
      <c r="G141">
        <v>174.4</v>
      </c>
      <c r="H141">
        <v>207.7</v>
      </c>
      <c r="I141">
        <v>175.2</v>
      </c>
      <c r="J141">
        <v>177.3</v>
      </c>
      <c r="K141">
        <v>179.2</v>
      </c>
      <c r="L141">
        <v>169.5</v>
      </c>
      <c r="M141">
        <v>152.80000000000001</v>
      </c>
      <c r="N141">
        <v>171.1</v>
      </c>
      <c r="O141">
        <v>120</v>
      </c>
      <c r="P141">
        <v>209.7</v>
      </c>
      <c r="Q141">
        <v>172.3</v>
      </c>
      <c r="R141">
        <v>193</v>
      </c>
      <c r="S141">
        <v>177</v>
      </c>
    </row>
    <row r="142" spans="4:19" x14ac:dyDescent="0.3">
      <c r="D142" t="s">
        <v>35</v>
      </c>
      <c r="E142">
        <v>2023</v>
      </c>
      <c r="F142" t="s">
        <v>39</v>
      </c>
      <c r="G142">
        <v>173.8</v>
      </c>
      <c r="H142">
        <v>209.3</v>
      </c>
      <c r="I142">
        <v>169.6</v>
      </c>
      <c r="J142">
        <v>178.4</v>
      </c>
      <c r="K142">
        <v>174.9</v>
      </c>
      <c r="L142">
        <v>176.3</v>
      </c>
      <c r="M142">
        <v>155.4</v>
      </c>
      <c r="N142">
        <v>173.4</v>
      </c>
      <c r="O142">
        <v>121.3</v>
      </c>
      <c r="P142">
        <v>212.9</v>
      </c>
      <c r="Q142">
        <v>172.9</v>
      </c>
      <c r="R142">
        <v>193.5</v>
      </c>
      <c r="S142">
        <v>177.9</v>
      </c>
    </row>
    <row r="143" spans="4:19" x14ac:dyDescent="0.3">
      <c r="D143" t="s">
        <v>35</v>
      </c>
      <c r="E143">
        <v>2023</v>
      </c>
      <c r="F143" t="s">
        <v>41</v>
      </c>
      <c r="G143">
        <v>173.7</v>
      </c>
      <c r="H143">
        <v>214.3</v>
      </c>
      <c r="I143">
        <v>173.2</v>
      </c>
      <c r="J143">
        <v>179.5</v>
      </c>
      <c r="K143">
        <v>170</v>
      </c>
      <c r="L143">
        <v>172.2</v>
      </c>
      <c r="M143">
        <v>161</v>
      </c>
      <c r="N143">
        <v>175.6</v>
      </c>
      <c r="O143">
        <v>122.7</v>
      </c>
      <c r="P143">
        <v>218</v>
      </c>
      <c r="Q143">
        <v>173.4</v>
      </c>
      <c r="R143">
        <v>194.2</v>
      </c>
      <c r="S143">
        <v>179.1</v>
      </c>
    </row>
    <row r="144" spans="4:19" x14ac:dyDescent="0.3">
      <c r="G144" s="31">
        <f>(G143-G132)/G132</f>
        <v>0.1206451612903225</v>
      </c>
      <c r="H144" s="31">
        <f t="shared" ref="H144:S144" si="1">(H143-H132)/H132</f>
        <v>-2.3245214220601614E-2</v>
      </c>
      <c r="I144" s="31">
        <f t="shared" si="1"/>
        <v>1.4051522248243426E-2</v>
      </c>
      <c r="J144" s="31">
        <f t="shared" si="1"/>
        <v>8.2629674306393175E-2</v>
      </c>
      <c r="K144" s="31">
        <f t="shared" si="1"/>
        <v>-0.15380786460925835</v>
      </c>
      <c r="L144" s="31">
        <f t="shared" si="1"/>
        <v>1.4731879787860933E-2</v>
      </c>
      <c r="M144" s="31">
        <f t="shared" si="1"/>
        <v>-0.11684037301151953</v>
      </c>
      <c r="N144" s="31">
        <f t="shared" si="1"/>
        <v>6.8776628119293873E-2</v>
      </c>
      <c r="O144" s="31">
        <f t="shared" si="1"/>
        <v>2.3352793994995805E-2</v>
      </c>
      <c r="P144" s="31">
        <f t="shared" si="1"/>
        <v>0.16515232495991453</v>
      </c>
      <c r="Q144" s="31">
        <f t="shared" si="1"/>
        <v>3.2757593805836809E-2</v>
      </c>
      <c r="R144" s="31">
        <f t="shared" si="1"/>
        <v>5.6008700380641561E-2</v>
      </c>
      <c r="S144" s="31">
        <f t="shared" si="1"/>
        <v>2.4013722126929607E-2</v>
      </c>
    </row>
  </sheetData>
  <mergeCells count="3">
    <mergeCell ref="B5:K5"/>
    <mergeCell ref="M5:R5"/>
    <mergeCell ref="M4:P4"/>
  </mergeCells>
  <pageMargins left="0.7" right="0.7" top="0.75" bottom="0.75" header="0.3" footer="0.3"/>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3D066-7C4E-47D1-8365-189B74244B39}">
  <dimension ref="B1:M54"/>
  <sheetViews>
    <sheetView showGridLines="0" zoomScale="90" zoomScaleNormal="90" workbookViewId="0">
      <selection activeCell="J68" sqref="J68"/>
    </sheetView>
  </sheetViews>
  <sheetFormatPr defaultRowHeight="14.4" x14ac:dyDescent="0.3"/>
  <cols>
    <col min="8" max="8" width="14.109375" customWidth="1"/>
    <col min="10" max="10" width="12.6640625" customWidth="1"/>
    <col min="11" max="11" width="18.6640625" customWidth="1"/>
    <col min="12" max="12" width="14.33203125" customWidth="1"/>
    <col min="13" max="13" width="17.6640625" customWidth="1"/>
  </cols>
  <sheetData>
    <row r="1" spans="2:13" ht="20.399999999999999" thickBot="1" x14ac:dyDescent="0.45">
      <c r="B1" s="4" t="s">
        <v>244</v>
      </c>
    </row>
    <row r="2" spans="2:13" ht="26.4" thickTop="1" x14ac:dyDescent="0.5">
      <c r="F2" s="160" t="s">
        <v>310</v>
      </c>
      <c r="G2" s="160"/>
      <c r="H2" s="160"/>
      <c r="I2" s="160"/>
      <c r="J2" s="160"/>
      <c r="K2" s="160"/>
      <c r="L2" s="160"/>
      <c r="M2" s="160"/>
    </row>
    <row r="3" spans="2:13" ht="17.399999999999999" x14ac:dyDescent="0.35">
      <c r="F3" s="113"/>
      <c r="G3" s="113"/>
      <c r="H3" s="113"/>
      <c r="I3" s="113"/>
      <c r="J3" s="113"/>
      <c r="K3" s="113"/>
      <c r="L3" s="113"/>
    </row>
    <row r="4" spans="2:13" ht="17.399999999999999" x14ac:dyDescent="0.35">
      <c r="F4" s="113"/>
      <c r="G4" s="113"/>
      <c r="H4" s="113"/>
      <c r="I4" s="113"/>
      <c r="J4" s="113"/>
      <c r="K4" s="113"/>
      <c r="L4" s="113"/>
    </row>
    <row r="6" spans="2:13" x14ac:dyDescent="0.3">
      <c r="B6" s="48" t="s">
        <v>0</v>
      </c>
      <c r="C6" s="48" t="s">
        <v>1</v>
      </c>
      <c r="D6" s="48" t="s">
        <v>2</v>
      </c>
      <c r="E6" s="48" t="s">
        <v>21</v>
      </c>
      <c r="F6" s="48" t="s">
        <v>23</v>
      </c>
      <c r="G6" s="48" t="s">
        <v>24</v>
      </c>
      <c r="H6" s="48" t="s">
        <v>26</v>
      </c>
      <c r="I6" s="48" t="s">
        <v>229</v>
      </c>
      <c r="J6" s="48" t="s">
        <v>304</v>
      </c>
      <c r="K6" s="48" t="s">
        <v>278</v>
      </c>
    </row>
    <row r="7" spans="2:13" hidden="1" x14ac:dyDescent="0.3">
      <c r="B7" t="s">
        <v>30</v>
      </c>
      <c r="C7">
        <v>2013</v>
      </c>
      <c r="D7" t="s">
        <v>38</v>
      </c>
      <c r="E7">
        <v>106.1</v>
      </c>
      <c r="F7">
        <v>104.7</v>
      </c>
      <c r="G7">
        <v>104.6</v>
      </c>
      <c r="H7">
        <v>104.3</v>
      </c>
      <c r="I7">
        <v>1382.2</v>
      </c>
      <c r="J7" s="8">
        <f>SUM(Table20[[#This Row],[Fuel and light]:[SUM Food Basket]])</f>
        <v>1801.9</v>
      </c>
      <c r="K7" s="35" t="e">
        <f>(Table20[[#This Row],[Total ]]-#REF!)/#REF!</f>
        <v>#REF!</v>
      </c>
    </row>
    <row r="8" spans="2:13" hidden="1" x14ac:dyDescent="0.3">
      <c r="B8" t="s">
        <v>33</v>
      </c>
      <c r="C8">
        <v>2013</v>
      </c>
      <c r="D8" t="s">
        <v>38</v>
      </c>
      <c r="E8">
        <v>106</v>
      </c>
      <c r="F8">
        <v>105.2</v>
      </c>
      <c r="G8">
        <v>105.5</v>
      </c>
      <c r="H8">
        <v>103.8</v>
      </c>
      <c r="I8">
        <v>1386.8</v>
      </c>
      <c r="J8" s="8">
        <f>SUM(Table20[[#This Row],[Fuel and light]:[SUM Food Basket]])</f>
        <v>1807.3</v>
      </c>
      <c r="K8" s="35" t="e">
        <f>(Table20[[#This Row],[Total ]]-#REF!)/#REF!</f>
        <v>#REF!</v>
      </c>
    </row>
    <row r="9" spans="2:13" hidden="1" x14ac:dyDescent="0.3">
      <c r="B9" t="s">
        <v>35</v>
      </c>
      <c r="C9">
        <v>2013</v>
      </c>
      <c r="D9" t="s">
        <v>38</v>
      </c>
      <c r="E9">
        <v>106.1</v>
      </c>
      <c r="F9">
        <v>104.9</v>
      </c>
      <c r="G9">
        <v>105.1</v>
      </c>
      <c r="H9">
        <v>104</v>
      </c>
      <c r="I9">
        <v>1384.0000000000002</v>
      </c>
      <c r="J9" s="8">
        <f>SUM(Table20[[#This Row],[Fuel and light]:[SUM Food Basket]])</f>
        <v>1804.1000000000004</v>
      </c>
      <c r="K9" s="35" t="e">
        <f>(Table20[[#This Row],[Total ]]-#REF!)/#REF!</f>
        <v>#REF!</v>
      </c>
    </row>
    <row r="10" spans="2:13" hidden="1" x14ac:dyDescent="0.3">
      <c r="B10" t="s">
        <v>30</v>
      </c>
      <c r="C10">
        <v>2014</v>
      </c>
      <c r="D10" t="s">
        <v>38</v>
      </c>
      <c r="E10">
        <v>113.4</v>
      </c>
      <c r="F10">
        <v>111.4</v>
      </c>
      <c r="G10">
        <v>111.2</v>
      </c>
      <c r="H10">
        <v>112.4</v>
      </c>
      <c r="I10">
        <v>1491.4</v>
      </c>
      <c r="J10" s="8">
        <f>SUM(Table20[[#This Row],[Fuel and light]:[SUM Food Basket]])</f>
        <v>1939.8000000000002</v>
      </c>
      <c r="K10" s="35" t="e">
        <f>(Table20[[#This Row],[Total ]]-#REF!)/#REF!</f>
        <v>#REF!</v>
      </c>
    </row>
    <row r="11" spans="2:13" hidden="1" x14ac:dyDescent="0.3">
      <c r="B11" t="s">
        <v>33</v>
      </c>
      <c r="C11">
        <v>2014</v>
      </c>
      <c r="D11" t="s">
        <v>38</v>
      </c>
      <c r="E11">
        <v>110.9</v>
      </c>
      <c r="F11">
        <v>110.8</v>
      </c>
      <c r="G11">
        <v>111.6</v>
      </c>
      <c r="H11">
        <v>111.8</v>
      </c>
      <c r="I11">
        <v>1483</v>
      </c>
      <c r="J11" s="8">
        <f>SUM(Table20[[#This Row],[Fuel and light]:[SUM Food Basket]])</f>
        <v>1928.1</v>
      </c>
      <c r="K11" s="35" t="e">
        <f>(Table20[[#This Row],[Total ]]-#REF!)/#REF!</f>
        <v>#REF!</v>
      </c>
    </row>
    <row r="12" spans="2:13" hidden="1" x14ac:dyDescent="0.3">
      <c r="B12" t="s">
        <v>35</v>
      </c>
      <c r="C12">
        <v>2014</v>
      </c>
      <c r="D12" t="s">
        <v>38</v>
      </c>
      <c r="E12">
        <v>112.5</v>
      </c>
      <c r="F12">
        <v>111.2</v>
      </c>
      <c r="G12">
        <v>111.4</v>
      </c>
      <c r="H12">
        <v>112</v>
      </c>
      <c r="I12">
        <v>1488.2999999999997</v>
      </c>
      <c r="J12" s="8">
        <f>SUM(Table20[[#This Row],[Fuel and light]:[SUM Food Basket]])</f>
        <v>1935.3999999999996</v>
      </c>
      <c r="K12" s="35" t="e">
        <f>(Table20[[#This Row],[Total ]]-#REF!)/#REF!</f>
        <v>#REF!</v>
      </c>
    </row>
    <row r="13" spans="2:13" hidden="1" x14ac:dyDescent="0.3">
      <c r="B13" t="s">
        <v>30</v>
      </c>
      <c r="C13">
        <v>2015</v>
      </c>
      <c r="D13" t="s">
        <v>38</v>
      </c>
      <c r="E13">
        <v>120.6</v>
      </c>
      <c r="F13">
        <v>118.2</v>
      </c>
      <c r="G13">
        <v>111.6</v>
      </c>
      <c r="H13">
        <v>119.4</v>
      </c>
      <c r="I13">
        <v>1571.5</v>
      </c>
      <c r="J13" s="8">
        <f>SUM(Table20[[#This Row],[Fuel and light]:[SUM Food Basket]])</f>
        <v>2041.3</v>
      </c>
      <c r="K13" s="35" t="e">
        <f>(Table20[[#This Row],[Total ]]-#REF!)/#REF!</f>
        <v>#REF!</v>
      </c>
    </row>
    <row r="14" spans="2:13" hidden="1" x14ac:dyDescent="0.3">
      <c r="B14" t="s">
        <v>33</v>
      </c>
      <c r="C14">
        <v>2015</v>
      </c>
      <c r="D14" t="s">
        <v>38</v>
      </c>
      <c r="E14">
        <v>114.4</v>
      </c>
      <c r="F14">
        <v>114.3</v>
      </c>
      <c r="G14">
        <v>108.4</v>
      </c>
      <c r="H14">
        <v>120.6</v>
      </c>
      <c r="I14">
        <v>1568.0000000000002</v>
      </c>
      <c r="J14" s="8">
        <f>SUM(Table20[[#This Row],[Fuel and light]:[SUM Food Basket]])</f>
        <v>2025.7000000000003</v>
      </c>
      <c r="K14" s="35" t="e">
        <f>(Table20[[#This Row],[Total ]]-#REF!)/#REF!</f>
        <v>#REF!</v>
      </c>
    </row>
    <row r="15" spans="2:13" hidden="1" x14ac:dyDescent="0.3">
      <c r="B15" t="s">
        <v>35</v>
      </c>
      <c r="C15">
        <v>2015</v>
      </c>
      <c r="D15" t="s">
        <v>38</v>
      </c>
      <c r="E15">
        <v>118.3</v>
      </c>
      <c r="F15">
        <v>116.7</v>
      </c>
      <c r="G15">
        <v>109.9</v>
      </c>
      <c r="H15">
        <v>120.1</v>
      </c>
      <c r="I15">
        <v>1569.1</v>
      </c>
      <c r="J15" s="8">
        <f>SUM(Table20[[#This Row],[Fuel and light]:[SUM Food Basket]])</f>
        <v>2034.1</v>
      </c>
      <c r="K15" s="35" t="e">
        <f>(Table20[[#This Row],[Total ]]-#REF!)/#REF!</f>
        <v>#REF!</v>
      </c>
    </row>
    <row r="16" spans="2:13" hidden="1" x14ac:dyDescent="0.3">
      <c r="B16" t="s">
        <v>30</v>
      </c>
      <c r="C16">
        <v>2016</v>
      </c>
      <c r="D16" t="s">
        <v>38</v>
      </c>
      <c r="E16">
        <v>127</v>
      </c>
      <c r="F16">
        <v>124.8</v>
      </c>
      <c r="G16">
        <v>113.6</v>
      </c>
      <c r="H16">
        <v>127.5</v>
      </c>
      <c r="I16">
        <v>1682.7000000000003</v>
      </c>
      <c r="J16" s="8">
        <f>SUM(Table20[[#This Row],[Fuel and light]:[SUM Food Basket]])</f>
        <v>2175.6000000000004</v>
      </c>
      <c r="K16" s="35" t="e">
        <f>(Table20[[#This Row],[Total ]]-#REF!)/#REF!</f>
        <v>#REF!</v>
      </c>
    </row>
    <row r="17" spans="2:11" hidden="1" x14ac:dyDescent="0.3">
      <c r="B17" t="s">
        <v>33</v>
      </c>
      <c r="C17">
        <v>2016</v>
      </c>
      <c r="D17" t="s">
        <v>38</v>
      </c>
      <c r="E17">
        <v>114.8</v>
      </c>
      <c r="F17">
        <v>119.7</v>
      </c>
      <c r="G17">
        <v>108.5</v>
      </c>
      <c r="H17">
        <v>126.4</v>
      </c>
      <c r="I17">
        <v>1667.6000000000001</v>
      </c>
      <c r="J17" s="8">
        <f>SUM(Table20[[#This Row],[Fuel and light]:[SUM Food Basket]])</f>
        <v>2137</v>
      </c>
      <c r="K17" s="35" t="e">
        <f>(Table20[[#This Row],[Total ]]-#REF!)/#REF!</f>
        <v>#REF!</v>
      </c>
    </row>
    <row r="18" spans="2:11" hidden="1" x14ac:dyDescent="0.3">
      <c r="B18" t="s">
        <v>35</v>
      </c>
      <c r="C18">
        <v>2016</v>
      </c>
      <c r="D18" t="s">
        <v>38</v>
      </c>
      <c r="E18">
        <v>122.4</v>
      </c>
      <c r="F18">
        <v>122.9</v>
      </c>
      <c r="G18">
        <v>110.9</v>
      </c>
      <c r="H18">
        <v>126.9</v>
      </c>
      <c r="I18">
        <v>1675.2</v>
      </c>
      <c r="J18" s="8">
        <f>SUM(Table20[[#This Row],[Fuel and light]:[SUM Food Basket]])</f>
        <v>2158.3000000000002</v>
      </c>
      <c r="K18" s="35" t="e">
        <f>(Table20[[#This Row],[Total ]]-#REF!)/#REF!</f>
        <v>#REF!</v>
      </c>
    </row>
    <row r="19" spans="2:11" hidden="1" x14ac:dyDescent="0.3">
      <c r="B19" t="s">
        <v>30</v>
      </c>
      <c r="C19">
        <v>2017</v>
      </c>
      <c r="D19" t="s">
        <v>38</v>
      </c>
      <c r="E19">
        <v>134.19999999999999</v>
      </c>
      <c r="F19">
        <v>130.6</v>
      </c>
      <c r="G19">
        <v>119.8</v>
      </c>
      <c r="H19">
        <v>135.19999999999999</v>
      </c>
      <c r="I19">
        <v>1728.5000000000002</v>
      </c>
      <c r="J19" s="8">
        <f>SUM(Table20[[#This Row],[Fuel and light]:[SUM Food Basket]])</f>
        <v>2248.3000000000002</v>
      </c>
      <c r="K19" s="35" t="e">
        <f>(Table20[[#This Row],[Total ]]-#REF!)/#REF!</f>
        <v>#REF!</v>
      </c>
    </row>
    <row r="20" spans="2:11" hidden="1" x14ac:dyDescent="0.3">
      <c r="B20" t="s">
        <v>33</v>
      </c>
      <c r="C20">
        <v>2017</v>
      </c>
      <c r="D20" t="s">
        <v>38</v>
      </c>
      <c r="E20">
        <v>120.8</v>
      </c>
      <c r="F20">
        <v>123.1</v>
      </c>
      <c r="G20">
        <v>115.6</v>
      </c>
      <c r="H20">
        <v>132.80000000000001</v>
      </c>
      <c r="I20">
        <v>1705.6999999999998</v>
      </c>
      <c r="J20" s="8">
        <f>SUM(Table20[[#This Row],[Fuel and light]:[SUM Food Basket]])</f>
        <v>2198</v>
      </c>
      <c r="K20" s="35" t="e">
        <f>(Table20[[#This Row],[Total ]]-#REF!)/#REF!</f>
        <v>#REF!</v>
      </c>
    </row>
    <row r="21" spans="2:11" hidden="1" x14ac:dyDescent="0.3">
      <c r="B21" t="s">
        <v>35</v>
      </c>
      <c r="C21">
        <v>2017</v>
      </c>
      <c r="D21" t="s">
        <v>38</v>
      </c>
      <c r="E21">
        <v>129.1</v>
      </c>
      <c r="F21">
        <v>127.8</v>
      </c>
      <c r="G21">
        <v>117.6</v>
      </c>
      <c r="H21">
        <v>133.80000000000001</v>
      </c>
      <c r="I21">
        <v>1718.9</v>
      </c>
      <c r="J21" s="8">
        <f>SUM(Table20[[#This Row],[Fuel and light]:[SUM Food Basket]])</f>
        <v>2227.2000000000003</v>
      </c>
      <c r="K21" s="35" t="e">
        <f>(Table20[[#This Row],[Total ]]-#REF!)/#REF!</f>
        <v>#REF!</v>
      </c>
    </row>
    <row r="22" spans="2:11" x14ac:dyDescent="0.3">
      <c r="B22" t="s">
        <v>30</v>
      </c>
      <c r="C22">
        <v>2018</v>
      </c>
      <c r="D22" t="s">
        <v>36</v>
      </c>
      <c r="E22">
        <v>142.4</v>
      </c>
      <c r="F22">
        <v>136.19999999999999</v>
      </c>
      <c r="G22">
        <v>123.3</v>
      </c>
      <c r="H22">
        <v>141.5</v>
      </c>
      <c r="I22">
        <v>1781.5</v>
      </c>
      <c r="J22" s="8">
        <f>SUM(Table20[[#This Row],[Fuel and light]:[SUM Food Basket]])</f>
        <v>2324.9</v>
      </c>
      <c r="K22" s="108">
        <f>(Table20[[#This Row],[Total ]]-J19)/J19</f>
        <v>3.4070186363029803E-2</v>
      </c>
    </row>
    <row r="23" spans="2:11" hidden="1" x14ac:dyDescent="0.3">
      <c r="B23" s="129" t="s">
        <v>33</v>
      </c>
      <c r="C23" s="129">
        <v>2018</v>
      </c>
      <c r="D23" s="129" t="s">
        <v>36</v>
      </c>
      <c r="E23" s="129">
        <v>127.3</v>
      </c>
      <c r="F23" s="129">
        <v>129.80000000000001</v>
      </c>
      <c r="G23" s="129">
        <v>117.4</v>
      </c>
      <c r="H23" s="129">
        <v>137.19999999999999</v>
      </c>
      <c r="I23" s="129">
        <v>1727.9</v>
      </c>
      <c r="J23" s="138">
        <f>SUM(Table20[[#This Row],[Fuel and light]:[SUM Food Basket]])</f>
        <v>2239.6</v>
      </c>
      <c r="K23" s="130">
        <f>(Table20[[#This Row],[Total ]]-J20)/J20</f>
        <v>1.8926296633302961E-2</v>
      </c>
    </row>
    <row r="24" spans="2:11" hidden="1" x14ac:dyDescent="0.3">
      <c r="B24" t="s">
        <v>35</v>
      </c>
      <c r="C24">
        <v>2018</v>
      </c>
      <c r="D24" t="s">
        <v>36</v>
      </c>
      <c r="E24">
        <v>136.69999999999999</v>
      </c>
      <c r="F24">
        <v>133.80000000000001</v>
      </c>
      <c r="G24">
        <v>120.2</v>
      </c>
      <c r="H24">
        <v>139</v>
      </c>
      <c r="I24">
        <v>1760.3999999999996</v>
      </c>
      <c r="J24" s="8">
        <f>SUM(Table20[[#This Row],[Fuel and light]:[SUM Food Basket]])</f>
        <v>2290.0999999999995</v>
      </c>
      <c r="K24" s="108">
        <f>(Table20[[#This Row],[Total ]]-J21)/J21</f>
        <v>2.8241738505746756E-2</v>
      </c>
    </row>
    <row r="25" spans="2:11" hidden="1" x14ac:dyDescent="0.3">
      <c r="B25" t="s">
        <v>30</v>
      </c>
      <c r="C25">
        <v>2018</v>
      </c>
      <c r="D25" t="s">
        <v>38</v>
      </c>
      <c r="E25">
        <v>142.6</v>
      </c>
      <c r="F25">
        <v>136.69999999999999</v>
      </c>
      <c r="G25">
        <v>124.6</v>
      </c>
      <c r="H25">
        <v>142.69999999999999</v>
      </c>
      <c r="I25">
        <v>1781.9999999999998</v>
      </c>
      <c r="J25" s="8">
        <f>SUM(Table20[[#This Row],[Fuel and light]:[SUM Food Basket]])</f>
        <v>2328.5999999999995</v>
      </c>
      <c r="K25" s="35">
        <f>(Table20[[#This Row],[Total ]]-J22)/J22</f>
        <v>1.5914662996255164E-3</v>
      </c>
    </row>
    <row r="26" spans="2:11" hidden="1" x14ac:dyDescent="0.3">
      <c r="B26" t="s">
        <v>33</v>
      </c>
      <c r="C26">
        <v>2018</v>
      </c>
      <c r="D26" t="s">
        <v>38</v>
      </c>
      <c r="E26">
        <v>126.4</v>
      </c>
      <c r="F26">
        <v>130.5</v>
      </c>
      <c r="G26">
        <v>117.8</v>
      </c>
      <c r="H26">
        <v>137.80000000000001</v>
      </c>
      <c r="I26">
        <v>1715.5</v>
      </c>
      <c r="J26" s="8">
        <f>SUM(Table20[[#This Row],[Fuel and light]:[SUM Food Basket]])</f>
        <v>2228</v>
      </c>
      <c r="K26" s="35">
        <f>(Table20[[#This Row],[Total ]]-J23)/J23</f>
        <v>-5.1794963386318582E-3</v>
      </c>
    </row>
    <row r="27" spans="2:11" hidden="1" x14ac:dyDescent="0.3">
      <c r="B27" t="s">
        <v>35</v>
      </c>
      <c r="C27">
        <v>2018</v>
      </c>
      <c r="D27" t="s">
        <v>38</v>
      </c>
      <c r="E27">
        <v>136.5</v>
      </c>
      <c r="F27">
        <v>134.30000000000001</v>
      </c>
      <c r="G27">
        <v>121</v>
      </c>
      <c r="H27">
        <v>139.80000000000001</v>
      </c>
      <c r="I27">
        <v>1756</v>
      </c>
      <c r="J27" s="8">
        <f>SUM(Table20[[#This Row],[Fuel and light]:[SUM Food Basket]])</f>
        <v>2287.6</v>
      </c>
      <c r="K27" s="35">
        <f>(Table20[[#This Row],[Total ]]-J24)/J24</f>
        <v>-1.0916553862274773E-3</v>
      </c>
    </row>
    <row r="28" spans="2:11" x14ac:dyDescent="0.3">
      <c r="B28" s="129" t="s">
        <v>30</v>
      </c>
      <c r="C28" s="129">
        <v>2019</v>
      </c>
      <c r="D28" s="129" t="s">
        <v>36</v>
      </c>
      <c r="E28" s="129">
        <v>145.30000000000001</v>
      </c>
      <c r="F28" s="129">
        <v>149.9</v>
      </c>
      <c r="G28" s="129">
        <v>129.19999999999999</v>
      </c>
      <c r="H28" s="129">
        <v>155.5</v>
      </c>
      <c r="I28" s="129">
        <v>1759.8000000000002</v>
      </c>
      <c r="J28" s="138">
        <f>SUM(Table20[[#This Row],[Fuel and light]:[SUM Food Basket]])</f>
        <v>2339.7000000000003</v>
      </c>
      <c r="K28" s="130">
        <f>(Table20[[#This Row],[Total ]]-J25)/J25</f>
        <v>4.7668126771454183E-3</v>
      </c>
    </row>
    <row r="29" spans="2:11" hidden="1" x14ac:dyDescent="0.3">
      <c r="B29" t="s">
        <v>33</v>
      </c>
      <c r="C29">
        <v>2019</v>
      </c>
      <c r="D29" t="s">
        <v>36</v>
      </c>
      <c r="E29">
        <v>127.1</v>
      </c>
      <c r="F29">
        <v>138.5</v>
      </c>
      <c r="G29">
        <v>119.2</v>
      </c>
      <c r="H29">
        <v>146.6</v>
      </c>
      <c r="I29">
        <v>1754.4</v>
      </c>
      <c r="J29" s="8">
        <f>SUM(Table20[[#This Row],[Fuel and light]:[SUM Food Basket]])</f>
        <v>2285.8000000000002</v>
      </c>
      <c r="K29" s="108">
        <f>(Table20[[#This Row],[Total ]]-J26)/J26</f>
        <v>2.5942549371633834E-2</v>
      </c>
    </row>
    <row r="30" spans="2:11" hidden="1" x14ac:dyDescent="0.3">
      <c r="B30" s="129" t="s">
        <v>35</v>
      </c>
      <c r="C30" s="129">
        <v>2019</v>
      </c>
      <c r="D30" s="129" t="s">
        <v>36</v>
      </c>
      <c r="E30" s="129">
        <v>138.4</v>
      </c>
      <c r="F30" s="129">
        <v>145.6</v>
      </c>
      <c r="G30" s="129">
        <v>123.9</v>
      </c>
      <c r="H30" s="129">
        <v>150.30000000000001</v>
      </c>
      <c r="I30" s="129">
        <v>1757.1</v>
      </c>
      <c r="J30" s="138">
        <f>SUM(Table20[[#This Row],[Fuel and light]:[SUM Food Basket]])</f>
        <v>2315.3000000000002</v>
      </c>
      <c r="K30" s="130">
        <f>(Table20[[#This Row],[Total ]]-J27)/J27</f>
        <v>1.210876027277508E-2</v>
      </c>
    </row>
    <row r="31" spans="2:11" hidden="1" x14ac:dyDescent="0.3">
      <c r="B31" t="s">
        <v>30</v>
      </c>
      <c r="C31">
        <v>2019</v>
      </c>
      <c r="D31" t="s">
        <v>38</v>
      </c>
      <c r="E31">
        <v>146.4</v>
      </c>
      <c r="F31">
        <v>150.4</v>
      </c>
      <c r="G31">
        <v>129.9</v>
      </c>
      <c r="H31">
        <v>155.5</v>
      </c>
      <c r="I31">
        <v>1761.2000000000003</v>
      </c>
      <c r="J31" s="8">
        <f>SUM(Table20[[#This Row],[Fuel and light]:[SUM Food Basket]])</f>
        <v>2343.4000000000005</v>
      </c>
      <c r="K31" s="35">
        <f>(Table20[[#This Row],[Total ]]-J28)/J28</f>
        <v>1.5813993246998643E-3</v>
      </c>
    </row>
    <row r="32" spans="2:11" hidden="1" x14ac:dyDescent="0.3">
      <c r="B32" t="s">
        <v>33</v>
      </c>
      <c r="C32">
        <v>2019</v>
      </c>
      <c r="D32" t="s">
        <v>38</v>
      </c>
      <c r="E32">
        <v>128.80000000000001</v>
      </c>
      <c r="F32">
        <v>139.19999999999999</v>
      </c>
      <c r="G32">
        <v>119.9</v>
      </c>
      <c r="H32">
        <v>146.69999999999999</v>
      </c>
      <c r="I32">
        <v>1768.4</v>
      </c>
      <c r="J32" s="8">
        <f>SUM(Table20[[#This Row],[Fuel and light]:[SUM Food Basket]])</f>
        <v>2303</v>
      </c>
      <c r="K32" s="35">
        <f>(Table20[[#This Row],[Total ]]-J29)/J29</f>
        <v>7.5247178230815545E-3</v>
      </c>
    </row>
    <row r="33" spans="2:11" hidden="1" x14ac:dyDescent="0.3">
      <c r="B33" t="s">
        <v>35</v>
      </c>
      <c r="C33">
        <v>2019</v>
      </c>
      <c r="D33" t="s">
        <v>38</v>
      </c>
      <c r="E33">
        <v>139.69999999999999</v>
      </c>
      <c r="F33">
        <v>146.19999999999999</v>
      </c>
      <c r="G33">
        <v>124.6</v>
      </c>
      <c r="H33">
        <v>150.30000000000001</v>
      </c>
      <c r="I33">
        <v>1762.9</v>
      </c>
      <c r="J33" s="8">
        <f>SUM(Table20[[#This Row],[Fuel and light]:[SUM Food Basket]])</f>
        <v>2323.6999999999998</v>
      </c>
      <c r="K33" s="35">
        <f>(Table20[[#This Row],[Total ]]-J30)/J30</f>
        <v>3.6280395629074572E-3</v>
      </c>
    </row>
    <row r="34" spans="2:11" x14ac:dyDescent="0.3">
      <c r="B34" s="139" t="s">
        <v>30</v>
      </c>
      <c r="C34" s="139">
        <v>2020</v>
      </c>
      <c r="D34" s="139" t="s">
        <v>36</v>
      </c>
      <c r="E34" s="139">
        <v>152.30000000000001</v>
      </c>
      <c r="F34" s="139">
        <v>156.19999999999999</v>
      </c>
      <c r="G34" s="139">
        <v>136</v>
      </c>
      <c r="H34" s="139">
        <v>161.9</v>
      </c>
      <c r="I34" s="139">
        <v>1909.7999999999997</v>
      </c>
      <c r="J34" s="140">
        <f>SUM(Table20[[#This Row],[Fuel and light]:[SUM Food Basket]])</f>
        <v>2516.1999999999998</v>
      </c>
      <c r="K34" s="141">
        <f>(Table20[[#This Row],[Total ]]-J31)/J31</f>
        <v>7.3739011692412412E-2</v>
      </c>
    </row>
    <row r="35" spans="2:11" hidden="1" x14ac:dyDescent="0.3">
      <c r="B35" t="s">
        <v>33</v>
      </c>
      <c r="C35">
        <v>2020</v>
      </c>
      <c r="D35" t="s">
        <v>36</v>
      </c>
      <c r="E35">
        <v>138.9</v>
      </c>
      <c r="F35">
        <v>144.4</v>
      </c>
      <c r="G35">
        <v>125.2</v>
      </c>
      <c r="H35">
        <v>152.19999999999999</v>
      </c>
      <c r="I35">
        <v>1916.6</v>
      </c>
      <c r="J35" s="8">
        <f>SUM(Table20[[#This Row],[Fuel and light]:[SUM Food Basket]])</f>
        <v>2477.3000000000002</v>
      </c>
      <c r="K35" s="108">
        <f>(Table20[[#This Row],[Total ]]-J32)/J32</f>
        <v>7.5683890577507684E-2</v>
      </c>
    </row>
    <row r="36" spans="2:11" hidden="1" x14ac:dyDescent="0.3">
      <c r="B36" s="139" t="s">
        <v>35</v>
      </c>
      <c r="C36" s="139">
        <v>2020</v>
      </c>
      <c r="D36" s="139" t="s">
        <v>36</v>
      </c>
      <c r="E36" s="139">
        <v>147.19999999999999</v>
      </c>
      <c r="F36" s="139">
        <v>151.69999999999999</v>
      </c>
      <c r="G36" s="139">
        <v>130.30000000000001</v>
      </c>
      <c r="H36" s="139">
        <v>156.19999999999999</v>
      </c>
      <c r="I36" s="139">
        <v>1911.6</v>
      </c>
      <c r="J36" s="140">
        <f>SUM(Table20[[#This Row],[Fuel and light]:[SUM Food Basket]])</f>
        <v>2497</v>
      </c>
      <c r="K36" s="141">
        <f>(Table20[[#This Row],[Total ]]-J33)/J33</f>
        <v>7.457933468175762E-2</v>
      </c>
    </row>
    <row r="37" spans="2:11" hidden="1" x14ac:dyDescent="0.3">
      <c r="B37" t="s">
        <v>30</v>
      </c>
      <c r="C37">
        <v>2020</v>
      </c>
      <c r="D37" t="s">
        <v>38</v>
      </c>
      <c r="E37">
        <v>153.4</v>
      </c>
      <c r="F37">
        <v>156.69999999999999</v>
      </c>
      <c r="G37">
        <v>135.80000000000001</v>
      </c>
      <c r="H37">
        <v>161.19999999999999</v>
      </c>
      <c r="I37">
        <v>1894.5999999999997</v>
      </c>
      <c r="J37" s="8">
        <f>SUM(Table20[[#This Row],[Fuel and light]:[SUM Food Basket]])</f>
        <v>2501.6999999999998</v>
      </c>
      <c r="K37" s="35">
        <f>(Table20[[#This Row],[Total ]]-J34)/J34</f>
        <v>-5.7626579763134893E-3</v>
      </c>
    </row>
    <row r="38" spans="2:11" hidden="1" x14ac:dyDescent="0.3">
      <c r="B38" t="s">
        <v>33</v>
      </c>
      <c r="C38">
        <v>2020</v>
      </c>
      <c r="D38" t="s">
        <v>38</v>
      </c>
      <c r="E38">
        <v>141.4</v>
      </c>
      <c r="F38">
        <v>145</v>
      </c>
      <c r="G38">
        <v>124.6</v>
      </c>
      <c r="H38">
        <v>152.5</v>
      </c>
      <c r="I38">
        <v>1898.5</v>
      </c>
      <c r="J38" s="8">
        <f>SUM(Table20[[#This Row],[Fuel and light]:[SUM Food Basket]])</f>
        <v>2462</v>
      </c>
      <c r="K38" s="35">
        <f>(Table20[[#This Row],[Total ]]-J35)/J35</f>
        <v>-6.176078795462875E-3</v>
      </c>
    </row>
    <row r="39" spans="2:11" hidden="1" x14ac:dyDescent="0.3">
      <c r="B39" t="s">
        <v>35</v>
      </c>
      <c r="C39">
        <v>2020</v>
      </c>
      <c r="D39" t="s">
        <v>38</v>
      </c>
      <c r="E39">
        <v>148.9</v>
      </c>
      <c r="F39">
        <v>152.30000000000001</v>
      </c>
      <c r="G39">
        <v>129.9</v>
      </c>
      <c r="H39">
        <v>156.1</v>
      </c>
      <c r="I39">
        <v>1895.4</v>
      </c>
      <c r="J39" s="8">
        <f>SUM(Table20[[#This Row],[Fuel and light]:[SUM Food Basket]])</f>
        <v>2482.6000000000004</v>
      </c>
      <c r="K39" s="35">
        <f>(Table20[[#This Row],[Total ]]-J36)/J36</f>
        <v>-5.7669203043650922E-3</v>
      </c>
    </row>
    <row r="40" spans="2:11" x14ac:dyDescent="0.3">
      <c r="B40" t="s">
        <v>30</v>
      </c>
      <c r="C40">
        <v>2021</v>
      </c>
      <c r="D40" t="s">
        <v>36</v>
      </c>
      <c r="E40">
        <v>154.4</v>
      </c>
      <c r="F40">
        <v>164.3</v>
      </c>
      <c r="G40">
        <v>150.19999999999999</v>
      </c>
      <c r="H40">
        <v>163.6</v>
      </c>
      <c r="I40">
        <v>2025.3</v>
      </c>
      <c r="J40" s="8">
        <f>SUM(Table20[[#This Row],[Fuel and light]:[SUM Food Basket]])</f>
        <v>2657.8</v>
      </c>
      <c r="K40" s="108">
        <f>(Table20[[#This Row],[Total ]]-J37)/J37</f>
        <v>6.2397569652636355E-2</v>
      </c>
    </row>
    <row r="41" spans="2:11" hidden="1" x14ac:dyDescent="0.3">
      <c r="B41" s="139" t="s">
        <v>33</v>
      </c>
      <c r="C41" s="139">
        <v>2021</v>
      </c>
      <c r="D41" s="139" t="s">
        <v>36</v>
      </c>
      <c r="E41" s="139">
        <v>149.1</v>
      </c>
      <c r="F41" s="139">
        <v>156.30000000000001</v>
      </c>
      <c r="G41" s="139">
        <v>140.5</v>
      </c>
      <c r="H41" s="139">
        <v>156.6</v>
      </c>
      <c r="I41" s="139">
        <v>2066</v>
      </c>
      <c r="J41" s="140">
        <f>SUM(Table20[[#This Row],[Fuel and light]:[SUM Food Basket]])</f>
        <v>2668.5</v>
      </c>
      <c r="K41" s="141">
        <f>(Table20[[#This Row],[Total ]]-J38)/J38</f>
        <v>8.3874898456539393E-2</v>
      </c>
    </row>
    <row r="42" spans="2:11" hidden="1" x14ac:dyDescent="0.3">
      <c r="B42" t="s">
        <v>35</v>
      </c>
      <c r="C42">
        <v>2021</v>
      </c>
      <c r="D42" t="s">
        <v>36</v>
      </c>
      <c r="E42">
        <v>152.4</v>
      </c>
      <c r="F42">
        <v>161.30000000000001</v>
      </c>
      <c r="G42">
        <v>145.1</v>
      </c>
      <c r="H42">
        <v>159.5</v>
      </c>
      <c r="I42">
        <v>2039.3000000000002</v>
      </c>
      <c r="J42" s="8">
        <f>SUM(Table20[[#This Row],[Fuel and light]:[SUM Food Basket]])</f>
        <v>2657.6000000000004</v>
      </c>
      <c r="K42" s="108">
        <f>(Table20[[#This Row],[Total ]]-J39)/J39</f>
        <v>7.049061467815998E-2</v>
      </c>
    </row>
    <row r="43" spans="2:11" hidden="1" x14ac:dyDescent="0.3">
      <c r="B43" t="s">
        <v>30</v>
      </c>
      <c r="C43">
        <v>2021</v>
      </c>
      <c r="D43" t="s">
        <v>38</v>
      </c>
      <c r="E43">
        <v>156</v>
      </c>
      <c r="F43">
        <v>164.6</v>
      </c>
      <c r="G43">
        <v>151.30000000000001</v>
      </c>
      <c r="H43">
        <v>163.80000000000001</v>
      </c>
      <c r="I43">
        <v>2025.7</v>
      </c>
      <c r="J43" s="8">
        <f>SUM(Table20[[#This Row],[Fuel and light]:[SUM Food Basket]])</f>
        <v>2661.4</v>
      </c>
      <c r="K43" s="35">
        <f>(Table20[[#This Row],[Total ]]-J40)/J40</f>
        <v>1.3545037248852091E-3</v>
      </c>
    </row>
    <row r="44" spans="2:11" hidden="1" x14ac:dyDescent="0.3">
      <c r="B44" t="s">
        <v>33</v>
      </c>
      <c r="C44">
        <v>2021</v>
      </c>
      <c r="D44" t="s">
        <v>38</v>
      </c>
      <c r="E44">
        <v>154.80000000000001</v>
      </c>
      <c r="F44">
        <v>156.9</v>
      </c>
      <c r="G44">
        <v>141.69999999999999</v>
      </c>
      <c r="H44">
        <v>157.6</v>
      </c>
      <c r="I44">
        <v>2064.4999999999995</v>
      </c>
      <c r="J44" s="8">
        <f>SUM(Table20[[#This Row],[Fuel and light]:[SUM Food Basket]])</f>
        <v>2675.4999999999995</v>
      </c>
      <c r="K44" s="35">
        <f>(Table20[[#This Row],[Total ]]-J41)/J41</f>
        <v>2.623196552370075E-3</v>
      </c>
    </row>
    <row r="45" spans="2:11" hidden="1" x14ac:dyDescent="0.3">
      <c r="B45" t="s">
        <v>35</v>
      </c>
      <c r="C45">
        <v>2021</v>
      </c>
      <c r="D45" t="s">
        <v>38</v>
      </c>
      <c r="E45">
        <v>155.5</v>
      </c>
      <c r="F45">
        <v>161.69999999999999</v>
      </c>
      <c r="G45">
        <v>146.19999999999999</v>
      </c>
      <c r="H45">
        <v>160.19999999999999</v>
      </c>
      <c r="I45">
        <v>2039.3999999999999</v>
      </c>
      <c r="J45" s="8">
        <f>SUM(Table20[[#This Row],[Fuel and light]:[SUM Food Basket]])</f>
        <v>2663</v>
      </c>
      <c r="K45" s="35">
        <f>(Table20[[#This Row],[Total ]]-J42)/J42</f>
        <v>2.0319084888619941E-3</v>
      </c>
    </row>
    <row r="46" spans="2:11" x14ac:dyDescent="0.3">
      <c r="B46" t="s">
        <v>30</v>
      </c>
      <c r="C46">
        <v>2022</v>
      </c>
      <c r="D46" t="s">
        <v>36</v>
      </c>
      <c r="E46">
        <v>167.4</v>
      </c>
      <c r="F46">
        <v>175.3</v>
      </c>
      <c r="G46">
        <v>161.19999999999999</v>
      </c>
      <c r="H46">
        <v>170.3</v>
      </c>
      <c r="I46">
        <v>2150.4</v>
      </c>
      <c r="J46" s="8">
        <f>SUM(Table20[[#This Row],[Fuel and light]:[SUM Food Basket]])</f>
        <v>2824.6000000000004</v>
      </c>
      <c r="K46" s="108">
        <f>(Table20[[#This Row],[Total ]]-J43)/J43</f>
        <v>6.1321109190651639E-2</v>
      </c>
    </row>
    <row r="47" spans="2:11" hidden="1" x14ac:dyDescent="0.3">
      <c r="B47" t="s">
        <v>33</v>
      </c>
      <c r="C47">
        <v>2022</v>
      </c>
      <c r="D47" t="s">
        <v>36</v>
      </c>
      <c r="E47">
        <v>163</v>
      </c>
      <c r="F47">
        <v>167.2</v>
      </c>
      <c r="G47">
        <v>153.1</v>
      </c>
      <c r="H47">
        <v>162</v>
      </c>
      <c r="I47">
        <v>2183.5</v>
      </c>
      <c r="J47" s="8">
        <f>SUM(Table20[[#This Row],[Fuel and light]:[SUM Food Basket]])</f>
        <v>2828.8</v>
      </c>
      <c r="K47" s="108">
        <f>(Table20[[#This Row],[Total ]]-J44)/J44</f>
        <v>5.7297701364231235E-2</v>
      </c>
    </row>
    <row r="48" spans="2:11" hidden="1" x14ac:dyDescent="0.3">
      <c r="B48" t="s">
        <v>35</v>
      </c>
      <c r="C48">
        <v>2022</v>
      </c>
      <c r="D48" t="s">
        <v>36</v>
      </c>
      <c r="E48">
        <v>165.7</v>
      </c>
      <c r="F48">
        <v>172.2</v>
      </c>
      <c r="G48">
        <v>156.9</v>
      </c>
      <c r="H48">
        <v>165.4</v>
      </c>
      <c r="I48">
        <v>2161.2000000000003</v>
      </c>
      <c r="J48" s="8">
        <f>SUM(Table20[[#This Row],[Fuel and light]:[SUM Food Basket]])</f>
        <v>2821.4</v>
      </c>
      <c r="K48" s="108">
        <f>(Table20[[#This Row],[Total ]]-J45)/J45</f>
        <v>5.9481787457754447E-2</v>
      </c>
    </row>
    <row r="49" spans="2:11" hidden="1" x14ac:dyDescent="0.3">
      <c r="B49" t="s">
        <v>30</v>
      </c>
      <c r="C49">
        <v>2022</v>
      </c>
      <c r="D49" t="s">
        <v>38</v>
      </c>
      <c r="E49">
        <v>168.9</v>
      </c>
      <c r="F49">
        <v>176</v>
      </c>
      <c r="G49">
        <v>162</v>
      </c>
      <c r="H49">
        <v>170.6</v>
      </c>
      <c r="I49">
        <v>2179.1000000000004</v>
      </c>
      <c r="J49" s="8">
        <f>SUM(Table20[[#This Row],[Fuel and light]:[SUM Food Basket]])</f>
        <v>2856.6000000000004</v>
      </c>
      <c r="K49" s="35">
        <f>(Table20[[#This Row],[Total ]]-J46)/J46</f>
        <v>1.1329037739856969E-2</v>
      </c>
    </row>
    <row r="50" spans="2:11" hidden="1" x14ac:dyDescent="0.3">
      <c r="B50" t="s">
        <v>33</v>
      </c>
      <c r="C50">
        <v>2022</v>
      </c>
      <c r="D50" t="s">
        <v>38</v>
      </c>
      <c r="E50">
        <v>164.5</v>
      </c>
      <c r="F50">
        <v>168.2</v>
      </c>
      <c r="G50">
        <v>154.19999999999999</v>
      </c>
      <c r="H50">
        <v>162.69999999999999</v>
      </c>
      <c r="I50">
        <v>2196.3000000000002</v>
      </c>
      <c r="J50" s="8">
        <f>SUM(Table20[[#This Row],[Fuel and light]:[SUM Food Basket]])</f>
        <v>2845.9</v>
      </c>
      <c r="K50" s="35">
        <f>(Table20[[#This Row],[Total ]]-J47)/J47</f>
        <v>6.0449660633483835E-3</v>
      </c>
    </row>
    <row r="51" spans="2:11" hidden="1" x14ac:dyDescent="0.3">
      <c r="B51" t="s">
        <v>35</v>
      </c>
      <c r="C51">
        <v>2022</v>
      </c>
      <c r="D51" t="s">
        <v>38</v>
      </c>
      <c r="E51">
        <v>167.2</v>
      </c>
      <c r="F51">
        <v>173</v>
      </c>
      <c r="G51">
        <v>157.9</v>
      </c>
      <c r="H51">
        <v>166</v>
      </c>
      <c r="I51">
        <v>2184.2000000000003</v>
      </c>
      <c r="J51" s="8">
        <f>SUM(Table20[[#This Row],[Fuel and light]:[SUM Food Basket]])</f>
        <v>2848.3</v>
      </c>
      <c r="K51" s="35">
        <f>(Table20[[#This Row],[Total ]]-J48)/J48</f>
        <v>9.5342737647976499E-3</v>
      </c>
    </row>
    <row r="52" spans="2:11" hidden="1" x14ac:dyDescent="0.3">
      <c r="B52" t="s">
        <v>30</v>
      </c>
      <c r="C52">
        <v>2023</v>
      </c>
      <c r="D52" t="s">
        <v>38</v>
      </c>
      <c r="E52">
        <v>181.4</v>
      </c>
      <c r="F52">
        <v>186.6</v>
      </c>
      <c r="G52">
        <v>169</v>
      </c>
      <c r="H52">
        <v>178.5</v>
      </c>
      <c r="I52">
        <v>2265.8000000000002</v>
      </c>
      <c r="J52" s="8">
        <f>SUM(Table20[[#This Row],[Fuel and light]:[SUM Food Basket]])</f>
        <v>2981.3</v>
      </c>
      <c r="K52" s="35" t="e">
        <f>(Table20[[#This Row],[Total ]]-#REF!)/#REF!</f>
        <v>#REF!</v>
      </c>
    </row>
    <row r="53" spans="2:11" hidden="1" x14ac:dyDescent="0.3">
      <c r="B53" t="s">
        <v>33</v>
      </c>
      <c r="C53">
        <v>2023</v>
      </c>
      <c r="D53" t="s">
        <v>38</v>
      </c>
      <c r="E53">
        <v>182.6</v>
      </c>
      <c r="F53">
        <v>180.8</v>
      </c>
      <c r="G53">
        <v>159.80000000000001</v>
      </c>
      <c r="H53">
        <v>172.5</v>
      </c>
      <c r="I53">
        <v>2303.4</v>
      </c>
      <c r="J53" s="8">
        <f>SUM(Table20[[#This Row],[Fuel and light]:[SUM Food Basket]])</f>
        <v>2999.1000000000004</v>
      </c>
      <c r="K53" s="35" t="e">
        <f>(Table20[[#This Row],[Total ]]-#REF!)/#REF!</f>
        <v>#REF!</v>
      </c>
    </row>
    <row r="54" spans="2:11" hidden="1" x14ac:dyDescent="0.3">
      <c r="B54" t="s">
        <v>35</v>
      </c>
      <c r="C54">
        <v>2023</v>
      </c>
      <c r="D54" t="s">
        <v>38</v>
      </c>
      <c r="E54">
        <v>181.9</v>
      </c>
      <c r="F54">
        <v>184.4</v>
      </c>
      <c r="G54">
        <v>164.2</v>
      </c>
      <c r="H54">
        <v>175</v>
      </c>
      <c r="I54">
        <v>2279.1999999999998</v>
      </c>
      <c r="J54" s="8">
        <f>SUM(Table20[[#This Row],[Fuel and light]:[SUM Food Basket]])</f>
        <v>2984.7</v>
      </c>
      <c r="K54" s="35" t="e">
        <f>(Table20[[#This Row],[Total ]]-#REF!)/#REF!</f>
        <v>#REF!</v>
      </c>
    </row>
  </sheetData>
  <phoneticPr fontId="6"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8E84-423E-4483-980D-69470AB42437}">
  <dimension ref="B2:AL86"/>
  <sheetViews>
    <sheetView showGridLines="0" zoomScale="80" zoomScaleNormal="80" workbookViewId="0">
      <selection activeCell="H86" sqref="H86"/>
    </sheetView>
  </sheetViews>
  <sheetFormatPr defaultRowHeight="14.4" x14ac:dyDescent="0.3"/>
  <cols>
    <col min="2" max="2" width="14.5546875" customWidth="1"/>
    <col min="3" max="3" width="24.44140625" customWidth="1"/>
    <col min="4" max="4" width="11.5546875" customWidth="1"/>
    <col min="5" max="5" width="23.5546875" customWidth="1"/>
    <col min="6" max="6" width="23.77734375" customWidth="1"/>
    <col min="8" max="8" width="20.44140625" customWidth="1"/>
    <col min="9" max="9" width="14.44140625" customWidth="1"/>
    <col min="11" max="11" width="18.109375" customWidth="1"/>
    <col min="12" max="12" width="9.21875" customWidth="1"/>
    <col min="14" max="14" width="12.109375" customWidth="1"/>
    <col min="15" max="15" width="19.6640625" customWidth="1"/>
    <col min="16" max="16" width="23.6640625" customWidth="1"/>
    <col min="18" max="18" width="23.5546875" customWidth="1"/>
    <col min="19" max="19" width="32.6640625" customWidth="1"/>
    <col min="20" max="20" width="19.77734375" customWidth="1"/>
    <col min="21" max="21" width="27.109375" customWidth="1"/>
    <col min="22" max="22" width="9.88671875" customWidth="1"/>
    <col min="23" max="23" width="10.77734375" customWidth="1"/>
    <col min="24" max="24" width="21.6640625" customWidth="1"/>
    <col min="25" max="25" width="9.6640625" customWidth="1"/>
    <col min="26" max="26" width="14.109375" customWidth="1"/>
    <col min="27" max="27" width="28.109375" customWidth="1"/>
    <col min="29" max="29" width="28.33203125" customWidth="1"/>
    <col min="30" max="30" width="26" customWidth="1"/>
    <col min="31" max="31" width="11.33203125" customWidth="1"/>
    <col min="32" max="32" width="23.88671875" customWidth="1"/>
    <col min="33" max="33" width="14.77734375" customWidth="1"/>
    <col min="34" max="34" width="14.33203125" customWidth="1"/>
    <col min="35" max="35" width="22.21875" customWidth="1"/>
    <col min="36" max="36" width="17.6640625" customWidth="1"/>
    <col min="37" max="37" width="13.109375" customWidth="1"/>
  </cols>
  <sheetData>
    <row r="2" spans="2:16" ht="26.4" thickBot="1" x14ac:dyDescent="0.55000000000000004">
      <c r="B2" s="4" t="s">
        <v>258</v>
      </c>
      <c r="D2" s="193" t="s">
        <v>306</v>
      </c>
      <c r="E2" s="193"/>
      <c r="F2" s="193"/>
      <c r="G2" s="193"/>
      <c r="H2" s="193"/>
      <c r="I2" s="193"/>
      <c r="J2" s="193"/>
      <c r="K2" s="193"/>
      <c r="L2" s="193"/>
      <c r="M2" s="193"/>
      <c r="N2" s="193"/>
      <c r="O2" s="193"/>
      <c r="P2" s="193"/>
    </row>
    <row r="3" spans="2:16" ht="15" thickTop="1" x14ac:dyDescent="0.3">
      <c r="F3" s="35"/>
    </row>
    <row r="4" spans="2:16" x14ac:dyDescent="0.3">
      <c r="F4" s="35"/>
    </row>
    <row r="5" spans="2:16" ht="23.4" x14ac:dyDescent="0.45">
      <c r="B5" s="188" t="s">
        <v>307</v>
      </c>
      <c r="C5" s="189"/>
      <c r="D5" s="189"/>
      <c r="E5" s="189"/>
      <c r="F5" s="35"/>
      <c r="L5" s="188" t="s">
        <v>308</v>
      </c>
      <c r="M5" s="189"/>
      <c r="N5" s="189"/>
      <c r="O5" s="189"/>
    </row>
    <row r="6" spans="2:16" x14ac:dyDescent="0.3">
      <c r="F6" s="35"/>
    </row>
    <row r="7" spans="2:16" ht="15" thickBot="1" x14ac:dyDescent="0.35">
      <c r="B7" s="105" t="s">
        <v>305</v>
      </c>
      <c r="C7" s="104" t="s">
        <v>292</v>
      </c>
      <c r="F7" s="35"/>
    </row>
    <row r="8" spans="2:16" ht="15" thickTop="1" x14ac:dyDescent="0.3">
      <c r="B8" s="102" t="s">
        <v>3</v>
      </c>
      <c r="C8" s="106">
        <v>0.25709118266940312</v>
      </c>
      <c r="F8" s="35"/>
    </row>
    <row r="9" spans="2:16" x14ac:dyDescent="0.3">
      <c r="B9" s="102" t="s">
        <v>5</v>
      </c>
      <c r="C9" s="106">
        <v>-0.18631242773391149</v>
      </c>
      <c r="F9" s="35"/>
    </row>
    <row r="10" spans="2:16" x14ac:dyDescent="0.3">
      <c r="B10" s="103" t="s">
        <v>6</v>
      </c>
      <c r="C10" s="107">
        <v>0.35310712091833324</v>
      </c>
      <c r="F10" s="35"/>
    </row>
    <row r="11" spans="2:16" x14ac:dyDescent="0.3">
      <c r="B11" s="102" t="s">
        <v>7</v>
      </c>
      <c r="C11" s="106">
        <v>0.809472546731826</v>
      </c>
      <c r="F11" s="35"/>
    </row>
    <row r="12" spans="2:16" x14ac:dyDescent="0.3">
      <c r="B12" s="103" t="s">
        <v>8</v>
      </c>
      <c r="C12" s="107">
        <v>0.47238561148587938</v>
      </c>
      <c r="F12" s="35"/>
    </row>
    <row r="13" spans="2:16" x14ac:dyDescent="0.3">
      <c r="B13" s="102" t="s">
        <v>9</v>
      </c>
      <c r="C13" s="106">
        <v>0.34646306252276993</v>
      </c>
      <c r="F13" s="35"/>
    </row>
    <row r="14" spans="2:16" x14ac:dyDescent="0.3">
      <c r="B14" s="103" t="s">
        <v>10</v>
      </c>
      <c r="C14" s="107">
        <v>0.17607913708798811</v>
      </c>
      <c r="F14" s="35"/>
    </row>
    <row r="15" spans="2:16" x14ac:dyDescent="0.3">
      <c r="B15" s="102" t="s">
        <v>11</v>
      </c>
      <c r="C15" s="106">
        <v>0.50195747329651963</v>
      </c>
      <c r="F15" s="35"/>
    </row>
    <row r="16" spans="2:16" x14ac:dyDescent="0.3">
      <c r="B16" s="103" t="s">
        <v>12</v>
      </c>
      <c r="C16" s="107">
        <v>0.33675993325991088</v>
      </c>
      <c r="F16" s="35"/>
    </row>
    <row r="17" spans="2:6" x14ac:dyDescent="0.3">
      <c r="B17" s="102" t="s">
        <v>13</v>
      </c>
      <c r="C17" s="106">
        <v>0.55440013713991421</v>
      </c>
      <c r="F17" s="35"/>
    </row>
    <row r="18" spans="2:6" x14ac:dyDescent="0.3">
      <c r="B18" s="103" t="s">
        <v>14</v>
      </c>
      <c r="C18" s="107">
        <v>0.48336182753226309</v>
      </c>
      <c r="F18" s="35"/>
    </row>
    <row r="19" spans="2:6" x14ac:dyDescent="0.3">
      <c r="B19" s="102" t="s">
        <v>15</v>
      </c>
      <c r="C19" s="106">
        <v>0.57573248497215135</v>
      </c>
      <c r="F19" s="35"/>
    </row>
    <row r="20" spans="2:6" x14ac:dyDescent="0.3">
      <c r="B20" s="103" t="s">
        <v>16</v>
      </c>
      <c r="C20" s="107">
        <v>0.3988405005174494</v>
      </c>
      <c r="F20" s="35"/>
    </row>
    <row r="21" spans="2:6" x14ac:dyDescent="0.3">
      <c r="B21" s="102" t="s">
        <v>19</v>
      </c>
      <c r="C21" s="106">
        <v>0.52415491238151624</v>
      </c>
      <c r="F21" s="35"/>
    </row>
    <row r="22" spans="2:6" x14ac:dyDescent="0.3">
      <c r="B22" s="103" t="s">
        <v>20</v>
      </c>
      <c r="C22" s="107">
        <v>0.42782962698080979</v>
      </c>
      <c r="F22" s="35"/>
    </row>
    <row r="23" spans="2:6" x14ac:dyDescent="0.3">
      <c r="B23" s="102" t="s">
        <v>21</v>
      </c>
      <c r="C23" s="106">
        <v>0.57024198204858501</v>
      </c>
      <c r="F23" s="35"/>
    </row>
    <row r="24" spans="2:6" x14ac:dyDescent="0.3">
      <c r="B24" s="103" t="s">
        <v>22</v>
      </c>
      <c r="C24" s="107">
        <v>0.50593742271222386</v>
      </c>
    </row>
    <row r="25" spans="2:6" x14ac:dyDescent="0.3">
      <c r="B25" s="102" t="s">
        <v>23</v>
      </c>
      <c r="C25" s="106">
        <v>0.4764100838073731</v>
      </c>
    </row>
    <row r="26" spans="2:6" x14ac:dyDescent="0.3">
      <c r="B26" s="103" t="s">
        <v>24</v>
      </c>
      <c r="C26" s="107">
        <v>0.66761514141704836</v>
      </c>
    </row>
    <row r="27" spans="2:6" x14ac:dyDescent="0.3">
      <c r="B27" s="102" t="s">
        <v>25</v>
      </c>
      <c r="C27" s="106">
        <v>0.58945309296224691</v>
      </c>
    </row>
    <row r="28" spans="2:6" x14ac:dyDescent="0.3">
      <c r="B28" s="103" t="s">
        <v>26</v>
      </c>
      <c r="C28" s="107">
        <v>0.43781428177292186</v>
      </c>
    </row>
    <row r="29" spans="2:6" x14ac:dyDescent="0.3">
      <c r="B29" s="102" t="s">
        <v>27</v>
      </c>
      <c r="C29" s="106">
        <v>0.39772091424664807</v>
      </c>
    </row>
    <row r="30" spans="2:6" x14ac:dyDescent="0.3">
      <c r="B30" s="103" t="s">
        <v>28</v>
      </c>
      <c r="C30" s="107">
        <v>0.53388059253913422</v>
      </c>
    </row>
    <row r="31" spans="2:6" x14ac:dyDescent="0.3">
      <c r="B31" s="102" t="s">
        <v>29</v>
      </c>
      <c r="C31" s="106">
        <v>0.55317625369726098</v>
      </c>
    </row>
    <row r="32" spans="2:6" x14ac:dyDescent="0.3">
      <c r="B32" s="103" t="s">
        <v>229</v>
      </c>
      <c r="C32" s="107">
        <v>0.5842048521667621</v>
      </c>
    </row>
    <row r="50" spans="5:38" x14ac:dyDescent="0.3">
      <c r="E50" s="48" t="s">
        <v>0</v>
      </c>
      <c r="F50" s="48" t="s">
        <v>1</v>
      </c>
      <c r="G50" s="48" t="s">
        <v>2</v>
      </c>
      <c r="H50" s="48" t="s">
        <v>3</v>
      </c>
      <c r="I50" s="48" t="s">
        <v>4</v>
      </c>
      <c r="J50" s="48" t="s">
        <v>5</v>
      </c>
      <c r="K50" s="48" t="s">
        <v>6</v>
      </c>
      <c r="L50" s="48" t="s">
        <v>7</v>
      </c>
      <c r="M50" s="48" t="s">
        <v>8</v>
      </c>
      <c r="N50" s="48" t="s">
        <v>9</v>
      </c>
      <c r="O50" s="48" t="s">
        <v>10</v>
      </c>
      <c r="P50" s="48" t="s">
        <v>11</v>
      </c>
      <c r="Q50" s="48" t="s">
        <v>12</v>
      </c>
      <c r="R50" s="48" t="s">
        <v>13</v>
      </c>
      <c r="S50" s="48" t="s">
        <v>14</v>
      </c>
      <c r="T50" s="48" t="s">
        <v>15</v>
      </c>
      <c r="U50" s="48" t="s">
        <v>16</v>
      </c>
      <c r="V50" s="48" t="s">
        <v>17</v>
      </c>
      <c r="W50" s="48" t="s">
        <v>18</v>
      </c>
      <c r="X50" s="48" t="s">
        <v>19</v>
      </c>
      <c r="Y50" s="48" t="s">
        <v>20</v>
      </c>
      <c r="Z50" s="48" t="s">
        <v>21</v>
      </c>
      <c r="AA50" s="48" t="s">
        <v>22</v>
      </c>
      <c r="AB50" s="48" t="s">
        <v>23</v>
      </c>
      <c r="AC50" s="48" t="s">
        <v>24</v>
      </c>
      <c r="AD50" s="48" t="s">
        <v>25</v>
      </c>
      <c r="AE50" s="48" t="s">
        <v>26</v>
      </c>
      <c r="AF50" s="48" t="s">
        <v>27</v>
      </c>
      <c r="AG50" s="48" t="s">
        <v>28</v>
      </c>
      <c r="AH50" s="48" t="s">
        <v>29</v>
      </c>
      <c r="AI50" s="48" t="s">
        <v>193</v>
      </c>
      <c r="AJ50" s="48" t="s">
        <v>229</v>
      </c>
      <c r="AK50" s="48" t="s">
        <v>290</v>
      </c>
      <c r="AL50" s="110" t="s">
        <v>291</v>
      </c>
    </row>
    <row r="51" spans="5:38" ht="15.6" x14ac:dyDescent="0.3">
      <c r="E51" t="s">
        <v>35</v>
      </c>
      <c r="F51">
        <v>2021</v>
      </c>
      <c r="G51" t="s">
        <v>31</v>
      </c>
      <c r="H51">
        <v>144.9</v>
      </c>
      <c r="I51">
        <v>190.1</v>
      </c>
      <c r="J51">
        <v>175.3</v>
      </c>
      <c r="K51">
        <v>154.1</v>
      </c>
      <c r="L51">
        <v>150.9</v>
      </c>
      <c r="M51">
        <v>149.6</v>
      </c>
      <c r="N51">
        <v>194.2</v>
      </c>
      <c r="O51">
        <v>160.4</v>
      </c>
      <c r="P51">
        <v>114.6</v>
      </c>
      <c r="Q51">
        <v>164</v>
      </c>
      <c r="R51">
        <v>151.80000000000001</v>
      </c>
      <c r="S51">
        <v>165.6</v>
      </c>
      <c r="T51">
        <v>161</v>
      </c>
      <c r="U51">
        <v>186.5</v>
      </c>
      <c r="V51">
        <v>155.5</v>
      </c>
      <c r="W51">
        <v>146.1</v>
      </c>
      <c r="X51">
        <v>154.19999999999999</v>
      </c>
      <c r="Y51" s="109">
        <v>157.69999999999999</v>
      </c>
      <c r="Z51">
        <v>147.9</v>
      </c>
      <c r="AA51">
        <v>150</v>
      </c>
      <c r="AB51">
        <v>159.30000000000001</v>
      </c>
      <c r="AC51">
        <v>141.9</v>
      </c>
      <c r="AD51">
        <v>149.6</v>
      </c>
      <c r="AE51">
        <v>159.19999999999999</v>
      </c>
      <c r="AF51">
        <v>156.80000000000001</v>
      </c>
      <c r="AG51">
        <v>151.9</v>
      </c>
      <c r="AH51">
        <v>157.30000000000001</v>
      </c>
      <c r="AI51" s="8">
        <v>159.73076923076923</v>
      </c>
      <c r="AJ51">
        <v>2076.5</v>
      </c>
      <c r="AK51" s="82">
        <v>54.794569624999994</v>
      </c>
      <c r="AL51" s="35"/>
    </row>
    <row r="52" spans="5:38" ht="15.6" x14ac:dyDescent="0.3">
      <c r="E52" t="s">
        <v>35</v>
      </c>
      <c r="F52">
        <v>2021</v>
      </c>
      <c r="G52" t="s">
        <v>36</v>
      </c>
      <c r="H52">
        <v>144.30000000000001</v>
      </c>
      <c r="I52">
        <v>186.5</v>
      </c>
      <c r="J52">
        <v>168.7</v>
      </c>
      <c r="K52">
        <v>154.69999999999999</v>
      </c>
      <c r="L52">
        <v>158.69999999999999</v>
      </c>
      <c r="M52">
        <v>150.69999999999999</v>
      </c>
      <c r="N52">
        <v>160</v>
      </c>
      <c r="O52">
        <v>158.80000000000001</v>
      </c>
      <c r="P52">
        <v>112.8</v>
      </c>
      <c r="Q52">
        <v>164.2</v>
      </c>
      <c r="R52">
        <v>155.5</v>
      </c>
      <c r="S52">
        <v>167.5</v>
      </c>
      <c r="T52">
        <v>156.9</v>
      </c>
      <c r="U52">
        <v>188.3</v>
      </c>
      <c r="V52">
        <v>157.19999999999999</v>
      </c>
      <c r="W52">
        <v>147.4</v>
      </c>
      <c r="X52">
        <v>155.80000000000001</v>
      </c>
      <c r="Y52" s="109">
        <v>159.80000000000001</v>
      </c>
      <c r="Z52">
        <v>152.4</v>
      </c>
      <c r="AA52">
        <v>150.9</v>
      </c>
      <c r="AB52">
        <v>161.30000000000001</v>
      </c>
      <c r="AC52">
        <v>145.1</v>
      </c>
      <c r="AD52">
        <v>151.5</v>
      </c>
      <c r="AE52">
        <v>159.5</v>
      </c>
      <c r="AF52">
        <v>155.80000000000001</v>
      </c>
      <c r="AG52">
        <v>153.4</v>
      </c>
      <c r="AH52">
        <v>156.6</v>
      </c>
      <c r="AI52" s="8">
        <v>156.8692307692308</v>
      </c>
      <c r="AJ52">
        <v>2039.3000000000002</v>
      </c>
      <c r="AK52" s="82">
        <v>61.216117289473672</v>
      </c>
      <c r="AL52" s="35">
        <f>(Table23[[#This Row],[imported oil]]-AK51)/AK51</f>
        <v>0.11719313991187642</v>
      </c>
    </row>
    <row r="53" spans="5:38" ht="15.6" x14ac:dyDescent="0.3">
      <c r="E53" t="s">
        <v>35</v>
      </c>
      <c r="F53">
        <v>2021</v>
      </c>
      <c r="G53" t="s">
        <v>38</v>
      </c>
      <c r="H53">
        <v>144.1</v>
      </c>
      <c r="I53">
        <v>192.2</v>
      </c>
      <c r="J53">
        <v>163.80000000000001</v>
      </c>
      <c r="K53">
        <v>154.9</v>
      </c>
      <c r="L53">
        <v>163.9</v>
      </c>
      <c r="M53">
        <v>153.69999999999999</v>
      </c>
      <c r="N53">
        <v>149.5</v>
      </c>
      <c r="O53">
        <v>159.80000000000001</v>
      </c>
      <c r="P53">
        <v>112.6</v>
      </c>
      <c r="Q53">
        <v>163.5</v>
      </c>
      <c r="R53">
        <v>156.5</v>
      </c>
      <c r="S53">
        <v>168.2</v>
      </c>
      <c r="T53">
        <v>156.69999999999999</v>
      </c>
      <c r="U53">
        <v>188.1</v>
      </c>
      <c r="V53">
        <v>157.80000000000001</v>
      </c>
      <c r="W53">
        <v>147.9</v>
      </c>
      <c r="X53">
        <v>156.4</v>
      </c>
      <c r="Y53" s="109">
        <v>159.9</v>
      </c>
      <c r="Z53">
        <v>155.5</v>
      </c>
      <c r="AA53">
        <v>151.19999999999999</v>
      </c>
      <c r="AB53">
        <v>161.69999999999999</v>
      </c>
      <c r="AC53">
        <v>146.19999999999999</v>
      </c>
      <c r="AD53">
        <v>152.6</v>
      </c>
      <c r="AE53">
        <v>160.19999999999999</v>
      </c>
      <c r="AF53">
        <v>153.80000000000001</v>
      </c>
      <c r="AG53">
        <v>153.80000000000001</v>
      </c>
      <c r="AH53">
        <v>156.80000000000001</v>
      </c>
      <c r="AI53" s="8">
        <v>156.87692307692308</v>
      </c>
      <c r="AJ53">
        <v>2039.3999999999999</v>
      </c>
      <c r="AK53" s="82">
        <v>64.729496782608663</v>
      </c>
      <c r="AL53" s="35">
        <f>(Table23[[#This Row],[imported oil]]-AK52)/AK52</f>
        <v>5.7393046940909617E-2</v>
      </c>
    </row>
    <row r="54" spans="5:38" ht="15.6" x14ac:dyDescent="0.3">
      <c r="E54" t="s">
        <v>35</v>
      </c>
      <c r="F54">
        <v>2021</v>
      </c>
      <c r="G54" t="s">
        <v>39</v>
      </c>
      <c r="H54">
        <v>144.30000000000001</v>
      </c>
      <c r="I54">
        <v>198</v>
      </c>
      <c r="J54">
        <v>164.6</v>
      </c>
      <c r="K54">
        <v>155.4</v>
      </c>
      <c r="L54">
        <v>170.1</v>
      </c>
      <c r="M54">
        <v>164.4</v>
      </c>
      <c r="N54">
        <v>144.1</v>
      </c>
      <c r="O54">
        <v>161.69999999999999</v>
      </c>
      <c r="P54">
        <v>113.1</v>
      </c>
      <c r="Q54">
        <v>163.9</v>
      </c>
      <c r="R54">
        <v>157.6</v>
      </c>
      <c r="S54">
        <v>168.9</v>
      </c>
      <c r="T54">
        <v>158</v>
      </c>
      <c r="U54">
        <v>188.8</v>
      </c>
      <c r="V54">
        <v>158.80000000000001</v>
      </c>
      <c r="W54">
        <v>148.5</v>
      </c>
      <c r="X54">
        <v>157.30000000000001</v>
      </c>
      <c r="Y54" s="109">
        <v>161.4</v>
      </c>
      <c r="Z54">
        <v>155.6</v>
      </c>
      <c r="AA54">
        <v>151.80000000000001</v>
      </c>
      <c r="AB54">
        <v>162.30000000000001</v>
      </c>
      <c r="AC54">
        <v>146.6</v>
      </c>
      <c r="AD54">
        <v>153.19999999999999</v>
      </c>
      <c r="AE54">
        <v>160.30000000000001</v>
      </c>
      <c r="AF54">
        <v>155.4</v>
      </c>
      <c r="AG54">
        <v>154.4</v>
      </c>
      <c r="AH54">
        <v>157.80000000000001</v>
      </c>
      <c r="AI54" s="8">
        <v>158.77692307692308</v>
      </c>
      <c r="AJ54">
        <v>2064.1</v>
      </c>
      <c r="AK54" s="82">
        <v>63.396976500000008</v>
      </c>
      <c r="AL54" s="35">
        <f>(Table23[[#This Row],[imported oil]]-AK53)/AK53</f>
        <v>-2.0585982416700527E-2</v>
      </c>
    </row>
    <row r="55" spans="5:38" ht="15.6" x14ac:dyDescent="0.3">
      <c r="E55" t="s">
        <v>35</v>
      </c>
      <c r="F55">
        <v>2021</v>
      </c>
      <c r="G55" t="s">
        <v>41</v>
      </c>
      <c r="H55">
        <v>146.30000000000001</v>
      </c>
      <c r="I55">
        <v>200.5</v>
      </c>
      <c r="J55">
        <v>170.3</v>
      </c>
      <c r="K55">
        <v>156.1</v>
      </c>
      <c r="L55">
        <v>178.7</v>
      </c>
      <c r="M55">
        <v>167.1</v>
      </c>
      <c r="N55">
        <v>147.9</v>
      </c>
      <c r="O55">
        <v>165.4</v>
      </c>
      <c r="P55">
        <v>114.8</v>
      </c>
      <c r="Q55">
        <v>168.2</v>
      </c>
      <c r="R55">
        <v>159.30000000000001</v>
      </c>
      <c r="S55">
        <v>170.4</v>
      </c>
      <c r="T55">
        <v>160.69999999999999</v>
      </c>
      <c r="U55">
        <v>191.9</v>
      </c>
      <c r="V55">
        <v>161.80000000000001</v>
      </c>
      <c r="W55">
        <v>152.1</v>
      </c>
      <c r="X55">
        <v>160.4</v>
      </c>
      <c r="Y55" s="109">
        <v>161.6</v>
      </c>
      <c r="Z55">
        <v>159.4</v>
      </c>
      <c r="AA55">
        <v>154.69999999999999</v>
      </c>
      <c r="AB55">
        <v>165.8</v>
      </c>
      <c r="AC55">
        <v>148.9</v>
      </c>
      <c r="AD55">
        <v>155.80000000000001</v>
      </c>
      <c r="AE55">
        <v>161.19999999999999</v>
      </c>
      <c r="AF55">
        <v>158.6</v>
      </c>
      <c r="AG55">
        <v>156.80000000000001</v>
      </c>
      <c r="AH55">
        <v>160.4</v>
      </c>
      <c r="AI55" s="8">
        <v>161.9769230769231</v>
      </c>
      <c r="AJ55">
        <v>2105.7000000000003</v>
      </c>
      <c r="AK55" s="82">
        <v>66.953084852941174</v>
      </c>
      <c r="AL55" s="35">
        <f>(Table23[[#This Row],[imported oil]]-AK54)/AK54</f>
        <v>5.6092712133380143E-2</v>
      </c>
    </row>
    <row r="56" spans="5:38" ht="15.6" x14ac:dyDescent="0.3">
      <c r="E56" t="s">
        <v>35</v>
      </c>
      <c r="F56">
        <v>2021</v>
      </c>
      <c r="G56" t="s">
        <v>42</v>
      </c>
      <c r="H56">
        <v>146.69999999999999</v>
      </c>
      <c r="I56">
        <v>202</v>
      </c>
      <c r="J56">
        <v>180.7</v>
      </c>
      <c r="K56">
        <v>156.19999999999999</v>
      </c>
      <c r="L56">
        <v>183.7</v>
      </c>
      <c r="M56">
        <v>164.6</v>
      </c>
      <c r="N56">
        <v>155.4</v>
      </c>
      <c r="O56">
        <v>166</v>
      </c>
      <c r="P56">
        <v>115.1</v>
      </c>
      <c r="Q56">
        <v>168.5</v>
      </c>
      <c r="R56">
        <v>160</v>
      </c>
      <c r="S56">
        <v>172.4</v>
      </c>
      <c r="T56">
        <v>162.6</v>
      </c>
      <c r="U56">
        <v>190.8</v>
      </c>
      <c r="V56">
        <v>162.19999999999999</v>
      </c>
      <c r="W56">
        <v>151.80000000000001</v>
      </c>
      <c r="X56">
        <v>160.69999999999999</v>
      </c>
      <c r="Y56" s="109">
        <v>160.5</v>
      </c>
      <c r="Z56">
        <v>159.80000000000001</v>
      </c>
      <c r="AA56">
        <v>154.80000000000001</v>
      </c>
      <c r="AB56">
        <v>166.3</v>
      </c>
      <c r="AC56">
        <v>150.69999999999999</v>
      </c>
      <c r="AD56">
        <v>154.9</v>
      </c>
      <c r="AE56">
        <v>161.69999999999999</v>
      </c>
      <c r="AF56">
        <v>158.80000000000001</v>
      </c>
      <c r="AG56">
        <v>157.6</v>
      </c>
      <c r="AH56">
        <v>161.30000000000001</v>
      </c>
      <c r="AI56" s="8">
        <v>164.14615384615385</v>
      </c>
      <c r="AJ56">
        <v>2133.9</v>
      </c>
      <c r="AK56" s="82">
        <v>71.982647477272721</v>
      </c>
      <c r="AL56" s="35">
        <f>(Table23[[#This Row],[imported oil]]-AK55)/AK55</f>
        <v>7.512070034381102E-2</v>
      </c>
    </row>
    <row r="57" spans="5:38" ht="15.6" x14ac:dyDescent="0.3">
      <c r="E57" t="s">
        <v>35</v>
      </c>
      <c r="F57">
        <v>2021</v>
      </c>
      <c r="G57" t="s">
        <v>44</v>
      </c>
      <c r="H57">
        <v>146.4</v>
      </c>
      <c r="I57">
        <v>206.8</v>
      </c>
      <c r="J57">
        <v>182.2</v>
      </c>
      <c r="K57">
        <v>157.5</v>
      </c>
      <c r="L57">
        <v>182.1</v>
      </c>
      <c r="M57">
        <v>163.9</v>
      </c>
      <c r="N57">
        <v>164.2</v>
      </c>
      <c r="O57">
        <v>164</v>
      </c>
      <c r="P57">
        <v>114.5</v>
      </c>
      <c r="Q57">
        <v>168.3</v>
      </c>
      <c r="R57">
        <v>160.9</v>
      </c>
      <c r="S57">
        <v>172.2</v>
      </c>
      <c r="T57">
        <v>164</v>
      </c>
      <c r="U57">
        <v>191.2</v>
      </c>
      <c r="V57">
        <v>162.80000000000001</v>
      </c>
      <c r="W57">
        <v>153.1</v>
      </c>
      <c r="X57">
        <v>161.4</v>
      </c>
      <c r="Y57" s="109">
        <v>161.5</v>
      </c>
      <c r="Z57">
        <v>160.69999999999999</v>
      </c>
      <c r="AA57">
        <v>155.80000000000001</v>
      </c>
      <c r="AB57">
        <v>167</v>
      </c>
      <c r="AC57">
        <v>153.1</v>
      </c>
      <c r="AD57">
        <v>155.30000000000001</v>
      </c>
      <c r="AE57">
        <v>163.19999999999999</v>
      </c>
      <c r="AF57">
        <v>160.1</v>
      </c>
      <c r="AG57">
        <v>159</v>
      </c>
      <c r="AH57">
        <v>162.5</v>
      </c>
      <c r="AI57" s="8">
        <v>165.15384615384616</v>
      </c>
      <c r="AJ57">
        <v>2147</v>
      </c>
      <c r="AK57" s="82">
        <v>73.539060523809511</v>
      </c>
      <c r="AL57" s="35">
        <f>(Table23[[#This Row],[imported oil]]-AK56)/AK56</f>
        <v>2.1622058941749817E-2</v>
      </c>
    </row>
    <row r="58" spans="5:38" ht="15.6" x14ac:dyDescent="0.3">
      <c r="E58" t="s">
        <v>35</v>
      </c>
      <c r="F58">
        <v>2021</v>
      </c>
      <c r="G58" t="s">
        <v>46</v>
      </c>
      <c r="H58">
        <v>146.6</v>
      </c>
      <c r="I58">
        <v>204</v>
      </c>
      <c r="J58">
        <v>172.8</v>
      </c>
      <c r="K58">
        <v>158.4</v>
      </c>
      <c r="L58">
        <v>188</v>
      </c>
      <c r="M58">
        <v>156.80000000000001</v>
      </c>
      <c r="N58">
        <v>162.19999999999999</v>
      </c>
      <c r="O58">
        <v>164.1</v>
      </c>
      <c r="P58">
        <v>119.7</v>
      </c>
      <c r="Q58">
        <v>168.8</v>
      </c>
      <c r="R58">
        <v>162.69999999999999</v>
      </c>
      <c r="S58">
        <v>173.9</v>
      </c>
      <c r="T58">
        <v>164</v>
      </c>
      <c r="U58">
        <v>192.1</v>
      </c>
      <c r="V58">
        <v>164.5</v>
      </c>
      <c r="W58">
        <v>155.30000000000001</v>
      </c>
      <c r="X58">
        <v>163.19999999999999</v>
      </c>
      <c r="Y58" s="109">
        <v>162.1</v>
      </c>
      <c r="Z58">
        <v>162.6</v>
      </c>
      <c r="AA58">
        <v>157.5</v>
      </c>
      <c r="AB58">
        <v>168.4</v>
      </c>
      <c r="AC58">
        <v>154</v>
      </c>
      <c r="AD58">
        <v>157.6</v>
      </c>
      <c r="AE58">
        <v>163.80000000000001</v>
      </c>
      <c r="AF58">
        <v>160</v>
      </c>
      <c r="AG58">
        <v>160</v>
      </c>
      <c r="AH58">
        <v>163.19999999999999</v>
      </c>
      <c r="AI58" s="8">
        <v>164.76923076923077</v>
      </c>
      <c r="AJ58">
        <v>2142</v>
      </c>
      <c r="AK58" s="82">
        <v>69.804724424999989</v>
      </c>
      <c r="AL58" s="35">
        <f>(Table23[[#This Row],[imported oil]]-AK57)/AK57</f>
        <v>-5.078030739324535E-2</v>
      </c>
    </row>
    <row r="59" spans="5:38" ht="15.6" x14ac:dyDescent="0.3">
      <c r="E59" t="s">
        <v>35</v>
      </c>
      <c r="F59">
        <v>2021</v>
      </c>
      <c r="G59" t="s">
        <v>48</v>
      </c>
      <c r="H59">
        <v>146.6</v>
      </c>
      <c r="I59">
        <v>204</v>
      </c>
      <c r="J59">
        <v>172.8</v>
      </c>
      <c r="K59">
        <v>158.4</v>
      </c>
      <c r="L59">
        <v>188</v>
      </c>
      <c r="M59">
        <v>156.69999999999999</v>
      </c>
      <c r="N59">
        <v>162.30000000000001</v>
      </c>
      <c r="O59">
        <v>164.1</v>
      </c>
      <c r="P59">
        <v>119.7</v>
      </c>
      <c r="Q59">
        <v>168.8</v>
      </c>
      <c r="R59">
        <v>162.69999999999999</v>
      </c>
      <c r="S59">
        <v>173.9</v>
      </c>
      <c r="T59">
        <v>164</v>
      </c>
      <c r="U59">
        <v>192.1</v>
      </c>
      <c r="V59">
        <v>164.6</v>
      </c>
      <c r="W59">
        <v>155.30000000000001</v>
      </c>
      <c r="X59">
        <v>163.30000000000001</v>
      </c>
      <c r="Y59" s="109">
        <v>162.1</v>
      </c>
      <c r="Z59">
        <v>162.6</v>
      </c>
      <c r="AA59">
        <v>157.5</v>
      </c>
      <c r="AB59">
        <v>168.4</v>
      </c>
      <c r="AC59">
        <v>154</v>
      </c>
      <c r="AD59">
        <v>157.69999999999999</v>
      </c>
      <c r="AE59">
        <v>163.69999999999999</v>
      </c>
      <c r="AF59">
        <v>160</v>
      </c>
      <c r="AG59">
        <v>160</v>
      </c>
      <c r="AH59">
        <v>163.19999999999999</v>
      </c>
      <c r="AI59" s="8">
        <v>164.76923076923077</v>
      </c>
      <c r="AJ59">
        <v>2142</v>
      </c>
      <c r="AK59" s="82">
        <v>73.130738295454549</v>
      </c>
      <c r="AL59" s="35">
        <f>(Table23[[#This Row],[imported oil]]-AK58)/AK58</f>
        <v>4.7647403493843964E-2</v>
      </c>
    </row>
    <row r="60" spans="5:38" ht="15.6" x14ac:dyDescent="0.3">
      <c r="E60" t="s">
        <v>35</v>
      </c>
      <c r="F60">
        <v>2021</v>
      </c>
      <c r="G60" t="s">
        <v>50</v>
      </c>
      <c r="H60">
        <v>147.4</v>
      </c>
      <c r="I60">
        <v>204.6</v>
      </c>
      <c r="J60">
        <v>171.2</v>
      </c>
      <c r="K60">
        <v>158.69999999999999</v>
      </c>
      <c r="L60">
        <v>190.6</v>
      </c>
      <c r="M60">
        <v>155.69999999999999</v>
      </c>
      <c r="N60">
        <v>185.3</v>
      </c>
      <c r="O60">
        <v>165.2</v>
      </c>
      <c r="P60">
        <v>121.9</v>
      </c>
      <c r="Q60">
        <v>169.3</v>
      </c>
      <c r="R60">
        <v>163.19999999999999</v>
      </c>
      <c r="S60">
        <v>174.7</v>
      </c>
      <c r="T60">
        <v>167.7</v>
      </c>
      <c r="U60">
        <v>192.7</v>
      </c>
      <c r="V60">
        <v>165.7</v>
      </c>
      <c r="W60">
        <v>156.30000000000001</v>
      </c>
      <c r="X60">
        <v>164.3</v>
      </c>
      <c r="Y60" s="109">
        <v>163.6</v>
      </c>
      <c r="Z60">
        <v>164.2</v>
      </c>
      <c r="AA60">
        <v>158.4</v>
      </c>
      <c r="AB60">
        <v>169.1</v>
      </c>
      <c r="AC60">
        <v>155.69999999999999</v>
      </c>
      <c r="AD60">
        <v>158.6</v>
      </c>
      <c r="AE60">
        <v>163.9</v>
      </c>
      <c r="AF60">
        <v>160.80000000000001</v>
      </c>
      <c r="AG60">
        <v>161</v>
      </c>
      <c r="AH60">
        <v>165.5</v>
      </c>
      <c r="AI60" s="8">
        <v>167.34615384615384</v>
      </c>
      <c r="AJ60">
        <v>2175.5</v>
      </c>
      <c r="AK60" s="82">
        <v>82.107393785714294</v>
      </c>
      <c r="AL60" s="35">
        <f>(Table23[[#This Row],[imported oil]]-AK59)/AK59</f>
        <v>0.122748049582014</v>
      </c>
    </row>
    <row r="61" spans="5:38" ht="15.6" x14ac:dyDescent="0.3">
      <c r="E61" t="s">
        <v>35</v>
      </c>
      <c r="F61">
        <v>2021</v>
      </c>
      <c r="G61" t="s">
        <v>53</v>
      </c>
      <c r="H61">
        <v>148.19999999999999</v>
      </c>
      <c r="I61">
        <v>201.6</v>
      </c>
      <c r="J61">
        <v>173</v>
      </c>
      <c r="K61">
        <v>159.30000000000001</v>
      </c>
      <c r="L61">
        <v>190.1</v>
      </c>
      <c r="M61">
        <v>156.5</v>
      </c>
      <c r="N61">
        <v>199.2</v>
      </c>
      <c r="O61">
        <v>165.3</v>
      </c>
      <c r="P61">
        <v>122.4</v>
      </c>
      <c r="Q61">
        <v>169.6</v>
      </c>
      <c r="R61">
        <v>163.69999999999999</v>
      </c>
      <c r="S61">
        <v>175.5</v>
      </c>
      <c r="T61">
        <v>169.7</v>
      </c>
      <c r="U61">
        <v>192.9</v>
      </c>
      <c r="V61">
        <v>167.2</v>
      </c>
      <c r="W61">
        <v>157.4</v>
      </c>
      <c r="X61">
        <v>165.8</v>
      </c>
      <c r="Y61" s="109">
        <v>164.2</v>
      </c>
      <c r="Z61">
        <v>163.9</v>
      </c>
      <c r="AA61">
        <v>159.30000000000001</v>
      </c>
      <c r="AB61">
        <v>169.9</v>
      </c>
      <c r="AC61">
        <v>154.80000000000001</v>
      </c>
      <c r="AD61">
        <v>159.80000000000001</v>
      </c>
      <c r="AE61">
        <v>164.3</v>
      </c>
      <c r="AF61">
        <v>162.19999999999999</v>
      </c>
      <c r="AG61">
        <v>161.4</v>
      </c>
      <c r="AH61">
        <v>166.7</v>
      </c>
      <c r="AI61" s="8">
        <v>168.77692307692308</v>
      </c>
      <c r="AJ61">
        <v>2194.1</v>
      </c>
      <c r="AK61" s="82">
        <v>80.637301023809528</v>
      </c>
      <c r="AL61" s="35">
        <f>(Table23[[#This Row],[imported oil]]-AK60)/AK60</f>
        <v>-1.7904511325026917E-2</v>
      </c>
    </row>
    <row r="62" spans="5:38" ht="15.6" x14ac:dyDescent="0.3">
      <c r="E62" t="s">
        <v>35</v>
      </c>
      <c r="F62">
        <v>2021</v>
      </c>
      <c r="G62" t="s">
        <v>55</v>
      </c>
      <c r="H62">
        <v>148.69999999999999</v>
      </c>
      <c r="I62">
        <v>198.8</v>
      </c>
      <c r="J62">
        <v>177.9</v>
      </c>
      <c r="K62">
        <v>159.9</v>
      </c>
      <c r="L62">
        <v>187.6</v>
      </c>
      <c r="M62">
        <v>154.9</v>
      </c>
      <c r="N62">
        <v>188.3</v>
      </c>
      <c r="O62">
        <v>164.4</v>
      </c>
      <c r="P62">
        <v>121</v>
      </c>
      <c r="Q62">
        <v>170.5</v>
      </c>
      <c r="R62">
        <v>164.2</v>
      </c>
      <c r="S62">
        <v>176.5</v>
      </c>
      <c r="T62">
        <v>168.2</v>
      </c>
      <c r="U62">
        <v>192.4</v>
      </c>
      <c r="V62">
        <v>168.5</v>
      </c>
      <c r="W62">
        <v>158.69999999999999</v>
      </c>
      <c r="X62">
        <v>167</v>
      </c>
      <c r="Y62" s="109">
        <v>163.4</v>
      </c>
      <c r="Z62">
        <v>164.1</v>
      </c>
      <c r="AA62">
        <v>160.19999999999999</v>
      </c>
      <c r="AB62">
        <v>170.6</v>
      </c>
      <c r="AC62">
        <v>155.69999999999999</v>
      </c>
      <c r="AD62">
        <v>160.6</v>
      </c>
      <c r="AE62">
        <v>164.4</v>
      </c>
      <c r="AF62">
        <v>162.6</v>
      </c>
      <c r="AG62">
        <v>162</v>
      </c>
      <c r="AH62">
        <v>166.2</v>
      </c>
      <c r="AI62" s="8">
        <v>167.76153846153846</v>
      </c>
      <c r="AJ62">
        <v>2180.9</v>
      </c>
      <c r="AK62" s="82">
        <v>73.298823523809531</v>
      </c>
      <c r="AL62" s="35">
        <f>(Table23[[#This Row],[imported oil]]-AK61)/AK61</f>
        <v>-9.1005991108670498E-2</v>
      </c>
    </row>
    <row r="63" spans="5:38" ht="15.6" x14ac:dyDescent="0.3">
      <c r="E63" t="s">
        <v>35</v>
      </c>
      <c r="F63">
        <v>2022</v>
      </c>
      <c r="G63" t="s">
        <v>31</v>
      </c>
      <c r="H63">
        <v>149.5</v>
      </c>
      <c r="I63">
        <v>198.7</v>
      </c>
      <c r="J63">
        <v>178.8</v>
      </c>
      <c r="K63">
        <v>160.5</v>
      </c>
      <c r="L63">
        <v>184.7</v>
      </c>
      <c r="M63">
        <v>153.69999999999999</v>
      </c>
      <c r="N63">
        <v>174.3</v>
      </c>
      <c r="O63">
        <v>163.9</v>
      </c>
      <c r="P63">
        <v>120</v>
      </c>
      <c r="Q63">
        <v>172.1</v>
      </c>
      <c r="R63">
        <v>164.3</v>
      </c>
      <c r="S63">
        <v>177.3</v>
      </c>
      <c r="T63">
        <v>166.4</v>
      </c>
      <c r="U63">
        <v>192.2</v>
      </c>
      <c r="V63">
        <v>169.9</v>
      </c>
      <c r="W63">
        <v>160.69999999999999</v>
      </c>
      <c r="X63">
        <v>168.5</v>
      </c>
      <c r="Y63" s="109">
        <v>164.5</v>
      </c>
      <c r="Z63">
        <v>164.2</v>
      </c>
      <c r="AA63">
        <v>161.1</v>
      </c>
      <c r="AB63">
        <v>171.4</v>
      </c>
      <c r="AC63">
        <v>156.5</v>
      </c>
      <c r="AD63">
        <v>161.19999999999999</v>
      </c>
      <c r="AE63">
        <v>164.7</v>
      </c>
      <c r="AF63">
        <v>163</v>
      </c>
      <c r="AG63">
        <v>162.69999999999999</v>
      </c>
      <c r="AH63">
        <v>165.7</v>
      </c>
      <c r="AI63" s="8">
        <v>166.47692307692307</v>
      </c>
      <c r="AJ63">
        <v>2164.1999999999998</v>
      </c>
      <c r="AK63" s="82">
        <v>84.666318799999985</v>
      </c>
      <c r="AL63" s="35">
        <f>(Table23[[#This Row],[imported oil]]-AK62)/AK62</f>
        <v>0.15508428007030658</v>
      </c>
    </row>
    <row r="64" spans="5:38" ht="15.6" x14ac:dyDescent="0.3">
      <c r="E64" t="s">
        <v>35</v>
      </c>
      <c r="F64">
        <v>2022</v>
      </c>
      <c r="G64" t="s">
        <v>36</v>
      </c>
      <c r="H64">
        <v>150</v>
      </c>
      <c r="I64">
        <v>200.6</v>
      </c>
      <c r="J64">
        <v>175.8</v>
      </c>
      <c r="K64">
        <v>160.69999999999999</v>
      </c>
      <c r="L64">
        <v>184.9</v>
      </c>
      <c r="M64">
        <v>153.69999999999999</v>
      </c>
      <c r="N64">
        <v>169.7</v>
      </c>
      <c r="O64">
        <v>163.69999999999999</v>
      </c>
      <c r="P64">
        <v>118.9</v>
      </c>
      <c r="Q64">
        <v>174.3</v>
      </c>
      <c r="R64">
        <v>164.7</v>
      </c>
      <c r="S64">
        <v>178</v>
      </c>
      <c r="T64">
        <v>166.2</v>
      </c>
      <c r="U64">
        <v>192.8</v>
      </c>
      <c r="V64">
        <v>170.8</v>
      </c>
      <c r="W64">
        <v>162.4</v>
      </c>
      <c r="X64">
        <v>169.6</v>
      </c>
      <c r="Y64" s="109">
        <v>165.5</v>
      </c>
      <c r="Z64">
        <v>165.7</v>
      </c>
      <c r="AA64">
        <v>161.80000000000001</v>
      </c>
      <c r="AB64">
        <v>172.2</v>
      </c>
      <c r="AC64">
        <v>156.9</v>
      </c>
      <c r="AD64">
        <v>162.1</v>
      </c>
      <c r="AE64">
        <v>165.4</v>
      </c>
      <c r="AF64">
        <v>164.4</v>
      </c>
      <c r="AG64">
        <v>163.5</v>
      </c>
      <c r="AH64">
        <v>166.1</v>
      </c>
      <c r="AI64" s="8">
        <v>166.24615384615387</v>
      </c>
      <c r="AJ64">
        <v>2161.2000000000003</v>
      </c>
      <c r="AK64" s="82">
        <v>94.067715194444446</v>
      </c>
      <c r="AL64" s="35">
        <f>(Table23[[#This Row],[imported oil]]-AK63)/AK63</f>
        <v>0.11104057112312367</v>
      </c>
    </row>
    <row r="65" spans="5:38" ht="15.6" x14ac:dyDescent="0.3">
      <c r="E65" t="s">
        <v>35</v>
      </c>
      <c r="F65">
        <v>2022</v>
      </c>
      <c r="G65" t="s">
        <v>38</v>
      </c>
      <c r="H65">
        <v>151.30000000000001</v>
      </c>
      <c r="I65">
        <v>210.7</v>
      </c>
      <c r="J65">
        <v>167.8</v>
      </c>
      <c r="K65">
        <v>162.19999999999999</v>
      </c>
      <c r="L65">
        <v>194.6</v>
      </c>
      <c r="M65">
        <v>157.6</v>
      </c>
      <c r="N65">
        <v>166.9</v>
      </c>
      <c r="O65">
        <v>163.9</v>
      </c>
      <c r="P65">
        <v>118.8</v>
      </c>
      <c r="Q65">
        <v>177.4</v>
      </c>
      <c r="R65">
        <v>165.3</v>
      </c>
      <c r="S65">
        <v>179.3</v>
      </c>
      <c r="T65">
        <v>168.4</v>
      </c>
      <c r="U65">
        <v>193.7</v>
      </c>
      <c r="V65">
        <v>172.1</v>
      </c>
      <c r="W65">
        <v>164.6</v>
      </c>
      <c r="X65">
        <v>171.1</v>
      </c>
      <c r="Y65" s="109">
        <v>165.3</v>
      </c>
      <c r="Z65">
        <v>167.2</v>
      </c>
      <c r="AA65">
        <v>162.80000000000001</v>
      </c>
      <c r="AB65">
        <v>173</v>
      </c>
      <c r="AC65">
        <v>157.9</v>
      </c>
      <c r="AD65">
        <v>163.30000000000001</v>
      </c>
      <c r="AE65">
        <v>166</v>
      </c>
      <c r="AF65">
        <v>167.2</v>
      </c>
      <c r="AG65">
        <v>164.6</v>
      </c>
      <c r="AH65">
        <v>167.7</v>
      </c>
      <c r="AI65" s="8">
        <v>168.01538461538465</v>
      </c>
      <c r="AJ65">
        <v>2184.2000000000003</v>
      </c>
      <c r="AK65" s="82">
        <v>112.87479254347826</v>
      </c>
      <c r="AL65" s="35">
        <f>(Table23[[#This Row],[imported oil]]-AK64)/AK64</f>
        <v>0.19993126557988886</v>
      </c>
    </row>
    <row r="66" spans="5:38" ht="15.6" x14ac:dyDescent="0.3">
      <c r="E66" t="s">
        <v>35</v>
      </c>
      <c r="F66">
        <v>2022</v>
      </c>
      <c r="G66" t="s">
        <v>39</v>
      </c>
      <c r="H66">
        <v>152.9</v>
      </c>
      <c r="I66">
        <v>211.8</v>
      </c>
      <c r="J66">
        <v>164.5</v>
      </c>
      <c r="K66">
        <v>163.9</v>
      </c>
      <c r="L66">
        <v>199.5</v>
      </c>
      <c r="M66">
        <v>172.6</v>
      </c>
      <c r="N66">
        <v>166.2</v>
      </c>
      <c r="O66">
        <v>164.7</v>
      </c>
      <c r="P66">
        <v>119</v>
      </c>
      <c r="Q66">
        <v>181.3</v>
      </c>
      <c r="R66">
        <v>166.2</v>
      </c>
      <c r="S66">
        <v>180.9</v>
      </c>
      <c r="T66">
        <v>170.8</v>
      </c>
      <c r="U66">
        <v>193.9</v>
      </c>
      <c r="V66">
        <v>173.9</v>
      </c>
      <c r="W66">
        <v>166.5</v>
      </c>
      <c r="X66">
        <v>172.8</v>
      </c>
      <c r="Y66" s="109">
        <v>167</v>
      </c>
      <c r="Z66">
        <v>172.2</v>
      </c>
      <c r="AA66">
        <v>164</v>
      </c>
      <c r="AB66">
        <v>174</v>
      </c>
      <c r="AC66">
        <v>162.6</v>
      </c>
      <c r="AD66">
        <v>164.4</v>
      </c>
      <c r="AE66">
        <v>166.9</v>
      </c>
      <c r="AF66">
        <v>168.8</v>
      </c>
      <c r="AG66">
        <v>166.8</v>
      </c>
      <c r="AH66">
        <v>170.1</v>
      </c>
      <c r="AI66" s="8">
        <v>170.33076923076925</v>
      </c>
      <c r="AJ66">
        <v>2214.3000000000002</v>
      </c>
      <c r="AK66" s="82">
        <v>102.96599786842103</v>
      </c>
      <c r="AL66" s="35">
        <f>(Table23[[#This Row],[imported oil]]-AK65)/AK65</f>
        <v>-8.7785717712309114E-2</v>
      </c>
    </row>
    <row r="67" spans="5:38" ht="15.6" x14ac:dyDescent="0.3">
      <c r="E67" t="s">
        <v>35</v>
      </c>
      <c r="F67">
        <v>2022</v>
      </c>
      <c r="G67" t="s">
        <v>41</v>
      </c>
      <c r="H67">
        <v>154.1</v>
      </c>
      <c r="I67">
        <v>217</v>
      </c>
      <c r="J67">
        <v>162.4</v>
      </c>
      <c r="K67">
        <v>164.9</v>
      </c>
      <c r="L67">
        <v>202.4</v>
      </c>
      <c r="M67">
        <v>171</v>
      </c>
      <c r="N67">
        <v>174.9</v>
      </c>
      <c r="O67">
        <v>164.7</v>
      </c>
      <c r="P67">
        <v>119.7</v>
      </c>
      <c r="Q67">
        <v>184.9</v>
      </c>
      <c r="R67">
        <v>167.1</v>
      </c>
      <c r="S67">
        <v>182.5</v>
      </c>
      <c r="T67">
        <v>173.3</v>
      </c>
      <c r="U67">
        <v>194.1</v>
      </c>
      <c r="V67">
        <v>175.6</v>
      </c>
      <c r="W67">
        <v>168.4</v>
      </c>
      <c r="X67">
        <v>174.6</v>
      </c>
      <c r="Y67" s="109">
        <v>167.5</v>
      </c>
      <c r="Z67">
        <v>174.6</v>
      </c>
      <c r="AA67">
        <v>165.2</v>
      </c>
      <c r="AB67">
        <v>174.8</v>
      </c>
      <c r="AC67">
        <v>163</v>
      </c>
      <c r="AD67">
        <v>165.1</v>
      </c>
      <c r="AE67">
        <v>167.9</v>
      </c>
      <c r="AF67">
        <v>168.4</v>
      </c>
      <c r="AG67">
        <v>167.5</v>
      </c>
      <c r="AH67">
        <v>171.7</v>
      </c>
      <c r="AI67" s="8">
        <v>172.22307692307697</v>
      </c>
      <c r="AJ67">
        <v>2238.9000000000005</v>
      </c>
      <c r="AK67" s="82">
        <v>109.50503773684208</v>
      </c>
      <c r="AL67" s="35">
        <f>(Table23[[#This Row],[imported oil]]-AK66)/AK66</f>
        <v>6.3506788685496113E-2</v>
      </c>
    </row>
    <row r="68" spans="5:38" ht="15.6" x14ac:dyDescent="0.3">
      <c r="E68" t="s">
        <v>35</v>
      </c>
      <c r="F68">
        <v>2022</v>
      </c>
      <c r="G68" t="s">
        <v>42</v>
      </c>
      <c r="H68">
        <v>155</v>
      </c>
      <c r="I68">
        <v>219.4</v>
      </c>
      <c r="J68">
        <v>170.8</v>
      </c>
      <c r="K68">
        <v>165.8</v>
      </c>
      <c r="L68">
        <v>200.9</v>
      </c>
      <c r="M68">
        <v>169.7</v>
      </c>
      <c r="N68">
        <v>182.3</v>
      </c>
      <c r="O68">
        <v>164.3</v>
      </c>
      <c r="P68">
        <v>119.9</v>
      </c>
      <c r="Q68">
        <v>187.1</v>
      </c>
      <c r="R68">
        <v>167.9</v>
      </c>
      <c r="S68">
        <v>183.9</v>
      </c>
      <c r="T68">
        <v>174.9</v>
      </c>
      <c r="U68">
        <v>194.3</v>
      </c>
      <c r="V68">
        <v>177.1</v>
      </c>
      <c r="W68">
        <v>169.9</v>
      </c>
      <c r="X68">
        <v>176</v>
      </c>
      <c r="Y68" s="109">
        <v>166.8</v>
      </c>
      <c r="Z68">
        <v>176</v>
      </c>
      <c r="AA68">
        <v>166.4</v>
      </c>
      <c r="AB68">
        <v>175.4</v>
      </c>
      <c r="AC68">
        <v>161.1</v>
      </c>
      <c r="AD68">
        <v>165.8</v>
      </c>
      <c r="AE68">
        <v>169</v>
      </c>
      <c r="AF68">
        <v>169.4</v>
      </c>
      <c r="AG68">
        <v>167.5</v>
      </c>
      <c r="AH68">
        <v>172.6</v>
      </c>
      <c r="AI68" s="8">
        <v>173.99230769230769</v>
      </c>
      <c r="AJ68">
        <v>2261.9</v>
      </c>
      <c r="AK68" s="82">
        <v>116.01138504999999</v>
      </c>
      <c r="AL68" s="35">
        <f>(Table23[[#This Row],[imported oil]]-AK67)/AK67</f>
        <v>5.9415963389681525E-2</v>
      </c>
    </row>
    <row r="69" spans="5:38" ht="15.6" x14ac:dyDescent="0.3">
      <c r="E69" t="s">
        <v>35</v>
      </c>
      <c r="F69">
        <v>2022</v>
      </c>
      <c r="G69" t="s">
        <v>44</v>
      </c>
      <c r="H69">
        <v>156.5</v>
      </c>
      <c r="I69">
        <v>213</v>
      </c>
      <c r="J69">
        <v>175.2</v>
      </c>
      <c r="K69">
        <v>166.6</v>
      </c>
      <c r="L69">
        <v>195.8</v>
      </c>
      <c r="M69">
        <v>174.2</v>
      </c>
      <c r="N69">
        <v>182.1</v>
      </c>
      <c r="O69">
        <v>164.3</v>
      </c>
      <c r="P69">
        <v>120</v>
      </c>
      <c r="Q69">
        <v>190</v>
      </c>
      <c r="R69">
        <v>168.4</v>
      </c>
      <c r="S69">
        <v>185.2</v>
      </c>
      <c r="T69">
        <v>175</v>
      </c>
      <c r="U69">
        <v>194.6</v>
      </c>
      <c r="V69">
        <v>178.3</v>
      </c>
      <c r="W69">
        <v>171.3</v>
      </c>
      <c r="X69">
        <v>177.3</v>
      </c>
      <c r="Y69" s="109">
        <v>167.8</v>
      </c>
      <c r="Z69">
        <v>179.6</v>
      </c>
      <c r="AA69">
        <v>167.4</v>
      </c>
      <c r="AB69">
        <v>176.1</v>
      </c>
      <c r="AC69">
        <v>161.6</v>
      </c>
      <c r="AD69">
        <v>166.3</v>
      </c>
      <c r="AE69">
        <v>171.4</v>
      </c>
      <c r="AF69">
        <v>169.7</v>
      </c>
      <c r="AG69">
        <v>168.4</v>
      </c>
      <c r="AH69">
        <v>173.4</v>
      </c>
      <c r="AI69" s="8">
        <v>174.33076923076925</v>
      </c>
      <c r="AJ69">
        <v>2266.3000000000002</v>
      </c>
      <c r="AK69" s="82">
        <v>105.49124737500001</v>
      </c>
      <c r="AL69" s="35">
        <f>(Table23[[#This Row],[imported oil]]-AK68)/AK68</f>
        <v>-9.0681941866876919E-2</v>
      </c>
    </row>
    <row r="70" spans="5:38" ht="15.6" x14ac:dyDescent="0.3">
      <c r="E70" t="s">
        <v>35</v>
      </c>
      <c r="F70">
        <v>2022</v>
      </c>
      <c r="G70" t="s">
        <v>46</v>
      </c>
      <c r="H70">
        <v>160.30000000000001</v>
      </c>
      <c r="I70">
        <v>206.5</v>
      </c>
      <c r="J70">
        <v>169.2</v>
      </c>
      <c r="K70">
        <v>168.1</v>
      </c>
      <c r="L70">
        <v>192.4</v>
      </c>
      <c r="M70">
        <v>172.9</v>
      </c>
      <c r="N70">
        <v>186.7</v>
      </c>
      <c r="O70">
        <v>167.2</v>
      </c>
      <c r="P70">
        <v>120.9</v>
      </c>
      <c r="Q70">
        <v>193.6</v>
      </c>
      <c r="R70">
        <v>168.8</v>
      </c>
      <c r="S70">
        <v>186.3</v>
      </c>
      <c r="T70">
        <v>176.3</v>
      </c>
      <c r="U70">
        <v>195</v>
      </c>
      <c r="V70">
        <v>179.5</v>
      </c>
      <c r="W70">
        <v>172.7</v>
      </c>
      <c r="X70">
        <v>178.5</v>
      </c>
      <c r="Y70" s="109">
        <v>169</v>
      </c>
      <c r="Z70">
        <v>178.8</v>
      </c>
      <c r="AA70">
        <v>168.5</v>
      </c>
      <c r="AB70">
        <v>176.8</v>
      </c>
      <c r="AC70">
        <v>161.9</v>
      </c>
      <c r="AD70">
        <v>166.9</v>
      </c>
      <c r="AE70">
        <v>172.3</v>
      </c>
      <c r="AF70">
        <v>171.2</v>
      </c>
      <c r="AG70">
        <v>169.1</v>
      </c>
      <c r="AH70">
        <v>174.3</v>
      </c>
      <c r="AI70" s="8">
        <v>174.55384615384617</v>
      </c>
      <c r="AJ70">
        <v>2269.2000000000003</v>
      </c>
      <c r="AK70" s="82">
        <v>97.404465428571427</v>
      </c>
      <c r="AL70" s="35">
        <f>(Table23[[#This Row],[imported oil]]-AK69)/AK69</f>
        <v>-7.6658321402549315E-2</v>
      </c>
    </row>
    <row r="71" spans="5:38" ht="15.6" x14ac:dyDescent="0.3">
      <c r="E71" t="s">
        <v>35</v>
      </c>
      <c r="F71">
        <v>2022</v>
      </c>
      <c r="G71" t="s">
        <v>48</v>
      </c>
      <c r="H71">
        <v>163.5</v>
      </c>
      <c r="I71">
        <v>209.2</v>
      </c>
      <c r="J71">
        <v>169.7</v>
      </c>
      <c r="K71">
        <v>169.7</v>
      </c>
      <c r="L71">
        <v>188.7</v>
      </c>
      <c r="M71">
        <v>165.7</v>
      </c>
      <c r="N71">
        <v>191.8</v>
      </c>
      <c r="O71">
        <v>169.1</v>
      </c>
      <c r="P71">
        <v>121.6</v>
      </c>
      <c r="Q71">
        <v>197.3</v>
      </c>
      <c r="R71">
        <v>169.4</v>
      </c>
      <c r="S71">
        <v>187.4</v>
      </c>
      <c r="T71">
        <v>177.8</v>
      </c>
      <c r="U71">
        <v>195.9</v>
      </c>
      <c r="V71">
        <v>180.9</v>
      </c>
      <c r="W71">
        <v>174.3</v>
      </c>
      <c r="X71">
        <v>179.9</v>
      </c>
      <c r="Y71" s="109">
        <v>169.5</v>
      </c>
      <c r="Z71">
        <v>179.5</v>
      </c>
      <c r="AA71">
        <v>169.5</v>
      </c>
      <c r="AB71">
        <v>177.8</v>
      </c>
      <c r="AC71">
        <v>162.30000000000001</v>
      </c>
      <c r="AD71">
        <v>167.6</v>
      </c>
      <c r="AE71">
        <v>173.1</v>
      </c>
      <c r="AF71">
        <v>170.9</v>
      </c>
      <c r="AG71">
        <v>169.7</v>
      </c>
      <c r="AH71">
        <v>175.3</v>
      </c>
      <c r="AI71" s="8">
        <v>175.45384615384617</v>
      </c>
      <c r="AJ71">
        <v>2280.9</v>
      </c>
      <c r="AK71" s="82">
        <v>90.706344809523813</v>
      </c>
      <c r="AL71" s="35">
        <f>(Table23[[#This Row],[imported oil]]-AK70)/AK70</f>
        <v>-6.8766052866020555E-2</v>
      </c>
    </row>
    <row r="72" spans="5:38" ht="15.6" x14ac:dyDescent="0.3">
      <c r="E72" t="s">
        <v>35</v>
      </c>
      <c r="F72">
        <v>2022</v>
      </c>
      <c r="G72" t="s">
        <v>50</v>
      </c>
      <c r="H72">
        <v>165.2</v>
      </c>
      <c r="I72">
        <v>210.9</v>
      </c>
      <c r="J72">
        <v>170.9</v>
      </c>
      <c r="K72">
        <v>170.9</v>
      </c>
      <c r="L72">
        <v>186.5</v>
      </c>
      <c r="M72">
        <v>163.80000000000001</v>
      </c>
      <c r="N72">
        <v>199.7</v>
      </c>
      <c r="O72">
        <v>169.8</v>
      </c>
      <c r="P72">
        <v>121.9</v>
      </c>
      <c r="Q72">
        <v>199.9</v>
      </c>
      <c r="R72">
        <v>169.9</v>
      </c>
      <c r="S72">
        <v>188.3</v>
      </c>
      <c r="T72">
        <v>179.6</v>
      </c>
      <c r="U72">
        <v>196.3</v>
      </c>
      <c r="V72">
        <v>181.9</v>
      </c>
      <c r="W72">
        <v>175.3</v>
      </c>
      <c r="X72">
        <v>181</v>
      </c>
      <c r="Y72" s="109">
        <v>171.2</v>
      </c>
      <c r="Z72">
        <v>180.5</v>
      </c>
      <c r="AA72">
        <v>170.4</v>
      </c>
      <c r="AB72">
        <v>178.7</v>
      </c>
      <c r="AC72">
        <v>162.9</v>
      </c>
      <c r="AD72">
        <v>168.2</v>
      </c>
      <c r="AE72">
        <v>173.4</v>
      </c>
      <c r="AF72">
        <v>172.1</v>
      </c>
      <c r="AG72">
        <v>170.5</v>
      </c>
      <c r="AH72">
        <v>176.7</v>
      </c>
      <c r="AI72" s="8">
        <v>176.71538461538464</v>
      </c>
      <c r="AJ72">
        <v>2297.3000000000002</v>
      </c>
      <c r="AK72" s="82">
        <v>91.698948700000003</v>
      </c>
      <c r="AL72" s="35">
        <f>(Table23[[#This Row],[imported oil]]-AK71)/AK71</f>
        <v>1.0943048058662044E-2</v>
      </c>
    </row>
    <row r="73" spans="5:38" ht="15.6" x14ac:dyDescent="0.3">
      <c r="E73" t="s">
        <v>35</v>
      </c>
      <c r="F73">
        <v>2022</v>
      </c>
      <c r="G73" t="s">
        <v>53</v>
      </c>
      <c r="H73">
        <v>167.4</v>
      </c>
      <c r="I73">
        <v>209.4</v>
      </c>
      <c r="J73">
        <v>181.4</v>
      </c>
      <c r="K73">
        <v>172.3</v>
      </c>
      <c r="L73">
        <v>188.9</v>
      </c>
      <c r="M73">
        <v>160.69999999999999</v>
      </c>
      <c r="N73">
        <v>183.1</v>
      </c>
      <c r="O73">
        <v>170.5</v>
      </c>
      <c r="P73">
        <v>122.1</v>
      </c>
      <c r="Q73">
        <v>202.8</v>
      </c>
      <c r="R73">
        <v>170.4</v>
      </c>
      <c r="S73">
        <v>189.5</v>
      </c>
      <c r="T73">
        <v>178.3</v>
      </c>
      <c r="U73">
        <v>196.9</v>
      </c>
      <c r="V73">
        <v>183.1</v>
      </c>
      <c r="W73">
        <v>176.2</v>
      </c>
      <c r="X73">
        <v>182.1</v>
      </c>
      <c r="Y73" s="109">
        <v>171.8</v>
      </c>
      <c r="Z73">
        <v>181.3</v>
      </c>
      <c r="AA73">
        <v>171.4</v>
      </c>
      <c r="AB73">
        <v>179.8</v>
      </c>
      <c r="AC73">
        <v>163</v>
      </c>
      <c r="AD73">
        <v>168.5</v>
      </c>
      <c r="AE73">
        <v>173.7</v>
      </c>
      <c r="AF73">
        <v>173.6</v>
      </c>
      <c r="AG73">
        <v>171.1</v>
      </c>
      <c r="AH73">
        <v>176.5</v>
      </c>
      <c r="AI73" s="8">
        <v>176.67692307692309</v>
      </c>
      <c r="AJ73">
        <v>2296.8000000000002</v>
      </c>
      <c r="AK73" s="82">
        <v>87.552266068181822</v>
      </c>
      <c r="AL73" s="35">
        <f>(Table23[[#This Row],[imported oil]]-AK72)/AK72</f>
        <v>-4.5220612565410795E-2</v>
      </c>
    </row>
    <row r="74" spans="5:38" ht="15.6" x14ac:dyDescent="0.3">
      <c r="E74" t="s">
        <v>35</v>
      </c>
      <c r="F74">
        <v>2022</v>
      </c>
      <c r="G74" t="s">
        <v>55</v>
      </c>
      <c r="H74">
        <v>169.2</v>
      </c>
      <c r="I74">
        <v>209</v>
      </c>
      <c r="J74">
        <v>190.2</v>
      </c>
      <c r="K74">
        <v>173.6</v>
      </c>
      <c r="L74">
        <v>188.5</v>
      </c>
      <c r="M74">
        <v>158</v>
      </c>
      <c r="N74">
        <v>159.9</v>
      </c>
      <c r="O74">
        <v>170.8</v>
      </c>
      <c r="P74">
        <v>121.8</v>
      </c>
      <c r="Q74">
        <v>205.2</v>
      </c>
      <c r="R74">
        <v>171</v>
      </c>
      <c r="S74">
        <v>190.3</v>
      </c>
      <c r="T74">
        <v>175.9</v>
      </c>
      <c r="U74">
        <v>197.3</v>
      </c>
      <c r="V74">
        <v>184</v>
      </c>
      <c r="W74">
        <v>177</v>
      </c>
      <c r="X74">
        <v>183</v>
      </c>
      <c r="Y74" s="109">
        <v>170.7</v>
      </c>
      <c r="Z74">
        <v>182</v>
      </c>
      <c r="AA74">
        <v>172.1</v>
      </c>
      <c r="AB74">
        <v>181.1</v>
      </c>
      <c r="AC74">
        <v>163.4</v>
      </c>
      <c r="AD74">
        <v>168.9</v>
      </c>
      <c r="AE74">
        <v>174.1</v>
      </c>
      <c r="AF74">
        <v>175.8</v>
      </c>
      <c r="AG74">
        <v>172</v>
      </c>
      <c r="AH74">
        <v>175.7</v>
      </c>
      <c r="AI74" s="8">
        <v>175.64615384615385</v>
      </c>
      <c r="AJ74">
        <v>2283.4</v>
      </c>
      <c r="AK74" s="82">
        <v>78.100942275000008</v>
      </c>
      <c r="AL74" s="35">
        <f>(Table23[[#This Row],[imported oil]]-AK73)/AK73</f>
        <v>-0.1079506472833215</v>
      </c>
    </row>
    <row r="75" spans="5:38" ht="15.6" x14ac:dyDescent="0.3">
      <c r="E75" t="s">
        <v>35</v>
      </c>
      <c r="F75">
        <v>2023</v>
      </c>
      <c r="G75" t="s">
        <v>31</v>
      </c>
      <c r="H75">
        <v>173.8</v>
      </c>
      <c r="I75">
        <v>210.7</v>
      </c>
      <c r="J75">
        <v>194.5</v>
      </c>
      <c r="K75">
        <v>174.6</v>
      </c>
      <c r="L75">
        <v>187.2</v>
      </c>
      <c r="M75">
        <v>158.30000000000001</v>
      </c>
      <c r="N75">
        <v>153.9</v>
      </c>
      <c r="O75">
        <v>170.9</v>
      </c>
      <c r="P75">
        <v>121.1</v>
      </c>
      <c r="Q75">
        <v>208.4</v>
      </c>
      <c r="R75">
        <v>171.4</v>
      </c>
      <c r="S75">
        <v>191.2</v>
      </c>
      <c r="T75">
        <v>176.7</v>
      </c>
      <c r="U75">
        <v>198.2</v>
      </c>
      <c r="V75">
        <v>184.9</v>
      </c>
      <c r="W75">
        <v>177.6</v>
      </c>
      <c r="X75">
        <v>183.8</v>
      </c>
      <c r="Y75" s="109">
        <v>172.1</v>
      </c>
      <c r="Z75">
        <v>182</v>
      </c>
      <c r="AA75">
        <v>172.9</v>
      </c>
      <c r="AB75">
        <v>182.3</v>
      </c>
      <c r="AC75">
        <v>163.6</v>
      </c>
      <c r="AD75">
        <v>169.5</v>
      </c>
      <c r="AE75">
        <v>174.3</v>
      </c>
      <c r="AF75">
        <v>178.6</v>
      </c>
      <c r="AG75">
        <v>172.8</v>
      </c>
      <c r="AH75">
        <v>176.5</v>
      </c>
      <c r="AI75" s="8">
        <v>176.36153846153846</v>
      </c>
      <c r="AJ75">
        <v>2292.6999999999998</v>
      </c>
      <c r="AK75" s="82">
        <v>80.922269684210534</v>
      </c>
      <c r="AL75" s="35">
        <f>(Table23[[#This Row],[imported oil]]-AK74)/AK74</f>
        <v>3.6124114857364886E-2</v>
      </c>
    </row>
    <row r="76" spans="5:38" ht="15.6" x14ac:dyDescent="0.3">
      <c r="E76" t="s">
        <v>35</v>
      </c>
      <c r="F76">
        <v>2023</v>
      </c>
      <c r="G76" t="s">
        <v>36</v>
      </c>
      <c r="H76">
        <v>174.4</v>
      </c>
      <c r="I76">
        <v>207.7</v>
      </c>
      <c r="J76">
        <v>175.2</v>
      </c>
      <c r="K76">
        <v>177.3</v>
      </c>
      <c r="L76">
        <v>179.3</v>
      </c>
      <c r="M76">
        <v>169.5</v>
      </c>
      <c r="N76">
        <v>152.69999999999999</v>
      </c>
      <c r="O76">
        <v>171</v>
      </c>
      <c r="P76">
        <v>120</v>
      </c>
      <c r="Q76">
        <v>209.7</v>
      </c>
      <c r="R76">
        <v>172.3</v>
      </c>
      <c r="S76">
        <v>193</v>
      </c>
      <c r="T76">
        <v>177</v>
      </c>
      <c r="U76">
        <v>199.5</v>
      </c>
      <c r="V76">
        <v>186.2</v>
      </c>
      <c r="W76">
        <v>178.7</v>
      </c>
      <c r="X76">
        <v>185.1</v>
      </c>
      <c r="Y76" s="109">
        <v>173.5</v>
      </c>
      <c r="Z76">
        <v>182.1</v>
      </c>
      <c r="AA76">
        <v>174.2</v>
      </c>
      <c r="AB76">
        <v>184.4</v>
      </c>
      <c r="AC76">
        <v>164.2</v>
      </c>
      <c r="AD76">
        <v>170.3</v>
      </c>
      <c r="AE76">
        <v>175</v>
      </c>
      <c r="AF76">
        <v>181</v>
      </c>
      <c r="AG76">
        <v>174.1</v>
      </c>
      <c r="AH76">
        <v>177.2</v>
      </c>
      <c r="AI76" s="8">
        <v>175.3153846153846</v>
      </c>
      <c r="AJ76">
        <v>2279.1</v>
      </c>
      <c r="AK76" s="82">
        <v>82.278706675000009</v>
      </c>
      <c r="AL76" s="35">
        <f>(Table23[[#This Row],[imported oil]]-AK75)/AK75</f>
        <v>1.676222127830582E-2</v>
      </c>
    </row>
    <row r="77" spans="5:38" ht="15.6" x14ac:dyDescent="0.3">
      <c r="E77" t="s">
        <v>35</v>
      </c>
      <c r="F77">
        <v>2023</v>
      </c>
      <c r="G77" t="s">
        <v>38</v>
      </c>
      <c r="H77">
        <v>174.4</v>
      </c>
      <c r="I77">
        <v>207.7</v>
      </c>
      <c r="J77">
        <v>175.2</v>
      </c>
      <c r="K77">
        <v>177.3</v>
      </c>
      <c r="L77">
        <v>179.2</v>
      </c>
      <c r="M77">
        <v>169.5</v>
      </c>
      <c r="N77">
        <v>152.80000000000001</v>
      </c>
      <c r="O77">
        <v>171.1</v>
      </c>
      <c r="P77">
        <v>120</v>
      </c>
      <c r="Q77">
        <v>209.7</v>
      </c>
      <c r="R77">
        <v>172.3</v>
      </c>
      <c r="S77">
        <v>193</v>
      </c>
      <c r="T77">
        <v>177</v>
      </c>
      <c r="U77">
        <v>199.5</v>
      </c>
      <c r="V77">
        <v>186.1</v>
      </c>
      <c r="W77">
        <v>178.7</v>
      </c>
      <c r="X77">
        <v>185.1</v>
      </c>
      <c r="Y77" s="109">
        <v>173.5</v>
      </c>
      <c r="Z77">
        <v>181.9</v>
      </c>
      <c r="AA77">
        <v>174.2</v>
      </c>
      <c r="AB77">
        <v>184.4</v>
      </c>
      <c r="AC77">
        <v>164.2</v>
      </c>
      <c r="AD77">
        <v>170.3</v>
      </c>
      <c r="AE77">
        <v>175</v>
      </c>
      <c r="AF77">
        <v>181</v>
      </c>
      <c r="AG77">
        <v>174.1</v>
      </c>
      <c r="AH77">
        <v>177.2</v>
      </c>
      <c r="AI77" s="8">
        <v>175.32307692307691</v>
      </c>
      <c r="AJ77">
        <v>2279.1999999999998</v>
      </c>
      <c r="AK77" s="82">
        <v>78.539480282608693</v>
      </c>
      <c r="AL77" s="35">
        <f>(Table23[[#This Row],[imported oil]]-AK76)/AK76</f>
        <v>-4.5445857664744529E-2</v>
      </c>
    </row>
    <row r="78" spans="5:38" ht="15.6" x14ac:dyDescent="0.3">
      <c r="E78" t="s">
        <v>35</v>
      </c>
      <c r="F78">
        <v>2023</v>
      </c>
      <c r="G78" t="s">
        <v>39</v>
      </c>
      <c r="H78">
        <v>173.8</v>
      </c>
      <c r="I78">
        <v>209.3</v>
      </c>
      <c r="J78">
        <v>169.6</v>
      </c>
      <c r="K78">
        <v>178.4</v>
      </c>
      <c r="L78">
        <v>174.9</v>
      </c>
      <c r="M78">
        <v>176.3</v>
      </c>
      <c r="N78">
        <v>155.4</v>
      </c>
      <c r="O78">
        <v>173.4</v>
      </c>
      <c r="P78">
        <v>121.3</v>
      </c>
      <c r="Q78">
        <v>212.9</v>
      </c>
      <c r="R78">
        <v>172.9</v>
      </c>
      <c r="S78">
        <v>193.5</v>
      </c>
      <c r="T78">
        <v>177.9</v>
      </c>
      <c r="U78">
        <v>200.6</v>
      </c>
      <c r="V78">
        <v>186.9</v>
      </c>
      <c r="W78">
        <v>179.2</v>
      </c>
      <c r="X78">
        <v>185.7</v>
      </c>
      <c r="Y78" s="109">
        <v>175.2</v>
      </c>
      <c r="Z78">
        <v>181.7</v>
      </c>
      <c r="AA78">
        <v>174.6</v>
      </c>
      <c r="AB78">
        <v>185</v>
      </c>
      <c r="AC78">
        <v>164.5</v>
      </c>
      <c r="AD78">
        <v>170.7</v>
      </c>
      <c r="AE78">
        <v>176.4</v>
      </c>
      <c r="AF78">
        <v>184</v>
      </c>
      <c r="AG78">
        <v>175</v>
      </c>
      <c r="AH78">
        <v>178.1</v>
      </c>
      <c r="AI78" s="8">
        <v>176.12307692307695</v>
      </c>
      <c r="AJ78">
        <v>2289.6000000000004</v>
      </c>
      <c r="AK78" s="82">
        <v>83.755358416666667</v>
      </c>
      <c r="AL78" s="35">
        <f>(Table23[[#This Row],[imported oil]]-AK77)/AK77</f>
        <v>6.6410907167830421E-2</v>
      </c>
    </row>
    <row r="79" spans="5:38" ht="15.6" x14ac:dyDescent="0.3">
      <c r="E79" t="s">
        <v>35</v>
      </c>
      <c r="F79">
        <v>2023</v>
      </c>
      <c r="G79" t="s">
        <v>41</v>
      </c>
      <c r="H79">
        <v>173.7</v>
      </c>
      <c r="I79">
        <v>214.3</v>
      </c>
      <c r="J79">
        <v>173.2</v>
      </c>
      <c r="K79">
        <v>179.5</v>
      </c>
      <c r="L79">
        <v>170</v>
      </c>
      <c r="M79">
        <v>172.2</v>
      </c>
      <c r="N79">
        <v>161</v>
      </c>
      <c r="O79">
        <v>175.6</v>
      </c>
      <c r="P79">
        <v>122.7</v>
      </c>
      <c r="Q79">
        <v>218</v>
      </c>
      <c r="R79">
        <v>173.4</v>
      </c>
      <c r="S79">
        <v>194.2</v>
      </c>
      <c r="T79">
        <v>179.1</v>
      </c>
      <c r="U79">
        <v>201</v>
      </c>
      <c r="V79">
        <v>187.3</v>
      </c>
      <c r="W79">
        <v>179.7</v>
      </c>
      <c r="X79">
        <v>186.2</v>
      </c>
      <c r="Y79" s="109">
        <v>175.6</v>
      </c>
      <c r="Z79">
        <v>182.8</v>
      </c>
      <c r="AA79">
        <v>175.2</v>
      </c>
      <c r="AB79">
        <v>185.7</v>
      </c>
      <c r="AC79">
        <v>164.8</v>
      </c>
      <c r="AD79">
        <v>171.2</v>
      </c>
      <c r="AE79">
        <v>177.1</v>
      </c>
      <c r="AF79">
        <v>185.2</v>
      </c>
      <c r="AG79">
        <v>175.7</v>
      </c>
      <c r="AH79">
        <v>179.1</v>
      </c>
      <c r="AI79" s="8">
        <v>177.45384615384617</v>
      </c>
      <c r="AJ79">
        <v>2306.9</v>
      </c>
      <c r="AK79" s="82">
        <v>74.981547824999993</v>
      </c>
      <c r="AL79" s="35">
        <f>(Table23[[#This Row],[imported oil]]-AK78)/AK78</f>
        <v>-0.10475521515911457</v>
      </c>
    </row>
    <row r="86" spans="5:36" x14ac:dyDescent="0.3">
      <c r="E86" s="192" t="s">
        <v>292</v>
      </c>
      <c r="F86" s="192"/>
      <c r="G86" s="192"/>
      <c r="H86" s="31">
        <f t="shared" ref="H86:AJ86" si="0">CORREL(H51:H79,$AK$51:$AK$79)</f>
        <v>0.25709118266940312</v>
      </c>
      <c r="I86" s="31">
        <f t="shared" si="0"/>
        <v>0.76398587514988647</v>
      </c>
      <c r="J86" s="31">
        <f t="shared" si="0"/>
        <v>-0.18631242773391149</v>
      </c>
      <c r="K86" s="31">
        <f t="shared" si="0"/>
        <v>0.35310712091833324</v>
      </c>
      <c r="L86" s="31">
        <f t="shared" si="0"/>
        <v>0.809472546731826</v>
      </c>
      <c r="M86" s="31">
        <f t="shared" si="0"/>
        <v>0.47238561148587938</v>
      </c>
      <c r="N86" s="31">
        <f t="shared" si="0"/>
        <v>0.34646306252276993</v>
      </c>
      <c r="O86" s="31">
        <f t="shared" si="0"/>
        <v>0.17607913708798811</v>
      </c>
      <c r="P86" s="31">
        <f t="shared" si="0"/>
        <v>0.50195747329651963</v>
      </c>
      <c r="Q86" s="31">
        <f t="shared" si="0"/>
        <v>0.33675993325991088</v>
      </c>
      <c r="R86" s="31">
        <f t="shared" si="0"/>
        <v>0.55440013713991421</v>
      </c>
      <c r="S86" s="31">
        <f t="shared" si="0"/>
        <v>0.48336182753226309</v>
      </c>
      <c r="T86" s="31">
        <f t="shared" si="0"/>
        <v>0.57573248497215135</v>
      </c>
      <c r="U86" s="31">
        <f t="shared" si="0"/>
        <v>0.3988405005174494</v>
      </c>
      <c r="V86" s="31">
        <f t="shared" si="0"/>
        <v>0.51957668279106495</v>
      </c>
      <c r="W86" s="31">
        <f t="shared" si="0"/>
        <v>0.54712485430074953</v>
      </c>
      <c r="X86" s="31">
        <f t="shared" si="0"/>
        <v>0.52415491238151624</v>
      </c>
      <c r="Y86" s="31">
        <f t="shared" si="0"/>
        <v>0.42782962698080979</v>
      </c>
      <c r="Z86" s="31">
        <f t="shared" si="0"/>
        <v>0.57024198204858501</v>
      </c>
      <c r="AA86" s="31">
        <f t="shared" si="0"/>
        <v>0.50593742271222386</v>
      </c>
      <c r="AB86" s="31">
        <f t="shared" si="0"/>
        <v>0.4764100838073731</v>
      </c>
      <c r="AC86" s="31">
        <f t="shared" si="0"/>
        <v>0.66761514141704836</v>
      </c>
      <c r="AD86" s="31">
        <f t="shared" si="0"/>
        <v>0.58945309296224691</v>
      </c>
      <c r="AE86" s="31">
        <f t="shared" si="0"/>
        <v>0.43781428177292186</v>
      </c>
      <c r="AF86" s="31">
        <f t="shared" si="0"/>
        <v>0.39772091424664807</v>
      </c>
      <c r="AG86" s="31">
        <f t="shared" si="0"/>
        <v>0.53388059253913422</v>
      </c>
      <c r="AH86" s="31">
        <f t="shared" si="0"/>
        <v>0.55317625369726098</v>
      </c>
      <c r="AI86" s="31">
        <f t="shared" si="0"/>
        <v>0.58420485216676199</v>
      </c>
      <c r="AJ86" s="31">
        <f t="shared" si="0"/>
        <v>0.5842048521667621</v>
      </c>
    </row>
  </sheetData>
  <mergeCells count="4">
    <mergeCell ref="E86:G86"/>
    <mergeCell ref="B5:E5"/>
    <mergeCell ref="D2:P2"/>
    <mergeCell ref="L5:O5"/>
  </mergeCells>
  <conditionalFormatting sqref="B7:C32">
    <cfRule type="top10" dxfId="39" priority="13" bottom="1" rank="5"/>
    <cfRule type="top10" dxfId="38" priority="14" bottom="1" rank="5"/>
    <cfRule type="top10" dxfId="37" priority="15" rank="4"/>
  </conditionalFormatting>
  <conditionalFormatting sqref="H86:AJ86">
    <cfRule type="top10" dxfId="36" priority="4" rank="5"/>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F A A B Q S w M E F A A C A A g A i 3 h T 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I t 4 U 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e F N Z E X T s p 2 Q C A A C K E A A A E w A c A E Z v c m 1 1 b G F z L 1 N l Y 3 R p b 2 4 x L m 0 g o h g A K K A U A A A A A A A A A A A A A A A A A A A A A A A A A A A A 7 V R N b 9 N A E L 1 H y n 9 Y u Z d E M h F t g Q M o B + S 2 t A c g k A o J t R w m 6 4 m 9 d L 0 T 7 U f a q O p / Z 9 Y O t M C m P S E u 9 s X 2 f L z Z m X 3 z H E q v y I h 5 9 9 5 / M x w M B 6 4 G i 6 X Y y 8 i q S h n Q o g Q P m Z g K j X 4 4 E P z M K V i J b C n c e n J E M j R o / O h E a Z w U Z D z / u F F 2 / P o y J j r 0 T k g q l a m E U e Y 7 X B a z M 6 H M U k O s e f l b l Y l 0 6 2 y c X x y h V o 3 y a K d Z n u W i I B 0 a 4 6 a H z 3 N x b D q w 6 f 7 B y 4 N c f A r k c e 4 3 G q f 3 n 5 M P Z P D b O O 9 O u 5 f N L D X s K 8 U p Q o n W x W b O Y c G B W 8 / W P u o a y 8 X F 1 v 5 W 6 7 k E D d Z N v Q 0 P I Y s a T M W I 5 5 s V 3 s O d W z B u S b b p T h y d b p S o n 9 / e Z n H o Z L k 7 z 1 H C 4 4 2 / y 8 V t 9 h U h G s + M f / V i E g F a 6 3 s e a / 1 X b I E W Q T s B p h Q r S 2 W Q 3 v 0 M M q F Z o O 2 S E X w b s 1 S u T v i P q y q V p f T V U 8 g f 1 b b 6 E p L + E x t U 0 v E F K / R x Z C n n L G i H T 3 Y 1 D x X Y N o g 5 t + w Y j H a T i l w p m S z E N H k G W l J N W k m x w D V a q N J H s r h q 1 6 K J A 8 + F M y C v 4 v s a I 7 / R y 0 m q f a K y P e G j 0 G D Y S A u Q k t p g Z T z d K A k m 2 X a h y d f M / 3 Q 5 f 9 3 R Z 1 d W d 1 m 7 4 0 4 p u A f g v 5 h 2 E l C 3 u V p V t d + R i D z H U l T c d H d 5 D u 1 6 x + R 5 E b R P c b H d o B X Z j r C S m i Y Y n k W 8 3 E T 0 Z 5 S 8 A a 2 G x X B o + B B R i 1 I k Z x 7 t g p n x T l L U I M l 3 3 C L h M j I q u U z K S d Q a D H L H C f 8 7 Z B Y y l D I l 3 v z h v x s P B 8 o k J e Q R 6 R W j g 3 E v v 7 3 8 9 v L b y 2 8 v v / 9 B f g 9 7 + e 3 l t 5 f f X n 5 7 + f 1 X 8 v s D U E s B A i 0 A F A A C A A g A i 3 h T W Y a v Z M 2 l A A A A 9 Q A A A B I A A A A A A A A A A A A A A A A A A A A A A E N v b m Z p Z y 9 Q Y W N r Y W d l L n h t b F B L A Q I t A B Q A A g A I A I t 4 U 1 k P y u m r p A A A A O k A A A A T A A A A A A A A A A A A A A A A A P E A A A B b Q 2 9 u d G V u d F 9 U e X B l c 1 0 u e G 1 s U E s B A i 0 A F A A C A A g A i 3 h T W R F 0 7 K d k A g A A i h A A A B M A A A A A A A A A A A A A A A A A 4 g 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1 U A A A A A A A C 5 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y a W d p b m F s 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0 N W Z h O W R h L T U 1 Z T k t N G I 0 M S 0 4 N D A z L W E 0 Y j M 0 N j A x Y W Q y Y S I g L z 4 8 R W 5 0 c n k g V H l w Z T 0 i T m F t Z V V w Z G F 0 Z W R B Z n R l c k Z p b G w i I F Z h b H V l P S J s M C I g L z 4 8 R W 5 0 c n k g V H l w Z T 0 i U m V z d W x 0 V H l w Z S I g V m F s d W U 9 I n N F e G N l c H R p b 2 4 i I C 8 + P E V u d H J 5 I F R 5 c G U 9 I k J 1 Z m Z l c k 5 l e H R S Z W Z y Z X N o I i B W Y W x 1 Z T 0 i b D E i I C 8 + P E V u d H J 5 I F R 5 c G U 9 I k Z p b G x U Y X J n Z X Q i I F Z h b H V l P S J z b 3 J p Z 2 l u Y W x f Z G F 0 Y S I g L z 4 8 R W 5 0 c n k g V H l w Z T 0 i R m l s b G V k Q 2 9 t c G x l d G V S Z X N 1 b H R U b 1 d v c m t z a G V l d C I g V m F s d W U 9 I m w x I i A v P j x F b n R y e S B U e X B l P S J B Z G R l Z F R v R G F 0 Y U 1 v Z G V s I i B W Y W x 1 Z T 0 i b D A i I C 8 + P E V u d H J 5 I F R 5 c G U 9 I k Z p b G x D b 3 V u d C I g V m F s d W U 9 I m w z N z I i I C 8 + P E V u d H J 5 I F R 5 c G U 9 I k Z p b G x F c n J v c k N v Z G U i I F Z h b H V l P S J z V W 5 r b m 9 3 b i I g L z 4 8 R W 5 0 c n k g V H l w Z T 0 i R m l s b E V y c m 9 y Q 2 9 1 b n Q i I F Z h b H V l P S J s N i I g L z 4 8 R W 5 0 c n k g V H l w Z T 0 i R m l s b E x h c 3 R V c G R h d G V k I i B W Y W x 1 Z T 0 i Z D I w M j Q t M T A t M T Z U M D k 6 N T I 6 M D k u M z k x M j U z M 1 o i I C 8 + P E V u d H J 5 I F R 5 c G U 9 I k Z p b G x D b 2 x 1 b W 5 U e X B l c y I g V m F s d W U 9 I n N C Z 0 1 H Q l F V R k J R V U Z C U V V G Q l F V R k J R V U Z C U V V H Q l F V R k J R V U Z C U V V G 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b 3 J p Z 2 l u Y W w g Z G F 0 Y S 9 B d X R v U m V t b 3 Z l Z E N v b H V t b n M x L n t T Z W N 0 b 3 I s M H 0 m c X V v d D s s J n F 1 b 3 Q 7 U 2 V j d G l v b j E v b 3 J p Z 2 l u Y W w g Z G F 0 Y S 9 B d X R v U m V t b 3 Z l Z E N v b H V t b n M x L n t Z Z W F y L D F 9 J n F 1 b 3 Q 7 L C Z x d W 9 0 O 1 N l Y 3 R p b 2 4 x L 2 9 y a W d p b m F s I G R h d G E v Q X V 0 b 1 J l b W 9 2 Z W R D b 2 x 1 b W 5 z M S 5 7 T W 9 u d G g s M n 0 m c X V v d D s s J n F 1 b 3 Q 7 U 2 V j d G l v b j E v b 3 J p Z 2 l u Y W w g Z G F 0 Y S 9 B d X R v U m V t b 3 Z l Z E N v b H V t b n M x L n t D Z X J l Y W x z I G F u Z C B w c m 9 k d W N 0 c y w z f S Z x d W 9 0 O y w m c X V v d D t T Z W N 0 a W 9 u M S 9 v c m l n a W 5 h b C B k Y X R h L 0 F 1 d G 9 S Z W 1 v d m V k Q 2 9 s d W 1 u c z E u e 0 1 l Y X Q g Y W 5 k I G Z p c 2 g s N H 0 m c X V v d D s s J n F 1 b 3 Q 7 U 2 V j d G l v b j E v b 3 J p Z 2 l u Y W w g Z G F 0 Y S 9 B d X R v U m V t b 3 Z l Z E N v b H V t b n M x L n t F Z 2 c s N X 0 m c X V v d D s s J n F 1 b 3 Q 7 U 2 V j d G l v b j E v b 3 J p Z 2 l u Y W w g Z G F 0 Y S 9 B d X R v U m V t b 3 Z l Z E N v b H V t b n M x L n t N a W x r I G F u Z C B w c m 9 k d W N 0 c y w 2 f S Z x d W 9 0 O y w m c X V v d D t T Z W N 0 a W 9 u M S 9 v c m l n a W 5 h b C B k Y X R h L 0 F 1 d G 9 S Z W 1 v d m V k Q 2 9 s d W 1 u c z E u e 0 9 p b H M g Y W 5 k I G Z h d H M s N 3 0 m c X V v d D s s J n F 1 b 3 Q 7 U 2 V j d G l v b j E v b 3 J p Z 2 l u Y W w g Z G F 0 Y S 9 B d X R v U m V t b 3 Z l Z E N v b H V t b n M x L n t G c n V p d H M s O H 0 m c X V v d D s s J n F 1 b 3 Q 7 U 2 V j d G l v b j E v b 3 J p Z 2 l u Y W w g Z G F 0 Y S 9 B d X R v U m V t b 3 Z l Z E N v b H V t b n M x L n t W Z W d l d G F i b G V z L D l 9 J n F 1 b 3 Q 7 L C Z x d W 9 0 O 1 N l Y 3 R p b 2 4 x L 2 9 y a W d p b m F s I G R h d G E v Q X V 0 b 1 J l b W 9 2 Z W R D b 2 x 1 b W 5 z M S 5 7 U H V s c 2 V z I G F u Z C B w c m 9 k d W N 0 c y w x M H 0 m c X V v d D s s J n F 1 b 3 Q 7 U 2 V j d G l v b j E v b 3 J p Z 2 l u Y W w g Z G F 0 Y S 9 B d X R v U m V t b 3 Z l Z E N v b H V t b n M x L n t T d W d h c i B h b m Q g Q 2 9 u Z m V j d G l v b m V y e S w x M X 0 m c X V v d D s s J n F 1 b 3 Q 7 U 2 V j d G l v b j E v b 3 J p Z 2 l u Y W w g Z G F 0 Y S 9 B d X R v U m V t b 3 Z l Z E N v b H V t b n M x L n t T c G l j Z X M s M T J 9 J n F 1 b 3 Q 7 L C Z x d W 9 0 O 1 N l Y 3 R p b 2 4 x L 2 9 y a W d p b m F s I G R h d G E v Q X V 0 b 1 J l b W 9 2 Z W R D b 2 x 1 b W 5 z M S 5 7 T m 9 u L W F s Y 2 9 o b 2 x p Y y B i Z X Z l c m F n Z X M s M T N 9 J n F 1 b 3 Q 7 L C Z x d W 9 0 O 1 N l Y 3 R p b 2 4 x L 2 9 y a W d p b m F s I G R h d G E v Q X V 0 b 1 J l b W 9 2 Z W R D b 2 x 1 b W 5 z M S 5 7 U H J l c G F y Z W Q g b W V h b H M s I H N u Y W N r c y w g c 3 d l Z X R z I G V 0 Y y 4 s M T R 9 J n F 1 b 3 Q 7 L C Z x d W 9 0 O 1 N l Y 3 R p b 2 4 x L 2 9 y a W d p b m F s I G R h d G E v Q X V 0 b 1 J l b W 9 2 Z W R D b 2 x 1 b W 5 z M S 5 7 R m 9 v Z C B h b m Q g Y m V 2 Z X J h Z 2 V z L D E 1 f S Z x d W 9 0 O y w m c X V v d D t T Z W N 0 a W 9 u M S 9 v c m l n a W 5 h b C B k Y X R h L 0 F 1 d G 9 S Z W 1 v d m V k Q 2 9 s d W 1 u c z E u e 1 B h b i w g d G 9 i Y W N j b y B h b m Q g a W 5 0 b 3 h p Y 2 F u d H M s M T Z 9 J n F 1 b 3 Q 7 L C Z x d W 9 0 O 1 N l Y 3 R p b 2 4 x L 2 9 y a W d p b m F s I G R h d G E v Q X V 0 b 1 J l b W 9 2 Z W R D b 2 x 1 b W 5 z M S 5 7 Q 2 x v d G h p b m c s M T d 9 J n F 1 b 3 Q 7 L C Z x d W 9 0 O 1 N l Y 3 R p b 2 4 x L 2 9 y a W d p b m F s I G R h d G E v Q X V 0 b 1 J l b W 9 2 Z W R D b 2 x 1 b W 5 z M S 5 7 R m 9 v d H d l Y X I s M T h 9 J n F 1 b 3 Q 7 L C Z x d W 9 0 O 1 N l Y 3 R p b 2 4 x L 2 9 y a W d p b m F s I G R h d G E v Q X V 0 b 1 J l b W 9 2 Z W R D b 2 x 1 b W 5 z M S 5 7 Q 2 x v d G h p b m c g Y W 5 k I G Z v b 3 R 3 Z W F y L D E 5 f S Z x d W 9 0 O y w m c X V v d D t T Z W N 0 a W 9 u M S 9 v c m l n a W 5 h b C B k Y X R h L 0 F 1 d G 9 S Z W 1 v d m V k Q 2 9 s d W 1 u c z E u e 0 h v d X N p b m c s M j B 9 J n F 1 b 3 Q 7 L C Z x d W 9 0 O 1 N l Y 3 R p b 2 4 x L 2 9 y a W d p b m F s I G R h d G E v Q X V 0 b 1 J l b W 9 2 Z W R D b 2 x 1 b W 5 z M S 5 7 R n V l b C B h b m Q g b G l n a H Q s M j F 9 J n F 1 b 3 Q 7 L C Z x d W 9 0 O 1 N l Y 3 R p b 2 4 x L 2 9 y a W d p b m F s I G R h d G E v Q X V 0 b 1 J l b W 9 2 Z W R D b 2 x 1 b W 5 z M S 5 7 S G 9 1 c 2 V o b 2 x k I G d v b 2 R z I G F u Z C B z Z X J 2 a W N l c y w y M n 0 m c X V v d D s s J n F 1 b 3 Q 7 U 2 V j d G l v b j E v b 3 J p Z 2 l u Y W w g Z G F 0 Y S 9 B d X R v U m V t b 3 Z l Z E N v b H V t b n M x L n t I Z W F s d G g s M j N 9 J n F 1 b 3 Q 7 L C Z x d W 9 0 O 1 N l Y 3 R p b 2 4 x L 2 9 y a W d p b m F s I G R h d G E v Q X V 0 b 1 J l b W 9 2 Z W R D b 2 x 1 b W 5 z M S 5 7 V H J h b n N w b 3 J 0 I G F u Z C B j b 2 1 t d W 5 p Y 2 F 0 a W 9 u L D I 0 f S Z x d W 9 0 O y w m c X V v d D t T Z W N 0 a W 9 u M S 9 v c m l n a W 5 h b C B k Y X R h L 0 F 1 d G 9 S Z W 1 v d m V k Q 2 9 s d W 1 u c z E u e 1 J l Y 3 J l Y X R p b 2 4 g Y W 5 k I G F t d X N l b W V u d C w y N X 0 m c X V v d D s s J n F 1 b 3 Q 7 U 2 V j d G l v b j E v b 3 J p Z 2 l u Y W w g Z G F 0 Y S 9 B d X R v U m V t b 3 Z l Z E N v b H V t b n M x L n t F Z H V j Y X R p b 2 4 s M j Z 9 J n F 1 b 3 Q 7 L C Z x d W 9 0 O 1 N l Y 3 R p b 2 4 x L 2 9 y a W d p b m F s I G R h d G E v Q X V 0 b 1 J l b W 9 2 Z W R D b 2 x 1 b W 5 z M S 5 7 U G V y c 2 9 u Y W w g Y 2 F y Z S B h b m Q g Z W Z m Z W N 0 c y w y N 3 0 m c X V v d D s s J n F 1 b 3 Q 7 U 2 V j d G l v b j E v b 3 J p Z 2 l u Y W w g Z G F 0 Y S 9 B d X R v U m V t b 3 Z l Z E N v b H V t b n M x L n t N a X N j Z W x s Y W 5 l b 3 V z L D I 4 f S Z x d W 9 0 O y w m c X V v d D t T Z W N 0 a W 9 u M S 9 v c m l n a W 5 h b C B k Y X R h L 0 F 1 d G 9 S Z W 1 v d m V k Q 2 9 s d W 1 u c z E u e 0 d l b m V y Y W w g a W 5 k Z X g s M j l 9 J n F 1 b 3 Q 7 X S w m c X V v d D t D b 2 x 1 b W 5 D b 3 V u d C Z x d W 9 0 O z o z M C w m c X V v d D t L Z X l D b 2 x 1 b W 5 O Y W 1 l c y Z x d W 9 0 O z p b X S w m c X V v d D t D b 2 x 1 b W 5 J Z G V u d G l 0 a W V z J n F 1 b 3 Q 7 O l s m c X V v d D t T Z W N 0 a W 9 u M S 9 v c m l n a W 5 h b C B k Y X R h L 0 F 1 d G 9 S Z W 1 v d m V k Q 2 9 s d W 1 u c z E u e 1 N l Y 3 R v c i w w f S Z x d W 9 0 O y w m c X V v d D t T Z W N 0 a W 9 u M S 9 v c m l n a W 5 h b C B k Y X R h L 0 F 1 d G 9 S Z W 1 v d m V k Q 2 9 s d W 1 u c z E u e 1 l l Y X I s M X 0 m c X V v d D s s J n F 1 b 3 Q 7 U 2 V j d G l v b j E v b 3 J p Z 2 l u Y W w g Z G F 0 Y S 9 B d X R v U m V t b 3 Z l Z E N v b H V t b n M x L n t N b 2 5 0 a C w y f S Z x d W 9 0 O y w m c X V v d D t T Z W N 0 a W 9 u M S 9 v c m l n a W 5 h b C B k Y X R h L 0 F 1 d G 9 S Z W 1 v d m V k Q 2 9 s d W 1 u c z E u e 0 N l c m V h b H M g Y W 5 k I H B y b 2 R 1 Y 3 R z L D N 9 J n F 1 b 3 Q 7 L C Z x d W 9 0 O 1 N l Y 3 R p b 2 4 x L 2 9 y a W d p b m F s I G R h d G E v Q X V 0 b 1 J l b W 9 2 Z W R D b 2 x 1 b W 5 z M S 5 7 T W V h d C B h b m Q g Z m l z a C w 0 f S Z x d W 9 0 O y w m c X V v d D t T Z W N 0 a W 9 u M S 9 v c m l n a W 5 h b C B k Y X R h L 0 F 1 d G 9 S Z W 1 v d m V k Q 2 9 s d W 1 u c z E u e 0 V n Z y w 1 f S Z x d W 9 0 O y w m c X V v d D t T Z W N 0 a W 9 u M S 9 v c m l n a W 5 h b C B k Y X R h L 0 F 1 d G 9 S Z W 1 v d m V k Q 2 9 s d W 1 u c z E u e 0 1 p b G s g Y W 5 k I H B y b 2 R 1 Y 3 R z L D Z 9 J n F 1 b 3 Q 7 L C Z x d W 9 0 O 1 N l Y 3 R p b 2 4 x L 2 9 y a W d p b m F s I G R h d G E v Q X V 0 b 1 J l b W 9 2 Z W R D b 2 x 1 b W 5 z M S 5 7 T 2 l s c y B h b m Q g Z m F 0 c y w 3 f S Z x d W 9 0 O y w m c X V v d D t T Z W N 0 a W 9 u M S 9 v c m l n a W 5 h b C B k Y X R h L 0 F 1 d G 9 S Z W 1 v d m V k Q 2 9 s d W 1 u c z E u e 0 Z y d W l 0 c y w 4 f S Z x d W 9 0 O y w m c X V v d D t T Z W N 0 a W 9 u M S 9 v c m l n a W 5 h b C B k Y X R h L 0 F 1 d G 9 S Z W 1 v d m V k Q 2 9 s d W 1 u c z E u e 1 Z l Z 2 V 0 Y W J s Z X M s O X 0 m c X V v d D s s J n F 1 b 3 Q 7 U 2 V j d G l v b j E v b 3 J p Z 2 l u Y W w g Z G F 0 Y S 9 B d X R v U m V t b 3 Z l Z E N v b H V t b n M x L n t Q d W x z Z X M g Y W 5 k I H B y b 2 R 1 Y 3 R z L D E w f S Z x d W 9 0 O y w m c X V v d D t T Z W N 0 a W 9 u M S 9 v c m l n a W 5 h b C B k Y X R h L 0 F 1 d G 9 S Z W 1 v d m V k Q 2 9 s d W 1 u c z E u e 1 N 1 Z 2 F y I G F u Z C B D b 2 5 m Z W N 0 a W 9 u Z X J 5 L D E x f S Z x d W 9 0 O y w m c X V v d D t T Z W N 0 a W 9 u M S 9 v c m l n a W 5 h b C B k Y X R h L 0 F 1 d G 9 S Z W 1 v d m V k Q 2 9 s d W 1 u c z E u e 1 N w a W N l c y w x M n 0 m c X V v d D s s J n F 1 b 3 Q 7 U 2 V j d G l v b j E v b 3 J p Z 2 l u Y W w g Z G F 0 Y S 9 B d X R v U m V t b 3 Z l Z E N v b H V t b n M x L n t O b 2 4 t Y W x j b 2 h v b G l j I G J l d m V y Y W d l c y w x M 3 0 m c X V v d D s s J n F 1 b 3 Q 7 U 2 V j d G l v b j E v b 3 J p Z 2 l u Y W w g Z G F 0 Y S 9 B d X R v U m V t b 3 Z l Z E N v b H V t b n M x L n t Q c m V w Y X J l Z C B t Z W F s c y w g c 2 5 h Y 2 t z L C B z d 2 V l d H M g Z X R j L i w x N H 0 m c X V v d D s s J n F 1 b 3 Q 7 U 2 V j d G l v b j E v b 3 J p Z 2 l u Y W w g Z G F 0 Y S 9 B d X R v U m V t b 3 Z l Z E N v b H V t b n M x L n t G b 2 9 k I G F u Z C B i Z X Z l c m F n Z X M s M T V 9 J n F 1 b 3 Q 7 L C Z x d W 9 0 O 1 N l Y 3 R p b 2 4 x L 2 9 y a W d p b m F s I G R h d G E v Q X V 0 b 1 J l b W 9 2 Z W R D b 2 x 1 b W 5 z M S 5 7 U G F u L C B 0 b 2 J h Y 2 N v I G F u Z C B p b n R v e G l j Y W 5 0 c y w x N n 0 m c X V v d D s s J n F 1 b 3 Q 7 U 2 V j d G l v b j E v b 3 J p Z 2 l u Y W w g Z G F 0 Y S 9 B d X R v U m V t b 3 Z l Z E N v b H V t b n M x L n t D b G 9 0 a G l u Z y w x N 3 0 m c X V v d D s s J n F 1 b 3 Q 7 U 2 V j d G l v b j E v b 3 J p Z 2 l u Y W w g Z G F 0 Y S 9 B d X R v U m V t b 3 Z l Z E N v b H V t b n M x L n t G b 2 9 0 d 2 V h c i w x O H 0 m c X V v d D s s J n F 1 b 3 Q 7 U 2 V j d G l v b j E v b 3 J p Z 2 l u Y W w g Z G F 0 Y S 9 B d X R v U m V t b 3 Z l Z E N v b H V t b n M x L n t D b G 9 0 a G l u Z y B h b m Q g Z m 9 v d H d l Y X I s M T l 9 J n F 1 b 3 Q 7 L C Z x d W 9 0 O 1 N l Y 3 R p b 2 4 x L 2 9 y a W d p b m F s I G R h d G E v Q X V 0 b 1 J l b W 9 2 Z W R D b 2 x 1 b W 5 z M S 5 7 S G 9 1 c 2 l u Z y w y M H 0 m c X V v d D s s J n F 1 b 3 Q 7 U 2 V j d G l v b j E v b 3 J p Z 2 l u Y W w g Z G F 0 Y S 9 B d X R v U m V t b 3 Z l Z E N v b H V t b n M x L n t G d W V s I G F u Z C B s a W d o d C w y M X 0 m c X V v d D s s J n F 1 b 3 Q 7 U 2 V j d G l v b j E v b 3 J p Z 2 l u Y W w g Z G F 0 Y S 9 B d X R v U m V t b 3 Z l Z E N v b H V t b n M x L n t I b 3 V z Z W h v b G Q g Z 2 9 v Z H M g Y W 5 k I H N l c n Z p Y 2 V z L D I y f S Z x d W 9 0 O y w m c X V v d D t T Z W N 0 a W 9 u M S 9 v c m l n a W 5 h b C B k Y X R h L 0 F 1 d G 9 S Z W 1 v d m V k Q 2 9 s d W 1 u c z E u e 0 h l Y W x 0 a C w y M 3 0 m c X V v d D s s J n F 1 b 3 Q 7 U 2 V j d G l v b j E v b 3 J p Z 2 l u Y W w g Z G F 0 Y S 9 B d X R v U m V t b 3 Z l Z E N v b H V t b n M x L n t U c m F u c 3 B v c n Q g Y W 5 k I G N v b W 1 1 b m l j Y X R p b 2 4 s M j R 9 J n F 1 b 3 Q 7 L C Z x d W 9 0 O 1 N l Y 3 R p b 2 4 x L 2 9 y a W d p b m F s I G R h d G E v Q X V 0 b 1 J l b W 9 2 Z W R D b 2 x 1 b W 5 z M S 5 7 U m V j c m V h d G l v b i B h b m Q g Y W 1 1 c 2 V t Z W 5 0 L D I 1 f S Z x d W 9 0 O y w m c X V v d D t T Z W N 0 a W 9 u M S 9 v c m l n a W 5 h b C B k Y X R h L 0 F 1 d G 9 S Z W 1 v d m V k Q 2 9 s d W 1 u c z E u e 0 V k d W N h d G l v b i w y N n 0 m c X V v d D s s J n F 1 b 3 Q 7 U 2 V j d G l v b j E v b 3 J p Z 2 l u Y W w g Z G F 0 Y S 9 B d X R v U m V t b 3 Z l Z E N v b H V t b n M x L n t Q Z X J z b 2 5 h b C B j Y X J l I G F u Z C B l Z m Z l Y 3 R z L D I 3 f S Z x d W 9 0 O y w m c X V v d D t T Z W N 0 a W 9 u M S 9 v c m l n a W 5 h b C B k Y X R h L 0 F 1 d G 9 S Z W 1 v d m V k Q 2 9 s d W 1 u c z E u e 0 1 p c 2 N l b G x h b m V v d X M s M j h 9 J n F 1 b 3 Q 7 L C Z x d W 9 0 O 1 N l Y 3 R p b 2 4 x L 2 9 y a W d p b m F s I G R h d G E v Q X V 0 b 1 J l b W 9 2 Z W R D b 2 x 1 b W 5 z M S 5 7 R 2 V u Z X J h b C B p b m R l e C w y O X 0 m c X V v d D t d L C Z x d W 9 0 O 1 J l b G F 0 a W 9 u c 2 h p c E l u Z m 8 m c X V v d D s 6 W 1 1 9 I i A v P j w v U 3 R h Y m x l R W 5 0 c m l l c z 4 8 L 0 l 0 Z W 0 + P E l 0 Z W 0 + P E l 0 Z W 1 M b 2 N h d G l v b j 4 8 S X R l b V R 5 c G U + R m 9 y b X V s Y T w v S X R l b V R 5 c G U + P E l 0 Z W 1 Q Y X R o P l N l Y 3 R p b 2 4 x L 2 9 y a W d p b m F s J T I w Z G F 0 Y S 9 T b 3 V y Y 2 U 8 L 0 l 0 Z W 1 Q Y X R o P j w v S X R l b U x v Y 2 F 0 a W 9 u P j x T d G F i b G V F b n R y a W V z I C 8 + P C 9 J d G V t P j x J d G V t P j x J d G V t T G 9 j Y X R p b 2 4 + P E l 0 Z W 1 U e X B l P k Z v c m 1 1 b G E 8 L 0 l 0 Z W 1 U e X B l P j x J d G V t U G F 0 a D 5 T Z W N 0 a W 9 u M S 9 v c m l n a W 5 h b C U y M G R h d G E v U H J v b W 9 0 Z W Q l M j B I Z W F k Z X J z P C 9 J d G V t U G F 0 a D 4 8 L 0 l 0 Z W 1 M b 2 N h d G l v b j 4 8 U 3 R h Y m x l R W 5 0 c m l l c y A v P j w v S X R l b T 4 8 S X R l b T 4 8 S X R l b U x v Y 2 F 0 a W 9 u P j x J d G V t V H l w Z T 5 G b 3 J t d W x h P C 9 J d G V t V H l w Z T 4 8 S X R l b V B h d G g + U 2 V j d G l v b j E v b 3 J p Z 2 l u Y W w l M j B k Y X R h L 0 N o Y W 5 n Z W Q l M j B U e X B l P C 9 J d G V t U G F 0 a D 4 8 L 0 l 0 Z W 1 M b 2 N h d G l v b j 4 8 U 3 R h Y m x l R W 5 0 c m l l c y A v P j w v S X R l b T 4 8 S X R l b T 4 8 S X R l b U x v Y 2 F 0 a W 9 u P j x J d G V t V H l w Z T 5 G b 3 J t d W x h P C 9 J d G V t V H l w Z T 4 8 S X R l b V B h d G g + U 2 V j d G l v b j E v b 3 J p Z 2 l u Y W w l M j B 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N h M m F l M j k t Y j Q 4 M i 0 0 M W F k L W I w N m Y t N m Q 3 Y j Q 4 O W Z h Z T Z l I i A v P j x F b n R y e S B U e X B l P S J O Y W 1 l V X B k Y X R l Z E F m d G V y R m l s b C I g V m F s d W U 9 I m w w I i A v P j x F b n R y e S B U e X B l P S J G a W x s V G F y Z 2 V 0 I i B W Y W x 1 Z T 0 i c 2 9 y a W d p b m F s X 2 R h d G E z I i A v P j x F b n R y e S B U e X B l P S J G a W x s Z W R D b 2 1 w b G V 0 Z V J l c 3 V s d F R v V 2 9 y a 3 N o Z W V 0 I i B W Y W x 1 Z T 0 i b D E i I C 8 + P E V u d H J 5 I F R 5 c G U 9 I k Z p b G x F c n J v c k N v Z G U i I F Z h b H V l P S J z V W 5 r b m 9 3 b i I g L z 4 8 R W 5 0 c n k g V H l w Z T 0 i R m l s b E x h c 3 R V c G R h d G V k I i B W Y W x 1 Z T 0 i Z D I w M j Q t M T A t M T h U M T c 6 N T Q 6 N T M u N j g 4 O T I 0 N F o i I C 8 + P E V u d H J 5 I F R 5 c G U 9 I k Z p b G x D b 2 x 1 b W 5 U e X B l c y I g V m F s d W U 9 I n N C Z 0 1 H Q l F V R k J R V U Z C U V V G Q l F V R k J R V U Z C U V V H Q l F V R k J R V U Z C U V V G I i A v P j x F b n R y e S B U e X B l P S J G a W x s R X J y b 3 J D b 3 V u d C I g V m F s d W U 9 I m w w 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M b 2 F k Z W R U b 0 F u Y W x 5 c 2 l z U 2 V y d m l j Z X M i I F Z h b H V l P S J s M C I g L z 4 8 R W 5 0 c n k g V H l w Z T 0 i U m V z d W x 0 V H l w Z S I g V m F s d W U 9 I n N F e G N l c H R p b 2 4 i I C 8 + P E V u d H J 5 I F R 5 c G U 9 I k J 1 Z m Z l c k 5 l e H R S Z W Z y Z X N o I i B W Y W x 1 Z T 0 i b D E 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z A s J n F 1 b 3 Q 7 a 2 V 5 Q 2 9 s d W 1 u T m F t Z X M m c X V v d D s 6 W 1 0 s J n F 1 b 3 Q 7 c X V l c n l S Z W x h d G l v b n N o a X B z J n F 1 b 3 Q 7 O l t d L C Z x d W 9 0 O 2 N v b H V t b k l k Z W 5 0 a X R p Z X M m c X V v d D s 6 W y Z x d W 9 0 O 1 N l Y 3 R p b 2 4 x L 2 9 y a W d p b m F s I G R h d G E v Q X V 0 b 1 J l b W 9 2 Z W R D b 2 x 1 b W 5 z M S 5 7 U 2 V j d G 9 y L D B 9 J n F 1 b 3 Q 7 L C Z x d W 9 0 O 1 N l Y 3 R p b 2 4 x L 2 9 y a W d p b m F s I G R h d G E v Q X V 0 b 1 J l b W 9 2 Z W R D b 2 x 1 b W 5 z M S 5 7 W W V h c i w x f S Z x d W 9 0 O y w m c X V v d D t T Z W N 0 a W 9 u M S 9 v c m l n a W 5 h b C B k Y X R h L 0 F 1 d G 9 S Z W 1 v d m V k Q 2 9 s d W 1 u c z E u e 0 1 v b n R o L D J 9 J n F 1 b 3 Q 7 L C Z x d W 9 0 O 1 N l Y 3 R p b 2 4 x L 2 9 y a W d p b m F s I G R h d G E v Q X V 0 b 1 J l b W 9 2 Z W R D b 2 x 1 b W 5 z M S 5 7 Q 2 V y Z W F s c y B h b m Q g c H J v Z H V j d H M s M 3 0 m c X V v d D s s J n F 1 b 3 Q 7 U 2 V j d G l v b j E v b 3 J p Z 2 l u Y W w g Z G F 0 Y S 9 B d X R v U m V t b 3 Z l Z E N v b H V t b n M x L n t N Z W F 0 I G F u Z C B m a X N o L D R 9 J n F 1 b 3 Q 7 L C Z x d W 9 0 O 1 N l Y 3 R p b 2 4 x L 2 9 y a W d p b m F s I G R h d G E v Q X V 0 b 1 J l b W 9 2 Z W R D b 2 x 1 b W 5 z M S 5 7 R W d n L D V 9 J n F 1 b 3 Q 7 L C Z x d W 9 0 O 1 N l Y 3 R p b 2 4 x L 2 9 y a W d p b m F s I G R h d G E v Q X V 0 b 1 J l b W 9 2 Z W R D b 2 x 1 b W 5 z M S 5 7 T W l s a y B h b m Q g c H J v Z H V j d H M s N n 0 m c X V v d D s s J n F 1 b 3 Q 7 U 2 V j d G l v b j E v b 3 J p Z 2 l u Y W w g Z G F 0 Y S 9 B d X R v U m V t b 3 Z l Z E N v b H V t b n M x L n t P a W x z I G F u Z C B m Y X R z L D d 9 J n F 1 b 3 Q 7 L C Z x d W 9 0 O 1 N l Y 3 R p b 2 4 x L 2 9 y a W d p b m F s I G R h d G E v Q X V 0 b 1 J l b W 9 2 Z W R D b 2 x 1 b W 5 z M S 5 7 R n J 1 a X R z L D h 9 J n F 1 b 3 Q 7 L C Z x d W 9 0 O 1 N l Y 3 R p b 2 4 x L 2 9 y a W d p b m F s I G R h d G E v Q X V 0 b 1 J l b W 9 2 Z W R D b 2 x 1 b W 5 z M S 5 7 V m V n Z X R h Y m x l c y w 5 f S Z x d W 9 0 O y w m c X V v d D t T Z W N 0 a W 9 u M S 9 v c m l n a W 5 h b C B k Y X R h L 0 F 1 d G 9 S Z W 1 v d m V k Q 2 9 s d W 1 u c z E u e 1 B 1 b H N l c y B h b m Q g c H J v Z H V j d H M s M T B 9 J n F 1 b 3 Q 7 L C Z x d W 9 0 O 1 N l Y 3 R p b 2 4 x L 2 9 y a W d p b m F s I G R h d G E v Q X V 0 b 1 J l b W 9 2 Z W R D b 2 x 1 b W 5 z M S 5 7 U 3 V n Y X I g Y W 5 k I E N v b m Z l Y 3 R p b 2 5 l c n k s M T F 9 J n F 1 b 3 Q 7 L C Z x d W 9 0 O 1 N l Y 3 R p b 2 4 x L 2 9 y a W d p b m F s I G R h d G E v Q X V 0 b 1 J l b W 9 2 Z W R D b 2 x 1 b W 5 z M S 5 7 U 3 B p Y 2 V z L D E y f S Z x d W 9 0 O y w m c X V v d D t T Z W N 0 a W 9 u M S 9 v c m l n a W 5 h b C B k Y X R h L 0 F 1 d G 9 S Z W 1 v d m V k Q 2 9 s d W 1 u c z E u e 0 5 v b i 1 h b G N v a G 9 s a W M g Y m V 2 Z X J h Z 2 V z L D E z f S Z x d W 9 0 O y w m c X V v d D t T Z W N 0 a W 9 u M S 9 v c m l n a W 5 h b C B k Y X R h L 0 F 1 d G 9 S Z W 1 v d m V k Q 2 9 s d W 1 u c z E u e 1 B y Z X B h c m V k I G 1 l Y W x z L C B z b m F j a 3 M s I H N 3 Z W V 0 c y B l d G M u L D E 0 f S Z x d W 9 0 O y w m c X V v d D t T Z W N 0 a W 9 u M S 9 v c m l n a W 5 h b C B k Y X R h L 0 F 1 d G 9 S Z W 1 v d m V k Q 2 9 s d W 1 u c z E u e 0 Z v b 2 Q g Y W 5 k I G J l d m V y Y W d l c y w x N X 0 m c X V v d D s s J n F 1 b 3 Q 7 U 2 V j d G l v b j E v b 3 J p Z 2 l u Y W w g Z G F 0 Y S 9 B d X R v U m V t b 3 Z l Z E N v b H V t b n M x L n t Q Y W 4 s I H R v Y m F j Y 2 8 g Y W 5 k I G l u d G 9 4 a W N h b n R z L D E 2 f S Z x d W 9 0 O y w m c X V v d D t T Z W N 0 a W 9 u M S 9 v c m l n a W 5 h b C B k Y X R h L 0 F 1 d G 9 S Z W 1 v d m V k Q 2 9 s d W 1 u c z E u e 0 N s b 3 R o a W 5 n L D E 3 f S Z x d W 9 0 O y w m c X V v d D t T Z W N 0 a W 9 u M S 9 v c m l n a W 5 h b C B k Y X R h L 0 F 1 d G 9 S Z W 1 v d m V k Q 2 9 s d W 1 u c z E u e 0 Z v b 3 R 3 Z W F y L D E 4 f S Z x d W 9 0 O y w m c X V v d D t T Z W N 0 a W 9 u M S 9 v c m l n a W 5 h b C B k Y X R h L 0 F 1 d G 9 S Z W 1 v d m V k Q 2 9 s d W 1 u c z E u e 0 N s b 3 R o a W 5 n I G F u Z C B m b 2 9 0 d 2 V h c i w x O X 0 m c X V v d D s s J n F 1 b 3 Q 7 U 2 V j d G l v b j E v b 3 J p Z 2 l u Y W w g Z G F 0 Y S 9 B d X R v U m V t b 3 Z l Z E N v b H V t b n M x L n t I b 3 V z a W 5 n L D I w f S Z x d W 9 0 O y w m c X V v d D t T Z W N 0 a W 9 u M S 9 v c m l n a W 5 h b C B k Y X R h L 0 F 1 d G 9 S Z W 1 v d m V k Q 2 9 s d W 1 u c z E u e 0 Z 1 Z W w g Y W 5 k I G x p Z 2 h 0 L D I x f S Z x d W 9 0 O y w m c X V v d D t T Z W N 0 a W 9 u M S 9 v c m l n a W 5 h b C B k Y X R h L 0 F 1 d G 9 S Z W 1 v d m V k Q 2 9 s d W 1 u c z E u e 0 h v d X N l a G 9 s Z C B n b 2 9 k c y B h b m Q g c 2 V y d m l j Z X M s M j J 9 J n F 1 b 3 Q 7 L C Z x d W 9 0 O 1 N l Y 3 R p b 2 4 x L 2 9 y a W d p b m F s I G R h d G E v Q X V 0 b 1 J l b W 9 2 Z W R D b 2 x 1 b W 5 z M S 5 7 S G V h b H R o L D I z f S Z x d W 9 0 O y w m c X V v d D t T Z W N 0 a W 9 u M S 9 v c m l n a W 5 h b C B k Y X R h L 0 F 1 d G 9 S Z W 1 v d m V k Q 2 9 s d W 1 u c z E u e 1 R y Y W 5 z c G 9 y d C B h b m Q g Y 2 9 t b X V u a W N h d G l v b i w y N H 0 m c X V v d D s s J n F 1 b 3 Q 7 U 2 V j d G l v b j E v b 3 J p Z 2 l u Y W w g Z G F 0 Y S 9 B d X R v U m V t b 3 Z l Z E N v b H V t b n M x L n t S Z W N y Z W F 0 a W 9 u I G F u Z C B h b X V z Z W 1 l b n Q s M j V 9 J n F 1 b 3 Q 7 L C Z x d W 9 0 O 1 N l Y 3 R p b 2 4 x L 2 9 y a W d p b m F s I G R h d G E v Q X V 0 b 1 J l b W 9 2 Z W R D b 2 x 1 b W 5 z M S 5 7 R W R 1 Y 2 F 0 a W 9 u L D I 2 f S Z x d W 9 0 O y w m c X V v d D t T Z W N 0 a W 9 u M S 9 v c m l n a W 5 h b C B k Y X R h L 0 F 1 d G 9 S Z W 1 v d m V k Q 2 9 s d W 1 u c z E u e 1 B l c n N v b m F s I G N h c m U g Y W 5 k I G V m Z m V j d H M s M j d 9 J n F 1 b 3 Q 7 L C Z x d W 9 0 O 1 N l Y 3 R p b 2 4 x L 2 9 y a W d p b m F s I G R h d G E v Q X V 0 b 1 J l b W 9 2 Z W R D b 2 x 1 b W 5 z M S 5 7 T W l z Y 2 V s b G F u Z W 9 1 c y w y O H 0 m c X V v d D s s J n F 1 b 3 Q 7 U 2 V j d G l v b j E v b 3 J p Z 2 l u Y W w g Z G F 0 Y S 9 B d X R v U m V t b 3 Z l Z E N v b H V t b n M x L n t H Z W 5 l c m F s I G l u Z G V 4 L D I 5 f S Z x d W 9 0 O 1 0 s J n F 1 b 3 Q 7 Q 2 9 s d W 1 u Q 2 9 1 b n Q m c X V v d D s 6 M z A s J n F 1 b 3 Q 7 S 2 V 5 Q 2 9 s d W 1 u T m F t Z X M m c X V v d D s 6 W 1 0 s J n F 1 b 3 Q 7 Q 2 9 s d W 1 u S W R l b n R p d G l l c y Z x d W 9 0 O z p b J n F 1 b 3 Q 7 U 2 V j d G l v b j E v b 3 J p Z 2 l u Y W w g Z G F 0 Y S 9 B d X R v U m V t b 3 Z l Z E N v b H V t b n M x L n t T Z W N 0 b 3 I s M H 0 m c X V v d D s s J n F 1 b 3 Q 7 U 2 V j d G l v b j E v b 3 J p Z 2 l u Y W w g Z G F 0 Y S 9 B d X R v U m V t b 3 Z l Z E N v b H V t b n M x L n t Z Z W F y L D F 9 J n F 1 b 3 Q 7 L C Z x d W 9 0 O 1 N l Y 3 R p b 2 4 x L 2 9 y a W d p b m F s I G R h d G E v Q X V 0 b 1 J l b W 9 2 Z W R D b 2 x 1 b W 5 z M S 5 7 T W 9 u d G g s M n 0 m c X V v d D s s J n F 1 b 3 Q 7 U 2 V j d G l v b j E v b 3 J p Z 2 l u Y W w g Z G F 0 Y S 9 B d X R v U m V t b 3 Z l Z E N v b H V t b n M x L n t D Z X J l Y W x z I G F u Z C B w c m 9 k d W N 0 c y w z f S Z x d W 9 0 O y w m c X V v d D t T Z W N 0 a W 9 u M S 9 v c m l n a W 5 h b C B k Y X R h L 0 F 1 d G 9 S Z W 1 v d m V k Q 2 9 s d W 1 u c z E u e 0 1 l Y X Q g Y W 5 k I G Z p c 2 g s N H 0 m c X V v d D s s J n F 1 b 3 Q 7 U 2 V j d G l v b j E v b 3 J p Z 2 l u Y W w g Z G F 0 Y S 9 B d X R v U m V t b 3 Z l Z E N v b H V t b n M x L n t F Z 2 c s N X 0 m c X V v d D s s J n F 1 b 3 Q 7 U 2 V j d G l v b j E v b 3 J p Z 2 l u Y W w g Z G F 0 Y S 9 B d X R v U m V t b 3 Z l Z E N v b H V t b n M x L n t N a W x r I G F u Z C B w c m 9 k d W N 0 c y w 2 f S Z x d W 9 0 O y w m c X V v d D t T Z W N 0 a W 9 u M S 9 v c m l n a W 5 h b C B k Y X R h L 0 F 1 d G 9 S Z W 1 v d m V k Q 2 9 s d W 1 u c z E u e 0 9 p b H M g Y W 5 k I G Z h d H M s N 3 0 m c X V v d D s s J n F 1 b 3 Q 7 U 2 V j d G l v b j E v b 3 J p Z 2 l u Y W w g Z G F 0 Y S 9 B d X R v U m V t b 3 Z l Z E N v b H V t b n M x L n t G c n V p d H M s O H 0 m c X V v d D s s J n F 1 b 3 Q 7 U 2 V j d G l v b j E v b 3 J p Z 2 l u Y W w g Z G F 0 Y S 9 B d X R v U m V t b 3 Z l Z E N v b H V t b n M x L n t W Z W d l d G F i b G V z L D l 9 J n F 1 b 3 Q 7 L C Z x d W 9 0 O 1 N l Y 3 R p b 2 4 x L 2 9 y a W d p b m F s I G R h d G E v Q X V 0 b 1 J l b W 9 2 Z W R D b 2 x 1 b W 5 z M S 5 7 U H V s c 2 V z I G F u Z C B w c m 9 k d W N 0 c y w x M H 0 m c X V v d D s s J n F 1 b 3 Q 7 U 2 V j d G l v b j E v b 3 J p Z 2 l u Y W w g Z G F 0 Y S 9 B d X R v U m V t b 3 Z l Z E N v b H V t b n M x L n t T d W d h c i B h b m Q g Q 2 9 u Z m V j d G l v b m V y e S w x M X 0 m c X V v d D s s J n F 1 b 3 Q 7 U 2 V j d G l v b j E v b 3 J p Z 2 l u Y W w g Z G F 0 Y S 9 B d X R v U m V t b 3 Z l Z E N v b H V t b n M x L n t T c G l j Z X M s M T J 9 J n F 1 b 3 Q 7 L C Z x d W 9 0 O 1 N l Y 3 R p b 2 4 x L 2 9 y a W d p b m F s I G R h d G E v Q X V 0 b 1 J l b W 9 2 Z W R D b 2 x 1 b W 5 z M S 5 7 T m 9 u L W F s Y 2 9 o b 2 x p Y y B i Z X Z l c m F n Z X M s M T N 9 J n F 1 b 3 Q 7 L C Z x d W 9 0 O 1 N l Y 3 R p b 2 4 x L 2 9 y a W d p b m F s I G R h d G E v Q X V 0 b 1 J l b W 9 2 Z W R D b 2 x 1 b W 5 z M S 5 7 U H J l c G F y Z W Q g b W V h b H M s I H N u Y W N r c y w g c 3 d l Z X R z I G V 0 Y y 4 s M T R 9 J n F 1 b 3 Q 7 L C Z x d W 9 0 O 1 N l Y 3 R p b 2 4 x L 2 9 y a W d p b m F s I G R h d G E v Q X V 0 b 1 J l b W 9 2 Z W R D b 2 x 1 b W 5 z M S 5 7 R m 9 v Z C B h b m Q g Y m V 2 Z X J h Z 2 V z L D E 1 f S Z x d W 9 0 O y w m c X V v d D t T Z W N 0 a W 9 u M S 9 v c m l n a W 5 h b C B k Y X R h L 0 F 1 d G 9 S Z W 1 v d m V k Q 2 9 s d W 1 u c z E u e 1 B h b i w g d G 9 i Y W N j b y B h b m Q g a W 5 0 b 3 h p Y 2 F u d H M s M T Z 9 J n F 1 b 3 Q 7 L C Z x d W 9 0 O 1 N l Y 3 R p b 2 4 x L 2 9 y a W d p b m F s I G R h d G E v Q X V 0 b 1 J l b W 9 2 Z W R D b 2 x 1 b W 5 z M S 5 7 Q 2 x v d G h p b m c s M T d 9 J n F 1 b 3 Q 7 L C Z x d W 9 0 O 1 N l Y 3 R p b 2 4 x L 2 9 y a W d p b m F s I G R h d G E v Q X V 0 b 1 J l b W 9 2 Z W R D b 2 x 1 b W 5 z M S 5 7 R m 9 v d H d l Y X I s M T h 9 J n F 1 b 3 Q 7 L C Z x d W 9 0 O 1 N l Y 3 R p b 2 4 x L 2 9 y a W d p b m F s I G R h d G E v Q X V 0 b 1 J l b W 9 2 Z W R D b 2 x 1 b W 5 z M S 5 7 Q 2 x v d G h p b m c g Y W 5 k I G Z v b 3 R 3 Z W F y L D E 5 f S Z x d W 9 0 O y w m c X V v d D t T Z W N 0 a W 9 u M S 9 v c m l n a W 5 h b C B k Y X R h L 0 F 1 d G 9 S Z W 1 v d m V k Q 2 9 s d W 1 u c z E u e 0 h v d X N p b m c s M j B 9 J n F 1 b 3 Q 7 L C Z x d W 9 0 O 1 N l Y 3 R p b 2 4 x L 2 9 y a W d p b m F s I G R h d G E v Q X V 0 b 1 J l b W 9 2 Z W R D b 2 x 1 b W 5 z M S 5 7 R n V l b C B h b m Q g b G l n a H Q s M j F 9 J n F 1 b 3 Q 7 L C Z x d W 9 0 O 1 N l Y 3 R p b 2 4 x L 2 9 y a W d p b m F s I G R h d G E v Q X V 0 b 1 J l b W 9 2 Z W R D b 2 x 1 b W 5 z M S 5 7 S G 9 1 c 2 V o b 2 x k I G d v b 2 R z I G F u Z C B z Z X J 2 a W N l c y w y M n 0 m c X V v d D s s J n F 1 b 3 Q 7 U 2 V j d G l v b j E v b 3 J p Z 2 l u Y W w g Z G F 0 Y S 9 B d X R v U m V t b 3 Z l Z E N v b H V t b n M x L n t I Z W F s d G g s M j N 9 J n F 1 b 3 Q 7 L C Z x d W 9 0 O 1 N l Y 3 R p b 2 4 x L 2 9 y a W d p b m F s I G R h d G E v Q X V 0 b 1 J l b W 9 2 Z W R D b 2 x 1 b W 5 z M S 5 7 V H J h b n N w b 3 J 0 I G F u Z C B j b 2 1 t d W 5 p Y 2 F 0 a W 9 u L D I 0 f S Z x d W 9 0 O y w m c X V v d D t T Z W N 0 a W 9 u M S 9 v c m l n a W 5 h b C B k Y X R h L 0 F 1 d G 9 S Z W 1 v d m V k Q 2 9 s d W 1 u c z E u e 1 J l Y 3 J l Y X R p b 2 4 g Y W 5 k I G F t d X N l b W V u d C w y N X 0 m c X V v d D s s J n F 1 b 3 Q 7 U 2 V j d G l v b j E v b 3 J p Z 2 l u Y W w g Z G F 0 Y S 9 B d X R v U m V t b 3 Z l Z E N v b H V t b n M x L n t F Z H V j Y X R p b 2 4 s M j Z 9 J n F 1 b 3 Q 7 L C Z x d W 9 0 O 1 N l Y 3 R p b 2 4 x L 2 9 y a W d p b m F s I G R h d G E v Q X V 0 b 1 J l b W 9 2 Z W R D b 2 x 1 b W 5 z M S 5 7 U G V y c 2 9 u Y W w g Y 2 F y Z S B h b m Q g Z W Z m Z W N 0 c y w y N 3 0 m c X V v d D s s J n F 1 b 3 Q 7 U 2 V j d G l v b j E v b 3 J p Z 2 l u Y W w g Z G F 0 Y S 9 B d X R v U m V t b 3 Z l Z E N v b H V t b n M x L n t N a X N j Z W x s Y W 5 l b 3 V z L D I 4 f S Z x d W 9 0 O y w m c X V v d D t T Z W N 0 a W 9 u M S 9 v c m l n a W 5 h b C B k Y X R h L 0 F 1 d G 9 S Z W 1 v d m V k Q 2 9 s d W 1 u c z E u e 0 d l b m V y Y W w g a W 5 k Z X g s M j l 9 J n F 1 b 3 Q 7 X S w m c X V v d D t S Z W x h d G l v b n N o a X B J b m Z v J n F 1 b 3 Q 7 O l t d f S I g L z 4 8 L 1 N 0 Y W J s Z U V u d H J p Z X M + P C 9 J d G V t P j x J d G V t P j x J d G V t T G 9 j Y X R p b 2 4 + P E l 0 Z W 1 U e X B l P k Z v c m 1 1 b G E 8 L 0 l 0 Z W 1 U e X B l P j x J d G V t U G F 0 a D 5 T Z W N 0 a W 9 u M S 9 v c m l n a W 5 h b C U y M G R h d G E l M j A o M i k v U 2 9 1 c m N l P C 9 J d G V t U G F 0 a D 4 8 L 0 l 0 Z W 1 M b 2 N h d G l v b j 4 8 U 3 R h Y m x l R W 5 0 c m l l c y A v P j w v S X R l b T 4 8 S X R l b T 4 8 S X R l b U x v Y 2 F 0 a W 9 u P j x J d G V t V H l w Z T 5 G b 3 J t d W x h P C 9 J d G V t V H l w Z T 4 8 S X R l b V B h d G g + U 2 V j d G l v b j E v b 3 J p Z 2 l u Y W w l M j B k Y X R h J T I w K D I p L 1 B y b 2 1 v d G V k J T I w S G V h Z G V y c z w v S X R l b V B h d G g + P C 9 J d G V t T G 9 j Y X R p b 2 4 + P F N 0 Y W J s Z U V u d H J p Z X M g L z 4 8 L 0 l 0 Z W 0 + P E l 0 Z W 0 + P E l 0 Z W 1 M b 2 N h d G l v b j 4 8 S X R l b V R 5 c G U + R m 9 y b X V s Y T w v S X R l b V R 5 c G U + P E l 0 Z W 1 Q Y X R o P l N l Y 3 R p b 2 4 x L 2 9 y a W d p b m F s J T I w Z G F 0 Y S U y M C g y K S 9 D a G F u Z 2 V k J T I w V H l w Z T w v S X R l b V B h d G g + P C 9 J d G V t T G 9 j Y X R p b 2 4 + P F N 0 Y W J s Z U V u d H J p Z X M g L z 4 8 L 0 l 0 Z W 0 + P E l 0 Z W 0 + P E l 0 Z W 1 M b 2 N h d G l v b j 4 8 S X R l b V R 5 c G U + R m 9 y b X V s Y T w v S X R l b V R 5 c G U + P E l 0 Z W 1 Q Y X R o P l N l Y 3 R p b 2 4 x L 2 9 y a W d p b m F s J T I w Z G F 0 Y 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w Z T k w M m U 4 L W Y 0 N j g t N D Y 1 M i 0 4 N D A 4 L T M z N j l k O T N m M G U 2 N y I g L z 4 8 R W 5 0 c n k g V H l w Z T 0 i T m F t Z V V w Z G F 0 Z W R B Z n R l c k Z p b G w i I F Z h b H V l P S J s M C I g L z 4 8 R W 5 0 c n k g V H l w Z T 0 i R m l s b G V k Q 2 9 t c G x l d G V S Z X N 1 b H R U b 1 d v c m t z a G V l d C I g V m F s d W U 9 I m w x I i A v P j x F b n R y e S B U e X B l P S J G a W x s T G F z d F V w Z G F 0 Z W Q i I F Z h b H V l P S J k M j A y N C 0 x M C 0 x O F Q x N z o 1 N D o 1 M y 4 3 O T g 2 O D c z W i I g L z 4 8 R W 5 0 c n k g V H l w Z T 0 i R m l s b E N v b H V t b l R 5 c G V z I i B W Y W x 1 Z T 0 i c 0 J n T U d C U V V G Q l F V R k J R V U Z C U V V G Q l F V R k J R V U d C U V V G Q l F V R k J R V U Y i I C 8 + P E V u d H J 5 I F R 5 c G U 9 I k Z p b G x F c n J v c k N v d W 5 0 I i B W Y W x 1 Z T 0 i b D A i I C 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I C 8 + P E V u d H J 5 I F R 5 c G U 9 I k x v Y W R l Z F R v Q W 5 h b H l z a X N T Z X J 2 a W N l c y I g V m F s d W U 9 I m w w I i A v P j x F b n R y e S B U e X B l P S J G a W x s R X J y b 3 J D b 2 R l I i B W Y W x 1 Z T 0 i c 1 V u a 2 5 v d 2 4 i I C 8 + P E V u d H J 5 I F R 5 c G U 9 I l J l c 3 V s d F R 5 c G U i I F Z h b H V l P S J z R X h j Z X B 0 a W 9 u I i A v P j x F b n R y e S B U e X B l P S J C d W Z m Z X J O Z X h 0 U m V m c m V z a C I g V m F s d W U 9 I m w x 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v c m l n a W 5 h b C B k Y X R h L 0 F 1 d G 9 S Z W 1 v d m V k Q 2 9 s d W 1 u c z E u e 1 N l Y 3 R v c i w w f S Z x d W 9 0 O y w m c X V v d D t T Z W N 0 a W 9 u M S 9 v c m l n a W 5 h b C B k Y X R h L 0 F 1 d G 9 S Z W 1 v d m V k Q 2 9 s d W 1 u c z E u e 1 l l Y X I s M X 0 m c X V v d D s s J n F 1 b 3 Q 7 U 2 V j d G l v b j E v b 3 J p Z 2 l u Y W w g Z G F 0 Y S 9 B d X R v U m V t b 3 Z l Z E N v b H V t b n M x L n t N b 2 5 0 a C w y f S Z x d W 9 0 O y w m c X V v d D t T Z W N 0 a W 9 u M S 9 v c m l n a W 5 h b C B k Y X R h L 0 F 1 d G 9 S Z W 1 v d m V k Q 2 9 s d W 1 u c z E u e 0 N l c m V h b H M g Y W 5 k I H B y b 2 R 1 Y 3 R z L D N 9 J n F 1 b 3 Q 7 L C Z x d W 9 0 O 1 N l Y 3 R p b 2 4 x L 2 9 y a W d p b m F s I G R h d G E v Q X V 0 b 1 J l b W 9 2 Z W R D b 2 x 1 b W 5 z M S 5 7 T W V h d C B h b m Q g Z m l z a C w 0 f S Z x d W 9 0 O y w m c X V v d D t T Z W N 0 a W 9 u M S 9 v c m l n a W 5 h b C B k Y X R h L 0 F 1 d G 9 S Z W 1 v d m V k Q 2 9 s d W 1 u c z E u e 0 V n Z y w 1 f S Z x d W 9 0 O y w m c X V v d D t T Z W N 0 a W 9 u M S 9 v c m l n a W 5 h b C B k Y X R h L 0 F 1 d G 9 S Z W 1 v d m V k Q 2 9 s d W 1 u c z E u e 0 1 p b G s g Y W 5 k I H B y b 2 R 1 Y 3 R z L D Z 9 J n F 1 b 3 Q 7 L C Z x d W 9 0 O 1 N l Y 3 R p b 2 4 x L 2 9 y a W d p b m F s I G R h d G E v Q X V 0 b 1 J l b W 9 2 Z W R D b 2 x 1 b W 5 z M S 5 7 T 2 l s c y B h b m Q g Z m F 0 c y w 3 f S Z x d W 9 0 O y w m c X V v d D t T Z W N 0 a W 9 u M S 9 v c m l n a W 5 h b C B k Y X R h L 0 F 1 d G 9 S Z W 1 v d m V k Q 2 9 s d W 1 u c z E u e 0 Z y d W l 0 c y w 4 f S Z x d W 9 0 O y w m c X V v d D t T Z W N 0 a W 9 u M S 9 v c m l n a W 5 h b C B k Y X R h L 0 F 1 d G 9 S Z W 1 v d m V k Q 2 9 s d W 1 u c z E u e 1 Z l Z 2 V 0 Y W J s Z X M s O X 0 m c X V v d D s s J n F 1 b 3 Q 7 U 2 V j d G l v b j E v b 3 J p Z 2 l u Y W w g Z G F 0 Y S 9 B d X R v U m V t b 3 Z l Z E N v b H V t b n M x L n t Q d W x z Z X M g Y W 5 k I H B y b 2 R 1 Y 3 R z L D E w f S Z x d W 9 0 O y w m c X V v d D t T Z W N 0 a W 9 u M S 9 v c m l n a W 5 h b C B k Y X R h L 0 F 1 d G 9 S Z W 1 v d m V k Q 2 9 s d W 1 u c z E u e 1 N 1 Z 2 F y I G F u Z C B D b 2 5 m Z W N 0 a W 9 u Z X J 5 L D E x f S Z x d W 9 0 O y w m c X V v d D t T Z W N 0 a W 9 u M S 9 v c m l n a W 5 h b C B k Y X R h L 0 F 1 d G 9 S Z W 1 v d m V k Q 2 9 s d W 1 u c z E u e 1 N w a W N l c y w x M n 0 m c X V v d D s s J n F 1 b 3 Q 7 U 2 V j d G l v b j E v b 3 J p Z 2 l u Y W w g Z G F 0 Y S 9 B d X R v U m V t b 3 Z l Z E N v b H V t b n M x L n t O b 2 4 t Y W x j b 2 h v b G l j I G J l d m V y Y W d l c y w x M 3 0 m c X V v d D s s J n F 1 b 3 Q 7 U 2 V j d G l v b j E v b 3 J p Z 2 l u Y W w g Z G F 0 Y S 9 B d X R v U m V t b 3 Z l Z E N v b H V t b n M x L n t Q c m V w Y X J l Z C B t Z W F s c y w g c 2 5 h Y 2 t z L C B z d 2 V l d H M g Z X R j L i w x N H 0 m c X V v d D s s J n F 1 b 3 Q 7 U 2 V j d G l v b j E v b 3 J p Z 2 l u Y W w g Z G F 0 Y S 9 B d X R v U m V t b 3 Z l Z E N v b H V t b n M x L n t G b 2 9 k I G F u Z C B i Z X Z l c m F n Z X M s M T V 9 J n F 1 b 3 Q 7 L C Z x d W 9 0 O 1 N l Y 3 R p b 2 4 x L 2 9 y a W d p b m F s I G R h d G E v Q X V 0 b 1 J l b W 9 2 Z W R D b 2 x 1 b W 5 z M S 5 7 U G F u L C B 0 b 2 J h Y 2 N v I G F u Z C B p b n R v e G l j Y W 5 0 c y w x N n 0 m c X V v d D s s J n F 1 b 3 Q 7 U 2 V j d G l v b j E v b 3 J p Z 2 l u Y W w g Z G F 0 Y S 9 B d X R v U m V t b 3 Z l Z E N v b H V t b n M x L n t D b G 9 0 a G l u Z y w x N 3 0 m c X V v d D s s J n F 1 b 3 Q 7 U 2 V j d G l v b j E v b 3 J p Z 2 l u Y W w g Z G F 0 Y S 9 B d X R v U m V t b 3 Z l Z E N v b H V t b n M x L n t G b 2 9 0 d 2 V h c i w x O H 0 m c X V v d D s s J n F 1 b 3 Q 7 U 2 V j d G l v b j E v b 3 J p Z 2 l u Y W w g Z G F 0 Y S 9 B d X R v U m V t b 3 Z l Z E N v b H V t b n M x L n t D b G 9 0 a G l u Z y B h b m Q g Z m 9 v d H d l Y X I s M T l 9 J n F 1 b 3 Q 7 L C Z x d W 9 0 O 1 N l Y 3 R p b 2 4 x L 2 9 y a W d p b m F s I G R h d G E v Q X V 0 b 1 J l b W 9 2 Z W R D b 2 x 1 b W 5 z M S 5 7 S G 9 1 c 2 l u Z y w y M H 0 m c X V v d D s s J n F 1 b 3 Q 7 U 2 V j d G l v b j E v b 3 J p Z 2 l u Y W w g Z G F 0 Y S 9 B d X R v U m V t b 3 Z l Z E N v b H V t b n M x L n t G d W V s I G F u Z C B s a W d o d C w y M X 0 m c X V v d D s s J n F 1 b 3 Q 7 U 2 V j d G l v b j E v b 3 J p Z 2 l u Y W w g Z G F 0 Y S 9 B d X R v U m V t b 3 Z l Z E N v b H V t b n M x L n t I b 3 V z Z W h v b G Q g Z 2 9 v Z H M g Y W 5 k I H N l c n Z p Y 2 V z L D I y f S Z x d W 9 0 O y w m c X V v d D t T Z W N 0 a W 9 u M S 9 v c m l n a W 5 h b C B k Y X R h L 0 F 1 d G 9 S Z W 1 v d m V k Q 2 9 s d W 1 u c z E u e 0 h l Y W x 0 a C w y M 3 0 m c X V v d D s s J n F 1 b 3 Q 7 U 2 V j d G l v b j E v b 3 J p Z 2 l u Y W w g Z G F 0 Y S 9 B d X R v U m V t b 3 Z l Z E N v b H V t b n M x L n t U c m F u c 3 B v c n Q g Y W 5 k I G N v b W 1 1 b m l j Y X R p b 2 4 s M j R 9 J n F 1 b 3 Q 7 L C Z x d W 9 0 O 1 N l Y 3 R p b 2 4 x L 2 9 y a W d p b m F s I G R h d G E v Q X V 0 b 1 J l b W 9 2 Z W R D b 2 x 1 b W 5 z M S 5 7 U m V j c m V h d G l v b i B h b m Q g Y W 1 1 c 2 V t Z W 5 0 L D I 1 f S Z x d W 9 0 O y w m c X V v d D t T Z W N 0 a W 9 u M S 9 v c m l n a W 5 h b C B k Y X R h L 0 F 1 d G 9 S Z W 1 v d m V k Q 2 9 s d W 1 u c z E u e 0 V k d W N h d G l v b i w y N n 0 m c X V v d D s s J n F 1 b 3 Q 7 U 2 V j d G l v b j E v b 3 J p Z 2 l u Y W w g Z G F 0 Y S 9 B d X R v U m V t b 3 Z l Z E N v b H V t b n M x L n t Q Z X J z b 2 5 h b C B j Y X J l I G F u Z C B l Z m Z l Y 3 R z L D I 3 f S Z x d W 9 0 O y w m c X V v d D t T Z W N 0 a W 9 u M S 9 v c m l n a W 5 h b C B k Y X R h L 0 F 1 d G 9 S Z W 1 v d m V k Q 2 9 s d W 1 u c z E u e 0 1 p c 2 N l b G x h b m V v d X M s M j h 9 J n F 1 b 3 Q 7 L C Z x d W 9 0 O 1 N l Y 3 R p b 2 4 x L 2 9 y a W d p b m F s I G R h d G E v Q X V 0 b 1 J l b W 9 2 Z W R D b 2 x 1 b W 5 z M S 5 7 R 2 V u Z X J h b C B p b m R l e C w y O X 0 m c X V v d D t d L C Z x d W 9 0 O 0 N v b H V t b k N v d W 5 0 J n F 1 b 3 Q 7 O j M w L C Z x d W 9 0 O 0 t l e U N v b H V t b k 5 h b W V z J n F 1 b 3 Q 7 O l t d L C Z x d W 9 0 O 0 N v b H V t b k l k Z W 5 0 a X R p Z X M m c X V v d D s 6 W y Z x d W 9 0 O 1 N l Y 3 R p b 2 4 x L 2 9 y a W d p b m F s I G R h d G E v Q X V 0 b 1 J l b W 9 2 Z W R D b 2 x 1 b W 5 z M S 5 7 U 2 V j d G 9 y L D B 9 J n F 1 b 3 Q 7 L C Z x d W 9 0 O 1 N l Y 3 R p b 2 4 x L 2 9 y a W d p b m F s I G R h d G E v Q X V 0 b 1 J l b W 9 2 Z W R D b 2 x 1 b W 5 z M S 5 7 W W V h c i w x f S Z x d W 9 0 O y w m c X V v d D t T Z W N 0 a W 9 u M S 9 v c m l n a W 5 h b C B k Y X R h L 0 F 1 d G 9 S Z W 1 v d m V k Q 2 9 s d W 1 u c z E u e 0 1 v b n R o L D J 9 J n F 1 b 3 Q 7 L C Z x d W 9 0 O 1 N l Y 3 R p b 2 4 x L 2 9 y a W d p b m F s I G R h d G E v Q X V 0 b 1 J l b W 9 2 Z W R D b 2 x 1 b W 5 z M S 5 7 Q 2 V y Z W F s c y B h b m Q g c H J v Z H V j d H M s M 3 0 m c X V v d D s s J n F 1 b 3 Q 7 U 2 V j d G l v b j E v b 3 J p Z 2 l u Y W w g Z G F 0 Y S 9 B d X R v U m V t b 3 Z l Z E N v b H V t b n M x L n t N Z W F 0 I G F u Z C B m a X N o L D R 9 J n F 1 b 3 Q 7 L C Z x d W 9 0 O 1 N l Y 3 R p b 2 4 x L 2 9 y a W d p b m F s I G R h d G E v Q X V 0 b 1 J l b W 9 2 Z W R D b 2 x 1 b W 5 z M S 5 7 R W d n L D V 9 J n F 1 b 3 Q 7 L C Z x d W 9 0 O 1 N l Y 3 R p b 2 4 x L 2 9 y a W d p b m F s I G R h d G E v Q X V 0 b 1 J l b W 9 2 Z W R D b 2 x 1 b W 5 z M S 5 7 T W l s a y B h b m Q g c H J v Z H V j d H M s N n 0 m c X V v d D s s J n F 1 b 3 Q 7 U 2 V j d G l v b j E v b 3 J p Z 2 l u Y W w g Z G F 0 Y S 9 B d X R v U m V t b 3 Z l Z E N v b H V t b n M x L n t P a W x z I G F u Z C B m Y X R z L D d 9 J n F 1 b 3 Q 7 L C Z x d W 9 0 O 1 N l Y 3 R p b 2 4 x L 2 9 y a W d p b m F s I G R h d G E v Q X V 0 b 1 J l b W 9 2 Z W R D b 2 x 1 b W 5 z M S 5 7 R n J 1 a X R z L D h 9 J n F 1 b 3 Q 7 L C Z x d W 9 0 O 1 N l Y 3 R p b 2 4 x L 2 9 y a W d p b m F s I G R h d G E v Q X V 0 b 1 J l b W 9 2 Z W R D b 2 x 1 b W 5 z M S 5 7 V m V n Z X R h Y m x l c y w 5 f S Z x d W 9 0 O y w m c X V v d D t T Z W N 0 a W 9 u M S 9 v c m l n a W 5 h b C B k Y X R h L 0 F 1 d G 9 S Z W 1 v d m V k Q 2 9 s d W 1 u c z E u e 1 B 1 b H N l c y B h b m Q g c H J v Z H V j d H M s M T B 9 J n F 1 b 3 Q 7 L C Z x d W 9 0 O 1 N l Y 3 R p b 2 4 x L 2 9 y a W d p b m F s I G R h d G E v Q X V 0 b 1 J l b W 9 2 Z W R D b 2 x 1 b W 5 z M S 5 7 U 3 V n Y X I g Y W 5 k I E N v b m Z l Y 3 R p b 2 5 l c n k s M T F 9 J n F 1 b 3 Q 7 L C Z x d W 9 0 O 1 N l Y 3 R p b 2 4 x L 2 9 y a W d p b m F s I G R h d G E v Q X V 0 b 1 J l b W 9 2 Z W R D b 2 x 1 b W 5 z M S 5 7 U 3 B p Y 2 V z L D E y f S Z x d W 9 0 O y w m c X V v d D t T Z W N 0 a W 9 u M S 9 v c m l n a W 5 h b C B k Y X R h L 0 F 1 d G 9 S Z W 1 v d m V k Q 2 9 s d W 1 u c z E u e 0 5 v b i 1 h b G N v a G 9 s a W M g Y m V 2 Z X J h Z 2 V z L D E z f S Z x d W 9 0 O y w m c X V v d D t T Z W N 0 a W 9 u M S 9 v c m l n a W 5 h b C B k Y X R h L 0 F 1 d G 9 S Z W 1 v d m V k Q 2 9 s d W 1 u c z E u e 1 B y Z X B h c m V k I G 1 l Y W x z L C B z b m F j a 3 M s I H N 3 Z W V 0 c y B l d G M u L D E 0 f S Z x d W 9 0 O y w m c X V v d D t T Z W N 0 a W 9 u M S 9 v c m l n a W 5 h b C B k Y X R h L 0 F 1 d G 9 S Z W 1 v d m V k Q 2 9 s d W 1 u c z E u e 0 Z v b 2 Q g Y W 5 k I G J l d m V y Y W d l c y w x N X 0 m c X V v d D s s J n F 1 b 3 Q 7 U 2 V j d G l v b j E v b 3 J p Z 2 l u Y W w g Z G F 0 Y S 9 B d X R v U m V t b 3 Z l Z E N v b H V t b n M x L n t Q Y W 4 s I H R v Y m F j Y 2 8 g Y W 5 k I G l u d G 9 4 a W N h b n R z L D E 2 f S Z x d W 9 0 O y w m c X V v d D t T Z W N 0 a W 9 u M S 9 v c m l n a W 5 h b C B k Y X R h L 0 F 1 d G 9 S Z W 1 v d m V k Q 2 9 s d W 1 u c z E u e 0 N s b 3 R o a W 5 n L D E 3 f S Z x d W 9 0 O y w m c X V v d D t T Z W N 0 a W 9 u M S 9 v c m l n a W 5 h b C B k Y X R h L 0 F 1 d G 9 S Z W 1 v d m V k Q 2 9 s d W 1 u c z E u e 0 Z v b 3 R 3 Z W F y L D E 4 f S Z x d W 9 0 O y w m c X V v d D t T Z W N 0 a W 9 u M S 9 v c m l n a W 5 h b C B k Y X R h L 0 F 1 d G 9 S Z W 1 v d m V k Q 2 9 s d W 1 u c z E u e 0 N s b 3 R o a W 5 n I G F u Z C B m b 2 9 0 d 2 V h c i w x O X 0 m c X V v d D s s J n F 1 b 3 Q 7 U 2 V j d G l v b j E v b 3 J p Z 2 l u Y W w g Z G F 0 Y S 9 B d X R v U m V t b 3 Z l Z E N v b H V t b n M x L n t I b 3 V z a W 5 n L D I w f S Z x d W 9 0 O y w m c X V v d D t T Z W N 0 a W 9 u M S 9 v c m l n a W 5 h b C B k Y X R h L 0 F 1 d G 9 S Z W 1 v d m V k Q 2 9 s d W 1 u c z E u e 0 Z 1 Z W w g Y W 5 k I G x p Z 2 h 0 L D I x f S Z x d W 9 0 O y w m c X V v d D t T Z W N 0 a W 9 u M S 9 v c m l n a W 5 h b C B k Y X R h L 0 F 1 d G 9 S Z W 1 v d m V k Q 2 9 s d W 1 u c z E u e 0 h v d X N l a G 9 s Z C B n b 2 9 k c y B h b m Q g c 2 V y d m l j Z X M s M j J 9 J n F 1 b 3 Q 7 L C Z x d W 9 0 O 1 N l Y 3 R p b 2 4 x L 2 9 y a W d p b m F s I G R h d G E v Q X V 0 b 1 J l b W 9 2 Z W R D b 2 x 1 b W 5 z M S 5 7 S G V h b H R o L D I z f S Z x d W 9 0 O y w m c X V v d D t T Z W N 0 a W 9 u M S 9 v c m l n a W 5 h b C B k Y X R h L 0 F 1 d G 9 S Z W 1 v d m V k Q 2 9 s d W 1 u c z E u e 1 R y Y W 5 z c G 9 y d C B h b m Q g Y 2 9 t b X V u a W N h d G l v b i w y N H 0 m c X V v d D s s J n F 1 b 3 Q 7 U 2 V j d G l v b j E v b 3 J p Z 2 l u Y W w g Z G F 0 Y S 9 B d X R v U m V t b 3 Z l Z E N v b H V t b n M x L n t S Z W N y Z W F 0 a W 9 u I G F u Z C B h b X V z Z W 1 l b n Q s M j V 9 J n F 1 b 3 Q 7 L C Z x d W 9 0 O 1 N l Y 3 R p b 2 4 x L 2 9 y a W d p b m F s I G R h d G E v Q X V 0 b 1 J l b W 9 2 Z W R D b 2 x 1 b W 5 z M S 5 7 R W R 1 Y 2 F 0 a W 9 u L D I 2 f S Z x d W 9 0 O y w m c X V v d D t T Z W N 0 a W 9 u M S 9 v c m l n a W 5 h b C B k Y X R h L 0 F 1 d G 9 S Z W 1 v d m V k Q 2 9 s d W 1 u c z E u e 1 B l c n N v b m F s I G N h c m U g Y W 5 k I G V m Z m V j d H M s M j d 9 J n F 1 b 3 Q 7 L C Z x d W 9 0 O 1 N l Y 3 R p b 2 4 x L 2 9 y a W d p b m F s I G R h d G E v Q X V 0 b 1 J l b W 9 2 Z W R D b 2 x 1 b W 5 z M S 5 7 T W l z Y 2 V s b G F u Z W 9 1 c y w y O H 0 m c X V v d D s s J n F 1 b 3 Q 7 U 2 V j d G l v b j E v b 3 J p Z 2 l u Y W w g Z G F 0 Y S 9 B d X R v U m V t b 3 Z l Z E N v b H V t b n M x L n t H Z W 5 l c m F s I G l u Z G V 4 L D I 5 f S Z x d W 9 0 O 1 0 s J n F 1 b 3 Q 7 U m V s Y X R p b 2 5 z a G l w S W 5 m b y Z x d W 9 0 O z p b X X 0 i I C 8 + P C 9 T d G F i b G V F b n R y a W V z P j w v S X R l b T 4 8 S X R l b T 4 8 S X R l b U x v Y 2 F 0 a W 9 u P j x J d G V t V H l w Z T 5 G b 3 J t d W x h P C 9 J d G V t V H l w Z T 4 8 S X R l b V B h d G g + U 2 V j d G l v b j E v b 3 J p Z 2 l u Y W w l M j B k Y X R h J T I w K D M p L 1 N v d X J j Z T w v S X R l b V B h d G g + P C 9 J d G V t T G 9 j Y X R p b 2 4 + P F N 0 Y W J s Z U V u d H J p Z X M g L z 4 8 L 0 l 0 Z W 0 + P E l 0 Z W 0 + P E l 0 Z W 1 M b 2 N h d G l v b j 4 8 S X R l b V R 5 c G U + R m 9 y b X V s Y T w v S X R l b V R 5 c G U + P E l 0 Z W 1 Q Y X R o P l N l Y 3 R p b 2 4 x L 2 9 y a W d p b m F s J T I w Z G F 0 Y S U y M C g z K S 9 Q c m 9 t b 3 R l Z C U y M E h l Y W R l c n M 8 L 0 l 0 Z W 1 Q Y X R o P j w v S X R l b U x v Y 2 F 0 a W 9 u P j x T d G F i b G V F b n R y a W V z I C 8 + P C 9 J d G V t P j x J d G V t P j x J d G V t T G 9 j Y X R p b 2 4 + P E l 0 Z W 1 U e X B l P k Z v c m 1 1 b G E 8 L 0 l 0 Z W 1 U e X B l P j x J d G V t U G F 0 a D 5 T Z W N 0 a W 9 u M S 9 v c m l n a W 5 h b C U y M G R h d G E l M j A o M y k v Q 2 h h b m d l Z C U y M F R 5 c G U 8 L 0 l 0 Z W 1 Q Y X R o P j w v S X R l b U x v Y 2 F 0 a W 9 u P j x T d G F i b G V F b n R y a W V z I C 8 + P C 9 J d G V t P j w v S X R l b X M + P C 9 M b 2 N h b F B h Y 2 t h Z 2 V N Z X R h Z G F 0 Y U Z p b G U + F g A A A F B L B Q Y A A A A A A A A A A A A A A A A A A A A A A A A m A Q A A A Q A A A N C M n d 8 B F d E R j H o A w E / C l + s B A A A A l q L h c y + n i U G Z e y y D b R V 8 B g A A A A A C A A A A A A A Q Z g A A A A E A A C A A A A B H b z z G 2 y h N I 4 n i J w Z U 9 P X O j s + P b 5 L N D s t x e h l P P J 6 9 8 g A A A A A O g A A A A A I A A C A A A A B o 6 H R A p R v U C L B w G 3 1 / G E n j F p L F x q y k 4 9 e Q T B p 5 R q F Q H F A A A A A t 5 t f V 6 w w + 1 U L 4 Q P w U A L E g y z H X b x W 9 C f R 1 2 x e 1 J / U h R u K 4 / 0 c l H u g z w 9 c 7 4 p 3 q v 6 2 q g x p B R Q a o g f h W V i K O S / 4 U n A L M B q d L Z U K B u w v s t j m u O 0 A A A A D g 3 v Y r k 5 r Y x M C h m P H u 1 d F N X S v x L b M r f O F A B 3 4 E 5 / v U H 3 e Y Z Q U b 1 i W b c M V 6 I Q b h Z U P 9 W v C s r k 7 m o Y Q O 9 7 g v A 0 2 k < / D a t a M a s h u p > 
</file>

<file path=customXml/itemProps1.xml><?xml version="1.0" encoding="utf-8"?>
<ds:datastoreItem xmlns:ds="http://schemas.openxmlformats.org/officeDocument/2006/customXml" ds:itemID="{77FDB0AE-AADC-4562-8FC1-8D01140783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Original data</vt:lpstr>
      <vt:lpstr>Main Data</vt:lpstr>
      <vt:lpstr>Corrected Format</vt:lpstr>
      <vt:lpstr>Introduction</vt:lpstr>
      <vt:lpstr>Objective 1</vt:lpstr>
      <vt:lpstr>Objective 2</vt:lpstr>
      <vt:lpstr>Objective 3</vt:lpstr>
      <vt:lpstr>Objective 4</vt:lpstr>
      <vt:lpstr>Objective 5</vt:lpstr>
      <vt:lpstr>Pivots table</vt:lpstr>
      <vt:lpstr>Notes</vt:lpstr>
      <vt:lpstr>rought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udyat bhoye</dc:creator>
  <cp:lastModifiedBy>udyat bhoye</cp:lastModifiedBy>
  <dcterms:created xsi:type="dcterms:W3CDTF">2024-10-16T09:51:46Z</dcterms:created>
  <dcterms:modified xsi:type="dcterms:W3CDTF">2025-04-12T10:07:32Z</dcterms:modified>
</cp:coreProperties>
</file>