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88ccdf23ba57f2/Desktop/"/>
    </mc:Choice>
  </mc:AlternateContent>
  <xr:revisionPtr revIDLastSave="2" documentId="13_ncr:1_{A9E10D1F-C1BC-476B-A8C2-078E6A54AA01}" xr6:coauthVersionLast="47" xr6:coauthVersionMax="47" xr10:uidLastSave="{2849B52E-A977-4560-8CF2-8A230CBC699A}"/>
  <bookViews>
    <workbookView xWindow="-120" yWindow="-120" windowWidth="20730" windowHeight="11040" activeTab="1" xr2:uid="{34F49BEA-5B20-4315-8644-317F47DA9FB8}"/>
  </bookViews>
  <sheets>
    <sheet name="BASE" sheetId="2" r:id="rId1"/>
    <sheet name="HOME" sheetId="1" r:id="rId2"/>
  </sheets>
  <definedNames>
    <definedName name="APORTE">HOME!$D$16</definedName>
    <definedName name="PERIODO">HOME!$D$17</definedName>
    <definedName name="rendimento">HOME!$D$12</definedName>
    <definedName name="SALARIO">HOME!$D$11</definedName>
    <definedName name="TAXA_MENSAL">HOME!$D$18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0" i="1"/>
  <c r="D24" i="1" l="1"/>
  <c r="D25" i="1"/>
  <c r="D26" i="1"/>
  <c r="D27" i="1"/>
  <c r="D23" i="1"/>
  <c r="C27" i="1"/>
  <c r="C26" i="1"/>
  <c r="C25" i="1"/>
  <c r="C23" i="1"/>
  <c r="C24" i="1"/>
  <c r="D19" i="1"/>
  <c r="D13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" i="2"/>
  <c r="N15" i="1" l="1"/>
</calcChain>
</file>

<file path=xl/sharedStrings.xml><?xml version="1.0" encoding="utf-8"?>
<sst xmlns="http://schemas.openxmlformats.org/spreadsheetml/2006/main" count="74" uniqueCount="38">
  <si>
    <t>quanto investir por mês</t>
  </si>
  <si>
    <t>por quntos anos</t>
  </si>
  <si>
    <t>taxa de rendimento mensal</t>
  </si>
  <si>
    <t>quanto de patrimonio acumulado terei</t>
  </si>
  <si>
    <t>qual o valor dos dividendos mensais</t>
  </si>
  <si>
    <t>CONFIGURAÇÕES</t>
  </si>
  <si>
    <t>Salário</t>
  </si>
  <si>
    <t>Rendimento Carteira</t>
  </si>
  <si>
    <t>Sugestão de Investimento (30%)</t>
  </si>
  <si>
    <t>INVESTIMENTO MENSAL</t>
  </si>
  <si>
    <t>CENÁRIOS</t>
  </si>
  <si>
    <t>Quanto investir por mês ?</t>
  </si>
  <si>
    <t>Por Quantos Anos ?</t>
  </si>
  <si>
    <t>Taxa de Rendimento mensal ?</t>
  </si>
  <si>
    <t>Patrimônio acumulado ?</t>
  </si>
  <si>
    <t>Dividendos Mensais ?</t>
  </si>
  <si>
    <t>Quanto em 2 Anos ?</t>
  </si>
  <si>
    <t>Quanto em 5 Anos ?</t>
  </si>
  <si>
    <t>Quanto em 10 Anos ?</t>
  </si>
  <si>
    <t>Quanto em 20 Anos ?</t>
  </si>
  <si>
    <t>Quanto em 30 Anos ?</t>
  </si>
  <si>
    <t>DIVIDENDO</t>
  </si>
  <si>
    <t>PERFIL</t>
  </si>
  <si>
    <t>TIPO DE FII</t>
  </si>
  <si>
    <t>%</t>
  </si>
  <si>
    <t>Conservador</t>
  </si>
  <si>
    <t>PAPEL</t>
  </si>
  <si>
    <t>TIJOLO</t>
  </si>
  <si>
    <t>HÍBRIDOS</t>
  </si>
  <si>
    <t>FOFs</t>
  </si>
  <si>
    <t>DESENVOLVIMENTO</t>
  </si>
  <si>
    <t>HOTELARIAS</t>
  </si>
  <si>
    <t>Moderado</t>
  </si>
  <si>
    <t>Agressivo</t>
  </si>
  <si>
    <t>CHAVE</t>
  </si>
  <si>
    <t>VALOR A SER INVESTIDO POR MÊS</t>
  </si>
  <si>
    <t>Percentual Sugerido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</si>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</sst>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4" borderId="0" applyNumberFormat="0" applyBorder="0" applyAlignment="0" applyProtection="0"/>
  </cellStyleXfs>
  <cellXfs count="37">
    <xf numFmtId="0" fontId="0" fillId="0" borderId="0" xfId="0"/>
    <xf numFmtId="0" fontId="0" fillId="0" borderId="0" xfId="0" applyFont="1"/>
    <xf numFmtId="8" fontId="0" fillId="0" borderId="0" xfId="0" applyNumberFormat="1"/>
    <xf numFmtId="0" fontId="2" fillId="3" borderId="0" xfId="0" applyFont="1" applyFill="1"/>
    <xf numFmtId="164" fontId="0" fillId="0" borderId="7" xfId="0" applyNumberFormat="1" applyBorder="1"/>
    <xf numFmtId="164" fontId="0" fillId="0" borderId="7" xfId="0" applyNumberFormat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" fontId="0" fillId="0" borderId="7" xfId="0" applyNumberFormat="1" applyBorder="1"/>
    <xf numFmtId="10" fontId="0" fillId="0" borderId="7" xfId="1" applyNumberFormat="1" applyFont="1" applyBorder="1"/>
    <xf numFmtId="0" fontId="5" fillId="4" borderId="0" xfId="3"/>
    <xf numFmtId="0" fontId="6" fillId="2" borderId="0" xfId="0" applyFont="1" applyFill="1"/>
    <xf numFmtId="0" fontId="5" fillId="4" borderId="0" xfId="3" applyAlignment="1">
      <alignment horizontal="center"/>
    </xf>
    <xf numFmtId="0" fontId="0" fillId="0" borderId="0" xfId="0" applyAlignment="1">
      <alignment horizontal="center"/>
    </xf>
    <xf numFmtId="164" fontId="6" fillId="2" borderId="0" xfId="2" applyNumberFormat="1" applyFont="1" applyFill="1" applyAlignment="1">
      <alignment horizontal="center"/>
    </xf>
    <xf numFmtId="9" fontId="0" fillId="0" borderId="0" xfId="1" applyFont="1"/>
    <xf numFmtId="164" fontId="0" fillId="0" borderId="0" xfId="0" applyNumberFormat="1"/>
    <xf numFmtId="0" fontId="0" fillId="6" borderId="0" xfId="0" applyFill="1"/>
    <xf numFmtId="0" fontId="3" fillId="5" borderId="8" xfId="0" applyFont="1" applyFill="1" applyBorder="1" applyAlignment="1">
      <alignment horizontal="left" indent="3"/>
    </xf>
    <xf numFmtId="8" fontId="3" fillId="5" borderId="7" xfId="0" applyNumberFormat="1" applyFont="1" applyFill="1" applyBorder="1" applyAlignment="1"/>
    <xf numFmtId="8" fontId="0" fillId="5" borderId="7" xfId="0" applyNumberFormat="1" applyFont="1" applyFill="1" applyBorder="1"/>
    <xf numFmtId="0" fontId="3" fillId="5" borderId="9" xfId="0" applyFont="1" applyFill="1" applyBorder="1" applyAlignment="1">
      <alignment horizontal="left" indent="3"/>
    </xf>
    <xf numFmtId="0" fontId="3" fillId="5" borderId="10" xfId="0" applyFont="1" applyFill="1" applyBorder="1" applyAlignment="1">
      <alignment horizontal="left" indent="3"/>
    </xf>
    <xf numFmtId="8" fontId="0" fillId="5" borderId="7" xfId="0" applyNumberFormat="1" applyFill="1" applyBorder="1"/>
    <xf numFmtId="0" fontId="7" fillId="6" borderId="7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3" fillId="2" borderId="7" xfId="0" applyFont="1" applyFill="1" applyBorder="1" applyAlignment="1">
      <alignment horizontal="left" indent="3"/>
    </xf>
    <xf numFmtId="0" fontId="7" fillId="6" borderId="7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indent="3"/>
    </xf>
    <xf numFmtId="0" fontId="3" fillId="2" borderId="2" xfId="0" applyFont="1" applyFill="1" applyBorder="1" applyAlignment="1">
      <alignment horizontal="left" indent="3"/>
    </xf>
    <xf numFmtId="0" fontId="3" fillId="2" borderId="3" xfId="0" applyFont="1" applyFill="1" applyBorder="1" applyAlignment="1">
      <alignment horizontal="left" indent="3"/>
    </xf>
    <xf numFmtId="0" fontId="3" fillId="2" borderId="4" xfId="0" applyFont="1" applyFill="1" applyBorder="1" applyAlignment="1">
      <alignment horizontal="left" indent="3"/>
    </xf>
    <xf numFmtId="0" fontId="4" fillId="5" borderId="3" xfId="0" applyFont="1" applyFill="1" applyBorder="1" applyAlignment="1">
      <alignment horizontal="left" indent="3"/>
    </xf>
    <xf numFmtId="0" fontId="4" fillId="5" borderId="4" xfId="0" applyFont="1" applyFill="1" applyBorder="1" applyAlignment="1">
      <alignment horizontal="left" indent="3"/>
    </xf>
    <xf numFmtId="0" fontId="4" fillId="5" borderId="5" xfId="0" applyFont="1" applyFill="1" applyBorder="1" applyAlignment="1">
      <alignment horizontal="left" indent="3"/>
    </xf>
    <xf numFmtId="0" fontId="4" fillId="5" borderId="6" xfId="0" applyFont="1" applyFill="1" applyBorder="1" applyAlignment="1">
      <alignment horizontal="left" indent="3"/>
    </xf>
  </cellXfs>
  <cellStyles count="4">
    <cellStyle name="Moeda" xfId="2" builtinId="4"/>
    <cellStyle name="Neutro" xfId="3" builtinId="2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9184370165649823"/>
          <c:y val="0.10680664916885389"/>
          <c:w val="0.24133099256632656"/>
          <c:h val="0.75918708078156893"/>
        </c:manualLayout>
      </c:layout>
      <c:pieChart>
        <c:varyColors val="1"/>
        <c:ser>
          <c:idx val="0"/>
          <c:order val="0"/>
          <c:tx>
            <c:strRef>
              <c:f>HOME!$C$32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EB-4AE8-8632-129657B442E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EB-4AE8-8632-129657B442E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EB-4AE8-8632-129657B442E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2EB-4AE8-8632-129657B442E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2EB-4AE8-8632-129657B442E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2EB-4AE8-8632-129657B442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HOME!$B$33:$B$38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HOME!$C$33:$C$38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3-4D15-83AD-4BB333E47EF5}"/>
            </c:ext>
          </c:extLst>
        </c:ser>
        <c:ser>
          <c:idx val="1"/>
          <c:order val="1"/>
          <c:tx>
            <c:strRef>
              <c:f>HOME!$D$32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52EB-4AE8-8632-129657B442E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52EB-4AE8-8632-129657B442E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52EB-4AE8-8632-129657B442E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52EB-4AE8-8632-129657B442E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52EB-4AE8-8632-129657B442E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52EB-4AE8-8632-129657B442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HOME!$B$33:$B$38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HOME!$D$33:$D$38</c:f>
              <c:numCache>
                <c:formatCode>"R$"\ #,##0.00</c:formatCode>
                <c:ptCount val="6"/>
                <c:pt idx="0">
                  <c:v>100</c:v>
                </c:pt>
                <c:pt idx="1">
                  <c:v>20</c:v>
                </c:pt>
                <c:pt idx="2">
                  <c:v>10</c:v>
                </c:pt>
                <c:pt idx="3">
                  <c:v>10</c:v>
                </c:pt>
                <c:pt idx="4">
                  <c:v>40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3-4D15-83AD-4BB333E47EF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180975</xdr:rowOff>
    </xdr:from>
    <xdr:to>
      <xdr:col>4</xdr:col>
      <xdr:colOff>9524</xdr:colOff>
      <xdr:row>8</xdr:row>
      <xdr:rowOff>114300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A4E22EE-3C9E-4E12-AB96-329D9F77F8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165"/>
        <a:stretch/>
      </xdr:blipFill>
      <xdr:spPr>
        <a:xfrm>
          <a:off x="619124" y="180975"/>
          <a:ext cx="8639175" cy="145732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40</xdr:row>
      <xdr:rowOff>23812</xdr:rowOff>
    </xdr:from>
    <xdr:to>
      <xdr:col>3</xdr:col>
      <xdr:colOff>1781175</xdr:colOff>
      <xdr:row>54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740510-AD57-4D47-8E91-1A2516B85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EA893-3B7B-45F3-92A5-8DCCBE518223}">
  <dimension ref="A1:D19"/>
  <sheetViews>
    <sheetView workbookViewId="0">
      <selection activeCell="C3" sqref="C3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  <col min="4" max="4" width="5" bestFit="1" customWidth="1"/>
  </cols>
  <sheetData>
    <row r="1" spans="1:4" x14ac:dyDescent="0.25">
      <c r="A1" s="3" t="s">
        <v>34</v>
      </c>
      <c r="B1" s="3" t="s">
        <v>22</v>
      </c>
      <c r="C1" s="3" t="s">
        <v>23</v>
      </c>
      <c r="D1" s="3" t="s">
        <v>24</v>
      </c>
    </row>
    <row r="2" spans="1:4" x14ac:dyDescent="0.25">
      <c r="A2" t="str">
        <f>B2&amp;"-"&amp;C2</f>
        <v>Conservador-PAPEL</v>
      </c>
      <c r="B2" t="s">
        <v>25</v>
      </c>
      <c r="C2" t="s">
        <v>26</v>
      </c>
      <c r="D2">
        <v>0.3</v>
      </c>
    </row>
    <row r="3" spans="1:4" x14ac:dyDescent="0.25">
      <c r="A3" t="str">
        <f t="shared" ref="A3:A19" si="0">B3&amp;"-"&amp;C3</f>
        <v>Conservador-TIJOLO</v>
      </c>
      <c r="B3" t="s">
        <v>25</v>
      </c>
      <c r="C3" t="s">
        <v>27</v>
      </c>
      <c r="D3">
        <v>0.5</v>
      </c>
    </row>
    <row r="4" spans="1:4" x14ac:dyDescent="0.25">
      <c r="A4" t="str">
        <f t="shared" si="0"/>
        <v>Conservador-HÍBRIDOS</v>
      </c>
      <c r="B4" t="s">
        <v>25</v>
      </c>
      <c r="C4" t="s">
        <v>28</v>
      </c>
      <c r="D4">
        <v>0.1</v>
      </c>
    </row>
    <row r="5" spans="1:4" x14ac:dyDescent="0.25">
      <c r="A5" t="str">
        <f t="shared" si="0"/>
        <v>Conservador-FOFs</v>
      </c>
      <c r="B5" t="s">
        <v>25</v>
      </c>
      <c r="C5" t="s">
        <v>29</v>
      </c>
      <c r="D5">
        <v>0.1</v>
      </c>
    </row>
    <row r="6" spans="1:4" x14ac:dyDescent="0.25">
      <c r="A6" t="str">
        <f t="shared" si="0"/>
        <v>Conservador-DESENVOLVIMENTO</v>
      </c>
      <c r="B6" t="s">
        <v>25</v>
      </c>
      <c r="C6" t="s">
        <v>30</v>
      </c>
      <c r="D6">
        <v>0</v>
      </c>
    </row>
    <row r="7" spans="1:4" x14ac:dyDescent="0.25">
      <c r="A7" t="str">
        <f t="shared" si="0"/>
        <v>Conservador-HOTELARIAS</v>
      </c>
      <c r="B7" t="s">
        <v>25</v>
      </c>
      <c r="C7" t="s">
        <v>31</v>
      </c>
      <c r="D7">
        <v>0</v>
      </c>
    </row>
    <row r="8" spans="1:4" x14ac:dyDescent="0.25">
      <c r="A8" t="str">
        <f t="shared" si="0"/>
        <v>Moderado-PAPEL</v>
      </c>
      <c r="B8" t="s">
        <v>32</v>
      </c>
      <c r="C8" t="s">
        <v>26</v>
      </c>
      <c r="D8">
        <v>0.32</v>
      </c>
    </row>
    <row r="9" spans="1:4" x14ac:dyDescent="0.25">
      <c r="A9" t="str">
        <f t="shared" si="0"/>
        <v>Moderado-TIJOLO</v>
      </c>
      <c r="B9" t="s">
        <v>32</v>
      </c>
      <c r="C9" t="s">
        <v>27</v>
      </c>
      <c r="D9">
        <v>0.35</v>
      </c>
    </row>
    <row r="10" spans="1:4" x14ac:dyDescent="0.25">
      <c r="A10" t="str">
        <f t="shared" si="0"/>
        <v>Moderado-HÍBRIDOS</v>
      </c>
      <c r="B10" t="s">
        <v>32</v>
      </c>
      <c r="C10" t="s">
        <v>28</v>
      </c>
      <c r="D10">
        <v>0.08</v>
      </c>
    </row>
    <row r="11" spans="1:4" x14ac:dyDescent="0.25">
      <c r="A11" t="str">
        <f t="shared" si="0"/>
        <v>Moderado-FOFs</v>
      </c>
      <c r="B11" t="s">
        <v>32</v>
      </c>
      <c r="C11" t="s">
        <v>29</v>
      </c>
      <c r="D11">
        <v>0.05</v>
      </c>
    </row>
    <row r="12" spans="1:4" x14ac:dyDescent="0.25">
      <c r="A12" t="str">
        <f t="shared" si="0"/>
        <v>Moderado-DESENVOLVIMENTO</v>
      </c>
      <c r="B12" t="s">
        <v>32</v>
      </c>
      <c r="C12" t="s">
        <v>30</v>
      </c>
      <c r="D12">
        <v>0.1</v>
      </c>
    </row>
    <row r="13" spans="1:4" x14ac:dyDescent="0.25">
      <c r="A13" t="str">
        <f t="shared" si="0"/>
        <v>Moderado-HOTELARIAS</v>
      </c>
      <c r="B13" t="s">
        <v>32</v>
      </c>
      <c r="C13" t="s">
        <v>31</v>
      </c>
      <c r="D13">
        <v>0.1</v>
      </c>
    </row>
    <row r="14" spans="1:4" x14ac:dyDescent="0.25">
      <c r="A14" t="str">
        <f t="shared" si="0"/>
        <v>Agressivo-PAPEL</v>
      </c>
      <c r="B14" t="s">
        <v>33</v>
      </c>
      <c r="C14" t="s">
        <v>26</v>
      </c>
      <c r="D14">
        <v>0.5</v>
      </c>
    </row>
    <row r="15" spans="1:4" x14ac:dyDescent="0.25">
      <c r="A15" t="str">
        <f t="shared" si="0"/>
        <v>Agressivo-TIJOLO</v>
      </c>
      <c r="B15" t="s">
        <v>33</v>
      </c>
      <c r="C15" t="s">
        <v>27</v>
      </c>
      <c r="D15">
        <v>0.1</v>
      </c>
    </row>
    <row r="16" spans="1:4" x14ac:dyDescent="0.25">
      <c r="A16" t="str">
        <f t="shared" si="0"/>
        <v>Agressivo-HÍBRIDOS</v>
      </c>
      <c r="B16" t="s">
        <v>33</v>
      </c>
      <c r="C16" t="s">
        <v>28</v>
      </c>
      <c r="D16">
        <v>0.05</v>
      </c>
    </row>
    <row r="17" spans="1:4" x14ac:dyDescent="0.25">
      <c r="A17" t="str">
        <f t="shared" si="0"/>
        <v>Agressivo-FOFs</v>
      </c>
      <c r="B17" t="s">
        <v>33</v>
      </c>
      <c r="C17" t="s">
        <v>29</v>
      </c>
      <c r="D17">
        <v>0.05</v>
      </c>
    </row>
    <row r="18" spans="1:4" x14ac:dyDescent="0.25">
      <c r="A18" t="str">
        <f t="shared" si="0"/>
        <v>Agressivo-DESENVOLVIMENTO</v>
      </c>
      <c r="B18" t="s">
        <v>33</v>
      </c>
      <c r="C18" t="s">
        <v>30</v>
      </c>
      <c r="D18">
        <v>0.2</v>
      </c>
    </row>
    <row r="19" spans="1:4" x14ac:dyDescent="0.25">
      <c r="A19" t="str">
        <f t="shared" si="0"/>
        <v>Agressivo-HOTELARIAS</v>
      </c>
      <c r="B19" t="s">
        <v>33</v>
      </c>
      <c r="C19" t="s">
        <v>31</v>
      </c>
      <c r="D19">
        <v>0.1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EAD48-1B45-49A0-8D00-33F76D3A36FA}">
  <dimension ref="A6:N64"/>
  <sheetViews>
    <sheetView showGridLines="0" showRowColHeaders="0" tabSelected="1" workbookViewId="0">
      <selection activeCell="C26" sqref="C26"/>
    </sheetView>
  </sheetViews>
  <sheetFormatPr defaultColWidth="0" defaultRowHeight="15" x14ac:dyDescent="0.25"/>
  <cols>
    <col min="1" max="1" width="9.140625" customWidth="1"/>
    <col min="2" max="2" width="62.85546875" customWidth="1"/>
    <col min="3" max="3" width="39.85546875" customWidth="1"/>
    <col min="4" max="4" width="26.85546875" customWidth="1"/>
    <col min="5" max="5" width="9.7109375" customWidth="1"/>
    <col min="6" max="13" width="9.140625" hidden="1" customWidth="1"/>
    <col min="14" max="14" width="36" hidden="1" customWidth="1"/>
    <col min="15" max="16384" width="9.140625" hidden="1"/>
  </cols>
  <sheetData>
    <row r="6" spans="2:14" x14ac:dyDescent="0.25">
      <c r="N6" t="s">
        <v>0</v>
      </c>
    </row>
    <row r="7" spans="2:14" x14ac:dyDescent="0.25">
      <c r="N7" t="s">
        <v>1</v>
      </c>
    </row>
    <row r="8" spans="2:14" x14ac:dyDescent="0.25">
      <c r="N8" t="s">
        <v>2</v>
      </c>
    </row>
    <row r="9" spans="2:14" x14ac:dyDescent="0.25">
      <c r="N9" t="s">
        <v>3</v>
      </c>
    </row>
    <row r="10" spans="2:14" ht="26.25" x14ac:dyDescent="0.4">
      <c r="B10" s="26" t="s">
        <v>5</v>
      </c>
      <c r="C10" s="26"/>
      <c r="D10" s="26"/>
      <c r="N10" t="s">
        <v>4</v>
      </c>
    </row>
    <row r="11" spans="2:14" ht="17.25" x14ac:dyDescent="0.3">
      <c r="B11" s="25" t="s">
        <v>6</v>
      </c>
      <c r="C11" s="25"/>
      <c r="D11" s="5">
        <v>3000</v>
      </c>
      <c r="N11" s="1"/>
    </row>
    <row r="12" spans="2:14" ht="17.25" x14ac:dyDescent="0.3">
      <c r="B12" s="25" t="s">
        <v>7</v>
      </c>
      <c r="C12" s="25"/>
      <c r="D12" s="6">
        <v>6.0000000000000001E-3</v>
      </c>
    </row>
    <row r="13" spans="2:14" ht="17.25" x14ac:dyDescent="0.3">
      <c r="B13" s="25" t="s">
        <v>8</v>
      </c>
      <c r="C13" s="25"/>
      <c r="D13" s="5">
        <f>D11*30%</f>
        <v>900</v>
      </c>
    </row>
    <row r="15" spans="2:14" ht="26.25" x14ac:dyDescent="0.4">
      <c r="B15" s="26" t="s">
        <v>9</v>
      </c>
      <c r="C15" s="26"/>
      <c r="D15" s="26"/>
      <c r="N15" s="2">
        <f>FV(1.08,12,120*-1)</f>
        <v>728536.44080591376</v>
      </c>
    </row>
    <row r="16" spans="2:14" ht="17.25" x14ac:dyDescent="0.3">
      <c r="B16" s="29" t="s">
        <v>11</v>
      </c>
      <c r="C16" s="30"/>
      <c r="D16" s="4">
        <v>200</v>
      </c>
    </row>
    <row r="17" spans="2:4" ht="17.25" x14ac:dyDescent="0.3">
      <c r="B17" s="31" t="s">
        <v>12</v>
      </c>
      <c r="C17" s="32"/>
      <c r="D17" s="7">
        <v>5</v>
      </c>
    </row>
    <row r="18" spans="2:4" ht="17.25" x14ac:dyDescent="0.3">
      <c r="B18" s="31" t="s">
        <v>13</v>
      </c>
      <c r="C18" s="32"/>
      <c r="D18" s="8">
        <v>1.0789999999999999E-2</v>
      </c>
    </row>
    <row r="19" spans="2:4" ht="17.25" x14ac:dyDescent="0.3">
      <c r="B19" s="33" t="s">
        <v>14</v>
      </c>
      <c r="C19" s="34"/>
      <c r="D19" s="22">
        <f>FV(TAXA_MENSAL,PERIODO*12,D16)* (-1)</f>
        <v>16755.382799697527</v>
      </c>
    </row>
    <row r="20" spans="2:4" ht="18" thickBot="1" x14ac:dyDescent="0.35">
      <c r="B20" s="35" t="s">
        <v>15</v>
      </c>
      <c r="C20" s="36"/>
      <c r="D20" s="22">
        <f>D19*rendimento</f>
        <v>100.53229679818516</v>
      </c>
    </row>
    <row r="22" spans="2:4" ht="26.25" x14ac:dyDescent="0.4">
      <c r="B22" s="27" t="s">
        <v>10</v>
      </c>
      <c r="C22" s="28"/>
      <c r="D22" s="23" t="s">
        <v>21</v>
      </c>
    </row>
    <row r="23" spans="2:4" ht="17.25" x14ac:dyDescent="0.3">
      <c r="B23" s="17" t="s">
        <v>16</v>
      </c>
      <c r="C23" s="18">
        <f>FV(TAXA_MENSAL,2*12,APORTE)*(-1)</f>
        <v>5445.5254595290435</v>
      </c>
      <c r="D23" s="19">
        <f>C23*$D$12</f>
        <v>32.673152757174265</v>
      </c>
    </row>
    <row r="24" spans="2:4" ht="17.25" x14ac:dyDescent="0.3">
      <c r="B24" s="20" t="s">
        <v>17</v>
      </c>
      <c r="C24" s="18">
        <f>FV(TAXA_MENSAL,5*12,APORTE)*(-1)</f>
        <v>16755.382799697527</v>
      </c>
      <c r="D24" s="19">
        <f t="shared" ref="D24:D27" si="0">C24*$D$12</f>
        <v>100.53229679818516</v>
      </c>
    </row>
    <row r="25" spans="2:4" ht="17.25" x14ac:dyDescent="0.3">
      <c r="B25" s="20" t="s">
        <v>18</v>
      </c>
      <c r="C25" s="18">
        <f>FV(TAXA_MENSAL,10*12,APORTE)*(-1)</f>
        <v>48656.842506034438</v>
      </c>
      <c r="D25" s="19">
        <f t="shared" si="0"/>
        <v>291.94105503620665</v>
      </c>
    </row>
    <row r="26" spans="2:4" ht="17.25" x14ac:dyDescent="0.3">
      <c r="B26" s="20" t="s">
        <v>19</v>
      </c>
      <c r="C26" s="18">
        <f>FV(TAXA_MENSAL,20*12,APORTE)*(-1)</f>
        <v>225039.68001941612</v>
      </c>
      <c r="D26" s="19">
        <f t="shared" si="0"/>
        <v>1350.2380801164968</v>
      </c>
    </row>
    <row r="27" spans="2:4" ht="18" thickBot="1" x14ac:dyDescent="0.35">
      <c r="B27" s="21" t="s">
        <v>20</v>
      </c>
      <c r="C27" s="18">
        <f>FV(TAXA_MENSAL,30*12,APORTE)*(-1)</f>
        <v>864433.93100094295</v>
      </c>
      <c r="D27" s="19">
        <f t="shared" si="0"/>
        <v>5186.6035860056581</v>
      </c>
    </row>
    <row r="29" spans="2:4" x14ac:dyDescent="0.25">
      <c r="B29" s="9" t="s">
        <v>22</v>
      </c>
      <c r="C29" s="11" t="s">
        <v>33</v>
      </c>
    </row>
    <row r="30" spans="2:4" x14ac:dyDescent="0.25">
      <c r="B30" s="10" t="s">
        <v>35</v>
      </c>
      <c r="C30" s="13">
        <f>APORTE</f>
        <v>200</v>
      </c>
    </row>
    <row r="32" spans="2:4" ht="26.25" x14ac:dyDescent="0.4">
      <c r="B32" s="24" t="s">
        <v>23</v>
      </c>
      <c r="C32" s="24" t="s">
        <v>36</v>
      </c>
      <c r="D32" s="24" t="s">
        <v>37</v>
      </c>
    </row>
    <row r="33" spans="2:4" x14ac:dyDescent="0.25">
      <c r="B33" s="12" t="s">
        <v>26</v>
      </c>
      <c r="C33" s="14">
        <f>_xlfn.XLOOKUP($C$29&amp;"-"&amp;B33,BASE!$A:$A,BASE!$D:$D,"")</f>
        <v>0.5</v>
      </c>
      <c r="D33" s="15">
        <f>C33*$C$30</f>
        <v>100</v>
      </c>
    </row>
    <row r="34" spans="2:4" x14ac:dyDescent="0.25">
      <c r="B34" s="12" t="s">
        <v>27</v>
      </c>
      <c r="C34" s="14">
        <f>_xlfn.XLOOKUP($C$29&amp;"-"&amp;B34,BASE!$A:$A,BASE!$D:$D,"")</f>
        <v>0.1</v>
      </c>
      <c r="D34" s="15">
        <f t="shared" ref="D34:D38" si="1">C34*$C$30</f>
        <v>20</v>
      </c>
    </row>
    <row r="35" spans="2:4" x14ac:dyDescent="0.25">
      <c r="B35" s="12" t="s">
        <v>28</v>
      </c>
      <c r="C35" s="14">
        <f>_xlfn.XLOOKUP($C$29&amp;"-"&amp;B35,BASE!$A:$A,BASE!$D:$D,"")</f>
        <v>0.05</v>
      </c>
      <c r="D35" s="15">
        <f t="shared" si="1"/>
        <v>10</v>
      </c>
    </row>
    <row r="36" spans="2:4" x14ac:dyDescent="0.25">
      <c r="B36" s="12" t="s">
        <v>29</v>
      </c>
      <c r="C36" s="14">
        <f>_xlfn.XLOOKUP($C$29&amp;"-"&amp;B36,BASE!$A:$A,BASE!$D:$D,"")</f>
        <v>0.05</v>
      </c>
      <c r="D36" s="15">
        <f t="shared" si="1"/>
        <v>10</v>
      </c>
    </row>
    <row r="37" spans="2:4" x14ac:dyDescent="0.25">
      <c r="B37" s="12" t="s">
        <v>30</v>
      </c>
      <c r="C37" s="14">
        <f>_xlfn.XLOOKUP($C$29&amp;"-"&amp;B37,BASE!$A:$A,BASE!$D:$D,"")</f>
        <v>0.2</v>
      </c>
      <c r="D37" s="15">
        <f t="shared" si="1"/>
        <v>40</v>
      </c>
    </row>
    <row r="38" spans="2:4" x14ac:dyDescent="0.25">
      <c r="B38" s="12" t="s">
        <v>31</v>
      </c>
      <c r="C38" s="14">
        <f>_xlfn.XLOOKUP($C$29&amp;"-"&amp;B38,BASE!$A:$A,BASE!$D:$D,"")</f>
        <v>0.1</v>
      </c>
      <c r="D38" s="15">
        <f t="shared" si="1"/>
        <v>20</v>
      </c>
    </row>
    <row r="39" spans="2:4" x14ac:dyDescent="0.25">
      <c r="B39" s="16"/>
      <c r="C39" s="16"/>
      <c r="D39" s="16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</sheetData>
  <mergeCells count="11">
    <mergeCell ref="B22:C22"/>
    <mergeCell ref="B16:C16"/>
    <mergeCell ref="B17:C17"/>
    <mergeCell ref="B18:C18"/>
    <mergeCell ref="B19:C19"/>
    <mergeCell ref="B20:C20"/>
    <mergeCell ref="B12:C12"/>
    <mergeCell ref="B11:C11"/>
    <mergeCell ref="B13:C13"/>
    <mergeCell ref="B10:D10"/>
    <mergeCell ref="B15:D15"/>
  </mergeCells>
  <dataValidations count="1">
    <dataValidation type="list" allowBlank="1" showInputMessage="1" showErrorMessage="1" sqref="C29" xr:uid="{43A02C30-7D79-4A2C-AC14-48087E2978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BASE</vt:lpstr>
      <vt:lpstr>HOME</vt:lpstr>
      <vt:lpstr>APORTE</vt:lpstr>
      <vt:lpstr>PERIODO</vt:lpstr>
      <vt:lpstr>rendimento</vt:lpstr>
      <vt:lpstr>SALARIO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uendle dos santos souza</dc:creator>
  <cp:lastModifiedBy>uendle dos santos souza</cp:lastModifiedBy>
  <dcterms:created xsi:type="dcterms:W3CDTF">2025-05-22T21:37:20Z</dcterms:created>
  <dcterms:modified xsi:type="dcterms:W3CDTF">2025-05-30T02:05:37Z</dcterms:modified>
</cp:coreProperties>
</file>