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ucelik\Google Drive\DersNotlari\VeriMadenciligi\"/>
    </mc:Choice>
  </mc:AlternateContent>
  <bookViews>
    <workbookView xWindow="0" yWindow="0" windowWidth="28800" windowHeight="12315" tabRatio="522"/>
  </bookViews>
  <sheets>
    <sheet name="bölum 10 analiz" sheetId="2" r:id="rId1"/>
    <sheet name="bölüm 10 veri" sheetId="3" r:id="rId2"/>
  </sheets>
  <definedNames>
    <definedName name="_xlnm._FilterDatabase" localSheetId="1" hidden="1">'bölüm 10 veri'!$A$1:$E$20</definedName>
    <definedName name="Mean_CorrectedData_Group1" localSheetId="0">'bölum 10 analiz'!$E$5:$F$8</definedName>
    <definedName name="Mean_CorrectedData_Group1">#REF!</definedName>
    <definedName name="Mean_CorrectedData_Group2" localSheetId="0">'bölum 10 analiz'!$E$9:$F$11</definedName>
    <definedName name="Mean_CorrectedData_Group2">#REF!</definedName>
    <definedName name="OrtalamaFarki">'bölum 10 analiz'!$T$9:$T$10</definedName>
    <definedName name="TopKovar">'bölum 10 analiz'!$Q$16:$R$17</definedName>
    <definedName name="TopKovarTersi">'bölum 10 analiz'!$T$16:$U$17</definedName>
  </definedName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4" i="2" l="1"/>
  <c r="B14" i="2"/>
  <c r="C13" i="2"/>
  <c r="B13" i="2"/>
  <c r="D11" i="3"/>
  <c r="E11" i="3"/>
  <c r="D10" i="3"/>
  <c r="E10" i="3"/>
  <c r="D6" i="3"/>
  <c r="E6" i="3"/>
  <c r="D9" i="3"/>
  <c r="E9" i="3"/>
  <c r="D2" i="3"/>
  <c r="E2" i="3"/>
  <c r="D3" i="3"/>
  <c r="E3" i="3"/>
  <c r="D8" i="3"/>
  <c r="E8" i="3"/>
  <c r="D4" i="3"/>
  <c r="E4" i="3"/>
  <c r="D5" i="3"/>
  <c r="E5" i="3"/>
  <c r="D7" i="3"/>
  <c r="E7" i="3"/>
  <c r="C16" i="2"/>
  <c r="B16" i="2"/>
  <c r="C15" i="2"/>
  <c r="F5" i="2"/>
  <c r="B15" i="2"/>
  <c r="E9" i="2"/>
  <c r="X5" i="2"/>
  <c r="W5" i="2"/>
  <c r="X4" i="2"/>
  <c r="W4" i="2"/>
  <c r="X6" i="2"/>
  <c r="T9" i="2"/>
  <c r="F10" i="2"/>
  <c r="E10" i="2"/>
  <c r="F8" i="2"/>
  <c r="E8" i="2"/>
  <c r="E6" i="2"/>
  <c r="E5" i="2"/>
  <c r="F11" i="2"/>
  <c r="E11" i="2"/>
  <c r="E7" i="2"/>
  <c r="U4" i="2"/>
  <c r="T10" i="2"/>
  <c r="F12" i="2"/>
  <c r="E12" i="2"/>
  <c r="F9" i="2"/>
  <c r="W6" i="2"/>
  <c r="F7" i="2"/>
  <c r="F6" i="2"/>
  <c r="Q4" i="2" a="1"/>
  <c r="Q5" i="2"/>
  <c r="Q8" i="2" a="1"/>
  <c r="R9" i="2"/>
  <c r="U5" i="2"/>
  <c r="U6" i="2"/>
  <c r="V4" i="2"/>
  <c r="R5" i="2"/>
  <c r="R17" i="2"/>
  <c r="R4" i="2"/>
  <c r="Q4" i="2"/>
  <c r="R8" i="2"/>
  <c r="Q9" i="2"/>
  <c r="Q17" i="2"/>
  <c r="Q8" i="2"/>
  <c r="V5" i="2"/>
  <c r="Q16" i="2"/>
  <c r="R16" i="2"/>
  <c r="T16" i="2" a="1"/>
  <c r="U17" i="2"/>
  <c r="T16" i="2"/>
  <c r="U16" i="2"/>
  <c r="T17" i="2"/>
  <c r="I10" i="2" a="1"/>
  <c r="I10" i="2"/>
  <c r="H8" i="2" a="1"/>
  <c r="H8" i="2"/>
  <c r="I11" i="2" a="1"/>
  <c r="I11" i="2"/>
  <c r="I5" i="2" a="1"/>
  <c r="I5" i="2"/>
  <c r="H10" i="2" a="1"/>
  <c r="H10" i="2"/>
  <c r="H11" i="2" a="1"/>
  <c r="H11" i="2"/>
  <c r="I8" i="2" a="1"/>
  <c r="I8" i="2"/>
  <c r="H12" i="2" a="1"/>
  <c r="H12" i="2"/>
  <c r="I6" i="2" a="1"/>
  <c r="I6" i="2"/>
  <c r="H7" i="2" a="1"/>
  <c r="H7" i="2"/>
  <c r="I7" i="2" a="1"/>
  <c r="I7" i="2"/>
  <c r="K7" i="2"/>
  <c r="L7" i="2"/>
  <c r="H6" i="2" a="1"/>
  <c r="H6" i="2"/>
  <c r="K6" i="2"/>
  <c r="L6" i="2"/>
  <c r="I12" i="2" a="1"/>
  <c r="I12" i="2"/>
  <c r="H9" i="2" a="1"/>
  <c r="H9" i="2"/>
  <c r="I9" i="2" a="1"/>
  <c r="I9" i="2"/>
  <c r="V9" i="2" a="1"/>
  <c r="V10" i="2"/>
  <c r="V9" i="2"/>
  <c r="X9" i="2"/>
  <c r="N7" i="2" a="1"/>
  <c r="N7" i="2"/>
  <c r="O7" i="2"/>
  <c r="K9" i="2"/>
  <c r="L9" i="2"/>
  <c r="K8" i="2"/>
  <c r="L8" i="2"/>
  <c r="K10" i="2"/>
  <c r="L10" i="2"/>
  <c r="K11" i="2"/>
  <c r="L11" i="2"/>
  <c r="K12" i="2"/>
  <c r="N10" i="2" a="1"/>
  <c r="N10" i="2"/>
  <c r="O10" i="2"/>
  <c r="N5" i="2" a="1"/>
  <c r="N5" i="2"/>
  <c r="O5" i="2"/>
  <c r="N8" i="2" a="1"/>
  <c r="N8" i="2"/>
  <c r="O8" i="2"/>
  <c r="N11" i="2" a="1"/>
  <c r="N11" i="2"/>
  <c r="O11" i="2"/>
  <c r="N9" i="2" a="1"/>
  <c r="N9" i="2"/>
  <c r="O9" i="2"/>
  <c r="N6" i="2" a="1"/>
  <c r="N6" i="2"/>
  <c r="O6" i="2"/>
  <c r="N12" i="2" a="1"/>
  <c r="N12" i="2"/>
  <c r="O12" i="2"/>
  <c r="V12" i="2" a="1"/>
  <c r="V12" i="2"/>
  <c r="H5" i="2" a="1"/>
  <c r="H5" i="2"/>
  <c r="K5" i="2"/>
  <c r="L5" i="2"/>
  <c r="U22" i="2"/>
  <c r="T22" i="2"/>
  <c r="V22" i="2"/>
  <c r="U28" i="2"/>
  <c r="U23" i="2"/>
  <c r="T23" i="2"/>
  <c r="V23" i="2"/>
  <c r="U29" i="2"/>
  <c r="U30" i="2"/>
  <c r="T28" i="2"/>
  <c r="V28" i="2"/>
  <c r="V24" i="2"/>
  <c r="V31" i="2"/>
  <c r="T29" i="2"/>
  <c r="V29" i="2"/>
  <c r="U24" i="2"/>
  <c r="T24" i="2"/>
  <c r="T30" i="2"/>
</calcChain>
</file>

<file path=xl/sharedStrings.xml><?xml version="1.0" encoding="utf-8"?>
<sst xmlns="http://schemas.openxmlformats.org/spreadsheetml/2006/main" count="76" uniqueCount="51">
  <si>
    <t>f1</t>
  </si>
  <si>
    <t>f2</t>
  </si>
  <si>
    <t>Doğrusal Diskriminant Analizi : 2 kategorili 2 sınıflı</t>
  </si>
  <si>
    <t>Boy</t>
  </si>
  <si>
    <t>VKE</t>
  </si>
  <si>
    <t>Kilo</t>
  </si>
  <si>
    <t>DURUM</t>
  </si>
  <si>
    <t>Sıra</t>
  </si>
  <si>
    <t>ŞİŞMAN</t>
  </si>
  <si>
    <t>ZAYIF</t>
  </si>
  <si>
    <t>tahmin edilecek</t>
  </si>
  <si>
    <t>standart sapma</t>
  </si>
  <si>
    <t>Boy_o</t>
  </si>
  <si>
    <t>Kilo_o</t>
  </si>
  <si>
    <t>Diskriminant Fonksiyonu</t>
  </si>
  <si>
    <t>Sonuçlar</t>
  </si>
  <si>
    <t>Sınıflama</t>
  </si>
  <si>
    <t>Hata Tipi</t>
  </si>
  <si>
    <t>Eğitim Verisi</t>
  </si>
  <si>
    <t>Farklı Bir Çözüm</t>
  </si>
  <si>
    <t>skor</t>
  </si>
  <si>
    <t>HESAPLAMALAR</t>
  </si>
  <si>
    <t>S</t>
  </si>
  <si>
    <t>Doğru Sınıflama</t>
  </si>
  <si>
    <t>Tahmin Sınıflaması</t>
  </si>
  <si>
    <t>toplam</t>
  </si>
  <si>
    <t>Karşılaştırma</t>
  </si>
  <si>
    <t>Tablosu</t>
  </si>
  <si>
    <t>Doğru tahmin oranı</t>
  </si>
  <si>
    <t>Toplam</t>
  </si>
  <si>
    <t>olasılık</t>
  </si>
  <si>
    <t>Veri</t>
  </si>
  <si>
    <t>Öncelikli</t>
  </si>
  <si>
    <t>Ortalama</t>
  </si>
  <si>
    <t>Ortalamaya Göre Düzeltilmiş Veri</t>
  </si>
  <si>
    <t>Şişman Grup Kovaryansı</t>
  </si>
  <si>
    <t>Zayıf Grup Kovaryansı</t>
  </si>
  <si>
    <t>Şişman Grup</t>
  </si>
  <si>
    <t>Zayıf Grup</t>
  </si>
  <si>
    <t>şişman ortalama</t>
  </si>
  <si>
    <t>zayııf ortalama</t>
  </si>
  <si>
    <t>genel ortalama</t>
  </si>
  <si>
    <t>Toplanmış Kovaryans
grup matrisi</t>
  </si>
  <si>
    <t>Toplanmış Kovaryans
grup matrisi tersi</t>
  </si>
  <si>
    <t>Mahalanobis Uzaklığı =</t>
  </si>
  <si>
    <t>o1'</t>
  </si>
  <si>
    <t>o2'</t>
  </si>
  <si>
    <t>(o1+o2)'</t>
  </si>
  <si>
    <t>o1-o2</t>
  </si>
  <si>
    <t>AO</t>
  </si>
  <si>
    <t>a = S * (o1-o2)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</si>
</sst>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00"/>
    <numFmt numFmtId="166" formatCode="0.0%"/>
  </numFmts>
  <fonts count="11" x14ac:knownFonts="1">
    <font>
      <sz val="10"/>
      <name val="Arial"/>
    </font>
    <font>
      <sz val="10"/>
      <name val="Arial"/>
      <family val="2"/>
      <charset val="162"/>
    </font>
    <font>
      <sz val="10"/>
      <name val="Arial"/>
      <family val="2"/>
      <charset val="162"/>
    </font>
    <font>
      <b/>
      <sz val="10"/>
      <name val="Arial"/>
      <family val="2"/>
    </font>
    <font>
      <sz val="10"/>
      <color indexed="19"/>
      <name val="Arial"/>
      <family val="2"/>
      <charset val="162"/>
    </font>
    <font>
      <u/>
      <sz val="10"/>
      <color indexed="12"/>
      <name val="Arial"/>
      <family val="2"/>
      <charset val="16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name val="Arial"/>
      <family val="2"/>
      <charset val="162"/>
    </font>
    <font>
      <b/>
      <sz val="10"/>
      <name val="Arial"/>
      <family val="2"/>
    </font>
    <font>
      <u/>
      <sz val="10"/>
      <color theme="11"/>
      <name val="Arial"/>
      <family val="2"/>
      <charset val="162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82">
    <xf numFmtId="0" fontId="0" fillId="0" borderId="0" xfId="0"/>
    <xf numFmtId="164" fontId="0" fillId="0" borderId="0" xfId="0" applyNumberFormat="1" applyFill="1" applyBorder="1" applyAlignment="1"/>
    <xf numFmtId="0" fontId="3" fillId="0" borderId="0" xfId="0" applyFont="1"/>
    <xf numFmtId="164" fontId="0" fillId="0" borderId="0" xfId="0" applyNumberFormat="1"/>
    <xf numFmtId="164" fontId="3" fillId="0" borderId="0" xfId="0" applyNumberFormat="1" applyFont="1"/>
    <xf numFmtId="0" fontId="4" fillId="0" borderId="0" xfId="0" applyFont="1"/>
    <xf numFmtId="164" fontId="0" fillId="0" borderId="0" xfId="0" applyNumberFormat="1" applyFill="1"/>
    <xf numFmtId="0" fontId="0" fillId="0" borderId="0" xfId="0" applyFill="1"/>
    <xf numFmtId="164" fontId="2" fillId="0" borderId="0" xfId="0" applyNumberFormat="1" applyFont="1" applyFill="1" applyBorder="1" applyAlignment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166" fontId="3" fillId="2" borderId="0" xfId="2" applyNumberFormat="1" applyFont="1" applyFill="1"/>
    <xf numFmtId="164" fontId="3" fillId="0" borderId="0" xfId="0" applyNumberFormat="1" applyFont="1" applyFill="1" applyBorder="1" applyAlignment="1"/>
    <xf numFmtId="0" fontId="6" fillId="0" borderId="0" xfId="0" applyFont="1" applyFill="1"/>
    <xf numFmtId="0" fontId="7" fillId="0" borderId="0" xfId="0" applyFont="1" applyFill="1"/>
    <xf numFmtId="0" fontId="0" fillId="0" borderId="0" xfId="0" applyFill="1" applyBorder="1"/>
    <xf numFmtId="0" fontId="3" fillId="0" borderId="0" xfId="0" applyFont="1" applyAlignment="1">
      <alignment horizontal="center"/>
    </xf>
    <xf numFmtId="164" fontId="0" fillId="0" borderId="0" xfId="0" applyNumberFormat="1" applyFill="1" applyAlignment="1">
      <alignment horizontal="center"/>
    </xf>
    <xf numFmtId="0" fontId="5" fillId="0" borderId="0" xfId="1" applyAlignment="1" applyProtection="1">
      <alignment horizontal="center"/>
    </xf>
    <xf numFmtId="0" fontId="8" fillId="0" borderId="0" xfId="0" applyFont="1" applyAlignment="1">
      <alignment horizontal="center"/>
    </xf>
    <xf numFmtId="0" fontId="8" fillId="0" borderId="1" xfId="0" applyFont="1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9" fillId="6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9" fillId="6" borderId="1" xfId="0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right"/>
    </xf>
    <xf numFmtId="0" fontId="9" fillId="3" borderId="1" xfId="0" applyFont="1" applyFill="1" applyBorder="1" applyAlignment="1">
      <alignment horizontal="right"/>
    </xf>
    <xf numFmtId="0" fontId="8" fillId="4" borderId="1" xfId="0" applyFont="1" applyFill="1" applyBorder="1" applyAlignment="1">
      <alignment horizontal="right"/>
    </xf>
    <xf numFmtId="0" fontId="8" fillId="5" borderId="1" xfId="0" applyFont="1" applyFill="1" applyBorder="1" applyAlignment="1">
      <alignment horizontal="right"/>
    </xf>
    <xf numFmtId="2" fontId="0" fillId="0" borderId="0" xfId="0" applyNumberFormat="1" applyAlignment="1">
      <alignment horizontal="center"/>
    </xf>
    <xf numFmtId="164" fontId="0" fillId="0" borderId="1" xfId="0" applyNumberForma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right"/>
    </xf>
    <xf numFmtId="0" fontId="0" fillId="0" borderId="0" xfId="0" applyAlignment="1">
      <alignment horizontal="center" wrapText="1"/>
    </xf>
    <xf numFmtId="0" fontId="8" fillId="0" borderId="1" xfId="0" applyFont="1" applyBorder="1" applyAlignment="1">
      <alignment horizontal="right"/>
    </xf>
    <xf numFmtId="0" fontId="3" fillId="0" borderId="0" xfId="0" applyFont="1" applyAlignment="1"/>
    <xf numFmtId="0" fontId="8" fillId="0" borderId="2" xfId="0" applyFont="1" applyFill="1" applyBorder="1" applyAlignment="1">
      <alignment horizontal="center"/>
    </xf>
    <xf numFmtId="166" fontId="0" fillId="0" borderId="1" xfId="2" applyNumberFormat="1" applyFont="1" applyFill="1" applyBorder="1" applyAlignment="1">
      <alignment horizontal="center"/>
    </xf>
    <xf numFmtId="9" fontId="0" fillId="0" borderId="1" xfId="2" applyFon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2" fontId="0" fillId="5" borderId="1" xfId="0" applyNumberFormat="1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0" xfId="0" applyFont="1" applyAlignment="1">
      <alignment horizontal="right"/>
    </xf>
    <xf numFmtId="165" fontId="3" fillId="0" borderId="0" xfId="0" applyNumberFormat="1" applyFont="1"/>
    <xf numFmtId="0" fontId="3" fillId="6" borderId="1" xfId="0" applyFont="1" applyFill="1" applyBorder="1" applyAlignment="1">
      <alignment horizontal="right"/>
    </xf>
    <xf numFmtId="0" fontId="0" fillId="6" borderId="1" xfId="0" applyFill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8" fillId="0" borderId="1" xfId="0" applyFont="1" applyBorder="1" applyAlignment="1">
      <alignment horizontal="right" vertical="center" wrapText="1"/>
    </xf>
    <xf numFmtId="164" fontId="3" fillId="0" borderId="1" xfId="0" applyNumberFormat="1" applyFont="1" applyFill="1" applyBorder="1" applyAlignment="1">
      <alignment horizontal="center" vertical="center"/>
    </xf>
    <xf numFmtId="164" fontId="9" fillId="0" borderId="1" xfId="0" applyNumberFormat="1" applyFont="1" applyFill="1" applyBorder="1" applyAlignment="1">
      <alignment horizontal="center" vertical="center"/>
    </xf>
    <xf numFmtId="0" fontId="9" fillId="0" borderId="1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9" fillId="0" borderId="2" xfId="0" applyFont="1" applyFill="1" applyBorder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9" fillId="0" borderId="1" xfId="0" applyFont="1" applyBorder="1" applyAlignment="1">
      <alignment horizontal="center"/>
    </xf>
  </cellXfs>
  <cellStyles count="12">
    <cellStyle name="İzlenen Köprü" xfId="3" builtinId="9" hidden="1"/>
    <cellStyle name="İzlenen Köprü" xfId="4" builtinId="9" hidden="1"/>
    <cellStyle name="İzlenen Köprü" xfId="5" builtinId="9" hidden="1"/>
    <cellStyle name="İzlenen Köprü" xfId="6" builtinId="9" hidden="1"/>
    <cellStyle name="İzlenen Köprü" xfId="7" builtinId="9" hidden="1"/>
    <cellStyle name="İzlenen Köprü" xfId="8" builtinId="9" hidden="1"/>
    <cellStyle name="İzlenen Köprü" xfId="9" builtinId="9" hidden="1"/>
    <cellStyle name="İzlenen Köprü" xfId="10" builtinId="9" hidden="1"/>
    <cellStyle name="İzlenen Köprü" xfId="11" builtinId="9" hidden="1"/>
    <cellStyle name="Köprü" xfId="1" builtinId="8"/>
    <cellStyle name="Normal" xfId="0" builtinId="0"/>
    <cellStyle name="Yüzde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tr-TR" sz="1200"/>
              <a:t>Eğitim Verisi</a:t>
            </a:r>
          </a:p>
        </c:rich>
      </c:tx>
      <c:layout>
        <c:manualLayout>
          <c:xMode val="edge"/>
          <c:yMode val="edge"/>
          <c:x val="0.37831020986170311"/>
          <c:y val="7.125635616315381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21212212755909501"/>
          <c:y val="0.19576770153279405"/>
          <c:w val="0.7020232316836722"/>
          <c:h val="0.59259412355872698"/>
        </c:manualLayout>
      </c:layout>
      <c:scatterChart>
        <c:scatterStyle val="lineMarker"/>
        <c:varyColors val="0"/>
        <c:ser>
          <c:idx val="0"/>
          <c:order val="0"/>
          <c:tx>
            <c:v>data1</c:v>
          </c:tx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1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xVal>
            <c:numRef>
              <c:f>'bölum 10 analiz'!$B$5:$B$8</c:f>
              <c:numCache>
                <c:formatCode>General</c:formatCode>
                <c:ptCount val="4"/>
                <c:pt idx="0">
                  <c:v>1.65</c:v>
                </c:pt>
                <c:pt idx="1">
                  <c:v>1.42</c:v>
                </c:pt>
                <c:pt idx="2">
                  <c:v>1.82</c:v>
                </c:pt>
                <c:pt idx="3">
                  <c:v>1.62</c:v>
                </c:pt>
              </c:numCache>
            </c:numRef>
          </c:xVal>
          <c:yVal>
            <c:numRef>
              <c:f>'bölum 10 analiz'!$C$5:$C$8</c:f>
              <c:numCache>
                <c:formatCode>General</c:formatCode>
                <c:ptCount val="4"/>
                <c:pt idx="0">
                  <c:v>90</c:v>
                </c:pt>
                <c:pt idx="1">
                  <c:v>80</c:v>
                </c:pt>
                <c:pt idx="2">
                  <c:v>100</c:v>
                </c:pt>
                <c:pt idx="3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4D-4853-87D7-509CD2E28501}"/>
            </c:ext>
          </c:extLst>
        </c:ser>
        <c:ser>
          <c:idx val="1"/>
          <c:order val="1"/>
          <c:tx>
            <c:v>data2</c:v>
          </c:tx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2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xVal>
            <c:numRef>
              <c:f>'bölum 10 analiz'!$B$9:$B$11</c:f>
              <c:numCache>
                <c:formatCode>General</c:formatCode>
                <c:ptCount val="3"/>
                <c:pt idx="0">
                  <c:v>1.88</c:v>
                </c:pt>
                <c:pt idx="1">
                  <c:v>1.75</c:v>
                </c:pt>
                <c:pt idx="2">
                  <c:v>1.52</c:v>
                </c:pt>
              </c:numCache>
            </c:numRef>
          </c:xVal>
          <c:yVal>
            <c:numRef>
              <c:f>'bölum 10 analiz'!$C$9:$C$11</c:f>
              <c:numCache>
                <c:formatCode>General</c:formatCode>
                <c:ptCount val="3"/>
                <c:pt idx="0">
                  <c:v>65</c:v>
                </c:pt>
                <c:pt idx="1">
                  <c:v>55</c:v>
                </c:pt>
                <c:pt idx="2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74D-4853-87D7-509CD2E28501}"/>
            </c:ext>
          </c:extLst>
        </c:ser>
        <c:ser>
          <c:idx val="2"/>
          <c:order val="2"/>
          <c:tx>
            <c:v>Data3</c:v>
          </c:tx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triangle"/>
            <c:size val="10"/>
            <c:spPr>
              <a:solidFill>
                <a:srgbClr val="7030A0"/>
              </a:solidFill>
              <a:ln w="9525">
                <a:solidFill>
                  <a:schemeClr val="accent3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dPt>
            <c:idx val="0"/>
            <c:marker>
              <c:spPr>
                <a:solidFill>
                  <a:srgbClr val="7030A0"/>
                </a:solidFill>
                <a:ln w="9525">
                  <a:solidFill>
                    <a:schemeClr val="accent3"/>
                  </a:solidFill>
                  <a:round/>
                </a:ln>
                <a:effectLst>
                  <a:glow>
                    <a:schemeClr val="accent1">
                      <a:alpha val="40000"/>
                    </a:schemeClr>
                  </a:glow>
                </a:effectLst>
              </c:spPr>
            </c:marker>
            <c:bubble3D val="0"/>
            <c:spPr>
              <a:ln w="25400" cap="rnd">
                <a:solidFill>
                  <a:srgbClr val="808080"/>
                </a:solidFill>
                <a:round/>
              </a:ln>
              <a:effectLst>
                <a:glow>
                  <a:schemeClr val="accent1">
                    <a:alpha val="40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3-274D-4853-87D7-509CD2E28501}"/>
              </c:ext>
            </c:extLst>
          </c:dPt>
          <c:xVal>
            <c:numRef>
              <c:f>'bölum 10 analiz'!$B$12</c:f>
              <c:numCache>
                <c:formatCode>General</c:formatCode>
                <c:ptCount val="1"/>
                <c:pt idx="0">
                  <c:v>1.8</c:v>
                </c:pt>
              </c:numCache>
            </c:numRef>
          </c:xVal>
          <c:yVal>
            <c:numRef>
              <c:f>'bölum 10 analiz'!$C$12</c:f>
              <c:numCache>
                <c:formatCode>General</c:formatCode>
                <c:ptCount val="1"/>
                <c:pt idx="0">
                  <c:v>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74D-4853-87D7-509CD2E285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321664"/>
        <c:axId val="114336128"/>
      </c:scatterChart>
      <c:valAx>
        <c:axId val="114321664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BOY</a:t>
                </a:r>
              </a:p>
            </c:rich>
          </c:tx>
          <c:layout>
            <c:manualLayout>
              <c:xMode val="edge"/>
              <c:yMode val="edge"/>
              <c:x val="0.51615898600850407"/>
              <c:y val="0.8805522247372566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14336128"/>
        <c:crosses val="autoZero"/>
        <c:crossBetween val="midCat"/>
        <c:majorUnit val="0.2"/>
      </c:valAx>
      <c:valAx>
        <c:axId val="114336128"/>
        <c:scaling>
          <c:orientation val="minMax"/>
          <c:min val="3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KİLO</a:t>
                </a:r>
              </a:p>
            </c:rich>
          </c:tx>
          <c:layout>
            <c:manualLayout>
              <c:xMode val="edge"/>
              <c:yMode val="edge"/>
              <c:x val="4.2421589129832508E-2"/>
              <c:y val="0.39984554443382903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14321664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1" l="0.75000000000000011" r="0.75000000000000011" t="1" header="0.5" footer="0.5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tr-TR" sz="1200"/>
              <a:t>Farklı Bir Çözüm</a:t>
            </a:r>
          </a:p>
        </c:rich>
      </c:tx>
      <c:layout>
        <c:manualLayout>
          <c:xMode val="edge"/>
          <c:yMode val="edge"/>
          <c:x val="0.35778520835580507"/>
          <c:y val="2.544869862969781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4327364901305098"/>
          <c:y val="0.12456957634128703"/>
          <c:w val="0.79526269841269792"/>
          <c:h val="0.75054166666666711"/>
        </c:manualLayout>
      </c:layout>
      <c:barChart>
        <c:barDir val="bar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tint val="100000"/>
                    <a:shade val="100000"/>
                    <a:satMod val="130000"/>
                  </a:schemeClr>
                </a:gs>
                <a:gs pos="100000">
                  <a:schemeClr val="accent1">
                    <a:tint val="50000"/>
                    <a:shade val="100000"/>
                    <a:satMod val="350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val>
            <c:numRef>
              <c:f>'bölum 10 analiz'!$N$5:$N$12</c:f>
              <c:numCache>
                <c:formatCode>0.000</c:formatCode>
                <c:ptCount val="8"/>
                <c:pt idx="0">
                  <c:v>2.1907898199893863</c:v>
                </c:pt>
                <c:pt idx="1">
                  <c:v>2.5272537085860565</c:v>
                </c:pt>
                <c:pt idx="2">
                  <c:v>2.1950526752752824</c:v>
                </c:pt>
                <c:pt idx="3">
                  <c:v>2.3611531919306694</c:v>
                </c:pt>
                <c:pt idx="4">
                  <c:v>-1.5394676056100733</c:v>
                </c:pt>
                <c:pt idx="5">
                  <c:v>-1.7708816234843523</c:v>
                </c:pt>
                <c:pt idx="6">
                  <c:v>-1.9192453830309368</c:v>
                </c:pt>
                <c:pt idx="7">
                  <c:v>7.8421075110497007E-2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50-4638-A535-08F69B633B57}"/>
            </c:ext>
          </c:extLst>
        </c:ser>
        <c:ser>
          <c:idx val="1"/>
          <c:order val="1"/>
          <c:spPr>
            <a:gradFill rotWithShape="1">
              <a:gsLst>
                <a:gs pos="0">
                  <a:schemeClr val="accent2">
                    <a:tint val="100000"/>
                    <a:shade val="100000"/>
                    <a:satMod val="130000"/>
                  </a:schemeClr>
                </a:gs>
                <a:gs pos="100000">
                  <a:schemeClr val="accent2">
                    <a:tint val="50000"/>
                    <a:shade val="100000"/>
                    <a:satMod val="350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Lbls>
            <c:dLbl>
              <c:idx val="0"/>
              <c:layout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B850-4638-A535-08F69B633B5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'bölum 10 analiz'!$N$12</c:f>
              <c:numCache>
                <c:formatCode>0.000</c:formatCode>
                <c:ptCount val="1"/>
                <c:pt idx="0">
                  <c:v>7.8421075110497007E-2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850-4638-A535-08F69B633B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15213824"/>
        <c:axId val="115215744"/>
      </c:barChart>
      <c:catAx>
        <c:axId val="115213824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veri</a:t>
                </a:r>
              </a:p>
            </c:rich>
          </c:tx>
          <c:layout>
            <c:manualLayout>
              <c:xMode val="edge"/>
              <c:yMode val="edge"/>
              <c:x val="2.7122763063707901E-2"/>
              <c:y val="0.3703044619422571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one"/>
        <c:crossAx val="115215744"/>
        <c:crosses val="autoZero"/>
        <c:auto val="1"/>
        <c:lblAlgn val="ctr"/>
        <c:lblOffset val="400"/>
        <c:tickLblSkip val="40"/>
        <c:tickMarkSkip val="40"/>
        <c:noMultiLvlLbl val="0"/>
      </c:catAx>
      <c:valAx>
        <c:axId val="115215744"/>
        <c:scaling>
          <c:orientation val="minMax"/>
          <c:max val="3"/>
          <c:min val="-3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15213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1" l="0.75000000000000011" r="0.75000000000000011" t="1" header="0.5" footer="0.5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tr-TR" sz="1200"/>
              <a:t>Diskriminant</a:t>
            </a:r>
            <a:r>
              <a:rPr lang="tr-TR" sz="1200" baseline="0"/>
              <a:t> Fonksiyonu</a:t>
            </a:r>
            <a:endParaRPr lang="tr-TR" sz="1200"/>
          </a:p>
        </c:rich>
      </c:tx>
      <c:layout>
        <c:manualLayout>
          <c:xMode val="edge"/>
          <c:yMode val="edge"/>
          <c:x val="0.22982395486250801"/>
          <c:y val="3.856058954415171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297599623830302"/>
          <c:y val="0.16966580976863699"/>
          <c:w val="0.75192131616640123"/>
          <c:h val="0.67352185089974315"/>
        </c:manualLayout>
      </c:layout>
      <c:scatterChart>
        <c:scatterStyle val="lineMarker"/>
        <c:varyColors val="0"/>
        <c:ser>
          <c:idx val="0"/>
          <c:order val="0"/>
          <c:tx>
            <c:v>data1</c:v>
          </c:tx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1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xVal>
            <c:numRef>
              <c:f>'bölum 10 analiz'!$H$5:$H$8</c:f>
              <c:numCache>
                <c:formatCode>0.000</c:formatCode>
                <c:ptCount val="4"/>
                <c:pt idx="0">
                  <c:v>63.166978877967786</c:v>
                </c:pt>
                <c:pt idx="1">
                  <c:v>45.999720497542292</c:v>
                </c:pt>
                <c:pt idx="2">
                  <c:v>76.250895961484161</c:v>
                </c:pt>
                <c:pt idx="3">
                  <c:v>61.12530822951323</c:v>
                </c:pt>
              </c:numCache>
            </c:numRef>
          </c:xVal>
          <c:yVal>
            <c:numRef>
              <c:f>'bölum 10 analiz'!$I$5:$I$8</c:f>
              <c:numCache>
                <c:formatCode>0.000</c:formatCode>
                <c:ptCount val="4"/>
                <c:pt idx="0">
                  <c:v>60.976189057978416</c:v>
                </c:pt>
                <c:pt idx="1">
                  <c:v>43.47246678895624</c:v>
                </c:pt>
                <c:pt idx="2">
                  <c:v>74.055843286208884</c:v>
                </c:pt>
                <c:pt idx="3">
                  <c:v>58.764155037582569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A3-49F3-9D91-991189D89672}"/>
            </c:ext>
          </c:extLst>
        </c:ser>
        <c:ser>
          <c:idx val="1"/>
          <c:order val="1"/>
          <c:tx>
            <c:v>data2</c:v>
          </c:tx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2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xVal>
            <c:numRef>
              <c:f>'bölum 10 analiz'!$H$9:$H$11</c:f>
              <c:numCache>
                <c:formatCode>0.000</c:formatCode>
                <c:ptCount val="3"/>
                <c:pt idx="0">
                  <c:v>75.033661993768362</c:v>
                </c:pt>
                <c:pt idx="1">
                  <c:v>64.671972441524773</c:v>
                </c:pt>
                <c:pt idx="2">
                  <c:v>46.747489023295707</c:v>
                </c:pt>
              </c:numCache>
            </c:numRef>
          </c:xVal>
          <c:yVal>
            <c:numRef>
              <c:f>'bölum 10 analiz'!$I$9:$I$11</c:f>
              <c:numCache>
                <c:formatCode>0.000</c:formatCode>
                <c:ptCount val="3"/>
                <c:pt idx="0">
                  <c:v>76.573129599378447</c:v>
                </c:pt>
                <c:pt idx="1">
                  <c:v>66.442854065009115</c:v>
                </c:pt>
                <c:pt idx="2">
                  <c:v>48.66673440632664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2A3-49F3-9D91-991189D89672}"/>
            </c:ext>
          </c:extLst>
        </c:ser>
        <c:ser>
          <c:idx val="2"/>
          <c:order val="2"/>
          <c:tx>
            <c:v>threshold line</c:v>
          </c:tx>
          <c:spPr>
            <a:ln w="9525" cap="rnd">
              <a:solidFill>
                <a:schemeClr val="accent3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xVal>
            <c:numRef>
              <c:f>('bölum 10 analiz'!$H$5:$H$12,'bölum 10 analiz'!$I$5:$I$12)</c:f>
              <c:numCache>
                <c:formatCode>0.000</c:formatCode>
                <c:ptCount val="16"/>
                <c:pt idx="0">
                  <c:v>63.166978877967786</c:v>
                </c:pt>
                <c:pt idx="1">
                  <c:v>45.999720497542292</c:v>
                </c:pt>
                <c:pt idx="2">
                  <c:v>76.250895961484161</c:v>
                </c:pt>
                <c:pt idx="3">
                  <c:v>61.12530822951323</c:v>
                </c:pt>
                <c:pt idx="4">
                  <c:v>75.033661993768362</c:v>
                </c:pt>
                <c:pt idx="5">
                  <c:v>64.671972441524773</c:v>
                </c:pt>
                <c:pt idx="6">
                  <c:v>46.747489023295707</c:v>
                </c:pt>
                <c:pt idx="7">
                  <c:v>71.406547021951383</c:v>
                </c:pt>
                <c:pt idx="8">
                  <c:v>60.976189057978416</c:v>
                </c:pt>
                <c:pt idx="9">
                  <c:v>43.47246678895624</c:v>
                </c:pt>
                <c:pt idx="10">
                  <c:v>74.055843286208884</c:v>
                </c:pt>
                <c:pt idx="11">
                  <c:v>58.764155037582569</c:v>
                </c:pt>
                <c:pt idx="12">
                  <c:v>76.573129599378447</c:v>
                </c:pt>
                <c:pt idx="13">
                  <c:v>66.442854065009115</c:v>
                </c:pt>
                <c:pt idx="14">
                  <c:v>48.66673440632664</c:v>
                </c:pt>
                <c:pt idx="15">
                  <c:v>71.328125946840899</c:v>
                </c:pt>
              </c:numCache>
            </c:numRef>
          </c:xVal>
          <c:yVal>
            <c:numRef>
              <c:f>('bölum 10 analiz'!$H$5:$H$12,'bölum 10 analiz'!$I$5:$I$12)</c:f>
              <c:numCache>
                <c:formatCode>0.000</c:formatCode>
                <c:ptCount val="16"/>
                <c:pt idx="0">
                  <c:v>63.166978877967786</c:v>
                </c:pt>
                <c:pt idx="1">
                  <c:v>45.999720497542292</c:v>
                </c:pt>
                <c:pt idx="2">
                  <c:v>76.250895961484161</c:v>
                </c:pt>
                <c:pt idx="3">
                  <c:v>61.12530822951323</c:v>
                </c:pt>
                <c:pt idx="4">
                  <c:v>75.033661993768362</c:v>
                </c:pt>
                <c:pt idx="5">
                  <c:v>64.671972441524773</c:v>
                </c:pt>
                <c:pt idx="6">
                  <c:v>46.747489023295707</c:v>
                </c:pt>
                <c:pt idx="7">
                  <c:v>71.406547021951383</c:v>
                </c:pt>
                <c:pt idx="8">
                  <c:v>60.976189057978416</c:v>
                </c:pt>
                <c:pt idx="9">
                  <c:v>43.47246678895624</c:v>
                </c:pt>
                <c:pt idx="10">
                  <c:v>74.055843286208884</c:v>
                </c:pt>
                <c:pt idx="11">
                  <c:v>58.764155037582569</c:v>
                </c:pt>
                <c:pt idx="12">
                  <c:v>76.573129599378447</c:v>
                </c:pt>
                <c:pt idx="13">
                  <c:v>66.442854065009115</c:v>
                </c:pt>
                <c:pt idx="14">
                  <c:v>48.66673440632664</c:v>
                </c:pt>
                <c:pt idx="15">
                  <c:v>71.328125946840899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2A3-49F3-9D91-991189D89672}"/>
            </c:ext>
          </c:extLst>
        </c:ser>
        <c:ser>
          <c:idx val="3"/>
          <c:order val="3"/>
          <c:tx>
            <c:v>Data3</c:v>
          </c:tx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triangle"/>
            <c:size val="10"/>
            <c:spPr>
              <a:solidFill>
                <a:schemeClr val="accent3"/>
              </a:solidFill>
              <a:ln w="9525">
                <a:solidFill>
                  <a:schemeClr val="accent4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dPt>
            <c:idx val="0"/>
            <c:marker>
              <c:spPr>
                <a:solidFill>
                  <a:srgbClr val="7030A0"/>
                </a:solidFill>
                <a:ln w="9525">
                  <a:solidFill>
                    <a:schemeClr val="accent4"/>
                  </a:solidFill>
                  <a:round/>
                </a:ln>
                <a:effectLst>
                  <a:outerShdw blurRad="40000" dist="23000" dir="5400000" rotWithShape="0">
                    <a:srgbClr val="000000">
                      <a:alpha val="35000"/>
                    </a:srgbClr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92A3-49F3-9D91-991189D89672}"/>
              </c:ext>
            </c:extLst>
          </c:dPt>
          <c:xVal>
            <c:numRef>
              <c:f>'bölum 10 analiz'!$H$12</c:f>
              <c:numCache>
                <c:formatCode>0.000</c:formatCode>
                <c:ptCount val="1"/>
                <c:pt idx="0">
                  <c:v>71.406547021951383</c:v>
                </c:pt>
              </c:numCache>
            </c:numRef>
          </c:xVal>
          <c:yVal>
            <c:numRef>
              <c:f>'bölum 10 analiz'!$I$12</c:f>
              <c:numCache>
                <c:formatCode>0.000</c:formatCode>
                <c:ptCount val="1"/>
                <c:pt idx="0">
                  <c:v>71.328125946840899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2A3-49F3-9D91-991189D896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547136"/>
        <c:axId val="115586176"/>
      </c:scatterChart>
      <c:valAx>
        <c:axId val="115547136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f1</a:t>
                </a:r>
              </a:p>
            </c:rich>
          </c:tx>
          <c:layout>
            <c:manualLayout>
              <c:xMode val="edge"/>
              <c:yMode val="edge"/>
              <c:x val="0.52604223335719413"/>
              <c:y val="0.9100258429234812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0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15586176"/>
        <c:crosses val="autoZero"/>
        <c:crossBetween val="midCat"/>
      </c:valAx>
      <c:valAx>
        <c:axId val="115586176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f2</a:t>
                </a:r>
              </a:p>
            </c:rich>
          </c:tx>
          <c:layout>
            <c:manualLayout>
              <c:xMode val="edge"/>
              <c:yMode val="edge"/>
              <c:x val="3.4360057265569108E-2"/>
              <c:y val="0.4910022208762370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0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15547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1" l="0.75000000000000011" r="0.75000000000000011" t="1" header="0.5" footer="0.5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50800</xdr:colOff>
      <xdr:row>16</xdr:row>
      <xdr:rowOff>127000</xdr:rowOff>
    </xdr:from>
    <xdr:to>
      <xdr:col>4</xdr:col>
      <xdr:colOff>482600</xdr:colOff>
      <xdr:row>33</xdr:row>
      <xdr:rowOff>110517</xdr:rowOff>
    </xdr:to>
    <xdr:graphicFrame macro="">
      <xdr:nvGraphicFramePr>
        <xdr:cNvPr id="13632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16</xdr:row>
      <xdr:rowOff>76200</xdr:rowOff>
    </xdr:from>
    <xdr:to>
      <xdr:col>15</xdr:col>
      <xdr:colOff>0</xdr:colOff>
      <xdr:row>33</xdr:row>
      <xdr:rowOff>59717</xdr:rowOff>
    </xdr:to>
    <xdr:graphicFrame macro="">
      <xdr:nvGraphicFramePr>
        <xdr:cNvPr id="13633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749300</xdr:colOff>
      <xdr:row>16</xdr:row>
      <xdr:rowOff>88900</xdr:rowOff>
    </xdr:from>
    <xdr:to>
      <xdr:col>8</xdr:col>
      <xdr:colOff>736600</xdr:colOff>
      <xdr:row>33</xdr:row>
      <xdr:rowOff>72417</xdr:rowOff>
    </xdr:to>
    <xdr:graphicFrame macro="">
      <xdr:nvGraphicFramePr>
        <xdr:cNvPr id="13637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"/>
  <sheetViews>
    <sheetView tabSelected="1" zoomScale="130" zoomScaleNormal="130" zoomScalePageLayoutView="132" workbookViewId="0">
      <selection activeCell="T22" sqref="T22:V24"/>
    </sheetView>
  </sheetViews>
  <sheetFormatPr defaultColWidth="8.85546875" defaultRowHeight="12.75" x14ac:dyDescent="0.2"/>
  <cols>
    <col min="1" max="1" width="15.140625" customWidth="1"/>
    <col min="2" max="2" width="5.42578125" customWidth="1"/>
    <col min="3" max="3" width="7.140625" bestFit="1" customWidth="1"/>
    <col min="4" max="4" width="3.85546875" customWidth="1"/>
    <col min="5" max="6" width="15" style="9" customWidth="1"/>
    <col min="7" max="7" width="2.42578125" customWidth="1"/>
    <col min="8" max="9" width="12.140625" style="9" customWidth="1"/>
    <col min="10" max="10" width="3.28515625" customWidth="1"/>
    <col min="11" max="11" width="9.28515625" customWidth="1"/>
    <col min="12" max="12" width="7.85546875" style="9" bestFit="1" customWidth="1"/>
    <col min="13" max="13" width="3.7109375" customWidth="1"/>
    <col min="14" max="15" width="9" customWidth="1"/>
    <col min="16" max="16" width="4.42578125" customWidth="1"/>
    <col min="17" max="18" width="11.42578125" customWidth="1"/>
    <col min="19" max="19" width="7.42578125" bestFit="1" customWidth="1"/>
    <col min="20" max="20" width="11.42578125" bestFit="1" customWidth="1"/>
    <col min="21" max="21" width="7.85546875" customWidth="1"/>
    <col min="22" max="22" width="9" customWidth="1"/>
    <col min="23" max="23" width="4.5703125" bestFit="1" customWidth="1"/>
    <col min="24" max="24" width="7.85546875" customWidth="1"/>
    <col min="25" max="25" width="8.28515625" bestFit="1" customWidth="1"/>
  </cols>
  <sheetData>
    <row r="1" spans="1:25" x14ac:dyDescent="0.2">
      <c r="A1" s="2" t="s">
        <v>2</v>
      </c>
      <c r="Q1" s="12" t="s">
        <v>21</v>
      </c>
      <c r="R1" s="1"/>
      <c r="S1" s="1"/>
    </row>
    <row r="2" spans="1:25" x14ac:dyDescent="0.2">
      <c r="Q2" s="4"/>
      <c r="R2" s="3"/>
      <c r="S2" s="6"/>
      <c r="U2" s="50" t="s">
        <v>29</v>
      </c>
      <c r="V2" s="50" t="s">
        <v>32</v>
      </c>
    </row>
    <row r="3" spans="1:25" x14ac:dyDescent="0.2">
      <c r="A3" s="80" t="s">
        <v>18</v>
      </c>
      <c r="B3" s="80"/>
      <c r="C3" s="80"/>
      <c r="E3" s="73" t="s">
        <v>34</v>
      </c>
      <c r="F3" s="74"/>
      <c r="H3" s="81" t="s">
        <v>14</v>
      </c>
      <c r="I3" s="81"/>
      <c r="K3" s="29" t="s">
        <v>15</v>
      </c>
      <c r="N3" s="81" t="s">
        <v>19</v>
      </c>
      <c r="O3" s="81"/>
      <c r="Q3" s="73" t="s">
        <v>35</v>
      </c>
      <c r="R3" s="75"/>
      <c r="S3" s="6"/>
      <c r="U3" s="51" t="s">
        <v>31</v>
      </c>
      <c r="V3" s="56" t="s">
        <v>30</v>
      </c>
      <c r="W3" s="73" t="s">
        <v>33</v>
      </c>
      <c r="X3" s="74"/>
    </row>
    <row r="4" spans="1:25" x14ac:dyDescent="0.2">
      <c r="A4" s="36" t="s">
        <v>6</v>
      </c>
      <c r="B4" s="22" t="s">
        <v>3</v>
      </c>
      <c r="C4" s="22" t="s">
        <v>5</v>
      </c>
      <c r="E4" s="24" t="s">
        <v>12</v>
      </c>
      <c r="F4" s="24" t="s">
        <v>13</v>
      </c>
      <c r="G4" s="7"/>
      <c r="H4" s="27" t="s">
        <v>0</v>
      </c>
      <c r="I4" s="27" t="s">
        <v>1</v>
      </c>
      <c r="K4" s="29" t="s">
        <v>16</v>
      </c>
      <c r="L4" s="19" t="s">
        <v>17</v>
      </c>
      <c r="M4" s="9"/>
      <c r="N4" s="27" t="s">
        <v>20</v>
      </c>
      <c r="O4" s="27" t="s">
        <v>16</v>
      </c>
      <c r="Q4" s="40">
        <f t="array" ref="Q4:R5">MMULT(TRANSPOSE(Mean_CorrectedData_Group1),Mean_CorrectedData_Group1)/COUNT($E$5:$E$8)</f>
        <v>2.162908163265307E-2</v>
      </c>
      <c r="R4" s="40">
        <v>0.39948979591836808</v>
      </c>
      <c r="S4" s="6"/>
      <c r="T4" s="52" t="s">
        <v>37</v>
      </c>
      <c r="U4" s="30">
        <f>COUNT(E5:E8)</f>
        <v>4</v>
      </c>
      <c r="V4" s="21">
        <f>+U4/U6</f>
        <v>0.5714285714285714</v>
      </c>
      <c r="W4" s="55">
        <f>+AVERAGE(B5:B8)</f>
        <v>1.6274999999999999</v>
      </c>
      <c r="X4" s="55">
        <f>+AVERAGE(C5:C8)</f>
        <v>90</v>
      </c>
      <c r="Y4" s="2" t="s">
        <v>45</v>
      </c>
    </row>
    <row r="5" spans="1:25" x14ac:dyDescent="0.2">
      <c r="A5" s="37" t="s">
        <v>8</v>
      </c>
      <c r="B5" s="25">
        <v>1.65</v>
      </c>
      <c r="C5" s="25">
        <v>90</v>
      </c>
      <c r="E5" s="21">
        <f t="shared" ref="E5:F12" si="0">B5-B$15</f>
        <v>-1.5714285714285792E-2</v>
      </c>
      <c r="F5" s="21">
        <f t="shared" si="0"/>
        <v>15.714285714285708</v>
      </c>
      <c r="G5" s="7"/>
      <c r="H5" s="28">
        <f t="array" ref="H5">MMULT(MMULT($W$4:$X$4,$T$16:$U$17),TRANSPOSE($B5:$C5))-0.5*MMULT(MMULT($W$4:$X$4,$T$16:$U$17),TRANSPOSE($W$4:$X$4))+LN($V$4)</f>
        <v>63.166978877967786</v>
      </c>
      <c r="I5" s="28">
        <f t="array" ref="I5">MMULT(MMULT($W$5:$X$5,$T$16:$U$17),TRANSPOSE($B5:$C5))-0.5*MMULT(MMULT($W$5:$X$5,$T$16:$U$17),TRANSPOSE($W$5:$X$5))+LN($V$5)</f>
        <v>60.976189057978416</v>
      </c>
      <c r="K5" s="30" t="str">
        <f>IF(H5&gt;I5,"ŞİŞMAN","ZAYIF")</f>
        <v>ŞİŞMAN</v>
      </c>
      <c r="L5" s="10" t="str">
        <f>IF(AND(A5="ŞİŞMAN",K5=A5),"a",IF(AND(A5="ŞİŞMAN",NOT(K5=A5)),"b",IF(AND(A5="ZAYIF",K5=A5),"c","d")))</f>
        <v>a</v>
      </c>
      <c r="M5" s="10"/>
      <c r="N5" s="28">
        <f t="array" ref="N5">+MMULT(TRANSPOSE($V$9:$V$10),TRANSPOSE(B5:C5))+$X$9</f>
        <v>2.1907898199893863</v>
      </c>
      <c r="O5" s="33" t="str">
        <f>+IF(N5&gt;0,"ŞİŞMAN","ZAYIF")</f>
        <v>ŞİŞMAN</v>
      </c>
      <c r="Q5" s="40">
        <v>0.39948979591836808</v>
      </c>
      <c r="R5" s="40">
        <v>296.93877551020393</v>
      </c>
      <c r="S5" s="6"/>
      <c r="T5" s="52" t="s">
        <v>38</v>
      </c>
      <c r="U5" s="30">
        <f>COUNT(E9:E11)</f>
        <v>3</v>
      </c>
      <c r="V5" s="21">
        <f>+U5/U6</f>
        <v>0.42857142857142855</v>
      </c>
      <c r="W5" s="55">
        <f>+AVERAGE(B9:B11)</f>
        <v>1.7166666666666668</v>
      </c>
      <c r="X5" s="55">
        <f>+AVERAGE(C9:C11)</f>
        <v>53.333333333333336</v>
      </c>
      <c r="Y5" s="2" t="s">
        <v>46</v>
      </c>
    </row>
    <row r="6" spans="1:25" x14ac:dyDescent="0.2">
      <c r="A6" s="37" t="s">
        <v>8</v>
      </c>
      <c r="B6" s="25">
        <v>1.42</v>
      </c>
      <c r="C6" s="25">
        <v>80</v>
      </c>
      <c r="E6" s="21">
        <f t="shared" si="0"/>
        <v>-0.24571428571428577</v>
      </c>
      <c r="F6" s="21">
        <f t="shared" si="0"/>
        <v>5.7142857142857082</v>
      </c>
      <c r="G6" s="7"/>
      <c r="H6" s="28">
        <f t="array" ref="H6">MMULT(MMULT($W$4:$X$4,$T$16:$U$17),TRANSPOSE($B6:$C6))-0.5*MMULT(MMULT($W$4:$X$4,$T$16:$U$17),TRANSPOSE($W$4:$X$4))+LN($V$4)</f>
        <v>45.999720497542292</v>
      </c>
      <c r="I6" s="28">
        <f t="array" ref="I6">MMULT(MMULT($W$5:$X$5,$T$16:$U$17),TRANSPOSE($B6:$C6))-0.5*MMULT(MMULT($W$5:$X$5,$T$16:$U$17),TRANSPOSE($W$5:$X$5))+LN($V$5)</f>
        <v>43.47246678895624</v>
      </c>
      <c r="K6" s="30" t="str">
        <f t="shared" ref="K6:K12" si="1">IF(H6&gt;I6,"ŞİŞMAN","ZAYIF")</f>
        <v>ŞİŞMAN</v>
      </c>
      <c r="L6" s="10" t="str">
        <f t="shared" ref="L6:L11" si="2">IF(AND(A6="ŞİŞMAN",K6=A6),"a",IF(AND(A6="ŞİŞMAN",NOT(K6=A6)),"b",IF(AND(A6="ZAYIF",K6=A6),"c","d")))</f>
        <v>a</v>
      </c>
      <c r="M6" s="10"/>
      <c r="N6" s="28">
        <f t="array" ref="N6">+MMULT(TRANSPOSE($V$9:$V$10),TRANSPOSE(B6:C6))+$X$9</f>
        <v>2.5272537085860565</v>
      </c>
      <c r="O6" s="33" t="str">
        <f t="shared" ref="O6:O12" si="3">+IF(N6&gt;0,"ŞİŞMAN","ZAYIF")</f>
        <v>ŞİŞMAN</v>
      </c>
      <c r="Q6" s="3"/>
      <c r="R6" s="3"/>
      <c r="S6" s="6"/>
      <c r="T6" s="52" t="s">
        <v>29</v>
      </c>
      <c r="U6" s="54">
        <f>+U5+U4</f>
        <v>7</v>
      </c>
      <c r="W6" s="55">
        <f>+W5+W4</f>
        <v>3.3441666666666667</v>
      </c>
      <c r="X6" s="55">
        <f>+X5+X4</f>
        <v>143.33333333333334</v>
      </c>
      <c r="Y6" s="2" t="s">
        <v>47</v>
      </c>
    </row>
    <row r="7" spans="1:25" x14ac:dyDescent="0.2">
      <c r="A7" s="37" t="s">
        <v>8</v>
      </c>
      <c r="B7" s="25">
        <v>1.82</v>
      </c>
      <c r="C7" s="25">
        <v>100</v>
      </c>
      <c r="E7" s="21">
        <f t="shared" si="0"/>
        <v>0.15428571428571436</v>
      </c>
      <c r="F7" s="21">
        <f t="shared" si="0"/>
        <v>25.714285714285708</v>
      </c>
      <c r="G7" s="7"/>
      <c r="H7" s="28">
        <f t="array" ref="H7">MMULT(MMULT($W$4:$X$4,$T$16:$U$17),TRANSPOSE($B7:$C7))-0.5*MMULT(MMULT($W$4:$X$4,$T$16:$U$17),TRANSPOSE($W$4:$X$4))+LN($V$4)</f>
        <v>76.250895961484161</v>
      </c>
      <c r="I7" s="28">
        <f t="array" ref="I7">MMULT(MMULT($W$5:$X$5,$T$16:$U$17),TRANSPOSE($B7:$C7))-0.5*MMULT(MMULT($W$5:$X$5,$T$16:$U$17),TRANSPOSE($W$5:$X$5))+LN($V$5)</f>
        <v>74.055843286208884</v>
      </c>
      <c r="K7" s="30" t="str">
        <f t="shared" si="1"/>
        <v>ŞİŞMAN</v>
      </c>
      <c r="L7" s="10" t="str">
        <f t="shared" si="2"/>
        <v>a</v>
      </c>
      <c r="M7" s="10"/>
      <c r="N7" s="28">
        <f t="array" ref="N7">+MMULT(TRANSPOSE($V$9:$V$10),TRANSPOSE(B7:C7))+$X$9</f>
        <v>2.1950526752752824</v>
      </c>
      <c r="O7" s="33" t="str">
        <f t="shared" si="3"/>
        <v>ŞİŞMAN</v>
      </c>
      <c r="Q7" s="76" t="s">
        <v>36</v>
      </c>
      <c r="R7" s="77"/>
      <c r="S7" s="7"/>
    </row>
    <row r="8" spans="1:25" x14ac:dyDescent="0.2">
      <c r="A8" s="37" t="s">
        <v>8</v>
      </c>
      <c r="B8" s="25">
        <v>1.62</v>
      </c>
      <c r="C8" s="25">
        <v>90</v>
      </c>
      <c r="E8" s="21">
        <f t="shared" si="0"/>
        <v>-4.5714285714285596E-2</v>
      </c>
      <c r="F8" s="21">
        <f t="shared" si="0"/>
        <v>15.714285714285708</v>
      </c>
      <c r="G8" s="7"/>
      <c r="H8" s="28">
        <f t="array" ref="H8">MMULT(MMULT($W$4:$X$4,$T$16:$U$17),TRANSPOSE($B8:$C8))-0.5*MMULT(MMULT($W$4:$X$4,$T$16:$U$17),TRANSPOSE($W$4:$X$4))+LN($V$4)</f>
        <v>61.12530822951323</v>
      </c>
      <c r="I8" s="28">
        <f t="array" ref="I8">MMULT(MMULT($W$5:$X$5,$T$16:$U$17),TRANSPOSE($B8:$C8))-0.5*MMULT(MMULT($W$5:$X$5,$T$16:$U$17),TRANSPOSE($W$5:$X$5))+LN($V$5)</f>
        <v>58.764155037582569</v>
      </c>
      <c r="K8" s="30" t="str">
        <f t="shared" si="1"/>
        <v>ŞİŞMAN</v>
      </c>
      <c r="L8" s="10" t="str">
        <f t="shared" si="2"/>
        <v>a</v>
      </c>
      <c r="M8" s="10"/>
      <c r="N8" s="28">
        <f t="array" ref="N8">+MMULT(TRANSPOSE($V$9:$V$10),TRANSPOSE(B8:C8))+$X$9</f>
        <v>2.3611531919306694</v>
      </c>
      <c r="O8" s="33" t="str">
        <f t="shared" si="3"/>
        <v>ŞİŞMAN</v>
      </c>
      <c r="Q8" s="41">
        <f t="array" ref="Q8:R9">MMULT(TRANSPOSE(Mean_CorrectedData_Group2),Mean_CorrectedData_Group2)/COUNT($E$9:$E$11)</f>
        <v>2.4751700680272094E-2</v>
      </c>
      <c r="R8" s="41">
        <v>0.46020408163265253</v>
      </c>
      <c r="S8" s="8"/>
      <c r="T8" s="16" t="s">
        <v>48</v>
      </c>
      <c r="V8" s="16" t="s">
        <v>50</v>
      </c>
      <c r="X8" s="16" t="s">
        <v>49</v>
      </c>
    </row>
    <row r="9" spans="1:25" x14ac:dyDescent="0.2">
      <c r="A9" s="38" t="s">
        <v>9</v>
      </c>
      <c r="B9" s="26">
        <v>1.88</v>
      </c>
      <c r="C9" s="26">
        <v>65</v>
      </c>
      <c r="E9" s="21">
        <f t="shared" si="0"/>
        <v>0.21428571428571419</v>
      </c>
      <c r="F9" s="21">
        <f t="shared" si="0"/>
        <v>-9.2857142857142918</v>
      </c>
      <c r="G9" s="7"/>
      <c r="H9" s="28">
        <f t="array" ref="H9">MMULT(MMULT($W$4:$X$4,$T$16:$U$17),TRANSPOSE($B9:$C9))-0.5*MMULT(MMULT($W$4:$X$4,$T$16:$U$17),TRANSPOSE($W$4:$X$4))+LN($V$4)</f>
        <v>75.033661993768362</v>
      </c>
      <c r="I9" s="28">
        <f t="array" ref="I9">MMULT(MMULT($W$5:$X$5,$T$16:$U$17),TRANSPOSE($B9:$C9))-0.5*MMULT(MMULT($W$5:$X$5,$T$16:$U$17),TRANSPOSE($W$5:$X$5))+LN($V$5)</f>
        <v>76.573129599378447</v>
      </c>
      <c r="K9" s="30" t="str">
        <f t="shared" si="1"/>
        <v>ZAYIF</v>
      </c>
      <c r="L9" s="10" t="str">
        <f t="shared" si="2"/>
        <v>c</v>
      </c>
      <c r="M9" s="10"/>
      <c r="N9" s="28">
        <f t="array" ref="N9">+MMULT(TRANSPOSE($V$9:$V$10),TRANSPOSE(B9:C9))+$X$9</f>
        <v>-1.5394676056100733</v>
      </c>
      <c r="O9" s="33" t="str">
        <f t="shared" si="3"/>
        <v>ZAYIF</v>
      </c>
      <c r="Q9" s="41">
        <v>0.46020408163265253</v>
      </c>
      <c r="R9" s="41">
        <v>544.55782312925191</v>
      </c>
      <c r="S9" s="8"/>
      <c r="T9" s="39">
        <f>+W4-W5</f>
        <v>-8.9166666666666838E-2</v>
      </c>
      <c r="V9" s="43">
        <f t="array" ref="V9:V10">MMULT(T16:U17,T9:T10)</f>
        <v>-5.6787790647094871</v>
      </c>
      <c r="X9" s="9">
        <f>-LN(V5/V4)-0.5*MMULT(W6:X6,V9:V10)</f>
        <v>2.8338776101814398</v>
      </c>
    </row>
    <row r="10" spans="1:25" x14ac:dyDescent="0.2">
      <c r="A10" s="38" t="s">
        <v>9</v>
      </c>
      <c r="B10" s="26">
        <v>1.75</v>
      </c>
      <c r="C10" s="26">
        <v>55</v>
      </c>
      <c r="E10" s="21">
        <f t="shared" si="0"/>
        <v>8.4285714285714297E-2</v>
      </c>
      <c r="F10" s="21">
        <f t="shared" si="0"/>
        <v>-19.285714285714292</v>
      </c>
      <c r="G10" s="7"/>
      <c r="H10" s="28">
        <f t="array" ref="H10">MMULT(MMULT($W$4:$X$4,$T$16:$U$17),TRANSPOSE($B10:$C10))-0.5*MMULT(MMULT($W$4:$X$4,$T$16:$U$17),TRANSPOSE($W$4:$X$4))+LN($V$4)</f>
        <v>64.671972441524773</v>
      </c>
      <c r="I10" s="28">
        <f t="array" ref="I10">MMULT(MMULT($W$5:$X$5,$T$16:$U$17),TRANSPOSE($B10:$C10))-0.5*MMULT(MMULT($W$5:$X$5,$T$16:$U$17),TRANSPOSE($W$5:$X$5))+LN($V$5)</f>
        <v>66.442854065009115</v>
      </c>
      <c r="K10" s="30" t="str">
        <f t="shared" si="1"/>
        <v>ZAYIF</v>
      </c>
      <c r="L10" s="10" t="str">
        <f t="shared" si="2"/>
        <v>c</v>
      </c>
      <c r="M10" s="10"/>
      <c r="N10" s="28">
        <f t="array" ref="N10">+MMULT(TRANSPOSE($V$9:$V$10),TRANSPOSE(B10:C10))+$X$9</f>
        <v>-1.7708816234843523</v>
      </c>
      <c r="O10" s="33" t="str">
        <f t="shared" si="3"/>
        <v>ZAYIF</v>
      </c>
      <c r="S10" s="7"/>
      <c r="T10" s="39">
        <f>+X4-X5</f>
        <v>36.666666666666664</v>
      </c>
      <c r="V10" s="9">
        <v>9.6965529628651098E-2</v>
      </c>
    </row>
    <row r="11" spans="1:25" x14ac:dyDescent="0.2">
      <c r="A11" s="38" t="s">
        <v>9</v>
      </c>
      <c r="B11" s="26">
        <v>1.52</v>
      </c>
      <c r="C11" s="26">
        <v>40</v>
      </c>
      <c r="E11" s="21">
        <f t="shared" si="0"/>
        <v>-0.14571428571428569</v>
      </c>
      <c r="F11" s="21">
        <f t="shared" si="0"/>
        <v>-34.285714285714292</v>
      </c>
      <c r="G11" s="7"/>
      <c r="H11" s="28">
        <f t="array" ref="H11">MMULT(MMULT($W$4:$X$4,$T$16:$U$17),TRANSPOSE($B11:$C11))-0.5*MMULT(MMULT($W$4:$X$4,$T$16:$U$17),TRANSPOSE($W$4:$X$4))+LN($V$4)</f>
        <v>46.747489023295707</v>
      </c>
      <c r="I11" s="28">
        <f t="array" ref="I11">MMULT(MMULT($W$5:$X$5,$T$16:$U$17),TRANSPOSE($B11:$C11))-0.5*MMULT(MMULT($W$5:$X$5,$T$16:$U$17),TRANSPOSE($W$5:$X$5))+LN($V$5)</f>
        <v>48.66673440632664</v>
      </c>
      <c r="K11" s="30" t="str">
        <f t="shared" si="1"/>
        <v>ZAYIF</v>
      </c>
      <c r="L11" s="10" t="str">
        <f t="shared" si="2"/>
        <v>c</v>
      </c>
      <c r="M11" s="10"/>
      <c r="N11" s="28">
        <f t="array" ref="N11">+MMULT(TRANSPOSE($V$9:$V$10),TRANSPOSE(B11:C11))+$X$9</f>
        <v>-1.9192453830309368</v>
      </c>
      <c r="O11" s="33" t="str">
        <f t="shared" si="3"/>
        <v>ZAYIF</v>
      </c>
      <c r="S11" s="7"/>
      <c r="T11" s="39"/>
      <c r="V11" s="9"/>
    </row>
    <row r="12" spans="1:25" x14ac:dyDescent="0.2">
      <c r="A12" s="59" t="s">
        <v>10</v>
      </c>
      <c r="B12" s="60">
        <v>1.8</v>
      </c>
      <c r="C12" s="60">
        <v>77</v>
      </c>
      <c r="E12" s="21">
        <f t="shared" si="0"/>
        <v>0.13428571428571434</v>
      </c>
      <c r="F12" s="21">
        <f t="shared" si="0"/>
        <v>2.7142857142857082</v>
      </c>
      <c r="G12" s="7"/>
      <c r="H12" s="28">
        <f t="array" ref="H12">MMULT(MMULT($W$4:$X$4,$T$16:$U$17),TRANSPOSE($B12:$C12))-0.5*MMULT(MMULT($W$4:$X$4,$T$16:$U$17),TRANSPOSE($W$4:$X$4))+LN($V$4)</f>
        <v>71.406547021951383</v>
      </c>
      <c r="I12" s="28">
        <f t="array" ref="I12">MMULT(MMULT($W$5:$X$5,$T$16:$U$17),TRANSPOSE($B12:$C12))-0.5*MMULT(MMULT($W$5:$X$5,$T$16:$U$17),TRANSPOSE($W$5:$X$5))+LN($V$5)</f>
        <v>71.328125946840899</v>
      </c>
      <c r="K12" s="31" t="str">
        <f t="shared" si="1"/>
        <v>ŞİŞMAN</v>
      </c>
      <c r="L12" s="10"/>
      <c r="M12" s="10"/>
      <c r="N12" s="28">
        <f t="array" ref="N12">+MMULT(TRANSPOSE($V$9:$V$10),TRANSPOSE(B12:C12))+$X$9</f>
        <v>7.8421075110497007E-2</v>
      </c>
      <c r="O12" s="34" t="str">
        <f t="shared" si="3"/>
        <v>ŞİŞMAN</v>
      </c>
      <c r="T12" s="2"/>
      <c r="U12" s="57" t="s">
        <v>44</v>
      </c>
      <c r="V12" s="58">
        <f t="array" ref="V12">SQRT(MMULT(MMULT(TRANSPOSE(OrtalamaFarki),TopKovarTersi),OrtalamaFarki))</f>
        <v>2.015380994498841</v>
      </c>
    </row>
    <row r="13" spans="1:25" x14ac:dyDescent="0.2">
      <c r="A13" s="37" t="s">
        <v>39</v>
      </c>
      <c r="B13" s="25">
        <f>AVERAGE(B5:B8)</f>
        <v>1.6274999999999999</v>
      </c>
      <c r="C13" s="25">
        <f>AVERAGE(C5:C8)</f>
        <v>90</v>
      </c>
    </row>
    <row r="14" spans="1:25" x14ac:dyDescent="0.2">
      <c r="A14" s="38" t="s">
        <v>40</v>
      </c>
      <c r="B14" s="26">
        <f>AVERAGE(B9:B11)</f>
        <v>1.7166666666666668</v>
      </c>
      <c r="C14" s="53">
        <f>AVERAGE(C9:C11)</f>
        <v>53.333333333333336</v>
      </c>
      <c r="D14" s="3"/>
      <c r="E14" s="17"/>
      <c r="F14" s="17"/>
      <c r="G14" s="7"/>
      <c r="Q14" s="78" t="s">
        <v>42</v>
      </c>
      <c r="R14" s="78"/>
      <c r="T14" s="78" t="s">
        <v>43</v>
      </c>
      <c r="U14" s="78"/>
      <c r="V14" s="78"/>
    </row>
    <row r="15" spans="1:25" x14ac:dyDescent="0.2">
      <c r="A15" s="52" t="s">
        <v>41</v>
      </c>
      <c r="B15" s="21">
        <f>AVERAGE(B5:B11)</f>
        <v>1.6657142857142857</v>
      </c>
      <c r="C15" s="21">
        <f>AVERAGE(C5:C11)</f>
        <v>74.285714285714292</v>
      </c>
      <c r="D15" s="3"/>
      <c r="E15" s="17"/>
      <c r="F15" s="17"/>
      <c r="G15" s="7"/>
      <c r="Q15" s="79"/>
      <c r="R15" s="79"/>
      <c r="S15" s="7"/>
      <c r="T15" s="79"/>
      <c r="U15" s="79"/>
      <c r="V15" s="79"/>
    </row>
    <row r="16" spans="1:25" x14ac:dyDescent="0.2">
      <c r="A16" s="35" t="s">
        <v>11</v>
      </c>
      <c r="B16" s="21">
        <f>STDEVPA(B5:B11)</f>
        <v>0.15154981669000958</v>
      </c>
      <c r="C16" s="21">
        <f>STDEVPA(C5:C11)</f>
        <v>20.076384746507422</v>
      </c>
      <c r="Q16" s="21">
        <f>+Q4*$U$4/$U$6+Q8*$U$5/$U$6</f>
        <v>2.2967346938775508E-2</v>
      </c>
      <c r="R16" s="21">
        <f>+R4*$U$4/$U$6+R8*$U$5/$U$6</f>
        <v>0.42551020408163287</v>
      </c>
      <c r="S16" s="6"/>
      <c r="T16" s="21">
        <f t="array" ref="T16:U17">MINVERSE(Q16:R17)</f>
        <v>44.408646275094299</v>
      </c>
      <c r="U16" s="21">
        <v>-4.6882039232188304E-2</v>
      </c>
      <c r="V16" s="69" t="s">
        <v>22</v>
      </c>
    </row>
    <row r="17" spans="1:22" x14ac:dyDescent="0.2">
      <c r="Q17" s="21">
        <f>+Q5*$U$4/$U$6+Q9*$U$5/$U$6</f>
        <v>0.42551020408163287</v>
      </c>
      <c r="R17" s="21">
        <f>+R5*$U$4/$U$6+R9*$U$5/$U$6</f>
        <v>403.0612244897959</v>
      </c>
      <c r="S17" s="6"/>
      <c r="T17" s="21">
        <v>-4.6882039232188186E-2</v>
      </c>
      <c r="U17" s="21">
        <v>2.5305058490122088E-3</v>
      </c>
      <c r="V17" s="70"/>
    </row>
    <row r="18" spans="1:22" x14ac:dyDescent="0.2">
      <c r="S18" s="6"/>
    </row>
    <row r="19" spans="1:22" x14ac:dyDescent="0.2">
      <c r="A19" s="5"/>
    </row>
    <row r="20" spans="1:22" ht="13.5" customHeight="1" x14ac:dyDescent="0.2">
      <c r="F20" s="18"/>
      <c r="R20" s="61" t="s">
        <v>26</v>
      </c>
      <c r="S20" s="62"/>
      <c r="T20" s="65" t="s">
        <v>24</v>
      </c>
      <c r="U20" s="72"/>
      <c r="V20" s="72"/>
    </row>
    <row r="21" spans="1:22" x14ac:dyDescent="0.2">
      <c r="R21" s="71" t="s">
        <v>27</v>
      </c>
      <c r="S21" s="71"/>
      <c r="T21" s="46" t="s">
        <v>8</v>
      </c>
      <c r="U21" s="20" t="s">
        <v>9</v>
      </c>
      <c r="V21" s="32" t="s">
        <v>25</v>
      </c>
    </row>
    <row r="22" spans="1:22" x14ac:dyDescent="0.2">
      <c r="Q22" s="45"/>
      <c r="R22" s="68" t="s">
        <v>23</v>
      </c>
      <c r="S22" s="44" t="s">
        <v>8</v>
      </c>
      <c r="T22" s="30">
        <f>COUNTIF($L$5:$L$11,"a")</f>
        <v>4</v>
      </c>
      <c r="U22" s="30">
        <f>COUNTIF($L$5:$L$11,"b")</f>
        <v>0</v>
      </c>
      <c r="V22" s="23">
        <f>+U22+T22</f>
        <v>4</v>
      </c>
    </row>
    <row r="23" spans="1:22" x14ac:dyDescent="0.2">
      <c r="R23" s="68"/>
      <c r="S23" s="44" t="s">
        <v>9</v>
      </c>
      <c r="T23" s="30">
        <f>COUNTIF($L$5:$L$11,"d")</f>
        <v>0</v>
      </c>
      <c r="U23" s="30">
        <f>COUNTIF($L$5:$L$11,"c")</f>
        <v>3</v>
      </c>
      <c r="V23" s="23">
        <f>+U23+T23</f>
        <v>3</v>
      </c>
    </row>
    <row r="24" spans="1:22" x14ac:dyDescent="0.2">
      <c r="R24" s="68"/>
      <c r="S24" s="44" t="s">
        <v>25</v>
      </c>
      <c r="T24" s="30">
        <f>+T23+T22</f>
        <v>4</v>
      </c>
      <c r="U24" s="30">
        <f>+U23+U22</f>
        <v>3</v>
      </c>
      <c r="V24" s="23">
        <f>+V23+V22</f>
        <v>7</v>
      </c>
    </row>
    <row r="25" spans="1:22" x14ac:dyDescent="0.2">
      <c r="U25" s="7"/>
    </row>
    <row r="26" spans="1:22" x14ac:dyDescent="0.2">
      <c r="C26" s="15"/>
      <c r="D26" s="15"/>
      <c r="R26" s="61" t="s">
        <v>26</v>
      </c>
      <c r="S26" s="62"/>
      <c r="T26" s="63" t="s">
        <v>24</v>
      </c>
      <c r="U26" s="64"/>
      <c r="V26" s="65"/>
    </row>
    <row r="27" spans="1:22" x14ac:dyDescent="0.2">
      <c r="C27" s="15"/>
      <c r="D27" s="15"/>
      <c r="P27" s="45"/>
      <c r="R27" s="66" t="s">
        <v>27</v>
      </c>
      <c r="S27" s="67"/>
      <c r="T27" s="46" t="s">
        <v>8</v>
      </c>
      <c r="U27" s="20" t="s">
        <v>9</v>
      </c>
      <c r="V27" s="32" t="s">
        <v>25</v>
      </c>
    </row>
    <row r="28" spans="1:22" x14ac:dyDescent="0.2">
      <c r="C28" s="15"/>
      <c r="D28" s="15"/>
      <c r="R28" s="68" t="s">
        <v>23</v>
      </c>
      <c r="S28" s="44" t="s">
        <v>8</v>
      </c>
      <c r="T28" s="47">
        <f>+T22/$V22</f>
        <v>1</v>
      </c>
      <c r="U28" s="47">
        <f>+U22/$V22</f>
        <v>0</v>
      </c>
      <c r="V28" s="48">
        <f>+U28+T28</f>
        <v>1</v>
      </c>
    </row>
    <row r="29" spans="1:22" x14ac:dyDescent="0.2">
      <c r="C29" s="15"/>
      <c r="D29" s="15"/>
      <c r="R29" s="68"/>
      <c r="S29" s="44" t="s">
        <v>9</v>
      </c>
      <c r="T29" s="47">
        <f>+T23/$V23</f>
        <v>0</v>
      </c>
      <c r="U29" s="47">
        <f>+U23/$V23</f>
        <v>1</v>
      </c>
      <c r="V29" s="48">
        <f>+U29+T29</f>
        <v>1</v>
      </c>
    </row>
    <row r="30" spans="1:22" x14ac:dyDescent="0.2">
      <c r="C30" s="15"/>
      <c r="D30" s="15"/>
      <c r="R30" s="68"/>
      <c r="S30" s="44" t="s">
        <v>25</v>
      </c>
      <c r="T30" s="49">
        <f>+T28+T29</f>
        <v>1</v>
      </c>
      <c r="U30" s="49">
        <f>U28+U29</f>
        <v>1</v>
      </c>
      <c r="V30" s="9"/>
    </row>
    <row r="31" spans="1:22" x14ac:dyDescent="0.2">
      <c r="C31" s="15"/>
      <c r="D31" s="15"/>
      <c r="U31" s="42" t="s">
        <v>28</v>
      </c>
      <c r="V31" s="11">
        <f>+(T22+U23)/V24</f>
        <v>1</v>
      </c>
    </row>
    <row r="33" spans="1:5" x14ac:dyDescent="0.2">
      <c r="A33" s="13"/>
      <c r="B33" s="14"/>
      <c r="C33" s="14"/>
      <c r="D33" s="14"/>
      <c r="E33" s="10"/>
    </row>
    <row r="36" spans="1:5" ht="12.95" customHeight="1" x14ac:dyDescent="0.2"/>
  </sheetData>
  <mergeCells count="18">
    <mergeCell ref="W3:X3"/>
    <mergeCell ref="Q3:R3"/>
    <mergeCell ref="Q7:R7"/>
    <mergeCell ref="Q14:R15"/>
    <mergeCell ref="A3:C3"/>
    <mergeCell ref="N3:O3"/>
    <mergeCell ref="T14:V15"/>
    <mergeCell ref="E3:F3"/>
    <mergeCell ref="H3:I3"/>
    <mergeCell ref="R26:S26"/>
    <mergeCell ref="T26:V26"/>
    <mergeCell ref="R27:S27"/>
    <mergeCell ref="R28:R30"/>
    <mergeCell ref="V16:V17"/>
    <mergeCell ref="R22:R24"/>
    <mergeCell ref="R21:S21"/>
    <mergeCell ref="T20:V20"/>
    <mergeCell ref="R20:S20"/>
  </mergeCells>
  <pageMargins left="0.75" right="0.75" top="1" bottom="1" header="0.5" footer="0.5"/>
  <pageSetup orientation="portrait"/>
  <ignoredErrors>
    <ignoredError sqref="B13:B14 B15:C16 C13:C14" formulaRange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11" sqref="B11"/>
    </sheetView>
  </sheetViews>
  <sheetFormatPr defaultColWidth="8.85546875" defaultRowHeight="12.75" x14ac:dyDescent="0.2"/>
  <cols>
    <col min="1" max="5" width="14.42578125" style="9" customWidth="1"/>
  </cols>
  <sheetData>
    <row r="1" spans="1:5" x14ac:dyDescent="0.2">
      <c r="A1" s="19" t="s">
        <v>7</v>
      </c>
      <c r="B1" s="19" t="s">
        <v>3</v>
      </c>
      <c r="C1" s="19" t="s">
        <v>5</v>
      </c>
      <c r="D1" s="19" t="s">
        <v>4</v>
      </c>
      <c r="E1" s="19" t="s">
        <v>6</v>
      </c>
    </row>
    <row r="2" spans="1:5" x14ac:dyDescent="0.2">
      <c r="A2" s="9">
        <v>2</v>
      </c>
      <c r="B2" s="9">
        <v>1.65</v>
      </c>
      <c r="C2" s="9">
        <v>90</v>
      </c>
      <c r="D2" s="9">
        <f t="shared" ref="D2:D11" si="0">C2/(B2*B2)</f>
        <v>33.057851239669425</v>
      </c>
      <c r="E2" s="9" t="str">
        <f t="shared" ref="E2:E11" si="1">IF(D2&lt;18.4,"ZAYIF",IF(D2&lt;24.9,"NORMAL",IF(D2&lt;29.9,"FAZLA KİLOLU","OBEZ")))</f>
        <v>OBEZ</v>
      </c>
    </row>
    <row r="3" spans="1:5" x14ac:dyDescent="0.2">
      <c r="A3" s="9">
        <v>3</v>
      </c>
      <c r="B3" s="9">
        <v>1.42</v>
      </c>
      <c r="C3" s="9">
        <v>80</v>
      </c>
      <c r="D3" s="9">
        <f t="shared" si="0"/>
        <v>39.674667724657809</v>
      </c>
      <c r="E3" s="9" t="str">
        <f t="shared" si="1"/>
        <v>OBEZ</v>
      </c>
    </row>
    <row r="4" spans="1:5" x14ac:dyDescent="0.2">
      <c r="A4" s="9">
        <v>5</v>
      </c>
      <c r="B4" s="9">
        <v>1.82</v>
      </c>
      <c r="C4" s="9">
        <v>100</v>
      </c>
      <c r="D4" s="9">
        <f t="shared" si="0"/>
        <v>30.189590629151066</v>
      </c>
      <c r="E4" s="9" t="str">
        <f t="shared" si="1"/>
        <v>OBEZ</v>
      </c>
    </row>
    <row r="5" spans="1:5" x14ac:dyDescent="0.2">
      <c r="A5" s="9">
        <v>6</v>
      </c>
      <c r="B5" s="9">
        <v>1.62</v>
      </c>
      <c r="C5" s="9">
        <v>90</v>
      </c>
      <c r="D5" s="9">
        <f t="shared" si="0"/>
        <v>34.293552812071326</v>
      </c>
      <c r="E5" s="9" t="str">
        <f t="shared" si="1"/>
        <v>OBEZ</v>
      </c>
    </row>
    <row r="6" spans="1:5" x14ac:dyDescent="0.2">
      <c r="A6" s="9">
        <v>8</v>
      </c>
      <c r="B6" s="9">
        <v>1.65</v>
      </c>
      <c r="C6" s="9">
        <v>85</v>
      </c>
      <c r="D6" s="9">
        <f t="shared" si="0"/>
        <v>31.221303948576679</v>
      </c>
      <c r="E6" s="9" t="str">
        <f t="shared" si="1"/>
        <v>OBEZ</v>
      </c>
    </row>
    <row r="7" spans="1:5" x14ac:dyDescent="0.2">
      <c r="A7" s="9">
        <v>1</v>
      </c>
      <c r="B7" s="9">
        <v>1.88</v>
      </c>
      <c r="C7" s="9">
        <v>65</v>
      </c>
      <c r="D7" s="9">
        <f t="shared" si="0"/>
        <v>18.390674513354462</v>
      </c>
      <c r="E7" s="9" t="str">
        <f t="shared" si="1"/>
        <v>ZAYIF</v>
      </c>
    </row>
    <row r="8" spans="1:5" x14ac:dyDescent="0.2">
      <c r="A8" s="9">
        <v>4</v>
      </c>
      <c r="B8" s="9">
        <v>1.75</v>
      </c>
      <c r="C8" s="9">
        <v>55</v>
      </c>
      <c r="D8" s="9">
        <f t="shared" si="0"/>
        <v>17.959183673469386</v>
      </c>
      <c r="E8" s="9" t="str">
        <f t="shared" si="1"/>
        <v>ZAYIF</v>
      </c>
    </row>
    <row r="9" spans="1:5" x14ac:dyDescent="0.2">
      <c r="A9" s="9">
        <v>7</v>
      </c>
      <c r="B9" s="9">
        <v>1.52</v>
      </c>
      <c r="C9" s="9">
        <v>40</v>
      </c>
      <c r="D9" s="9">
        <f t="shared" si="0"/>
        <v>17.313019390581719</v>
      </c>
      <c r="E9" s="9" t="str">
        <f t="shared" si="1"/>
        <v>ZAYIF</v>
      </c>
    </row>
    <row r="10" spans="1:5" x14ac:dyDescent="0.2">
      <c r="A10" s="9">
        <v>9</v>
      </c>
      <c r="B10" s="9">
        <v>1.81</v>
      </c>
      <c r="C10" s="9">
        <v>59</v>
      </c>
      <c r="D10" s="9">
        <f t="shared" si="0"/>
        <v>18.009218277830346</v>
      </c>
      <c r="E10" s="9" t="str">
        <f t="shared" si="1"/>
        <v>ZAYIF</v>
      </c>
    </row>
    <row r="11" spans="1:5" x14ac:dyDescent="0.2">
      <c r="A11" s="9">
        <v>10</v>
      </c>
      <c r="B11" s="9">
        <v>1.92</v>
      </c>
      <c r="C11" s="9">
        <v>62</v>
      </c>
      <c r="D11" s="9">
        <f t="shared" si="0"/>
        <v>16.818576388888889</v>
      </c>
      <c r="E11" s="9" t="str">
        <f t="shared" si="1"/>
        <v>ZAYIF</v>
      </c>
    </row>
  </sheetData>
  <autoFilter ref="A1:E20">
    <sortState ref="A2:E20">
      <sortCondition ref="E1:E2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2</vt:i4>
      </vt:variant>
      <vt:variant>
        <vt:lpstr>Adlandırılmış Aralıklar</vt:lpstr>
      </vt:variant>
      <vt:variant>
        <vt:i4>5</vt:i4>
      </vt:variant>
    </vt:vector>
  </HeadingPairs>
  <TitlesOfParts>
    <vt:vector size="7" baseType="lpstr">
      <vt:lpstr>bölum 10 analiz</vt:lpstr>
      <vt:lpstr>bölüm 10 veri</vt:lpstr>
      <vt:lpstr>'bölum 10 analiz'!Mean_CorrectedData_Group1</vt:lpstr>
      <vt:lpstr>'bölum 10 analiz'!Mean_CorrectedData_Group2</vt:lpstr>
      <vt:lpstr>OrtalamaFarki</vt:lpstr>
      <vt:lpstr>TopKovar</vt:lpstr>
      <vt:lpstr>TopKovarTersi</vt:lpstr>
    </vt:vector>
  </TitlesOfParts>
  <Company>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Not Avaliable</cp:lastModifiedBy>
  <cp:lastPrinted>2016-02-10T18:40:41Z</cp:lastPrinted>
  <dcterms:created xsi:type="dcterms:W3CDTF">2005-04-11T21:18:28Z</dcterms:created>
  <dcterms:modified xsi:type="dcterms:W3CDTF">2020-10-16T12:09:51Z</dcterms:modified>
</cp:coreProperties>
</file>